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PING" sheetId="1" r:id="rId3"/>
    <sheet state="visible" name="DATA DICT" sheetId="2" r:id="rId4"/>
  </sheets>
  <definedNames>
    <definedName hidden="1" localSheetId="1" name="_xlnm._FilterDatabase">'DATA DICT'!$A$1:$AK$342</definedName>
  </definedNames>
  <calcPr/>
</workbook>
</file>

<file path=xl/sharedStrings.xml><?xml version="1.0" encoding="utf-8"?>
<sst xmlns="http://schemas.openxmlformats.org/spreadsheetml/2006/main" count="8197" uniqueCount="463">
  <si>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</si>
  <si>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</si>
  <si>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</si>
  <si>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</si>
  <si>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</si>
  <si>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</si>
  <si>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</si>
  <si>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</si>
  <si>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</si>
  <si>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</si>
  <si>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</si>
  <si>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</si>
  <si>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</si>
  <si>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</si>
  <si>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</si>
  <si>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</si>
  <si>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</si>
  <si>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</si>
  <si>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</si>
  <si>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</si>
  <si>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</si>
  <si>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</si>
  <si>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</si>
  <si>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</si>
  <si>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</si>
  <si>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</si>
  <si>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</si>
  <si>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</si>
  <si>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</si>
  <si>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</si>
  <si>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</si>
  <si>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</si>
  <si>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</si>
  <si>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</si>
  <si>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</si>
  <si>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</si>
  <si>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</si>
  <si>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</si>
  <si>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</si>
  <si>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</si>
  <si>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</si>
  <si>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</si>
  <si>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</si>
  <si>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</si>
  <si>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</si>
  <si>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</si>
  <si>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</si>
  <si>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</si>
  <si>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</si>
  <si>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</si>
  <si>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</si>
  <si>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</si>
  <si>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</si>
  <si>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</si>
  <si>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</si>
  <si>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</si>
  <si>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</si>
  <si>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</si>
  <si>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</si>
  <si>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</si>
  <si>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</si>
  <si>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</si>
  <si>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</si>
  <si>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</si>
  <si>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</si>
  <si>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</si>
  <si>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</si>
  <si>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</si>
  <si>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</si>
  <si>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</si>
  <si>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</si>
  <si>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</si>
  <si>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</si>
  <si>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</si>
  <si>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</si>
  <si>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</si>
  <si>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</si>
  <si>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</si>
  <si>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</si>
  <si>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</si>
  <si>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</si>
  <si>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</si>
  <si>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</si>
  <si>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</si>
  <si>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</si>
  <si>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</si>
  <si>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</si>
  <si>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</si>
  <si>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</si>
  <si>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</si>
  <si>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</si>
  <si>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</si>
  <si>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</si>
  <si>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</si>
  <si>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</si>
  <si>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</si>
  <si>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</si>
  <si>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</si>
  <si>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</si>
  <si>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</si>
  <si>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</si>
  <si>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</si>
  <si>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</si>
  <si>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</si>
  <si>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</si>
  <si>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</si>
  <si>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</si>
  <si>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</si>
  <si>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</si>
  <si>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</si>
  <si>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</si>
  <si>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</si>
  <si>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</si>
  <si>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</si>
  <si>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</si>
  <si>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</si>
  <si>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</si>
  <si>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</si>
  <si>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</si>
  <si>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</si>
  <si>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</si>
  <si>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</si>
  <si>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</si>
  <si>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</si>
  <si>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</si>
  <si>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</si>
  <si>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</si>
  <si>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</si>
  <si>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</si>
  <si>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</si>
  <si>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</si>
  <si>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</si>
  <si>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</si>
  <si>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</si>
  <si>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</si>
  <si>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</si>
  <si>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</si>
  <si>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</si>
  <si>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</si>
  <si>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</si>
  <si>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</si>
  <si>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</si>
  <si>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</si>
  <si>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</si>
  <si>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</si>
  <si>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</si>
  <si>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</si>
  <si>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</si>
  <si>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</si>
  <si>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</si>
  <si>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</si>
  <si>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</si>
  <si>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</si>
  <si>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</si>
  <si>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</si>
  <si>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</si>
  <si>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</si>
  <si>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</si>
  <si>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</si>
  <si>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</si>
  <si>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</si>
  <si>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</si>
  <si>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</si>
  <si>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</si>
  <si>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</si>
  <si>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</si>
  <si>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</si>
  <si>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</si>
  <si>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</si>
  <si>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</si>
  <si>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</si>
  <si>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</si>
  <si>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</si>
  <si>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</si>
  <si>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</si>
  <si>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</si>
  <si>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</si>
  <si>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</si>
  <si>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</si>
  <si>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</si>
  <si>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</si>
  <si>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</si>
  <si>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</si>
  <si>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</si>
  <si>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</si>
  <si>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</si>
  <si>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</si>
  <si>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</si>
  <si>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</si>
  <si>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</si>
  <si>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</si>
  <si>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</si>
  <si>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</si>
  <si>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</si>
  <si>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</si>
  <si>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</si>
  <si>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</si>
  <si>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</si>
  <si>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</si>
  <si>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</si>
  <si>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</si>
  <si>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</si>
  <si>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</si>
  <si>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</si>
  <si>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</si>
  <si>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</si>
  <si>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</si>
  <si>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</si>
  <si>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</si>
  <si>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</si>
  <si>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</si>
  <si>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</si>
  <si>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</si>
  <si>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</si>
  <si>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</si>
  <si>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</si>
  <si>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</si>
  <si>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</si>
  <si>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</si>
  <si>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</si>
  <si>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</si>
  <si>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</si>
  <si>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</si>
  <si>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dq_rule_results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</si>
  <si>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</si>
  <si>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</si>
  <si>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</si>
  <si>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</si>
  <si>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</si>
  <si>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</si>
  <si>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</si>
  <si>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</si>
  <si>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</si>
  <si>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</si>
  <si>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</si>
  <si>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</si>
  <si>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</si>
  <si>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</si>
  <si>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</si>
  <si>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</si>
  <si>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</si>
  <si>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</si>
  <si>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</si>
  <si>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</si>
  <si>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</si>
  <si>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</si>
  <si>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</si>
  <si>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</si>
  <si>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</si>
  <si>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</si>
  <si>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</si>
  <si>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</si>
  <si>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</si>
  <si>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</si>
  <si>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</si>
  <si>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</si>
  <si>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</si>
  <si>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</si>
  <si>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</si>
  <si>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</si>
  <si>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</si>
  <si>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</si>
  <si>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</si>
  <si>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</si>
  <si>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</si>
  <si>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</si>
  <si>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</si>
  <si>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</si>
  <si>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</si>
  <si>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</si>
  <si>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</si>
  <si>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</si>
  <si>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</si>
  <si>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</si>
  <si>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</si>
  <si>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</si>
  <si>
    <t>ECOCAP</t>
  </si>
  <si>
    <t>CUSTOMER_ES_ALLOCATION</t>
  </si>
  <si>
    <t>cust_id</t>
  </si>
  <si>
    <t>es_contribution</t>
  </si>
  <si>
    <t>es_allocation</t>
  </si>
  <si>
    <t>reporting_date</t>
  </si>
  <si>
    <t>CUSTOMER_GENERATE_DATA</t>
  </si>
  <si>
    <t>id</t>
  </si>
  <si>
    <t>data</t>
  </si>
  <si>
    <t>CUSTOMER_IDIOSYNCRATIC_RISK</t>
  </si>
  <si>
    <t>iteration_id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</si>
  <si>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</si>
  <si>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</si>
  <si>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</si>
  <si>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</si>
  <si>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</si>
  <si>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</si>
  <si>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</si>
  <si>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</si>
  <si>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</si>
  <si>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</si>
  <si>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</si>
  <si>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</si>
  <si>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</si>
  <si>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</si>
  <si>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</si>
  <si>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</si>
  <si>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</si>
  <si>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</si>
  <si>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</si>
  <si>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</si>
  <si>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</si>
  <si>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</si>
  <si>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</si>
  <si>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</si>
  <si>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</si>
  <si>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</si>
  <si>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</si>
  <si>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</si>
  <si>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</si>
  <si>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</si>
  <si>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</si>
  <si>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</si>
  <si>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</si>
  <si>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</si>
  <si>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</si>
  <si>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</si>
  <si>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</si>
  <si>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</si>
  <si>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</si>
  <si>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</si>
  <si>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</si>
  <si>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</si>
  <si>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</si>
  <si>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</si>
  <si>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</si>
  <si>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</si>
  <si>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</si>
  <si>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</si>
  <si>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</si>
  <si>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</si>
  <si>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</si>
  <si>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</si>
  <si>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</si>
  <si>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</si>
  <si>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</si>
  <si>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</si>
  <si>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</si>
  <si>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</si>
  <si>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</si>
  <si>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</si>
  <si>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</si>
  <si>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</si>
  <si>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</si>
  <si>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cust64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</si>
  <si>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</si>
  <si>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</si>
  <si>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</si>
  <si>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</si>
  <si>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</si>
  <si>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</si>
  <si>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</si>
  <si>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</si>
  <si>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</si>
  <si>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</si>
  <si>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</si>
  <si>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</si>
  <si>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</si>
  <si>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</si>
  <si>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</si>
  <si>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</si>
  <si>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</si>
  <si>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cust82</t>
  </si>
  <si>
    <t>cust83</t>
  </si>
  <si>
    <t>cust84</t>
  </si>
  <si>
    <t>cust85</t>
  </si>
  <si>
    <t>cust86</t>
  </si>
  <si>
    <t>cust87</t>
  </si>
  <si>
    <t>cust88</t>
  </si>
  <si>
    <t>cust89</t>
  </si>
  <si>
    <t>cust90</t>
  </si>
  <si>
    <t>cust91</t>
  </si>
  <si>
    <t>cust92</t>
  </si>
  <si>
    <t>cust93</t>
  </si>
  <si>
    <t>cust94</t>
  </si>
  <si>
    <t>cust95</t>
  </si>
  <si>
    <t>cust96</t>
  </si>
  <si>
    <t>CUSTOMER_IDIOSYNCRATIC_TRANSPOSE_STAGE</t>
  </si>
  <si>
    <t>iterationid</t>
  </si>
  <si>
    <t>pd</t>
  </si>
  <si>
    <t>CUSTOMER_IDIOSYNCRATIC_TRANSPOSE</t>
  </si>
  <si>
    <t>CUSTOMER_LOSS_SIMULATION</t>
  </si>
  <si>
    <t>customer_loss</t>
  </si>
  <si>
    <t>CUSTOMER_PORTFOLIO_CLONE</t>
  </si>
  <si>
    <t>industry</t>
  </si>
  <si>
    <t>exposure</t>
  </si>
  <si>
    <t>lgd</t>
  </si>
  <si>
    <t>lgd_var</t>
  </si>
  <si>
    <t>correlation</t>
  </si>
  <si>
    <t>sqrt_correlation</t>
  </si>
  <si>
    <t>def_point</t>
  </si>
  <si>
    <t>CUSTOMER_PORTFOLIO_UL_CALC_ALLOCATION</t>
  </si>
  <si>
    <t>portfolio_ul_cust_allocation</t>
  </si>
  <si>
    <t>CUSTOMER_PORTFOLIO_UL_CALC_SUMMARY</t>
  </si>
  <si>
    <t>portfolio_ul_cust_sum</t>
  </si>
  <si>
    <t>portfolio_ul_total_sum</t>
  </si>
  <si>
    <t>CUSTOMER_PORTFOLIO_UL_CALC</t>
  </si>
  <si>
    <t>cust_id1</t>
  </si>
  <si>
    <t>industry1</t>
  </si>
  <si>
    <t>correlation1</t>
  </si>
  <si>
    <t>unexpected_loss1</t>
  </si>
  <si>
    <t>cust_id2</t>
  </si>
  <si>
    <t>industry2</t>
  </si>
  <si>
    <t>correlation2</t>
  </si>
  <si>
    <t>unexpected_loss2</t>
  </si>
  <si>
    <t>factor_value</t>
  </si>
  <si>
    <t>portfolio_ul_calc</t>
  </si>
  <si>
    <t>CUSTOMER_PORTFOLIO_UL</t>
  </si>
  <si>
    <t>unexpected_loss</t>
  </si>
  <si>
    <t>CUSTOMER_PORTFOLIO</t>
  </si>
  <si>
    <t>CUSTOMER_VAR_CONTRIBUTION_TOPN_PERC</t>
  </si>
  <si>
    <t>top_n</t>
  </si>
  <si>
    <t>var_contribution_perc</t>
  </si>
  <si>
    <t>INDUSTRY_FACTOR_CORRELATION_TRANSPOSE</t>
  </si>
  <si>
    <t>factor_x</t>
  </si>
  <si>
    <t>factor_y</t>
  </si>
  <si>
    <t>INDUSTRY_FACTOR_CORRELATION</t>
  </si>
  <si>
    <t>factor</t>
  </si>
  <si>
    <t>factor1</t>
  </si>
  <si>
    <t>factor2</t>
  </si>
  <si>
    <t>factor3</t>
  </si>
  <si>
    <t>factor4</t>
  </si>
  <si>
    <t>INDUSTRY_FACTOR_MEAN</t>
  </si>
  <si>
    <t>mean</t>
  </si>
  <si>
    <t>INDUSTRY_FACTOR_SIMULATION_STAGE</t>
  </si>
  <si>
    <t>INDUSTRY_FACTOR_SIMULATION</t>
  </si>
  <si>
    <t>INDUSTRY_FACTOR_TRANSPOSE</t>
  </si>
  <si>
    <t>LKP_REPORTING_DATE</t>
  </si>
  <si>
    <t>PORTFOLIO_EXPECTED_SUM</t>
  </si>
  <si>
    <t>expected_sum</t>
  </si>
  <si>
    <t>PORTFOLIO_LOSS_AGGR_ES</t>
  </si>
  <si>
    <t>expected_loss</t>
  </si>
  <si>
    <t>value_at_risk</t>
  </si>
  <si>
    <t>economic_capital</t>
  </si>
  <si>
    <t>PORTFOLIO_LOSS_HISTOGRAM_PERCENTAGE</t>
  </si>
  <si>
    <t>bucket</t>
  </si>
  <si>
    <t>frequency</t>
  </si>
  <si>
    <t>PORTFOLIO_LOSS_HISTOGRAM</t>
  </si>
  <si>
    <t>PORTFOLIO_LOSS_SIMULATION_AGGR</t>
  </si>
  <si>
    <t>PORTFOLIO_LOSS_SIMULATION_EL</t>
  </si>
  <si>
    <t>portfolio_loss</t>
  </si>
  <si>
    <t>PORTFOLIO_LOSS_SIMULATION</t>
  </si>
  <si>
    <t>PORTFOLIO_LOSS_SUMMARY</t>
  </si>
  <si>
    <t>portfolio_avg_pd</t>
  </si>
  <si>
    <t>portfolio_avg_lgd</t>
  </si>
  <si>
    <t>portfolio_total_ead</t>
  </si>
  <si>
    <t>portfolio_expected_loss</t>
  </si>
  <si>
    <t>portfolio_value_at_risk</t>
  </si>
  <si>
    <t>portfolio_economic_capital</t>
  </si>
  <si>
    <t>portfolio_expected_sum</t>
  </si>
  <si>
    <t>portfolio_es_percentage</t>
  </si>
  <si>
    <t>portfolio_val_percentage</t>
  </si>
  <si>
    <t>portfolio_el_percentage</t>
  </si>
  <si>
    <t>portfolio_ec_percentage</t>
  </si>
  <si>
    <t>PORTFOLIO_VAR_HEATMAP_BUCKETS</t>
  </si>
  <si>
    <t>portfolio_pd_bucket</t>
  </si>
  <si>
    <t>portfolio_lgd_bucket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</si>
</sst>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2.0"/>
      <color rgb="FF000000"/>
      <name val="Calibri"/>
    </font>
    <font>
      <b/>
      <sz val="12.0"/>
      <color rgb="FF000000"/>
      <name val="Calibri"/>
    </font>
    <font/>
    <font>
      <b/>
      <sz val="12.0"/>
      <color rgb="FFFF6600"/>
      <name val="Calibri"/>
    </font>
    <font>
      <b/>
      <i/>
      <sz val="12.0"/>
      <color rgb="FF000000"/>
      <name val="Calibri"/>
    </font>
    <font>
      <b/>
    </font>
    <font>
      <b/>
      <sz val="12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8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3" width="12.44"/>
    <col customWidth="1" min="4" max="4" width="10.0"/>
    <col customWidth="1" min="5" max="5" width="11.11"/>
    <col customWidth="1" min="6" max="6" width="10.78"/>
    <col customWidth="1" min="7" max="7" width="9.56"/>
    <col customWidth="1" min="8" max="8" width="14.67"/>
    <col customWidth="1" min="9" max="9" width="12.44"/>
    <col customWidth="1" min="10" max="10" width="13.78"/>
    <col customWidth="1" min="11" max="26" width="8.56"/>
  </cols>
  <sheetData>
    <row r="1">
      <c r="B1" s="2" t="s">
        <v>0</v>
      </c>
      <c r="C1" s="3" t="s">
        <v>1</v>
      </c>
      <c r="D1" s="4" t="s">
        <v>2</v>
      </c>
      <c r="E1" s="6" t="s">
        <v>3</v>
      </c>
      <c r="F1" s="7" t="s">
        <v>4</v>
      </c>
      <c r="H1" s="7" t="s">
        <v>5</v>
      </c>
      <c r="I1" s="7" t="s">
        <v>0</v>
      </c>
      <c r="J1" s="7" t="s">
        <v>6</v>
      </c>
    </row>
    <row r="2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50.0</v>
      </c>
    </row>
    <row r="3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10.0</v>
      </c>
    </row>
    <row r="4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100.0</v>
      </c>
    </row>
    <row r="5">
      <c r="B5" t="s">
        <v>17</v>
      </c>
      <c r="C5" s="8" t="s">
        <v>15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500.0</v>
      </c>
    </row>
    <row r="6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4000.0</v>
      </c>
    </row>
    <row r="7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9" t="s">
        <v>23</v>
      </c>
    </row>
    <row r="8">
      <c r="H8" t="s">
        <v>24</v>
      </c>
      <c r="I8" t="s">
        <v>17</v>
      </c>
      <c r="J8" s="9" t="s">
        <v>23</v>
      </c>
    </row>
    <row r="9">
      <c r="H9" t="s">
        <v>25</v>
      </c>
      <c r="I9" t="s">
        <v>21</v>
      </c>
      <c r="J9">
        <v>1.0</v>
      </c>
    </row>
    <row r="10">
      <c r="H10" t="s">
        <v>26</v>
      </c>
      <c r="I10" t="s">
        <v>8</v>
      </c>
      <c r="J10">
        <v>10.0</v>
      </c>
    </row>
    <row r="11">
      <c r="B11" t="s">
        <v>27</v>
      </c>
      <c r="C11" t="s">
        <v>28</v>
      </c>
      <c r="H11" t="s">
        <v>29</v>
      </c>
      <c r="I11" t="s">
        <v>8</v>
      </c>
      <c r="J11">
        <v>50.0</v>
      </c>
    </row>
    <row r="12">
      <c r="B12" t="s">
        <v>7</v>
      </c>
      <c r="C12" t="s">
        <v>8</v>
      </c>
      <c r="H12" t="s">
        <v>30</v>
      </c>
      <c r="I12" t="s">
        <v>8</v>
      </c>
      <c r="J12">
        <v>20.0</v>
      </c>
    </row>
    <row r="13">
      <c r="B13" t="s">
        <v>12</v>
      </c>
      <c r="C13" t="s">
        <v>12</v>
      </c>
      <c r="H13" t="s">
        <v>31</v>
      </c>
      <c r="I13" t="s">
        <v>8</v>
      </c>
      <c r="J13">
        <v>20.0</v>
      </c>
    </row>
    <row r="14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>
      <c r="B15" t="s">
        <v>15</v>
      </c>
      <c r="C15" t="s">
        <v>17</v>
      </c>
    </row>
    <row r="16">
      <c r="B16" t="s">
        <v>19</v>
      </c>
      <c r="C16" t="s">
        <v>19</v>
      </c>
    </row>
    <row r="17">
      <c r="B17" t="s">
        <v>21</v>
      </c>
      <c r="C17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14.89"/>
    <col customWidth="1" min="2" max="2" width="38.22"/>
    <col customWidth="1" min="3" max="3" width="4.56"/>
    <col customWidth="1" min="4" max="4" width="22.89"/>
    <col customWidth="1" min="5" max="5" width="12.44"/>
    <col customWidth="1" min="6" max="6" width="12.0"/>
    <col customWidth="1" min="7" max="7" width="7.67"/>
    <col customWidth="1" min="8" max="9" width="8.67"/>
    <col customWidth="1" min="10" max="10" width="12.44"/>
    <col customWidth="1" min="11" max="11" width="12.67"/>
    <col customWidth="1" min="12" max="12" width="7.67"/>
    <col customWidth="1" min="13" max="14" width="8.67"/>
    <col customWidth="1" min="15" max="15" width="35.0"/>
    <col customWidth="1" min="16" max="16" width="50.78"/>
    <col customWidth="1" min="17" max="17" width="12.44"/>
    <col customWidth="1" min="18" max="18" width="8.44"/>
    <col customWidth="1" min="19" max="19" width="7.67"/>
    <col customWidth="1" min="20" max="20" width="8.67"/>
    <col customWidth="1" min="21" max="21" width="5.78"/>
    <col customWidth="1" min="22" max="22" width="36.56"/>
    <col customWidth="1" min="23" max="23" width="96.56"/>
    <col customWidth="1" min="24" max="24" width="11.11"/>
    <col customWidth="1" min="25" max="25" width="8.44"/>
    <col customWidth="1" min="26" max="26" width="7.67"/>
    <col customWidth="1" min="27" max="27" width="10.22"/>
    <col customWidth="1" min="28" max="28" width="7.56"/>
    <col customWidth="1" min="29" max="29" width="11.78"/>
    <col customWidth="1" min="30" max="30" width="76.33"/>
    <col customWidth="1" min="31" max="31" width="10.78"/>
    <col customWidth="1" min="32" max="32" width="8.44"/>
    <col customWidth="1" min="33" max="33" width="7.67"/>
    <col customWidth="1" min="34" max="34" width="8.67"/>
    <col customWidth="1" min="35" max="35" width="9.56"/>
    <col customWidth="1" min="36" max="36" width="49.89"/>
    <col customWidth="1" min="37" max="37" width="42.33"/>
  </cols>
  <sheetData>
    <row r="1">
      <c r="B1" s="1"/>
      <c r="C1" s="5"/>
      <c r="E1" s="10" t="s">
        <v>0</v>
      </c>
      <c r="F1" s="11"/>
      <c r="G1" s="11"/>
      <c r="H1" s="11"/>
      <c r="I1" s="12"/>
      <c r="J1" s="13" t="s">
        <v>1</v>
      </c>
      <c r="K1" s="11"/>
      <c r="L1" s="11"/>
      <c r="M1" s="11"/>
      <c r="N1" s="11"/>
      <c r="O1" s="11"/>
      <c r="P1" s="12"/>
      <c r="Q1" s="14" t="s">
        <v>2</v>
      </c>
      <c r="R1" s="11"/>
      <c r="S1" s="11"/>
      <c r="T1" s="11"/>
      <c r="U1" s="11"/>
      <c r="V1" s="11"/>
      <c r="W1" s="12"/>
      <c r="X1" s="15" t="s">
        <v>3</v>
      </c>
      <c r="Y1" s="11"/>
      <c r="Z1" s="11"/>
      <c r="AA1" s="11"/>
      <c r="AB1" s="12"/>
      <c r="AC1" s="16"/>
      <c r="AD1" s="16"/>
      <c r="AE1" s="17" t="s">
        <v>4</v>
      </c>
      <c r="AF1" s="11"/>
      <c r="AG1" s="11"/>
      <c r="AH1" s="11"/>
      <c r="AI1" s="12"/>
      <c r="AJ1" s="18"/>
      <c r="AK1" s="18"/>
    </row>
    <row r="2">
      <c r="A2" s="19" t="s">
        <v>34</v>
      </c>
      <c r="B2" s="19" t="s">
        <v>35</v>
      </c>
      <c r="C2" s="20" t="s">
        <v>36</v>
      </c>
      <c r="D2" s="19" t="s">
        <v>37</v>
      </c>
      <c r="E2" s="21" t="s">
        <v>38</v>
      </c>
      <c r="F2" s="21" t="s">
        <v>6</v>
      </c>
      <c r="G2" s="21" t="s">
        <v>39</v>
      </c>
      <c r="H2" s="21" t="s">
        <v>40</v>
      </c>
      <c r="I2" s="21" t="s">
        <v>41</v>
      </c>
      <c r="J2" s="22" t="s">
        <v>38</v>
      </c>
      <c r="K2" s="22" t="s">
        <v>6</v>
      </c>
      <c r="L2" s="22" t="s">
        <v>39</v>
      </c>
      <c r="M2" s="22" t="s">
        <v>40</v>
      </c>
      <c r="N2" s="22" t="s">
        <v>41</v>
      </c>
      <c r="O2" s="22" t="s">
        <v>42</v>
      </c>
      <c r="P2" s="22" t="s">
        <v>43</v>
      </c>
      <c r="Q2" s="23" t="s">
        <v>38</v>
      </c>
      <c r="R2" s="23" t="s">
        <v>6</v>
      </c>
      <c r="S2" s="23" t="s">
        <v>39</v>
      </c>
      <c r="T2" s="23" t="s">
        <v>40</v>
      </c>
      <c r="U2" s="23" t="s">
        <v>41</v>
      </c>
      <c r="V2" s="23" t="s">
        <v>42</v>
      </c>
      <c r="W2" s="23" t="s">
        <v>43</v>
      </c>
      <c r="X2" s="16" t="s">
        <v>38</v>
      </c>
      <c r="Y2" s="16" t="s">
        <v>6</v>
      </c>
      <c r="Z2" s="16" t="s">
        <v>39</v>
      </c>
      <c r="AA2" s="16" t="s">
        <v>40</v>
      </c>
      <c r="AB2" s="16" t="s">
        <v>41</v>
      </c>
      <c r="AC2" s="16" t="s">
        <v>42</v>
      </c>
      <c r="AD2" s="16" t="s">
        <v>43</v>
      </c>
      <c r="AE2" s="19" t="s">
        <v>38</v>
      </c>
      <c r="AF2" s="19" t="s">
        <v>6</v>
      </c>
      <c r="AG2" s="19" t="s">
        <v>39</v>
      </c>
      <c r="AH2" s="19" t="s">
        <v>40</v>
      </c>
      <c r="AI2" s="19" t="s">
        <v>41</v>
      </c>
      <c r="AJ2" s="18" t="s">
        <v>42</v>
      </c>
      <c r="AK2" s="18" t="s">
        <v>43</v>
      </c>
    </row>
    <row r="3">
      <c r="A3" s="24" t="s">
        <v>44</v>
      </c>
      <c r="B3" s="24" t="s">
        <v>45</v>
      </c>
      <c r="C3" s="25">
        <v>0.0</v>
      </c>
      <c r="D3" t="s">
        <v>46</v>
      </c>
      <c r="E3" t="s">
        <v>7</v>
      </c>
      <c r="F3" s="9">
        <v>50.0</v>
      </c>
      <c r="G3" t="s">
        <v>47</v>
      </c>
      <c r="H3" t="s">
        <v>48</v>
      </c>
      <c r="I3">
        <v>0.0</v>
      </c>
      <c r="J3" t="str">
        <f>VLOOKUP($E3,MAPPING!$B$2:$F$7,2,0)</f>
        <v>STRING</v>
      </c>
      <c r="K3" s="9">
        <v>50.0</v>
      </c>
      <c r="L3" t="s">
        <v>47</v>
      </c>
      <c r="M3" t="s">
        <v>48</v>
      </c>
      <c r="N3">
        <v>0.0</v>
      </c>
      <c r="O3" t="str">
        <f>CONCATENATE("DROP TABLE IF EXISTS ",UPPER($B$3),";",CHAR(10),"CREATE TABLE ",UPPER($B$3),"(")</f>
        <v>DROP TABLE IF EXISTS ACCOUNT;
CREATE TABLE ACCOUNT(</v>
      </c>
      <c r="P3" t="str">
        <f t="shared" ref="P3:P21" si="1">CONCATENATE(UPPER($D3)," ",J3,",")</f>
        <v>ACCOUNT_ID STRING,</v>
      </c>
      <c r="Q3" t="str">
        <f>VLOOKUP($E3,MAPPING!$B$2:$F$7,3,0)</f>
        <v>VARCHAR</v>
      </c>
      <c r="R3" s="9">
        <v>50.0</v>
      </c>
      <c r="S3" t="s">
        <v>47</v>
      </c>
      <c r="T3" t="s">
        <v>48</v>
      </c>
      <c r="U3">
        <v>0.0</v>
      </c>
      <c r="V3" s="26" t="str">
        <f>CONCATENATE("DROP TABLE IF EXISTS ",UPPER($B$3),";",CHAR(10),"CREATE TABLE ",UPPER($B$3),"(")</f>
        <v>DROP TABLE IF EXISTS ACCOUNT;
CREATE TABLE ACCOUNT(</v>
      </c>
      <c r="W3" s="27" t="str">
        <f t="shared" ref="W3:W23" si="2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9">
        <v>50.0</v>
      </c>
      <c r="Z3" t="s">
        <v>47</v>
      </c>
      <c r="AA3" t="s">
        <v>48</v>
      </c>
      <c r="AB3">
        <v>0.0</v>
      </c>
      <c r="AC3" s="26" t="str">
        <f>CONCATENATE("DROP TABLE ",UPPER($B$3),";",CHAR(10),"CREATE TABLE ",UPPER($B$3),"(",CHAR(10),)</f>
        <v>DROP TABLE ACCOUNT;
CREATE TABLE ACCOUNT(
</v>
      </c>
      <c r="AD3" s="28" t="str">
        <f t="shared" ref="AD3:AD23" si="3">CONCATENATE(UPPER($D3)," ",X3,IF(X3="INTEGER","",CONCATENATE("(",Y3,")")) ,IF(Z3="Y"," NOT NULL",""),",")</f>
        <v>ACCOUNT_ID VARCHAR2(50) NOT NULL,</v>
      </c>
      <c r="AE3" t="str">
        <f>VLOOKUP($E3,MAPPING!$B$2:$F$7,5,0)</f>
        <v> VARCHAR</v>
      </c>
      <c r="AF3" s="9">
        <v>50.0</v>
      </c>
      <c r="AG3" t="s">
        <v>47</v>
      </c>
      <c r="AH3" t="s">
        <v>48</v>
      </c>
      <c r="AI3">
        <v>0.0</v>
      </c>
      <c r="AJ3" t="str">
        <f>CONCATENATE("DROP TABLE IF EXISTS ",UPPER($B$3),";",CHAR(10),"CREATE TABLE ",UPPER($B$3),"(")</f>
        <v>DROP TABLE IF EXISTS ACCOUNT;
CREATE TABLE ACCOUNT(</v>
      </c>
      <c r="AK3" t="str">
        <f t="shared" ref="AK3:AK23" si="4">CONCATENATE(UPPER($D3)," ",AE3,IF(AE3="INTEGER","",CONCATENATE("(",AF3,")")) ,IF(AI3&lt;&gt;"",CONCATENATE(" DEFAULT ",AI3),""),IF(AG3="Y"," NOT NULL",""),",")</f>
        <v>ACCOUNT_ID  VARCHAR(50) DEFAULT 0 NOT NULL,</v>
      </c>
    </row>
    <row r="4">
      <c r="A4" s="24"/>
      <c r="B4" s="24"/>
      <c r="C4" s="25">
        <v>1.0</v>
      </c>
      <c r="D4" t="s">
        <v>49</v>
      </c>
      <c r="E4" t="s">
        <v>7</v>
      </c>
      <c r="F4" s="9">
        <v>50.0</v>
      </c>
      <c r="G4" t="s">
        <v>48</v>
      </c>
      <c r="H4" t="s">
        <v>48</v>
      </c>
      <c r="J4" t="str">
        <f>VLOOKUP($E4,MAPPING!$B$2:$F$7,2,0)</f>
        <v>STRING</v>
      </c>
      <c r="K4" s="9">
        <v>50.0</v>
      </c>
      <c r="L4" t="s">
        <v>48</v>
      </c>
      <c r="M4" t="s">
        <v>48</v>
      </c>
      <c r="P4" t="str">
        <f t="shared" si="1"/>
        <v>ACCOUNT_TYPE_ID STRING,</v>
      </c>
      <c r="Q4" t="str">
        <f>VLOOKUP($E4,MAPPING!$B$2:$F$7,3,0)</f>
        <v>VARCHAR</v>
      </c>
      <c r="R4" s="9">
        <v>50.0</v>
      </c>
      <c r="S4" t="s">
        <v>48</v>
      </c>
      <c r="T4" t="s">
        <v>48</v>
      </c>
      <c r="W4" t="str">
        <f t="shared" si="2"/>
        <v>ACCOUNT_TYPE_ID VARCHAR(50),</v>
      </c>
      <c r="X4" t="str">
        <f>VLOOKUP($E4,MAPPING!$B$2:$F$7,4,0)</f>
        <v>VARCHAR2</v>
      </c>
      <c r="Y4" s="9">
        <v>50.0</v>
      </c>
      <c r="Z4" t="s">
        <v>48</v>
      </c>
      <c r="AA4" t="s">
        <v>48</v>
      </c>
      <c r="AD4" s="28" t="str">
        <f t="shared" si="3"/>
        <v>ACCOUNT_TYPE_ID VARCHAR2(50),</v>
      </c>
      <c r="AE4" t="str">
        <f>VLOOKUP($E4,MAPPING!$B$2:$F$7,5,0)</f>
        <v> VARCHAR</v>
      </c>
      <c r="AF4" s="9">
        <v>50.0</v>
      </c>
      <c r="AG4" t="s">
        <v>48</v>
      </c>
      <c r="AH4" t="s">
        <v>48</v>
      </c>
      <c r="AK4" t="str">
        <f t="shared" si="4"/>
        <v>ACCOUNT_TYPE_ID  VARCHAR(50),</v>
      </c>
    </row>
    <row r="5">
      <c r="A5" s="24"/>
      <c r="B5" s="24"/>
      <c r="C5" s="25">
        <v>2.0</v>
      </c>
      <c r="D5" t="s">
        <v>50</v>
      </c>
      <c r="E5" t="s">
        <v>7</v>
      </c>
      <c r="F5" s="9">
        <v>50.0</v>
      </c>
      <c r="G5" t="s">
        <v>48</v>
      </c>
      <c r="H5" t="s">
        <v>48</v>
      </c>
      <c r="J5" t="str">
        <f>VLOOKUP($E5,MAPPING!$B$2:$F$7,2,0)</f>
        <v>STRING</v>
      </c>
      <c r="K5" s="9">
        <v>50.0</v>
      </c>
      <c r="L5" t="s">
        <v>48</v>
      </c>
      <c r="M5" t="s">
        <v>48</v>
      </c>
      <c r="P5" t="str">
        <f t="shared" si="1"/>
        <v>ACCOUNT_STATUS_ID STRING,</v>
      </c>
      <c r="Q5" t="str">
        <f>VLOOKUP($E5,MAPPING!$B$2:$F$7,3,0)</f>
        <v>VARCHAR</v>
      </c>
      <c r="R5" s="9">
        <v>50.0</v>
      </c>
      <c r="S5" t="s">
        <v>48</v>
      </c>
      <c r="T5" t="s">
        <v>48</v>
      </c>
      <c r="W5" t="str">
        <f t="shared" si="2"/>
        <v>ACCOUNT_STATUS_ID VARCHAR(50),</v>
      </c>
      <c r="X5" t="str">
        <f>VLOOKUP($E5,MAPPING!$B$2:$F$7,4,0)</f>
        <v>VARCHAR2</v>
      </c>
      <c r="Y5" s="9">
        <v>50.0</v>
      </c>
      <c r="Z5" t="s">
        <v>48</v>
      </c>
      <c r="AA5" t="s">
        <v>48</v>
      </c>
      <c r="AD5" s="28" t="str">
        <f t="shared" si="3"/>
        <v>ACCOUNT_STATUS_ID VARCHAR2(50),</v>
      </c>
      <c r="AE5" t="str">
        <f>VLOOKUP($E5,MAPPING!$B$2:$F$7,5,0)</f>
        <v> VARCHAR</v>
      </c>
      <c r="AF5" s="9">
        <v>50.0</v>
      </c>
      <c r="AG5" t="s">
        <v>48</v>
      </c>
      <c r="AH5" t="s">
        <v>48</v>
      </c>
      <c r="AK5" t="str">
        <f t="shared" si="4"/>
        <v>ACCOUNT_STATUS_ID  VARCHAR(50),</v>
      </c>
    </row>
    <row r="6">
      <c r="A6" s="24"/>
      <c r="B6" s="24"/>
      <c r="C6" s="25">
        <v>3.0</v>
      </c>
      <c r="D6" t="s">
        <v>51</v>
      </c>
      <c r="E6" t="s">
        <v>7</v>
      </c>
      <c r="F6" s="9">
        <v>50.0</v>
      </c>
      <c r="G6" t="s">
        <v>48</v>
      </c>
      <c r="H6" t="s">
        <v>48</v>
      </c>
      <c r="J6" t="str">
        <f>VLOOKUP($E6,MAPPING!$B$2:$F$7,2,0)</f>
        <v>STRING</v>
      </c>
      <c r="K6" s="9">
        <v>50.0</v>
      </c>
      <c r="L6" t="s">
        <v>48</v>
      </c>
      <c r="M6" t="s">
        <v>48</v>
      </c>
      <c r="P6" t="str">
        <f t="shared" si="1"/>
        <v>PRODUCT_TYPE_ID STRING,</v>
      </c>
      <c r="Q6" t="str">
        <f>VLOOKUP($E6,MAPPING!$B$2:$F$7,3,0)</f>
        <v>VARCHAR</v>
      </c>
      <c r="R6" s="9">
        <v>50.0</v>
      </c>
      <c r="S6" t="s">
        <v>48</v>
      </c>
      <c r="T6" t="s">
        <v>48</v>
      </c>
      <c r="W6" t="str">
        <f t="shared" si="2"/>
        <v>PRODUCT_TYPE_ID VARCHAR(50),</v>
      </c>
      <c r="X6" t="str">
        <f>VLOOKUP($E6,MAPPING!$B$2:$F$7,4,0)</f>
        <v>VARCHAR2</v>
      </c>
      <c r="Y6" s="9">
        <v>50.0</v>
      </c>
      <c r="Z6" t="s">
        <v>48</v>
      </c>
      <c r="AA6" t="s">
        <v>48</v>
      </c>
      <c r="AD6" s="28" t="str">
        <f t="shared" si="3"/>
        <v>PRODUCT_TYPE_ID VARCHAR2(50),</v>
      </c>
      <c r="AE6" t="str">
        <f>VLOOKUP($E6,MAPPING!$B$2:$F$7,5,0)</f>
        <v> VARCHAR</v>
      </c>
      <c r="AF6" s="9">
        <v>50.0</v>
      </c>
      <c r="AG6" t="s">
        <v>48</v>
      </c>
      <c r="AH6" t="s">
        <v>48</v>
      </c>
      <c r="AK6" t="str">
        <f t="shared" si="4"/>
        <v>PRODUCT_TYPE_ID  VARCHAR(50),</v>
      </c>
    </row>
    <row r="7">
      <c r="A7" s="24"/>
      <c r="B7" s="24"/>
      <c r="C7" s="25">
        <v>4.0</v>
      </c>
      <c r="D7" t="s">
        <v>52</v>
      </c>
      <c r="E7" t="s">
        <v>7</v>
      </c>
      <c r="F7" s="9">
        <v>50.0</v>
      </c>
      <c r="G7" t="s">
        <v>48</v>
      </c>
      <c r="H7" t="s">
        <v>48</v>
      </c>
      <c r="J7" t="str">
        <f>VLOOKUP($E7,MAPPING!$B$2:$F$7,2,0)</f>
        <v>STRING</v>
      </c>
      <c r="K7" s="9">
        <v>50.0</v>
      </c>
      <c r="L7" t="s">
        <v>48</v>
      </c>
      <c r="M7" t="s">
        <v>48</v>
      </c>
      <c r="P7" t="str">
        <f t="shared" si="1"/>
        <v>CUSTOMER_ID STRING,</v>
      </c>
      <c r="Q7" t="str">
        <f>VLOOKUP($E7,MAPPING!$B$2:$F$7,3,0)</f>
        <v>VARCHAR</v>
      </c>
      <c r="R7" s="9">
        <v>50.0</v>
      </c>
      <c r="S7" t="s">
        <v>48</v>
      </c>
      <c r="T7" t="s">
        <v>48</v>
      </c>
      <c r="W7" t="str">
        <f t="shared" si="2"/>
        <v>CUSTOMER_ID VARCHAR(50),</v>
      </c>
      <c r="X7" t="str">
        <f>VLOOKUP($E7,MAPPING!$B$2:$F$7,4,0)</f>
        <v>VARCHAR2</v>
      </c>
      <c r="Y7" s="9">
        <v>50.0</v>
      </c>
      <c r="Z7" t="s">
        <v>48</v>
      </c>
      <c r="AA7" t="s">
        <v>48</v>
      </c>
      <c r="AD7" s="28" t="str">
        <f t="shared" si="3"/>
        <v>CUSTOMER_ID VARCHAR2(50),</v>
      </c>
      <c r="AE7" t="str">
        <f>VLOOKUP($E7,MAPPING!$B$2:$F$7,5,0)</f>
        <v> VARCHAR</v>
      </c>
      <c r="AF7" s="9">
        <v>50.0</v>
      </c>
      <c r="AG7" t="s">
        <v>48</v>
      </c>
      <c r="AH7" t="s">
        <v>48</v>
      </c>
      <c r="AK7" t="str">
        <f t="shared" si="4"/>
        <v>CUSTOMER_ID  VARCHAR(50),</v>
      </c>
    </row>
    <row r="8">
      <c r="A8" s="24"/>
      <c r="B8" s="24"/>
      <c r="C8" s="25">
        <v>5.0</v>
      </c>
      <c r="D8" t="s">
        <v>53</v>
      </c>
      <c r="E8" t="s">
        <v>12</v>
      </c>
      <c r="F8">
        <v>10.0</v>
      </c>
      <c r="G8" t="s">
        <v>48</v>
      </c>
      <c r="H8" t="s">
        <v>48</v>
      </c>
      <c r="J8" t="str">
        <f>VLOOKUP($E8,MAPPING!$B$2:$F$7,2,0)</f>
        <v>INT</v>
      </c>
      <c r="K8">
        <v>10.0</v>
      </c>
      <c r="L8" t="s">
        <v>48</v>
      </c>
      <c r="M8" t="s">
        <v>48</v>
      </c>
      <c r="P8" t="str">
        <f t="shared" si="1"/>
        <v>PIN_NUMBER INT,</v>
      </c>
      <c r="Q8" t="str">
        <f>VLOOKUP($E8,MAPPING!$B$2:$F$7,3,0)</f>
        <v>INTEGER</v>
      </c>
      <c r="R8">
        <v>10.0</v>
      </c>
      <c r="S8" t="s">
        <v>48</v>
      </c>
      <c r="T8" t="s">
        <v>48</v>
      </c>
      <c r="W8" t="str">
        <f t="shared" si="2"/>
        <v>PIN_NUMBER INTEGER(10),</v>
      </c>
      <c r="X8" t="str">
        <f>VLOOKUP($E8,MAPPING!$B$2:$F$7,4,0)</f>
        <v>INTEGER</v>
      </c>
      <c r="Y8">
        <v>10.0</v>
      </c>
      <c r="Z8" t="s">
        <v>48</v>
      </c>
      <c r="AA8" t="s">
        <v>48</v>
      </c>
      <c r="AD8" s="28" t="str">
        <f t="shared" si="3"/>
        <v>PIN_NUMBER INTEGER,</v>
      </c>
      <c r="AE8" t="str">
        <f>VLOOKUP($E8,MAPPING!$B$2:$F$7,5,0)</f>
        <v>INTEGER</v>
      </c>
      <c r="AF8">
        <v>10.0</v>
      </c>
      <c r="AG8" t="s">
        <v>48</v>
      </c>
      <c r="AH8" t="s">
        <v>48</v>
      </c>
      <c r="AK8" t="str">
        <f t="shared" si="4"/>
        <v>PIN_NUMBER INTEGER,</v>
      </c>
    </row>
    <row r="9">
      <c r="A9" s="24"/>
      <c r="B9" s="24"/>
      <c r="C9" s="25">
        <v>6.0</v>
      </c>
      <c r="D9" t="s">
        <v>54</v>
      </c>
      <c r="E9" t="s">
        <v>7</v>
      </c>
      <c r="F9">
        <v>50.0</v>
      </c>
      <c r="G9" t="s">
        <v>48</v>
      </c>
      <c r="H9" t="s">
        <v>48</v>
      </c>
      <c r="J9" t="str">
        <f>VLOOKUP($E9,MAPPING!$B$2:$F$7,2,0)</f>
        <v>STRING</v>
      </c>
      <c r="K9">
        <v>50.0</v>
      </c>
      <c r="L9" t="s">
        <v>48</v>
      </c>
      <c r="M9" t="s">
        <v>48</v>
      </c>
      <c r="P9" t="str">
        <f t="shared" si="1"/>
        <v>NATIONALITY STRING,</v>
      </c>
      <c r="Q9" t="str">
        <f>VLOOKUP($E9,MAPPING!$B$2:$F$7,3,0)</f>
        <v>VARCHAR</v>
      </c>
      <c r="R9">
        <v>50.0</v>
      </c>
      <c r="S9" t="s">
        <v>48</v>
      </c>
      <c r="T9" t="s">
        <v>48</v>
      </c>
      <c r="W9" t="str">
        <f t="shared" si="2"/>
        <v>NATIONALITY VARCHAR(50),</v>
      </c>
      <c r="X9" t="str">
        <f>VLOOKUP($E9,MAPPING!$B$2:$F$7,4,0)</f>
        <v>VARCHAR2</v>
      </c>
      <c r="Y9">
        <v>50.0</v>
      </c>
      <c r="Z9" t="s">
        <v>48</v>
      </c>
      <c r="AA9" t="s">
        <v>48</v>
      </c>
      <c r="AD9" s="28" t="str">
        <f t="shared" si="3"/>
        <v>NATIONALITY VARCHAR2(50),</v>
      </c>
      <c r="AE9" t="str">
        <f>VLOOKUP($E9,MAPPING!$B$2:$F$7,5,0)</f>
        <v> VARCHAR</v>
      </c>
      <c r="AF9">
        <v>50.0</v>
      </c>
      <c r="AG9" t="s">
        <v>48</v>
      </c>
      <c r="AH9" t="s">
        <v>48</v>
      </c>
      <c r="AK9" t="str">
        <f t="shared" si="4"/>
        <v>NATIONALITY  VARCHAR(50),</v>
      </c>
    </row>
    <row r="10">
      <c r="A10" s="24"/>
      <c r="B10" s="24"/>
      <c r="C10" s="25">
        <v>7.0</v>
      </c>
      <c r="D10" t="s">
        <v>55</v>
      </c>
      <c r="E10" t="s">
        <v>7</v>
      </c>
      <c r="F10" s="9">
        <v>50.0</v>
      </c>
      <c r="G10" t="s">
        <v>48</v>
      </c>
      <c r="H10" t="s">
        <v>48</v>
      </c>
      <c r="J10" t="str">
        <f>VLOOKUP($E10,MAPPING!$B$2:$F$7,2,0)</f>
        <v>STRING</v>
      </c>
      <c r="K10" s="9">
        <v>50.0</v>
      </c>
      <c r="L10" t="s">
        <v>48</v>
      </c>
      <c r="M10" t="s">
        <v>48</v>
      </c>
      <c r="P10" t="str">
        <f t="shared" si="1"/>
        <v>PRIMARY_IDEN_DOC STRING,</v>
      </c>
      <c r="Q10" t="str">
        <f>VLOOKUP($E10,MAPPING!$B$2:$F$7,3,0)</f>
        <v>VARCHAR</v>
      </c>
      <c r="R10" s="9">
        <v>50.0</v>
      </c>
      <c r="S10" t="s">
        <v>48</v>
      </c>
      <c r="T10" t="s">
        <v>48</v>
      </c>
      <c r="W10" t="str">
        <f t="shared" si="2"/>
        <v>PRIMARY_IDEN_DOC VARCHAR(50),</v>
      </c>
      <c r="X10" t="str">
        <f>VLOOKUP($E10,MAPPING!$B$2:$F$7,4,0)</f>
        <v>VARCHAR2</v>
      </c>
      <c r="Y10" s="9">
        <v>50.0</v>
      </c>
      <c r="Z10" t="s">
        <v>48</v>
      </c>
      <c r="AA10" t="s">
        <v>48</v>
      </c>
      <c r="AD10" s="28" t="str">
        <f t="shared" si="3"/>
        <v>PRIMARY_IDEN_DOC VARCHAR2(50),</v>
      </c>
      <c r="AE10" t="str">
        <f>VLOOKUP($E10,MAPPING!$B$2:$F$7,5,0)</f>
        <v> VARCHAR</v>
      </c>
      <c r="AF10" s="9">
        <v>50.0</v>
      </c>
      <c r="AG10" t="s">
        <v>48</v>
      </c>
      <c r="AH10" t="s">
        <v>48</v>
      </c>
      <c r="AK10" t="str">
        <f t="shared" si="4"/>
        <v>PRIMARY_IDEN_DOC  VARCHAR(50),</v>
      </c>
    </row>
    <row r="11">
      <c r="A11" s="24"/>
      <c r="B11" s="24"/>
      <c r="C11" s="25">
        <v>8.0</v>
      </c>
      <c r="D11" t="s">
        <v>56</v>
      </c>
      <c r="E11" t="s">
        <v>7</v>
      </c>
      <c r="F11" s="9">
        <v>50.0</v>
      </c>
      <c r="G11" t="s">
        <v>48</v>
      </c>
      <c r="H11" t="s">
        <v>48</v>
      </c>
      <c r="J11" t="str">
        <f>VLOOKUP($E11,MAPPING!$B$2:$F$7,2,0)</f>
        <v>STRING</v>
      </c>
      <c r="K11" s="9">
        <v>50.0</v>
      </c>
      <c r="L11" t="s">
        <v>48</v>
      </c>
      <c r="M11" t="s">
        <v>48</v>
      </c>
      <c r="P11" t="str">
        <f t="shared" si="1"/>
        <v>PRIMARY_IDEN_DOC_ID STRING,</v>
      </c>
      <c r="Q11" t="str">
        <f>VLOOKUP($E11,MAPPING!$B$2:$F$7,3,0)</f>
        <v>VARCHAR</v>
      </c>
      <c r="R11" s="9">
        <v>50.0</v>
      </c>
      <c r="S11" t="s">
        <v>48</v>
      </c>
      <c r="T11" t="s">
        <v>48</v>
      </c>
      <c r="W11" t="str">
        <f t="shared" si="2"/>
        <v>PRIMARY_IDEN_DOC_ID VARCHAR(50),</v>
      </c>
      <c r="X11" t="str">
        <f>VLOOKUP($E11,MAPPING!$B$2:$F$7,4,0)</f>
        <v>VARCHAR2</v>
      </c>
      <c r="Y11" s="9">
        <v>50.0</v>
      </c>
      <c r="Z11" t="s">
        <v>48</v>
      </c>
      <c r="AA11" t="s">
        <v>48</v>
      </c>
      <c r="AD11" s="28" t="str">
        <f t="shared" si="3"/>
        <v>PRIMARY_IDEN_DOC_ID VARCHAR2(50),</v>
      </c>
      <c r="AE11" t="str">
        <f>VLOOKUP($E11,MAPPING!$B$2:$F$7,5,0)</f>
        <v> VARCHAR</v>
      </c>
      <c r="AF11" s="9">
        <v>50.0</v>
      </c>
      <c r="AG11" t="s">
        <v>48</v>
      </c>
      <c r="AH11" t="s">
        <v>48</v>
      </c>
      <c r="AK11" t="str">
        <f t="shared" si="4"/>
        <v>PRIMARY_IDEN_DOC_ID  VARCHAR(50),</v>
      </c>
    </row>
    <row r="12">
      <c r="A12" s="24"/>
      <c r="B12" s="24"/>
      <c r="C12" s="25">
        <v>9.0</v>
      </c>
      <c r="D12" t="s">
        <v>57</v>
      </c>
      <c r="E12" t="s">
        <v>7</v>
      </c>
      <c r="F12" s="9">
        <v>50.0</v>
      </c>
      <c r="G12" t="s">
        <v>48</v>
      </c>
      <c r="H12" t="s">
        <v>48</v>
      </c>
      <c r="J12" t="str">
        <f>VLOOKUP($E12,MAPPING!$B$2:$F$7,2,0)</f>
        <v>STRING</v>
      </c>
      <c r="K12" s="9">
        <v>50.0</v>
      </c>
      <c r="L12" t="s">
        <v>48</v>
      </c>
      <c r="M12" t="s">
        <v>48</v>
      </c>
      <c r="P12" t="str">
        <f t="shared" si="1"/>
        <v>SECONDARY_IDEN_DOC STRING,</v>
      </c>
      <c r="Q12" t="str">
        <f>VLOOKUP($E12,MAPPING!$B$2:$F$7,3,0)</f>
        <v>VARCHAR</v>
      </c>
      <c r="R12" s="9">
        <v>50.0</v>
      </c>
      <c r="S12" t="s">
        <v>48</v>
      </c>
      <c r="T12" t="s">
        <v>48</v>
      </c>
      <c r="W12" t="str">
        <f t="shared" si="2"/>
        <v>SECONDARY_IDEN_DOC VARCHAR(50),</v>
      </c>
      <c r="X12" t="str">
        <f>VLOOKUP($E12,MAPPING!$B$2:$F$7,4,0)</f>
        <v>VARCHAR2</v>
      </c>
      <c r="Y12" s="9">
        <v>50.0</v>
      </c>
      <c r="Z12" t="s">
        <v>48</v>
      </c>
      <c r="AA12" t="s">
        <v>48</v>
      </c>
      <c r="AD12" s="28" t="str">
        <f t="shared" si="3"/>
        <v>SECONDARY_IDEN_DOC VARCHAR2(50),</v>
      </c>
      <c r="AE12" t="str">
        <f>VLOOKUP($E12,MAPPING!$B$2:$F$7,5,0)</f>
        <v> VARCHAR</v>
      </c>
      <c r="AF12" s="9">
        <v>50.0</v>
      </c>
      <c r="AG12" t="s">
        <v>48</v>
      </c>
      <c r="AH12" t="s">
        <v>48</v>
      </c>
      <c r="AK12" t="str">
        <f t="shared" si="4"/>
        <v>SECONDARY_IDEN_DOC  VARCHAR(50),</v>
      </c>
    </row>
    <row r="13">
      <c r="A13" s="24"/>
      <c r="B13" s="24"/>
      <c r="C13" s="25">
        <v>10.0</v>
      </c>
      <c r="D13" t="s">
        <v>58</v>
      </c>
      <c r="E13" t="s">
        <v>7</v>
      </c>
      <c r="F13" s="9">
        <v>50.0</v>
      </c>
      <c r="G13" t="s">
        <v>48</v>
      </c>
      <c r="H13" t="s">
        <v>48</v>
      </c>
      <c r="J13" t="str">
        <f>VLOOKUP($E13,MAPPING!$B$2:$F$7,2,0)</f>
        <v>STRING</v>
      </c>
      <c r="K13" s="9">
        <v>50.0</v>
      </c>
      <c r="L13" t="s">
        <v>48</v>
      </c>
      <c r="M13" t="s">
        <v>48</v>
      </c>
      <c r="P13" t="str">
        <f t="shared" si="1"/>
        <v>SECONDARY_IDEN_DOC_ID STRING,</v>
      </c>
      <c r="Q13" t="str">
        <f>VLOOKUP($E13,MAPPING!$B$2:$F$7,3,0)</f>
        <v>VARCHAR</v>
      </c>
      <c r="R13" s="9">
        <v>50.0</v>
      </c>
      <c r="S13" t="s">
        <v>48</v>
      </c>
      <c r="T13" t="s">
        <v>48</v>
      </c>
      <c r="W13" t="str">
        <f t="shared" si="2"/>
        <v>SECONDARY_IDEN_DOC_ID VARCHAR(50),</v>
      </c>
      <c r="X13" t="str">
        <f>VLOOKUP($E13,MAPPING!$B$2:$F$7,4,0)</f>
        <v>VARCHAR2</v>
      </c>
      <c r="Y13" s="9">
        <v>50.0</v>
      </c>
      <c r="Z13" t="s">
        <v>48</v>
      </c>
      <c r="AA13" t="s">
        <v>48</v>
      </c>
      <c r="AD13" s="28" t="str">
        <f t="shared" si="3"/>
        <v>SECONDARY_IDEN_DOC_ID VARCHAR2(50),</v>
      </c>
      <c r="AE13" t="str">
        <f>VLOOKUP($E13,MAPPING!$B$2:$F$7,5,0)</f>
        <v> VARCHAR</v>
      </c>
      <c r="AF13" s="9">
        <v>50.0</v>
      </c>
      <c r="AG13" t="s">
        <v>48</v>
      </c>
      <c r="AH13" t="s">
        <v>48</v>
      </c>
      <c r="AK13" t="str">
        <f t="shared" si="4"/>
        <v>SECONDARY_IDEN_DOC_ID  VARCHAR(50),</v>
      </c>
    </row>
    <row r="14">
      <c r="A14" s="24"/>
      <c r="B14" s="24"/>
      <c r="C14" s="25">
        <v>11.0</v>
      </c>
      <c r="D14" t="s">
        <v>59</v>
      </c>
      <c r="E14" t="s">
        <v>7</v>
      </c>
      <c r="F14" s="27">
        <v>10.0</v>
      </c>
      <c r="G14" t="s">
        <v>48</v>
      </c>
      <c r="H14" t="s">
        <v>48</v>
      </c>
      <c r="J14" t="str">
        <f>VLOOKUP($E14,MAPPING!$B$2:$F$7,2,0)</f>
        <v>STRING</v>
      </c>
      <c r="K14" s="27">
        <v>10.0</v>
      </c>
      <c r="L14" t="s">
        <v>48</v>
      </c>
      <c r="M14" t="s">
        <v>48</v>
      </c>
      <c r="P14" t="str">
        <f t="shared" si="1"/>
        <v>ACCOUNT_OPEN_DATE STRING,</v>
      </c>
      <c r="Q14" t="str">
        <f>VLOOKUP($E14,MAPPING!$B$2:$F$7,3,0)</f>
        <v>VARCHAR</v>
      </c>
      <c r="R14" s="27">
        <v>10.0</v>
      </c>
      <c r="S14" t="s">
        <v>48</v>
      </c>
      <c r="T14" t="s">
        <v>48</v>
      </c>
      <c r="W14" t="str">
        <f t="shared" si="2"/>
        <v>ACCOUNT_OPEN_DATE VARCHAR(10),</v>
      </c>
      <c r="X14" t="str">
        <f>VLOOKUP($E14,MAPPING!$B$2:$F$7,4,0)</f>
        <v>VARCHAR2</v>
      </c>
      <c r="Y14" s="27">
        <v>10.0</v>
      </c>
      <c r="Z14" t="s">
        <v>48</v>
      </c>
      <c r="AA14" t="s">
        <v>48</v>
      </c>
      <c r="AD14" s="28" t="str">
        <f t="shared" si="3"/>
        <v>ACCOUNT_OPEN_DATE VARCHAR2(10),</v>
      </c>
      <c r="AE14" t="str">
        <f>VLOOKUP($E14,MAPPING!$B$2:$F$7,5,0)</f>
        <v> VARCHAR</v>
      </c>
      <c r="AF14" s="27">
        <v>10.0</v>
      </c>
      <c r="AG14" t="s">
        <v>48</v>
      </c>
      <c r="AH14" t="s">
        <v>48</v>
      </c>
      <c r="AK14" t="str">
        <f t="shared" si="4"/>
        <v>ACCOUNT_OPEN_DATE  VARCHAR(10),</v>
      </c>
    </row>
    <row r="15">
      <c r="A15" s="24"/>
      <c r="B15" s="24"/>
      <c r="C15" s="25">
        <v>12.0</v>
      </c>
      <c r="D15" t="s">
        <v>60</v>
      </c>
      <c r="E15" t="s">
        <v>7</v>
      </c>
      <c r="F15">
        <v>50.0</v>
      </c>
      <c r="G15" t="s">
        <v>48</v>
      </c>
      <c r="H15" t="s">
        <v>48</v>
      </c>
      <c r="J15" t="str">
        <f>VLOOKUP($E15,MAPPING!$B$2:$F$7,2,0)</f>
        <v>STRING</v>
      </c>
      <c r="K15">
        <v>50.0</v>
      </c>
      <c r="L15" t="s">
        <v>48</v>
      </c>
      <c r="M15" t="s">
        <v>48</v>
      </c>
      <c r="P15" t="str">
        <f t="shared" si="1"/>
        <v>ACCOUNT_NUMBER STRING,</v>
      </c>
      <c r="Q15" t="str">
        <f>VLOOKUP($E15,MAPPING!$B$2:$F$7,3,0)</f>
        <v>VARCHAR</v>
      </c>
      <c r="R15">
        <v>50.0</v>
      </c>
      <c r="S15" t="s">
        <v>48</v>
      </c>
      <c r="T15" t="s">
        <v>48</v>
      </c>
      <c r="W15" t="str">
        <f t="shared" si="2"/>
        <v>ACCOUNT_NUMBER VARCHAR(50),</v>
      </c>
      <c r="X15" t="str">
        <f>VLOOKUP($E15,MAPPING!$B$2:$F$7,4,0)</f>
        <v>VARCHAR2</v>
      </c>
      <c r="Y15">
        <v>50.0</v>
      </c>
      <c r="Z15" t="s">
        <v>48</v>
      </c>
      <c r="AA15" t="s">
        <v>48</v>
      </c>
      <c r="AD15" s="28" t="str">
        <f t="shared" si="3"/>
        <v>ACCOUNT_NUMBER VARCHAR2(50),</v>
      </c>
      <c r="AE15" t="str">
        <f>VLOOKUP($E15,MAPPING!$B$2:$F$7,5,0)</f>
        <v> VARCHAR</v>
      </c>
      <c r="AF15">
        <v>50.0</v>
      </c>
      <c r="AG15" t="s">
        <v>48</v>
      </c>
      <c r="AH15" t="s">
        <v>48</v>
      </c>
      <c r="AK15" t="str">
        <f t="shared" si="4"/>
        <v>ACCOUNT_NUMBER  VARCHAR(50),</v>
      </c>
    </row>
    <row r="16">
      <c r="A16" s="24"/>
      <c r="B16" s="24"/>
      <c r="C16" s="25">
        <v>13.0</v>
      </c>
      <c r="D16" t="s">
        <v>61</v>
      </c>
      <c r="E16" t="s">
        <v>12</v>
      </c>
      <c r="F16" s="27">
        <v>20.0</v>
      </c>
      <c r="G16" t="s">
        <v>48</v>
      </c>
      <c r="H16" t="s">
        <v>48</v>
      </c>
      <c r="J16" t="str">
        <f>VLOOKUP($E16,MAPPING!$B$2:$F$7,2,0)</f>
        <v>INT</v>
      </c>
      <c r="K16" s="27">
        <v>20.0</v>
      </c>
      <c r="L16" t="s">
        <v>48</v>
      </c>
      <c r="M16" t="s">
        <v>48</v>
      </c>
      <c r="P16" t="str">
        <f t="shared" si="1"/>
        <v>OPENING_BALANCE INT,</v>
      </c>
      <c r="Q16" t="str">
        <f>VLOOKUP($E16,MAPPING!$B$2:$F$7,3,0)</f>
        <v>INTEGER</v>
      </c>
      <c r="R16" s="27">
        <v>20.0</v>
      </c>
      <c r="S16" t="s">
        <v>48</v>
      </c>
      <c r="T16" t="s">
        <v>48</v>
      </c>
      <c r="W16" t="str">
        <f t="shared" si="2"/>
        <v>OPENING_BALANCE INTEGER(20),</v>
      </c>
      <c r="X16" t="str">
        <f>VLOOKUP($E16,MAPPING!$B$2:$F$7,4,0)</f>
        <v>INTEGER</v>
      </c>
      <c r="Y16" s="27">
        <v>20.0</v>
      </c>
      <c r="Z16" t="s">
        <v>48</v>
      </c>
      <c r="AA16" t="s">
        <v>48</v>
      </c>
      <c r="AD16" s="28" t="str">
        <f t="shared" si="3"/>
        <v>OPENING_BALANCE INTEGER,</v>
      </c>
      <c r="AE16" t="str">
        <f>VLOOKUP($E16,MAPPING!$B$2:$F$7,5,0)</f>
        <v>INTEGER</v>
      </c>
      <c r="AF16" s="27">
        <v>20.0</v>
      </c>
      <c r="AG16" t="s">
        <v>48</v>
      </c>
      <c r="AH16" t="s">
        <v>48</v>
      </c>
      <c r="AK16" t="str">
        <f t="shared" si="4"/>
        <v>OPENING_BALANCE INTEGER,</v>
      </c>
    </row>
    <row r="17">
      <c r="A17" s="24"/>
      <c r="B17" s="24"/>
      <c r="C17" s="25">
        <v>14.0</v>
      </c>
      <c r="D17" t="s">
        <v>62</v>
      </c>
      <c r="E17" t="s">
        <v>12</v>
      </c>
      <c r="F17" s="27">
        <v>20.0</v>
      </c>
      <c r="G17" t="s">
        <v>48</v>
      </c>
      <c r="H17" t="s">
        <v>48</v>
      </c>
      <c r="J17" t="str">
        <f>VLOOKUP($E17,MAPPING!$B$2:$F$7,2,0)</f>
        <v>INT</v>
      </c>
      <c r="K17" s="27">
        <v>20.0</v>
      </c>
      <c r="L17" t="s">
        <v>48</v>
      </c>
      <c r="M17" t="s">
        <v>48</v>
      </c>
      <c r="P17" t="str">
        <f t="shared" si="1"/>
        <v>CURRENT_BALANCE INT,</v>
      </c>
      <c r="Q17" t="str">
        <f>VLOOKUP($E17,MAPPING!$B$2:$F$7,3,0)</f>
        <v>INTEGER</v>
      </c>
      <c r="R17" s="27">
        <v>20.0</v>
      </c>
      <c r="S17" t="s">
        <v>48</v>
      </c>
      <c r="T17" t="s">
        <v>48</v>
      </c>
      <c r="W17" t="str">
        <f t="shared" si="2"/>
        <v>CURRENT_BALANCE INTEGER(20),</v>
      </c>
      <c r="X17" t="str">
        <f>VLOOKUP($E17,MAPPING!$B$2:$F$7,4,0)</f>
        <v>INTEGER</v>
      </c>
      <c r="Y17" s="27">
        <v>20.0</v>
      </c>
      <c r="Z17" t="s">
        <v>48</v>
      </c>
      <c r="AA17" t="s">
        <v>48</v>
      </c>
      <c r="AD17" s="28" t="str">
        <f t="shared" si="3"/>
        <v>CURRENT_BALANCE INTEGER,</v>
      </c>
      <c r="AE17" t="str">
        <f>VLOOKUP($E17,MAPPING!$B$2:$F$7,5,0)</f>
        <v>INTEGER</v>
      </c>
      <c r="AF17" s="27">
        <v>20.0</v>
      </c>
      <c r="AG17" t="s">
        <v>48</v>
      </c>
      <c r="AH17" t="s">
        <v>48</v>
      </c>
      <c r="AK17" t="str">
        <f t="shared" si="4"/>
        <v>CURRENT_BALANCE INTEGER,</v>
      </c>
    </row>
    <row r="18">
      <c r="A18" s="24"/>
      <c r="B18" s="24"/>
      <c r="C18" s="25">
        <v>15.0</v>
      </c>
      <c r="D18" t="s">
        <v>63</v>
      </c>
      <c r="E18" t="s">
        <v>12</v>
      </c>
      <c r="F18" s="27">
        <v>20.0</v>
      </c>
      <c r="G18" t="s">
        <v>48</v>
      </c>
      <c r="H18" t="s">
        <v>48</v>
      </c>
      <c r="J18" t="str">
        <f>VLOOKUP($E18,MAPPING!$B$2:$F$7,2,0)</f>
        <v>INT</v>
      </c>
      <c r="K18" s="27">
        <v>20.0</v>
      </c>
      <c r="L18" t="s">
        <v>48</v>
      </c>
      <c r="M18" t="s">
        <v>48</v>
      </c>
      <c r="P18" t="str">
        <f t="shared" si="1"/>
        <v>OVERDUE_BALANCE INT,</v>
      </c>
      <c r="Q18" t="str">
        <f>VLOOKUP($E18,MAPPING!$B$2:$F$7,3,0)</f>
        <v>INTEGER</v>
      </c>
      <c r="R18" s="27">
        <v>20.0</v>
      </c>
      <c r="S18" t="s">
        <v>48</v>
      </c>
      <c r="T18" t="s">
        <v>48</v>
      </c>
      <c r="W18" t="str">
        <f t="shared" si="2"/>
        <v>OVERDUE_BALANCE INTEGER(20),</v>
      </c>
      <c r="X18" t="str">
        <f>VLOOKUP($E18,MAPPING!$B$2:$F$7,4,0)</f>
        <v>INTEGER</v>
      </c>
      <c r="Y18" s="27">
        <v>20.0</v>
      </c>
      <c r="Z18" t="s">
        <v>48</v>
      </c>
      <c r="AA18" t="s">
        <v>48</v>
      </c>
      <c r="AD18" s="28" t="str">
        <f t="shared" si="3"/>
        <v>OVERDUE_BALANCE INTEGER,</v>
      </c>
      <c r="AE18" t="str">
        <f>VLOOKUP($E18,MAPPING!$B$2:$F$7,5,0)</f>
        <v>INTEGER</v>
      </c>
      <c r="AF18" s="27">
        <v>20.0</v>
      </c>
      <c r="AG18" t="s">
        <v>48</v>
      </c>
      <c r="AH18" t="s">
        <v>48</v>
      </c>
      <c r="AK18" t="str">
        <f t="shared" si="4"/>
        <v>OVERDUE_BALANCE INTEGER,</v>
      </c>
    </row>
    <row r="19">
      <c r="A19" s="24"/>
      <c r="B19" s="24"/>
      <c r="C19" s="25">
        <v>16.0</v>
      </c>
      <c r="D19" t="s">
        <v>64</v>
      </c>
      <c r="E19" t="s">
        <v>7</v>
      </c>
      <c r="F19">
        <v>10.0</v>
      </c>
      <c r="G19" t="s">
        <v>48</v>
      </c>
      <c r="H19" t="s">
        <v>48</v>
      </c>
      <c r="J19" t="str">
        <f>VLOOKUP($E19,MAPPING!$B$2:$F$7,2,0)</f>
        <v>STRING</v>
      </c>
      <c r="K19">
        <v>10.0</v>
      </c>
      <c r="L19" t="s">
        <v>48</v>
      </c>
      <c r="M19" t="s">
        <v>48</v>
      </c>
      <c r="P19" t="str">
        <f t="shared" si="1"/>
        <v>OVERDUE_DATE STRING,</v>
      </c>
      <c r="Q19" t="str">
        <f>VLOOKUP($E19,MAPPING!$B$2:$F$7,3,0)</f>
        <v>VARCHAR</v>
      </c>
      <c r="R19">
        <v>10.0</v>
      </c>
      <c r="S19" t="s">
        <v>48</v>
      </c>
      <c r="T19" t="s">
        <v>48</v>
      </c>
      <c r="W19" t="str">
        <f t="shared" si="2"/>
        <v>OVERDUE_DATE VARCHAR(10),</v>
      </c>
      <c r="X19" t="str">
        <f>VLOOKUP($E19,MAPPING!$B$2:$F$7,4,0)</f>
        <v>VARCHAR2</v>
      </c>
      <c r="Y19">
        <v>10.0</v>
      </c>
      <c r="Z19" t="s">
        <v>48</v>
      </c>
      <c r="AA19" t="s">
        <v>48</v>
      </c>
      <c r="AD19" s="28" t="str">
        <f t="shared" si="3"/>
        <v>OVERDUE_DATE VARCHAR2(10),</v>
      </c>
      <c r="AE19" t="str">
        <f>VLOOKUP($E19,MAPPING!$B$2:$F$7,5,0)</f>
        <v> VARCHAR</v>
      </c>
      <c r="AF19">
        <v>10.0</v>
      </c>
      <c r="AG19" t="s">
        <v>48</v>
      </c>
      <c r="AH19" t="s">
        <v>48</v>
      </c>
      <c r="AK19" t="str">
        <f t="shared" si="4"/>
        <v>OVERDUE_DATE  VARCHAR(10),</v>
      </c>
    </row>
    <row r="20">
      <c r="A20" s="24"/>
      <c r="B20" s="24"/>
      <c r="C20" s="25">
        <v>17.0</v>
      </c>
      <c r="D20" t="s">
        <v>65</v>
      </c>
      <c r="E20" t="s">
        <v>7</v>
      </c>
      <c r="F20" s="9">
        <v>10.0</v>
      </c>
      <c r="G20" t="s">
        <v>48</v>
      </c>
      <c r="H20" t="s">
        <v>48</v>
      </c>
      <c r="J20" t="str">
        <f>VLOOKUP($E20,MAPPING!$B$2:$F$7,2,0)</f>
        <v>STRING</v>
      </c>
      <c r="K20" s="9">
        <v>10.0</v>
      </c>
      <c r="L20" t="s">
        <v>48</v>
      </c>
      <c r="M20" t="s">
        <v>48</v>
      </c>
      <c r="P20" t="str">
        <f t="shared" si="1"/>
        <v>CURRENCY_CODE STRING,</v>
      </c>
      <c r="Q20" t="str">
        <f>VLOOKUP($E20,MAPPING!$B$2:$F$7,3,0)</f>
        <v>VARCHAR</v>
      </c>
      <c r="R20" s="9">
        <v>10.0</v>
      </c>
      <c r="S20" t="s">
        <v>48</v>
      </c>
      <c r="T20" t="s">
        <v>48</v>
      </c>
      <c r="W20" t="str">
        <f t="shared" si="2"/>
        <v>CURRENCY_CODE VARCHAR(10),</v>
      </c>
      <c r="X20" t="str">
        <f>VLOOKUP($E20,MAPPING!$B$2:$F$7,4,0)</f>
        <v>VARCHAR2</v>
      </c>
      <c r="Y20" s="9">
        <v>10.0</v>
      </c>
      <c r="Z20" t="s">
        <v>48</v>
      </c>
      <c r="AA20" t="s">
        <v>48</v>
      </c>
      <c r="AD20" s="28" t="str">
        <f t="shared" si="3"/>
        <v>CURRENCY_CODE VARCHAR2(10),</v>
      </c>
      <c r="AE20" t="str">
        <f>VLOOKUP($E20,MAPPING!$B$2:$F$7,5,0)</f>
        <v> VARCHAR</v>
      </c>
      <c r="AF20" s="9">
        <v>10.0</v>
      </c>
      <c r="AG20" t="s">
        <v>48</v>
      </c>
      <c r="AH20" t="s">
        <v>48</v>
      </c>
      <c r="AK20" t="str">
        <f t="shared" si="4"/>
        <v>CURRENCY_CODE  VARCHAR(10),</v>
      </c>
    </row>
    <row r="21" ht="15.75" customHeight="1">
      <c r="A21" s="24"/>
      <c r="B21" s="24"/>
      <c r="C21" s="25">
        <v>18.0</v>
      </c>
      <c r="D21" t="s">
        <v>66</v>
      </c>
      <c r="E21" t="s">
        <v>7</v>
      </c>
      <c r="F21" s="9">
        <v>10.0</v>
      </c>
      <c r="G21" t="s">
        <v>48</v>
      </c>
      <c r="H21" t="s">
        <v>48</v>
      </c>
      <c r="J21" t="str">
        <f>VLOOKUP($E21,MAPPING!$B$2:$F$7,2,0)</f>
        <v>STRING</v>
      </c>
      <c r="K21" s="9">
        <v>10.0</v>
      </c>
      <c r="L21" t="s">
        <v>48</v>
      </c>
      <c r="M21" t="s">
        <v>48</v>
      </c>
      <c r="P21" t="str">
        <f t="shared" si="1"/>
        <v>INTEREST_TYPE STRING,</v>
      </c>
      <c r="Q21" t="str">
        <f>VLOOKUP($E21,MAPPING!$B$2:$F$7,3,0)</f>
        <v>VARCHAR</v>
      </c>
      <c r="R21" s="9">
        <v>10.0</v>
      </c>
      <c r="S21" t="s">
        <v>48</v>
      </c>
      <c r="T21" t="s">
        <v>48</v>
      </c>
      <c r="W21" t="str">
        <f t="shared" si="2"/>
        <v>INTEREST_TYPE VARCHAR(10),</v>
      </c>
      <c r="X21" t="str">
        <f>VLOOKUP($E21,MAPPING!$B$2:$F$7,4,0)</f>
        <v>VARCHAR2</v>
      </c>
      <c r="Y21" s="9">
        <v>10.0</v>
      </c>
      <c r="Z21" t="s">
        <v>48</v>
      </c>
      <c r="AA21" t="s">
        <v>48</v>
      </c>
      <c r="AD21" s="28" t="str">
        <f t="shared" si="3"/>
        <v>INTEREST_TYPE VARCHAR2(10),</v>
      </c>
      <c r="AE21" t="str">
        <f>VLOOKUP($E21,MAPPING!$B$2:$F$7,5,0)</f>
        <v> VARCHAR</v>
      </c>
      <c r="AF21" s="9">
        <v>10.0</v>
      </c>
      <c r="AG21" t="s">
        <v>48</v>
      </c>
      <c r="AH21" t="s">
        <v>48</v>
      </c>
      <c r="AK21" t="str">
        <f t="shared" si="4"/>
        <v>INTEREST_TYPE  VARCHAR(10),</v>
      </c>
    </row>
    <row r="22" ht="15.75" customHeight="1">
      <c r="A22" s="24"/>
      <c r="B22" s="24"/>
      <c r="C22" s="25">
        <v>19.0</v>
      </c>
      <c r="D22" t="s">
        <v>67</v>
      </c>
      <c r="E22" t="s">
        <v>15</v>
      </c>
      <c r="F22" s="9" t="s">
        <v>23</v>
      </c>
      <c r="G22" t="s">
        <v>48</v>
      </c>
      <c r="H22" t="s">
        <v>48</v>
      </c>
      <c r="J22" t="str">
        <f>VLOOKUP($E22,MAPPING!$B$2:$F$7,2,0)</f>
        <v>DECIMAL</v>
      </c>
      <c r="K22" s="9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9" t="s">
        <v>23</v>
      </c>
      <c r="S22" t="s">
        <v>48</v>
      </c>
      <c r="T22" t="s">
        <v>48</v>
      </c>
      <c r="W22" t="str">
        <f t="shared" si="2"/>
        <v>INTEREST_RATE DECIMAL(10,2),</v>
      </c>
      <c r="X22" t="str">
        <f>VLOOKUP($E22,MAPPING!$B$2:$F$7,4,0)</f>
        <v>DECIMAL</v>
      </c>
      <c r="Y22" s="9" t="s">
        <v>23</v>
      </c>
      <c r="Z22" t="s">
        <v>48</v>
      </c>
      <c r="AA22" t="s">
        <v>48</v>
      </c>
      <c r="AD22" s="28" t="str">
        <f t="shared" si="3"/>
        <v>INTEREST_RATE DECIMAL(10,2),</v>
      </c>
      <c r="AE22" t="str">
        <f>VLOOKUP($E22,MAPPING!$B$2:$F$7,5,0)</f>
        <v>DECIMAL</v>
      </c>
      <c r="AF22" s="9" t="s">
        <v>23</v>
      </c>
      <c r="AG22" t="s">
        <v>48</v>
      </c>
      <c r="AH22" t="s">
        <v>48</v>
      </c>
      <c r="AK22" t="str">
        <f t="shared" si="4"/>
        <v>INTEREST_RATE DECIMAL(10,2),</v>
      </c>
    </row>
    <row r="23" ht="15.75" customHeight="1">
      <c r="A23" s="24"/>
      <c r="B23" s="24"/>
      <c r="C23" s="25">
        <v>20.0</v>
      </c>
      <c r="D23" t="s">
        <v>68</v>
      </c>
      <c r="E23" t="s">
        <v>7</v>
      </c>
      <c r="F23" s="9">
        <v>10.0</v>
      </c>
      <c r="G23" t="s">
        <v>48</v>
      </c>
      <c r="H23" t="s">
        <v>47</v>
      </c>
      <c r="J23" t="str">
        <f>VLOOKUP($E23,MAPPING!$B$2:$F$7,2,0)</f>
        <v>STRING</v>
      </c>
      <c r="K23" s="9">
        <v>10.0</v>
      </c>
      <c r="L23" t="s">
        <v>48</v>
      </c>
      <c r="M23" t="s">
        <v>47</v>
      </c>
      <c r="Q23" t="str">
        <f>VLOOKUP($E23,MAPPING!$B$2:$F$7,3,0)</f>
        <v>VARCHAR</v>
      </c>
      <c r="R23" s="9">
        <v>10.0</v>
      </c>
      <c r="S23" t="s">
        <v>48</v>
      </c>
      <c r="T23" t="s">
        <v>47</v>
      </c>
      <c r="W23" t="str">
        <f t="shared" si="2"/>
        <v>LOAD_DATE VARCHAR(10),</v>
      </c>
      <c r="X23" t="str">
        <f>VLOOKUP($E23,MAPPING!$B$2:$F$7,4,0)</f>
        <v>VARCHAR2</v>
      </c>
      <c r="Y23" s="9">
        <v>10.0</v>
      </c>
      <c r="Z23" t="s">
        <v>48</v>
      </c>
      <c r="AA23" t="s">
        <v>47</v>
      </c>
      <c r="AD23" s="28" t="str">
        <f t="shared" si="3"/>
        <v>LOAD_DATE VARCHAR2(10),</v>
      </c>
      <c r="AE23" t="str">
        <f>VLOOKUP($E23,MAPPING!$B$2:$F$7,5,0)</f>
        <v> VARCHAR</v>
      </c>
      <c r="AF23" s="9">
        <v>10.0</v>
      </c>
      <c r="AG23" t="s">
        <v>48</v>
      </c>
      <c r="AH23" t="s">
        <v>47</v>
      </c>
      <c r="AK23" t="str">
        <f t="shared" si="4"/>
        <v>LOAD_DATE  VARCHAR(10),</v>
      </c>
    </row>
    <row r="24" ht="15.75" customHeight="1">
      <c r="A24" s="24"/>
      <c r="B24" s="24"/>
      <c r="C24" s="25">
        <v>21.0</v>
      </c>
      <c r="D24" s="27" t="s">
        <v>69</v>
      </c>
      <c r="E24" s="27" t="s">
        <v>12</v>
      </c>
      <c r="F24" s="9">
        <v>50.0</v>
      </c>
      <c r="G24" s="27" t="s">
        <v>48</v>
      </c>
      <c r="H24" s="27" t="s">
        <v>47</v>
      </c>
      <c r="I24" s="27"/>
      <c r="J24" s="27" t="str">
        <f>VLOOKUP($E24,MAPPING!$B$2:$F$7,2,0)</f>
        <v>INT</v>
      </c>
      <c r="K24" s="9">
        <v>50.0</v>
      </c>
      <c r="L24" s="27" t="s">
        <v>48</v>
      </c>
      <c r="M24" s="27" t="s">
        <v>47</v>
      </c>
      <c r="N24" s="27"/>
      <c r="O24" s="27"/>
      <c r="P24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4" s="27" t="str">
        <f>VLOOKUP($E24,MAPPING!$B$2:$F$7,3,0)</f>
        <v>INTEGER</v>
      </c>
      <c r="R24" s="9">
        <v>50.0</v>
      </c>
      <c r="S24" s="27" t="s">
        <v>48</v>
      </c>
      <c r="T24" s="27" t="s">
        <v>47</v>
      </c>
      <c r="U24" s="27"/>
      <c r="W24" s="26" t="str">
        <f>CONCATENATE(UPPER($D24)," ",Q24,"(",R24,")",IF(U24&lt;&gt;"",cov3ncatenate(" DEFAULT ",U24),""),IF(S24="Y"," NOT NULL",""),", ",CHAR(10),"CONSTRAINT ",UPPER($D3),"_PK  PRIMARY KEY(",UPPER($D3),"));")</f>
        <v>LOAD_ID INTEGER(50), 
CONSTRAINT ACCOUNT_ID_PK  PRIMARY KEY(ACCOUNT_ID));</v>
      </c>
      <c r="X24" s="27" t="str">
        <f>VLOOKUP($E24,MAPPING!$B$2:$F$7,4,0)</f>
        <v>INTEGER</v>
      </c>
      <c r="Y24" s="9">
        <v>50.0</v>
      </c>
      <c r="Z24" s="27" t="s">
        <v>48</v>
      </c>
      <c r="AA24" s="27" t="s">
        <v>47</v>
      </c>
      <c r="AB24" s="27"/>
      <c r="AC24" s="27"/>
      <c r="AD24" s="28" t="str">
        <f>CONCATENATE(UPPER($D342)," ",Q337,IF(X24="INTEGER","",CONCATENATE("(",Y24,")")) ,IF(U337&lt;&gt;"",cov3ncatenate(" DEFAULT ",U337),""),IF(S337="Y"," NOT NULL",""),", ",CHAR(10),"CONSTRAINT ",UPPER($B3),"_PK  PRIMARY KEY (",UPPER($D3),"));")</f>
        <v>LOAD_ID INTEGER, 
CONSTRAINT ACCOUNT_PK  PRIMARY KEY (ACCOUNT_ID));</v>
      </c>
      <c r="AE24" s="27" t="str">
        <f>VLOOKUP($E24,MAPPING!$B$2:$F$7,5,0)</f>
        <v>INTEGER</v>
      </c>
      <c r="AF24" s="9">
        <v>50.0</v>
      </c>
      <c r="AG24" s="27" t="s">
        <v>48</v>
      </c>
      <c r="AH24" s="27" t="s">
        <v>47</v>
      </c>
      <c r="AK24" s="26" t="str">
        <f>CONCATENATE(UPPER($D24)," ",AE24,IF(AE24="INTEGER","",CONCATENATE("(",AF24,")")),IF(AI24&lt;&gt;"",cov3ncatenate(" DEFAULT ",AI24),""),IF(AG24="Y"," NOT NULL",""),", ",CHAR(10),"CONSTRAINT ",UPPER($D3),"_PK  PRIMARY KEY(",UPPER($D3),"));")</f>
        <v>LOAD_ID INTEGER, 
CONSTRAINT ACCOUNT_ID_PK  PRIMARY KEY(ACCOUNT_ID));</v>
      </c>
    </row>
    <row r="25" ht="15.75" customHeight="1">
      <c r="A25" s="24"/>
      <c r="B25" s="24" t="s">
        <v>70</v>
      </c>
      <c r="C25" s="25">
        <v>0.0</v>
      </c>
      <c r="D25" t="s">
        <v>50</v>
      </c>
      <c r="E25" t="s">
        <v>7</v>
      </c>
      <c r="F25" s="9">
        <v>50.0</v>
      </c>
      <c r="G25" t="s">
        <v>47</v>
      </c>
      <c r="H25" t="s">
        <v>48</v>
      </c>
      <c r="I25">
        <v>0.0</v>
      </c>
      <c r="J25" t="str">
        <f>VLOOKUP($E25,MAPPING!$B$2:$F$7,2,0)</f>
        <v>STRING</v>
      </c>
      <c r="K25" s="9">
        <v>50.0</v>
      </c>
      <c r="L25" t="s">
        <v>47</v>
      </c>
      <c r="M25" t="s">
        <v>48</v>
      </c>
      <c r="N25">
        <v>0.0</v>
      </c>
      <c r="O25" s="26" t="str">
        <f>CONCATENATE("DROP TABLE IF EXISTS ",UPPER($B$25),";",CHAR(10),"CREATE TABLE ",UPPER($B$25),"(")</f>
        <v>DROP TABLE IF EXISTS ACCOUNT_STATUS_TYPE;
CREATE TABLE ACCOUNT_STATUS_TYPE(</v>
      </c>
      <c r="P25" t="str">
        <f t="shared" ref="P25:P26" si="5">CONCATENATE(UPPER($D25)," ",J25,",")</f>
        <v>ACCOUNT_STATUS_ID STRING,</v>
      </c>
      <c r="Q25" t="str">
        <f>VLOOKUP($E25,MAPPING!$B$2:$F$7,3,0)</f>
        <v>VARCHAR</v>
      </c>
      <c r="R25" s="9">
        <v>50.0</v>
      </c>
      <c r="S25" t="s">
        <v>47</v>
      </c>
      <c r="T25" t="s">
        <v>48</v>
      </c>
      <c r="U25">
        <v>0.0</v>
      </c>
      <c r="V25" s="26" t="str">
        <f>CONCATENATE("DROP TABLE IF EXISTS ",UPPER($B$25),";",CHAR(10),"CREATE TABLE ",UPPER($B$25),"(")</f>
        <v>DROP TABLE IF EXISTS ACCOUNT_STATUS_TYPE;
CREATE TABLE ACCOUNT_STATUS_TYPE(</v>
      </c>
      <c r="W25" t="str">
        <f t="shared" ref="W25:W28" si="6">CONCATENATE(UPPER($D25)," ",Q25,"(",R25,")",IF(U25&lt;&gt;"",CONCATENATE(" DEFAULT ",U25),""),IF(S25="Y"," NOT NULL",""),",")</f>
        <v>ACCOUNT_STATUS_ID VARCHAR(50) DEFAULT 0 NOT NULL,</v>
      </c>
      <c r="X25" t="str">
        <f>VLOOKUP($E25,MAPPING!$B$2:$F$7,4,0)</f>
        <v>VARCHAR2</v>
      </c>
      <c r="Y25" s="9">
        <v>50.0</v>
      </c>
      <c r="Z25" t="s">
        <v>47</v>
      </c>
      <c r="AA25" t="s">
        <v>48</v>
      </c>
      <c r="AB25">
        <v>0.0</v>
      </c>
      <c r="AC25" s="26" t="str">
        <f>CONCATENATE("DROP TABLE ",UPPER($B$25),";",CHAR(10),"CREATE TABLE ",UPPER($B$25),"(",CHAR(10),)</f>
        <v>DROP TABLE ACCOUNT_STATUS_TYPE;
CREATE TABLE ACCOUNT_STATUS_TYPE(
</v>
      </c>
      <c r="AD25" s="28" t="str">
        <f t="shared" ref="AD25:AD28" si="7">CONCATENATE(UPPER($D25)," ",X25,IF(X25="INTEGER","",CONCATENATE("(",Y25,")")) ,IF(Z25="Y"," NOT NULL",""),",")</f>
        <v>ACCOUNT_STATUS_ID VARCHAR2(50) NOT NULL,</v>
      </c>
      <c r="AE25" t="str">
        <f>VLOOKUP($E25,MAPPING!$B$2:$F$7,5,0)</f>
        <v> VARCHAR</v>
      </c>
      <c r="AF25" s="9">
        <v>50.0</v>
      </c>
      <c r="AG25" t="s">
        <v>47</v>
      </c>
      <c r="AH25" t="s">
        <v>48</v>
      </c>
      <c r="AI25">
        <v>0.0</v>
      </c>
      <c r="AJ25" s="26" t="str">
        <f>CONCATENATE("DROP TABLE IF EXISTS ",UPPER($B$25),";",CHAR(10),"CREATE TABLE ",UPPER($B$25),"(")</f>
        <v>DROP TABLE IF EXISTS ACCOUNT_STATUS_TYPE;
CREATE TABLE ACCOUNT_STATUS_TYPE(</v>
      </c>
      <c r="AK25" t="str">
        <f t="shared" ref="AK25:AK28" si="8">CONCATENATE(UPPER($D25)," ",AE25,IF(AE25="INTEGER","",CONCATENATE("(",AF25,")")),IF(AI25&lt;&gt;"",CONCATENATE(" DEFAULT ",AI25),""),IF(AG25="Y"," NOT NULL",""),",")</f>
        <v>ACCOUNT_STATUS_ID  VARCHAR(50) DEFAULT 0 NOT NULL,</v>
      </c>
    </row>
    <row r="26" ht="15.75" customHeight="1">
      <c r="A26" s="24"/>
      <c r="B26" s="24"/>
      <c r="C26" s="25">
        <v>1.0</v>
      </c>
      <c r="D26" t="s">
        <v>71</v>
      </c>
      <c r="E26" t="s">
        <v>7</v>
      </c>
      <c r="F26" s="9">
        <v>10.0</v>
      </c>
      <c r="G26" t="s">
        <v>48</v>
      </c>
      <c r="H26" t="s">
        <v>48</v>
      </c>
      <c r="J26" t="str">
        <f>VLOOKUP($E26,MAPPING!$B$2:$F$7,2,0)</f>
        <v>STRING</v>
      </c>
      <c r="K26" s="9">
        <v>10.0</v>
      </c>
      <c r="L26" t="s">
        <v>48</v>
      </c>
      <c r="M26" t="s">
        <v>48</v>
      </c>
      <c r="P26" t="str">
        <f t="shared" si="5"/>
        <v>ACCOUNT_STATUS_CODE STRING,</v>
      </c>
      <c r="Q26" t="str">
        <f>VLOOKUP($E26,MAPPING!$B$2:$F$7,3,0)</f>
        <v>VARCHAR</v>
      </c>
      <c r="R26" s="9">
        <v>10.0</v>
      </c>
      <c r="S26" t="s">
        <v>48</v>
      </c>
      <c r="T26" t="s">
        <v>48</v>
      </c>
      <c r="W26" t="str">
        <f t="shared" si="6"/>
        <v>ACCOUNT_STATUS_CODE VARCHAR(10),</v>
      </c>
      <c r="X26" t="str">
        <f>VLOOKUP($E26,MAPPING!$B$2:$F$7,4,0)</f>
        <v>VARCHAR2</v>
      </c>
      <c r="Y26" s="9">
        <v>10.0</v>
      </c>
      <c r="Z26" t="s">
        <v>48</v>
      </c>
      <c r="AA26" t="s">
        <v>48</v>
      </c>
      <c r="AD26" s="28" t="str">
        <f t="shared" si="7"/>
        <v>ACCOUNT_STATUS_CODE VARCHAR2(10),</v>
      </c>
      <c r="AE26" t="str">
        <f>VLOOKUP($E26,MAPPING!$B$2:$F$7,5,0)</f>
        <v> VARCHAR</v>
      </c>
      <c r="AF26" s="9">
        <v>10.0</v>
      </c>
      <c r="AG26" t="s">
        <v>48</v>
      </c>
      <c r="AH26" t="s">
        <v>48</v>
      </c>
      <c r="AK26" t="str">
        <f t="shared" si="8"/>
        <v>ACCOUNT_STATUS_CODE  VARCHAR(10),</v>
      </c>
    </row>
    <row r="27" ht="15.75" customHeight="1">
      <c r="A27" s="24"/>
      <c r="B27" s="24"/>
      <c r="C27" s="25">
        <v>2.0</v>
      </c>
      <c r="D27" t="s">
        <v>72</v>
      </c>
      <c r="E27" t="s">
        <v>7</v>
      </c>
      <c r="F27" s="9">
        <v>500.0</v>
      </c>
      <c r="G27" t="s">
        <v>48</v>
      </c>
      <c r="H27" t="s">
        <v>48</v>
      </c>
      <c r="J27" t="str">
        <f>VLOOKUP($E27,MAPPING!$B$2:$F$7,2,0)</f>
        <v>STRING</v>
      </c>
      <c r="K27" s="9">
        <v>500.0</v>
      </c>
      <c r="L27" t="s">
        <v>48</v>
      </c>
      <c r="M27" t="s">
        <v>48</v>
      </c>
      <c r="P27" t="str">
        <f>CONCATENATE(UPPER($D27)," ",J27,")")</f>
        <v>ACCOUNT_STATUS_DESC STRING)</v>
      </c>
      <c r="Q27" t="str">
        <f>VLOOKUP($E27,MAPPING!$B$2:$F$7,3,0)</f>
        <v>VARCHAR</v>
      </c>
      <c r="R27" s="9">
        <v>500.0</v>
      </c>
      <c r="S27" t="s">
        <v>48</v>
      </c>
      <c r="T27" t="s">
        <v>48</v>
      </c>
      <c r="W27" t="str">
        <f t="shared" si="6"/>
        <v>ACCOUNT_STATUS_DESC VARCHAR(500),</v>
      </c>
      <c r="X27" t="str">
        <f>VLOOKUP($E27,MAPPING!$B$2:$F$7,4,0)</f>
        <v>VARCHAR2</v>
      </c>
      <c r="Y27" s="9">
        <v>500.0</v>
      </c>
      <c r="Z27" t="s">
        <v>48</v>
      </c>
      <c r="AA27" t="s">
        <v>48</v>
      </c>
      <c r="AD27" s="28" t="str">
        <f t="shared" si="7"/>
        <v>ACCOUNT_STATUS_DESC VARCHAR2(500),</v>
      </c>
      <c r="AE27" t="str">
        <f>VLOOKUP($E27,MAPPING!$B$2:$F$7,5,0)</f>
        <v> VARCHAR</v>
      </c>
      <c r="AF27" s="9">
        <v>500.0</v>
      </c>
      <c r="AG27" t="s">
        <v>48</v>
      </c>
      <c r="AH27" t="s">
        <v>48</v>
      </c>
      <c r="AK27" t="str">
        <f t="shared" si="8"/>
        <v>ACCOUNT_STATUS_DESC  VARCHAR(500),</v>
      </c>
    </row>
    <row r="28" ht="15.75" customHeight="1">
      <c r="A28" s="24"/>
      <c r="B28" s="24"/>
      <c r="C28" s="25">
        <v>3.0</v>
      </c>
      <c r="D28" t="s">
        <v>68</v>
      </c>
      <c r="E28" t="s">
        <v>7</v>
      </c>
      <c r="F28" s="9">
        <v>10.0</v>
      </c>
      <c r="G28" t="s">
        <v>48</v>
      </c>
      <c r="H28" t="s">
        <v>47</v>
      </c>
      <c r="J28" t="str">
        <f>VLOOKUP($E28,MAPPING!$B$2:$F$7,2,0)</f>
        <v>STRING</v>
      </c>
      <c r="K28" s="9">
        <v>10.0</v>
      </c>
      <c r="L28" t="s">
        <v>48</v>
      </c>
      <c r="M28" t="s">
        <v>47</v>
      </c>
      <c r="Q28" t="str">
        <f>VLOOKUP($E28,MAPPING!$B$2:$F$7,3,0)</f>
        <v>VARCHAR</v>
      </c>
      <c r="R28" s="9">
        <v>10.0</v>
      </c>
      <c r="S28" t="s">
        <v>48</v>
      </c>
      <c r="T28" t="s">
        <v>47</v>
      </c>
      <c r="W28" t="str">
        <f t="shared" si="6"/>
        <v>LOAD_DATE VARCHAR(10),</v>
      </c>
      <c r="X28" t="str">
        <f>VLOOKUP($E28,MAPPING!$B$2:$F$7,4,0)</f>
        <v>VARCHAR2</v>
      </c>
      <c r="Y28" s="9">
        <v>10.0</v>
      </c>
      <c r="Z28" t="s">
        <v>48</v>
      </c>
      <c r="AA28" t="s">
        <v>47</v>
      </c>
      <c r="AD28" s="28" t="str">
        <f t="shared" si="7"/>
        <v>LOAD_DATE VARCHAR2(10),</v>
      </c>
      <c r="AE28" t="str">
        <f>VLOOKUP($E28,MAPPING!$B$2:$F$7,5,0)</f>
        <v> VARCHAR</v>
      </c>
      <c r="AF28" s="9">
        <v>10.0</v>
      </c>
      <c r="AG28" t="s">
        <v>48</v>
      </c>
      <c r="AH28" t="s">
        <v>47</v>
      </c>
      <c r="AK28" t="str">
        <f t="shared" si="8"/>
        <v>LOAD_DATE  VARCHAR(10),</v>
      </c>
    </row>
    <row r="29" ht="15.75" customHeight="1">
      <c r="A29" s="24"/>
      <c r="B29" s="24"/>
      <c r="C29" s="25">
        <v>4.0</v>
      </c>
      <c r="D29" t="s">
        <v>69</v>
      </c>
      <c r="E29" t="s">
        <v>12</v>
      </c>
      <c r="F29" s="9">
        <v>50.0</v>
      </c>
      <c r="G29" t="s">
        <v>48</v>
      </c>
      <c r="H29" t="s">
        <v>47</v>
      </c>
      <c r="J29" t="str">
        <f>VLOOKUP($E29,MAPPING!$B$2:$F$7,2,0)</f>
        <v>INT</v>
      </c>
      <c r="K29" s="9">
        <v>50.0</v>
      </c>
      <c r="L29" t="s">
        <v>48</v>
      </c>
      <c r="M29" t="s">
        <v>47</v>
      </c>
      <c r="P2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9" t="str">
        <f>VLOOKUP($E29,MAPPING!$B$2:$F$7,3,0)</f>
        <v>INTEGER</v>
      </c>
      <c r="R29" s="9">
        <v>50.0</v>
      </c>
      <c r="S29" t="s">
        <v>48</v>
      </c>
      <c r="T29" t="s">
        <v>47</v>
      </c>
      <c r="W29" s="26" t="str">
        <f>CONCATENATE(UPPER($D29)," ",Q29,"(",R29,")",IF(U29&lt;&gt;"",cov3ncatenate(" DEFAULT ",U29),""),IF(S29="Y"," NOT NULL",""),", ",CHAR(10),"CONSTRAINT ",UPPER($D25),"_PK  PRIMARY KEY(",UPPER($D25),"));")</f>
        <v>LOAD_ID INTEGER(50), 
CONSTRAINT ACCOUNT_STATUS_ID_PK  PRIMARY KEY(ACCOUNT_STATUS_ID));</v>
      </c>
      <c r="X29" t="str">
        <f>VLOOKUP($E29,MAPPING!$B$2:$F$7,4,0)</f>
        <v>INTEGER</v>
      </c>
      <c r="Y29" s="9">
        <v>50.0</v>
      </c>
      <c r="Z29" t="s">
        <v>48</v>
      </c>
      <c r="AA29" t="s">
        <v>47</v>
      </c>
      <c r="AD29" s="28" t="str">
        <f>CONCATENATE(UPPER($D342)," ",Q337,IF(X29="INTEGER","",CONCATENATE("(",Y29,")")) ,IF(U337&lt;&gt;"",cov3ncatenate(" DEFAULT ",U337),""),IF(S337="Y"," NOT NULL",""),", ",CHAR(10),"CONSTRAINT ",UPPER($B25),"_PK  PRIMARY KEY (",UPPER($D25),"));")</f>
        <v>LOAD_ID INTEGER, 
CONSTRAINT ACCOUNT_STATUS_TYPE_PK  PRIMARY KEY (ACCOUNT_STATUS_ID));</v>
      </c>
      <c r="AE29" t="str">
        <f>VLOOKUP($E29,MAPPING!$B$2:$F$7,5,0)</f>
        <v>INTEGER</v>
      </c>
      <c r="AF29" s="9">
        <v>50.0</v>
      </c>
      <c r="AG29" t="s">
        <v>48</v>
      </c>
      <c r="AH29" t="s">
        <v>47</v>
      </c>
      <c r="AK29" s="26" t="str">
        <f>CONCATENATE(UPPER($D29)," ",AE29, IF(AE29="INTEGER","",CONCATENATE("(",AF29,")")),IF(AI29&lt;&gt;"",cov3ncatenate(" DEFAULT ",AI29),""),IF(AG29="Y"," NOT NULL",""),", ",CHAR(10),"CONSTRAINT ",UPPER($D25),"_PK  PRIMARY KEY(",UPPER($D25),"));")</f>
        <v>LOAD_ID INTEGER, 
CONSTRAINT ACCOUNT_STATUS_ID_PK  PRIMARY KEY(ACCOUNT_STATUS_ID));</v>
      </c>
    </row>
    <row r="30" ht="15.75" customHeight="1">
      <c r="A30" s="24"/>
      <c r="B30" s="24" t="s">
        <v>73</v>
      </c>
      <c r="C30" s="25">
        <v>0.0</v>
      </c>
      <c r="D30" t="s">
        <v>49</v>
      </c>
      <c r="E30" t="s">
        <v>7</v>
      </c>
      <c r="F30" s="9">
        <v>50.0</v>
      </c>
      <c r="G30" t="s">
        <v>47</v>
      </c>
      <c r="H30" t="s">
        <v>48</v>
      </c>
      <c r="I30">
        <v>0.0</v>
      </c>
      <c r="J30" t="str">
        <f>VLOOKUP($E30,MAPPING!$B$2:$F$7,2,0)</f>
        <v>STRING</v>
      </c>
      <c r="K30" s="9">
        <v>50.0</v>
      </c>
      <c r="L30" t="s">
        <v>47</v>
      </c>
      <c r="M30" t="s">
        <v>48</v>
      </c>
      <c r="N30">
        <v>0.0</v>
      </c>
      <c r="O30" s="26" t="str">
        <f>CONCATENATE("DROP TABLE IF EXISTS ",UPPER($B$30),";",CHAR(10),"CREATE TABLE ",UPPER($B$30),"(")</f>
        <v>DROP TABLE IF EXISTS ACCOUNT_TYPE;
CREATE TABLE ACCOUNT_TYPE(</v>
      </c>
      <c r="P30" t="str">
        <f t="shared" ref="P30:P31" si="9">CONCATENATE(UPPER($D30)," ",J30,",")</f>
        <v>ACCOUNT_TYPE_ID STRING,</v>
      </c>
      <c r="Q30" t="str">
        <f>VLOOKUP($E30,MAPPING!$B$2:$F$7,3,0)</f>
        <v>VARCHAR</v>
      </c>
      <c r="R30" s="9">
        <v>50.0</v>
      </c>
      <c r="S30" t="s">
        <v>47</v>
      </c>
      <c r="T30" t="s">
        <v>48</v>
      </c>
      <c r="U30">
        <v>0.0</v>
      </c>
      <c r="V30" s="26" t="str">
        <f>CONCATENATE("DROP TABLE IF EXISTS ",UPPER($B$30),";",CHAR(10),"CREATE TABLE ",UPPER($B$30),"(")</f>
        <v>DROP TABLE IF EXISTS ACCOUNT_TYPE;
CREATE TABLE ACCOUNT_TYPE(</v>
      </c>
      <c r="W30" t="str">
        <f t="shared" ref="W30:W33" si="10">CONCATENATE(UPPER($D30)," ",Q30,"(",R30,")",IF(U30&lt;&gt;"",CONCATENATE(" DEFAULT ",U30),""),IF(S30="Y"," NOT NULL",""),",")</f>
        <v>ACCOUNT_TYPE_ID VARCHAR(50) DEFAULT 0 NOT NULL,</v>
      </c>
      <c r="X30" t="str">
        <f>VLOOKUP($E30,MAPPING!$B$2:$F$7,4,0)</f>
        <v>VARCHAR2</v>
      </c>
      <c r="Y30" s="9">
        <v>50.0</v>
      </c>
      <c r="Z30" t="s">
        <v>47</v>
      </c>
      <c r="AA30" t="s">
        <v>48</v>
      </c>
      <c r="AB30">
        <v>0.0</v>
      </c>
      <c r="AC30" s="26" t="str">
        <f>CONCATENATE("DROP TABLE ",UPPER($B$30),";",CHAR(10),"CREATE TABLE ",UPPER($B$30),"(",CHAR(10),)</f>
        <v>DROP TABLE ACCOUNT_TYPE;
CREATE TABLE ACCOUNT_TYPE(
</v>
      </c>
      <c r="AD30" s="28" t="str">
        <f t="shared" ref="AD30:AD33" si="11">CONCATENATE(UPPER($D30)," ",X30,IF(X30="INTEGER","",CONCATENATE("(",Y30,")")) ,IF(Z30="Y"," NOT NULL",""),",")</f>
        <v>ACCOUNT_TYPE_ID VARCHAR2(50) NOT NULL,</v>
      </c>
      <c r="AE30" t="str">
        <f>VLOOKUP($E30,MAPPING!$B$2:$F$7,5,0)</f>
        <v> VARCHAR</v>
      </c>
      <c r="AF30" s="9">
        <v>50.0</v>
      </c>
      <c r="AG30" t="s">
        <v>47</v>
      </c>
      <c r="AH30" t="s">
        <v>48</v>
      </c>
      <c r="AI30">
        <v>0.0</v>
      </c>
      <c r="AJ30" s="26" t="str">
        <f>CONCATENATE("DROP TABLE IF EXISTS ",UPPER($B$30),";",CHAR(10),"CREATE TABLE ",UPPER($B$30),"(")</f>
        <v>DROP TABLE IF EXISTS ACCOUNT_TYPE;
CREATE TABLE ACCOUNT_TYPE(</v>
      </c>
      <c r="AK30" t="str">
        <f t="shared" ref="AK30:AK33" si="12">CONCATENATE(UPPER($D30)," ",AE30,IF(AE30="INTEGER","",CONCATENATE("(",AF30,")")),IF(AI30&lt;&gt;"",CONCATENATE(" DEFAULT ",AI30),""),IF(AG30="Y"," NOT NULL",""),",")</f>
        <v>ACCOUNT_TYPE_ID  VARCHAR(50) DEFAULT 0 NOT NULL,</v>
      </c>
    </row>
    <row r="31" ht="15.75" customHeight="1">
      <c r="A31" s="24"/>
      <c r="B31" s="24"/>
      <c r="C31" s="25">
        <v>1.0</v>
      </c>
      <c r="D31" t="s">
        <v>74</v>
      </c>
      <c r="E31" t="s">
        <v>7</v>
      </c>
      <c r="F31" s="9">
        <v>10.0</v>
      </c>
      <c r="G31" t="s">
        <v>48</v>
      </c>
      <c r="H31" t="s">
        <v>48</v>
      </c>
      <c r="J31" t="str">
        <f>VLOOKUP($E31,MAPPING!$B$2:$F$7,2,0)</f>
        <v>STRING</v>
      </c>
      <c r="K31" s="9">
        <v>10.0</v>
      </c>
      <c r="L31" t="s">
        <v>48</v>
      </c>
      <c r="M31" t="s">
        <v>48</v>
      </c>
      <c r="P31" t="str">
        <f t="shared" si="9"/>
        <v>ACCOUNT_TYPE_CODE STRING,</v>
      </c>
      <c r="Q31" t="str">
        <f>VLOOKUP($E31,MAPPING!$B$2:$F$7,3,0)</f>
        <v>VARCHAR</v>
      </c>
      <c r="R31" s="9">
        <v>10.0</v>
      </c>
      <c r="S31" t="s">
        <v>48</v>
      </c>
      <c r="T31" t="s">
        <v>48</v>
      </c>
      <c r="W31" t="str">
        <f t="shared" si="10"/>
        <v>ACCOUNT_TYPE_CODE VARCHAR(10),</v>
      </c>
      <c r="X31" t="str">
        <f>VLOOKUP($E31,MAPPING!$B$2:$F$7,4,0)</f>
        <v>VARCHAR2</v>
      </c>
      <c r="Y31" s="9">
        <v>10.0</v>
      </c>
      <c r="Z31" t="s">
        <v>48</v>
      </c>
      <c r="AA31" t="s">
        <v>48</v>
      </c>
      <c r="AD31" s="28" t="str">
        <f t="shared" si="11"/>
        <v>ACCOUNT_TYPE_CODE VARCHAR2(10),</v>
      </c>
      <c r="AE31" t="str">
        <f>VLOOKUP($E31,MAPPING!$B$2:$F$7,5,0)</f>
        <v> VARCHAR</v>
      </c>
      <c r="AF31" s="9">
        <v>10.0</v>
      </c>
      <c r="AG31" t="s">
        <v>48</v>
      </c>
      <c r="AH31" t="s">
        <v>48</v>
      </c>
      <c r="AK31" t="str">
        <f t="shared" si="12"/>
        <v>ACCOUNT_TYPE_CODE  VARCHAR(10),</v>
      </c>
    </row>
    <row r="32" ht="15.75" customHeight="1">
      <c r="A32" s="24"/>
      <c r="B32" s="24"/>
      <c r="C32" s="25">
        <v>2.0</v>
      </c>
      <c r="D32" t="s">
        <v>75</v>
      </c>
      <c r="E32" t="s">
        <v>7</v>
      </c>
      <c r="F32" s="9">
        <v>500.0</v>
      </c>
      <c r="G32" t="s">
        <v>48</v>
      </c>
      <c r="H32" t="s">
        <v>48</v>
      </c>
      <c r="J32" t="str">
        <f>VLOOKUP($E32,MAPPING!$B$2:$F$7,2,0)</f>
        <v>STRING</v>
      </c>
      <c r="K32" s="9">
        <v>500.0</v>
      </c>
      <c r="L32" t="s">
        <v>48</v>
      </c>
      <c r="M32" t="s">
        <v>48</v>
      </c>
      <c r="P32" t="str">
        <f>CONCATENATE(UPPER($D32)," ",J32,")")</f>
        <v>ACCOUNT_TYPE_DESC STRING)</v>
      </c>
      <c r="Q32" t="str">
        <f>VLOOKUP($E32,MAPPING!$B$2:$F$7,3,0)</f>
        <v>VARCHAR</v>
      </c>
      <c r="R32" s="9">
        <v>500.0</v>
      </c>
      <c r="S32" t="s">
        <v>48</v>
      </c>
      <c r="T32" t="s">
        <v>48</v>
      </c>
      <c r="W32" t="str">
        <f t="shared" si="10"/>
        <v>ACCOUNT_TYPE_DESC VARCHAR(500),</v>
      </c>
      <c r="X32" t="str">
        <f>VLOOKUP($E32,MAPPING!$B$2:$F$7,4,0)</f>
        <v>VARCHAR2</v>
      </c>
      <c r="Y32" s="9">
        <v>500.0</v>
      </c>
      <c r="Z32" t="s">
        <v>48</v>
      </c>
      <c r="AA32" t="s">
        <v>48</v>
      </c>
      <c r="AD32" s="28" t="str">
        <f t="shared" si="11"/>
        <v>ACCOUNT_TYPE_DESC VARCHAR2(500),</v>
      </c>
      <c r="AE32" t="str">
        <f>VLOOKUP($E32,MAPPING!$B$2:$F$7,5,0)</f>
        <v> VARCHAR</v>
      </c>
      <c r="AF32" s="9">
        <v>500.0</v>
      </c>
      <c r="AG32" t="s">
        <v>48</v>
      </c>
      <c r="AH32" t="s">
        <v>48</v>
      </c>
      <c r="AK32" t="str">
        <f t="shared" si="12"/>
        <v>ACCOUNT_TYPE_DESC  VARCHAR(500),</v>
      </c>
    </row>
    <row r="33" ht="15.75" customHeight="1">
      <c r="A33" s="24"/>
      <c r="B33" s="24"/>
      <c r="C33" s="25">
        <v>3.0</v>
      </c>
      <c r="D33" t="s">
        <v>68</v>
      </c>
      <c r="E33" t="s">
        <v>7</v>
      </c>
      <c r="F33" s="9">
        <v>10.0</v>
      </c>
      <c r="G33" t="s">
        <v>48</v>
      </c>
      <c r="H33" t="s">
        <v>47</v>
      </c>
      <c r="J33" t="str">
        <f>VLOOKUP($E33,MAPPING!$B$2:$F$7,2,0)</f>
        <v>STRING</v>
      </c>
      <c r="K33" s="9">
        <v>10.0</v>
      </c>
      <c r="L33" t="s">
        <v>48</v>
      </c>
      <c r="M33" t="s">
        <v>47</v>
      </c>
      <c r="Q33" t="str">
        <f>VLOOKUP($E33,MAPPING!$B$2:$F$7,3,0)</f>
        <v>VARCHAR</v>
      </c>
      <c r="R33" s="9">
        <v>10.0</v>
      </c>
      <c r="S33" t="s">
        <v>48</v>
      </c>
      <c r="T33" t="s">
        <v>47</v>
      </c>
      <c r="W33" t="str">
        <f t="shared" si="10"/>
        <v>LOAD_DATE VARCHAR(10),</v>
      </c>
      <c r="X33" t="str">
        <f>VLOOKUP($E33,MAPPING!$B$2:$F$7,4,0)</f>
        <v>VARCHAR2</v>
      </c>
      <c r="Y33" s="9">
        <v>10.0</v>
      </c>
      <c r="Z33" t="s">
        <v>48</v>
      </c>
      <c r="AA33" t="s">
        <v>47</v>
      </c>
      <c r="AD33" s="28" t="str">
        <f t="shared" si="11"/>
        <v>LOAD_DATE VARCHAR2(10),</v>
      </c>
      <c r="AE33" t="str">
        <f>VLOOKUP($E33,MAPPING!$B$2:$F$7,5,0)</f>
        <v> VARCHAR</v>
      </c>
      <c r="AF33" s="9">
        <v>10.0</v>
      </c>
      <c r="AG33" t="s">
        <v>48</v>
      </c>
      <c r="AH33" t="s">
        <v>47</v>
      </c>
      <c r="AK33" t="str">
        <f t="shared" si="12"/>
        <v>LOAD_DATE  VARCHAR(10),</v>
      </c>
    </row>
    <row r="34" ht="15.75" customHeight="1">
      <c r="A34" s="24"/>
      <c r="B34" s="24"/>
      <c r="C34" s="25">
        <v>4.0</v>
      </c>
      <c r="D34" t="s">
        <v>69</v>
      </c>
      <c r="E34" t="s">
        <v>12</v>
      </c>
      <c r="F34" s="9">
        <v>50.0</v>
      </c>
      <c r="G34" t="s">
        <v>48</v>
      </c>
      <c r="H34" t="s">
        <v>47</v>
      </c>
      <c r="J34" t="str">
        <f>VLOOKUP($E34,MAPPING!$B$2:$F$7,2,0)</f>
        <v>INT</v>
      </c>
      <c r="K34" s="9">
        <v>50.0</v>
      </c>
      <c r="L34" t="s">
        <v>48</v>
      </c>
      <c r="M34" t="s">
        <v>47</v>
      </c>
      <c r="P34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4" t="str">
        <f>VLOOKUP($E34,MAPPING!$B$2:$F$7,3,0)</f>
        <v>INTEGER</v>
      </c>
      <c r="R34" s="9">
        <v>50.0</v>
      </c>
      <c r="S34" t="s">
        <v>48</v>
      </c>
      <c r="T34" t="s">
        <v>47</v>
      </c>
      <c r="W34" s="26" t="str">
        <f>CONCATENATE(UPPER($D34)," ",Q34,"(",R34,")",IF(U34&lt;&gt;"",cov3ncatenate(" DEFAULT ",U34),""),IF(S34="Y"," NOT NULL",""),", ",CHAR(10),"CONSTRAINT ",UPPER($D30),"_PK  PRIMARY KEY(",UPPER($D30),"));")</f>
        <v>LOAD_ID INTEGER(50), 
CONSTRAINT ACCOUNT_TYPE_ID_PK  PRIMARY KEY(ACCOUNT_TYPE_ID));</v>
      </c>
      <c r="X34" t="str">
        <f>VLOOKUP($E34,MAPPING!$B$2:$F$7,4,0)</f>
        <v>INTEGER</v>
      </c>
      <c r="Y34" s="9">
        <v>50.0</v>
      </c>
      <c r="Z34" t="s">
        <v>48</v>
      </c>
      <c r="AA34" t="s">
        <v>47</v>
      </c>
      <c r="AD34" s="28" t="str">
        <f>CONCATENATE(UPPER($D342)," ",Q337,IF(X34="INTEGER","",CONCATENATE("(",Y34,")")) ,IF(U337&lt;&gt;"",cov3ncatenate(" DEFAULT ",U337),""),IF(S337="Y"," NOT NULL",""),", ",CHAR(10),"CONSTRAINT ",UPPER($B30),"_PK  PRIMARY KEY (",UPPER($D30),"));")</f>
        <v>LOAD_ID INTEGER, 
CONSTRAINT ACCOUNT_TYPE_PK  PRIMARY KEY (ACCOUNT_TYPE_ID));</v>
      </c>
      <c r="AE34" t="str">
        <f>VLOOKUP($E34,MAPPING!$B$2:$F$7,5,0)</f>
        <v>INTEGER</v>
      </c>
      <c r="AF34" s="9">
        <v>50.0</v>
      </c>
      <c r="AG34" t="s">
        <v>48</v>
      </c>
      <c r="AH34" t="s">
        <v>47</v>
      </c>
      <c r="AK34" s="26" t="str">
        <f>CONCATENATE(UPPER($D34)," ",AE34,IF(AE34="INTEGER","",CONCATENATE("(",AF34,")")),IF(AI34&lt;&gt;"",cov3ncatenate(" DEFAULT ",AI34),""),IF(AG34="Y"," NOT NULL",""),", ",CHAR(10),"CONSTRAINT ",UPPER($D30),"_PK  PRIMARY KEY(",UPPER($D30),"));")</f>
        <v>LOAD_ID INTEGER, 
CONSTRAINT ACCOUNT_TYPE_ID_PK  PRIMARY KEY(ACCOUNT_TYPE_ID));</v>
      </c>
    </row>
    <row r="35" ht="15.75" customHeight="1">
      <c r="A35" s="24"/>
      <c r="B35" s="24" t="s">
        <v>76</v>
      </c>
      <c r="C35" s="25">
        <v>0.0</v>
      </c>
      <c r="D35" t="s">
        <v>77</v>
      </c>
      <c r="E35" t="s">
        <v>7</v>
      </c>
      <c r="F35" s="9">
        <v>50.0</v>
      </c>
      <c r="G35" t="s">
        <v>47</v>
      </c>
      <c r="H35" s="27" t="s">
        <v>48</v>
      </c>
      <c r="I35">
        <v>0.0</v>
      </c>
      <c r="J35" t="str">
        <f>VLOOKUP($E35,MAPPING!$B$2:$F$7,2,0)</f>
        <v>STRING</v>
      </c>
      <c r="K35" s="9">
        <v>50.0</v>
      </c>
      <c r="L35" t="s">
        <v>47</v>
      </c>
      <c r="M35" s="27" t="s">
        <v>48</v>
      </c>
      <c r="N35">
        <v>0.0</v>
      </c>
      <c r="O35" s="26" t="str">
        <f>CONCATENATE("DROP TABLE IF EXISTS ",UPPER($B$35),";",CHAR(10),"CREATE TABLE ",UPPER($B$35),"(")</f>
        <v>DROP TABLE IF EXISTS ADDRESS;
CREATE TABLE ADDRESS(</v>
      </c>
      <c r="P35" t="str">
        <f t="shared" ref="P35:P44" si="13">CONCATENATE(UPPER($D35)," ",J35,",")</f>
        <v>ADDRESS_ID STRING,</v>
      </c>
      <c r="Q35" t="str">
        <f>VLOOKUP($E35,MAPPING!$B$2:$F$7,3,0)</f>
        <v>VARCHAR</v>
      </c>
      <c r="R35" s="9">
        <v>50.0</v>
      </c>
      <c r="S35" t="s">
        <v>47</v>
      </c>
      <c r="T35" s="27" t="s">
        <v>48</v>
      </c>
      <c r="U35">
        <v>0.0</v>
      </c>
      <c r="V35" s="26" t="str">
        <f>CONCATENATE("DROP TABLE IF EXISTS ",UPPER($B$35),";",CHAR(10),"CREATE TABLE ",UPPER($B$35),"(")</f>
        <v>DROP TABLE IF EXISTS ADDRESS;
CREATE TABLE ADDRESS(</v>
      </c>
      <c r="W35" t="str">
        <f t="shared" ref="W35:W46" si="14">CONCATENATE(UPPER($D35)," ",Q35,"(",R35,")",IF(U35&lt;&gt;"",CONCATENATE(" DEFAULT ",U35),""),IF(S35="Y"," NOT NULL",""),",")</f>
        <v>ADDRESS_ID VARCHAR(50) DEFAULT 0 NOT NULL,</v>
      </c>
      <c r="X35" t="str">
        <f>VLOOKUP($E35,MAPPING!$B$2:$F$7,4,0)</f>
        <v>VARCHAR2</v>
      </c>
      <c r="Y35" s="9">
        <v>50.0</v>
      </c>
      <c r="Z35" t="s">
        <v>47</v>
      </c>
      <c r="AA35" s="27" t="s">
        <v>48</v>
      </c>
      <c r="AB35">
        <v>0.0</v>
      </c>
      <c r="AC35" s="26" t="str">
        <f>CONCATENATE("DROP TABLE ",UPPER($B$35),";",CHAR(10),"CREATE TABLE ",UPPER($B$35),"(")</f>
        <v>DROP TABLE ADDRESS;
CREATE TABLE ADDRESS(</v>
      </c>
      <c r="AD35" s="28" t="str">
        <f t="shared" ref="AD35:AD46" si="15">CONCATENATE(UPPER($D35)," ",X35,IF(X35="INTEGER","",CONCATENATE("(",Y35,")")) ,IF(Z35="Y"," NOT NULL",""),",")</f>
        <v>ADDRESS_ID VARCHAR2(50) NOT NULL,</v>
      </c>
      <c r="AE35" t="str">
        <f>VLOOKUP($E35,MAPPING!$B$2:$F$7,5,0)</f>
        <v> VARCHAR</v>
      </c>
      <c r="AF35" s="9">
        <v>50.0</v>
      </c>
      <c r="AG35" t="s">
        <v>47</v>
      </c>
      <c r="AH35" s="27" t="s">
        <v>48</v>
      </c>
      <c r="AI35">
        <v>0.0</v>
      </c>
      <c r="AJ35" s="26" t="str">
        <f>CONCATENATE("DROP TABLE IF EXISTS ",UPPER($B$35),";",CHAR(10),"CREATE TABLE ",UPPER($B$35),"(")</f>
        <v>DROP TABLE IF EXISTS ADDRESS;
CREATE TABLE ADDRESS(</v>
      </c>
      <c r="AK35" t="str">
        <f t="shared" ref="AK35:AK46" si="16">CONCATENATE(UPPER($D35)," ",AE35,IF(AE35="INTEGER","",CONCATENATE("(",AF35,")")),IF(AI35&lt;&gt;"",CONCATENATE(" DEFAULT ",AI35),""),IF(AG35="Y"," NOT NULL",""),",")</f>
        <v>ADDRESS_ID  VARCHAR(50) DEFAULT 0 NOT NULL,</v>
      </c>
    </row>
    <row r="36" ht="15.75" customHeight="1">
      <c r="A36" s="24"/>
      <c r="B36" s="24"/>
      <c r="C36" s="25">
        <v>1.0</v>
      </c>
      <c r="D36" t="s">
        <v>78</v>
      </c>
      <c r="E36" t="s">
        <v>7</v>
      </c>
      <c r="F36" s="9">
        <v>50.0</v>
      </c>
      <c r="G36" s="27" t="s">
        <v>48</v>
      </c>
      <c r="H36" s="27" t="s">
        <v>48</v>
      </c>
      <c r="I36" s="27"/>
      <c r="J36" t="str">
        <f>VLOOKUP($E36,MAPPING!$B$2:$F$7,2,0)</f>
        <v>STRING</v>
      </c>
      <c r="K36" s="9">
        <v>50.0</v>
      </c>
      <c r="L36" s="27" t="s">
        <v>48</v>
      </c>
      <c r="M36" s="27" t="s">
        <v>48</v>
      </c>
      <c r="N36" s="27"/>
      <c r="O36" s="27"/>
      <c r="P36" t="str">
        <f t="shared" si="13"/>
        <v>ADDRESS_LINE1 STRING,</v>
      </c>
      <c r="Q36" t="str">
        <f>VLOOKUP($E36,MAPPING!$B$2:$F$7,3,0)</f>
        <v>VARCHAR</v>
      </c>
      <c r="R36" s="9">
        <v>50.0</v>
      </c>
      <c r="S36" s="27" t="s">
        <v>48</v>
      </c>
      <c r="T36" s="27" t="s">
        <v>48</v>
      </c>
      <c r="U36" s="27"/>
      <c r="V36" s="27"/>
      <c r="W36" t="str">
        <f t="shared" si="14"/>
        <v>ADDRESS_LINE1 VARCHAR(50),</v>
      </c>
      <c r="X36" t="str">
        <f>VLOOKUP($E36,MAPPING!$B$2:$F$7,4,0)</f>
        <v>VARCHAR2</v>
      </c>
      <c r="Y36" s="9">
        <v>50.0</v>
      </c>
      <c r="Z36" s="27" t="s">
        <v>48</v>
      </c>
      <c r="AA36" s="27" t="s">
        <v>48</v>
      </c>
      <c r="AB36" s="27"/>
      <c r="AC36" s="27"/>
      <c r="AD36" s="28" t="str">
        <f t="shared" si="15"/>
        <v>ADDRESS_LINE1 VARCHAR2(50),</v>
      </c>
      <c r="AE36" t="str">
        <f>VLOOKUP($E36,MAPPING!$B$2:$F$7,5,0)</f>
        <v> VARCHAR</v>
      </c>
      <c r="AF36" s="9">
        <v>50.0</v>
      </c>
      <c r="AG36" s="27" t="s">
        <v>48</v>
      </c>
      <c r="AH36" s="27" t="s">
        <v>48</v>
      </c>
      <c r="AI36" s="27"/>
      <c r="AJ36" s="27"/>
      <c r="AK36" t="str">
        <f t="shared" si="16"/>
        <v>ADDRESS_LINE1  VARCHAR(50),</v>
      </c>
    </row>
    <row r="37" ht="15.75" customHeight="1">
      <c r="A37" s="24"/>
      <c r="B37" s="24"/>
      <c r="C37" s="25">
        <v>2.0</v>
      </c>
      <c r="D37" t="s">
        <v>79</v>
      </c>
      <c r="E37" t="s">
        <v>7</v>
      </c>
      <c r="F37" s="9">
        <v>50.0</v>
      </c>
      <c r="G37" s="27" t="s">
        <v>48</v>
      </c>
      <c r="H37" s="27" t="s">
        <v>48</v>
      </c>
      <c r="I37" s="27"/>
      <c r="J37" t="str">
        <f>VLOOKUP($E37,MAPPING!$B$2:$F$7,2,0)</f>
        <v>STRING</v>
      </c>
      <c r="K37" s="9">
        <v>50.0</v>
      </c>
      <c r="L37" s="27" t="s">
        <v>48</v>
      </c>
      <c r="M37" s="27" t="s">
        <v>48</v>
      </c>
      <c r="N37" s="27"/>
      <c r="O37" s="27"/>
      <c r="P37" t="str">
        <f t="shared" si="13"/>
        <v>ADDRESS_LINE2 STRING,</v>
      </c>
      <c r="Q37" t="str">
        <f>VLOOKUP($E37,MAPPING!$B$2:$F$7,3,0)</f>
        <v>VARCHAR</v>
      </c>
      <c r="R37" s="9">
        <v>50.0</v>
      </c>
      <c r="S37" s="27" t="s">
        <v>48</v>
      </c>
      <c r="T37" s="27" t="s">
        <v>48</v>
      </c>
      <c r="U37" s="27"/>
      <c r="V37" s="27"/>
      <c r="W37" t="str">
        <f t="shared" si="14"/>
        <v>ADDRESS_LINE2 VARCHAR(50),</v>
      </c>
      <c r="X37" t="str">
        <f>VLOOKUP($E37,MAPPING!$B$2:$F$7,4,0)</f>
        <v>VARCHAR2</v>
      </c>
      <c r="Y37" s="9">
        <v>50.0</v>
      </c>
      <c r="Z37" s="27" t="s">
        <v>48</v>
      </c>
      <c r="AA37" s="27" t="s">
        <v>48</v>
      </c>
      <c r="AB37" s="27"/>
      <c r="AC37" s="27"/>
      <c r="AD37" s="28" t="str">
        <f t="shared" si="15"/>
        <v>ADDRESS_LINE2 VARCHAR2(50),</v>
      </c>
      <c r="AE37" t="str">
        <f>VLOOKUP($E37,MAPPING!$B$2:$F$7,5,0)</f>
        <v> VARCHAR</v>
      </c>
      <c r="AF37" s="9">
        <v>50.0</v>
      </c>
      <c r="AG37" s="27" t="s">
        <v>48</v>
      </c>
      <c r="AH37" s="27" t="s">
        <v>48</v>
      </c>
      <c r="AI37" s="27"/>
      <c r="AJ37" s="27"/>
      <c r="AK37" t="str">
        <f t="shared" si="16"/>
        <v>ADDRESS_LINE2  VARCHAR(50),</v>
      </c>
    </row>
    <row r="38" ht="15.75" customHeight="1">
      <c r="A38" s="24"/>
      <c r="B38" s="24"/>
      <c r="C38" s="25">
        <v>3.0</v>
      </c>
      <c r="D38" t="s">
        <v>80</v>
      </c>
      <c r="E38" t="s">
        <v>7</v>
      </c>
      <c r="F38" s="9">
        <v>50.0</v>
      </c>
      <c r="G38" s="27" t="s">
        <v>48</v>
      </c>
      <c r="H38" s="27" t="s">
        <v>48</v>
      </c>
      <c r="I38" s="27"/>
      <c r="J38" t="str">
        <f>VLOOKUP($E38,MAPPING!$B$2:$F$7,2,0)</f>
        <v>STRING</v>
      </c>
      <c r="K38" s="9">
        <v>50.0</v>
      </c>
      <c r="L38" s="27" t="s">
        <v>48</v>
      </c>
      <c r="M38" s="27" t="s">
        <v>48</v>
      </c>
      <c r="N38" s="27"/>
      <c r="O38" s="27"/>
      <c r="P38" t="str">
        <f t="shared" si="13"/>
        <v>ADDRESS_LINE3 STRING,</v>
      </c>
      <c r="Q38" t="str">
        <f>VLOOKUP($E38,MAPPING!$B$2:$F$7,3,0)</f>
        <v>VARCHAR</v>
      </c>
      <c r="R38" s="9">
        <v>50.0</v>
      </c>
      <c r="S38" s="27" t="s">
        <v>48</v>
      </c>
      <c r="T38" s="27" t="s">
        <v>48</v>
      </c>
      <c r="U38" s="27"/>
      <c r="V38" s="27"/>
      <c r="W38" t="str">
        <f t="shared" si="14"/>
        <v>ADDRESS_LINE3 VARCHAR(50),</v>
      </c>
      <c r="X38" t="str">
        <f>VLOOKUP($E38,MAPPING!$B$2:$F$7,4,0)</f>
        <v>VARCHAR2</v>
      </c>
      <c r="Y38" s="9">
        <v>50.0</v>
      </c>
      <c r="Z38" s="27" t="s">
        <v>48</v>
      </c>
      <c r="AA38" s="27" t="s">
        <v>48</v>
      </c>
      <c r="AB38" s="27"/>
      <c r="AC38" s="27"/>
      <c r="AD38" s="28" t="str">
        <f t="shared" si="15"/>
        <v>ADDRESS_LINE3 VARCHAR2(50),</v>
      </c>
      <c r="AE38" t="str">
        <f>VLOOKUP($E38,MAPPING!$B$2:$F$7,5,0)</f>
        <v> VARCHAR</v>
      </c>
      <c r="AF38" s="9">
        <v>50.0</v>
      </c>
      <c r="AG38" s="27" t="s">
        <v>48</v>
      </c>
      <c r="AH38" s="27" t="s">
        <v>48</v>
      </c>
      <c r="AI38" s="27"/>
      <c r="AJ38" s="27"/>
      <c r="AK38" t="str">
        <f t="shared" si="16"/>
        <v>ADDRESS_LINE3  VARCHAR(50),</v>
      </c>
    </row>
    <row r="39" ht="15.75" customHeight="1">
      <c r="A39" s="24"/>
      <c r="B39" s="24"/>
      <c r="C39" s="25">
        <v>4.0</v>
      </c>
      <c r="D39" t="s">
        <v>81</v>
      </c>
      <c r="E39" t="s">
        <v>7</v>
      </c>
      <c r="F39" s="9">
        <v>100.0</v>
      </c>
      <c r="G39" s="27" t="s">
        <v>48</v>
      </c>
      <c r="H39" s="27" t="s">
        <v>48</v>
      </c>
      <c r="I39" s="27"/>
      <c r="J39" t="str">
        <f>VLOOKUP($E39,MAPPING!$B$2:$F$7,2,0)</f>
        <v>STRING</v>
      </c>
      <c r="K39" s="9">
        <v>100.0</v>
      </c>
      <c r="L39" s="27" t="s">
        <v>48</v>
      </c>
      <c r="M39" s="27" t="s">
        <v>48</v>
      </c>
      <c r="N39" s="27"/>
      <c r="O39" s="27"/>
      <c r="P39" t="str">
        <f t="shared" si="13"/>
        <v>CITY STRING,</v>
      </c>
      <c r="Q39" t="str">
        <f>VLOOKUP($E39,MAPPING!$B$2:$F$7,3,0)</f>
        <v>VARCHAR</v>
      </c>
      <c r="R39" s="9">
        <v>100.0</v>
      </c>
      <c r="S39" s="27" t="s">
        <v>48</v>
      </c>
      <c r="T39" s="27" t="s">
        <v>48</v>
      </c>
      <c r="U39" s="27"/>
      <c r="V39" s="27"/>
      <c r="W39" t="str">
        <f t="shared" si="14"/>
        <v>CITY VARCHAR(100),</v>
      </c>
      <c r="X39" t="str">
        <f>VLOOKUP($E39,MAPPING!$B$2:$F$7,4,0)</f>
        <v>VARCHAR2</v>
      </c>
      <c r="Y39" s="9">
        <v>100.0</v>
      </c>
      <c r="Z39" s="27" t="s">
        <v>48</v>
      </c>
      <c r="AA39" s="27" t="s">
        <v>48</v>
      </c>
      <c r="AB39" s="27"/>
      <c r="AC39" s="27"/>
      <c r="AD39" s="28" t="str">
        <f t="shared" si="15"/>
        <v>CITY VARCHAR2(100),</v>
      </c>
      <c r="AE39" t="str">
        <f>VLOOKUP($E39,MAPPING!$B$2:$F$7,5,0)</f>
        <v> VARCHAR</v>
      </c>
      <c r="AF39" s="9">
        <v>100.0</v>
      </c>
      <c r="AG39" s="27" t="s">
        <v>48</v>
      </c>
      <c r="AH39" s="27" t="s">
        <v>48</v>
      </c>
      <c r="AI39" s="27"/>
      <c r="AJ39" s="27"/>
      <c r="AK39" t="str">
        <f t="shared" si="16"/>
        <v>CITY  VARCHAR(100),</v>
      </c>
    </row>
    <row r="40" ht="15.75" customHeight="1">
      <c r="A40" s="24"/>
      <c r="B40" s="24"/>
      <c r="C40" s="25">
        <v>5.0</v>
      </c>
      <c r="D40" t="s">
        <v>82</v>
      </c>
      <c r="E40" t="s">
        <v>7</v>
      </c>
      <c r="F40" s="9">
        <v>100.0</v>
      </c>
      <c r="G40" s="27" t="s">
        <v>48</v>
      </c>
      <c r="H40" s="27" t="s">
        <v>48</v>
      </c>
      <c r="I40" s="27"/>
      <c r="J40" t="str">
        <f>VLOOKUP($E40,MAPPING!$B$2:$F$7,2,0)</f>
        <v>STRING</v>
      </c>
      <c r="K40" s="9">
        <v>100.0</v>
      </c>
      <c r="L40" s="27" t="s">
        <v>48</v>
      </c>
      <c r="M40" s="27" t="s">
        <v>48</v>
      </c>
      <c r="N40" s="27"/>
      <c r="O40" s="27"/>
      <c r="P40" t="str">
        <f t="shared" si="13"/>
        <v>COUNTY STRING,</v>
      </c>
      <c r="Q40" t="str">
        <f>VLOOKUP($E40,MAPPING!$B$2:$F$7,3,0)</f>
        <v>VARCHAR</v>
      </c>
      <c r="R40" s="9">
        <v>100.0</v>
      </c>
      <c r="S40" s="27" t="s">
        <v>48</v>
      </c>
      <c r="T40" s="27" t="s">
        <v>48</v>
      </c>
      <c r="U40" s="27"/>
      <c r="V40" s="27"/>
      <c r="W40" t="str">
        <f t="shared" si="14"/>
        <v>COUNTY VARCHAR(100),</v>
      </c>
      <c r="X40" t="str">
        <f>VLOOKUP($E40,MAPPING!$B$2:$F$7,4,0)</f>
        <v>VARCHAR2</v>
      </c>
      <c r="Y40" s="9">
        <v>100.0</v>
      </c>
      <c r="Z40" s="27" t="s">
        <v>48</v>
      </c>
      <c r="AA40" s="27" t="s">
        <v>48</v>
      </c>
      <c r="AB40" s="27"/>
      <c r="AC40" s="27"/>
      <c r="AD40" s="28" t="str">
        <f t="shared" si="15"/>
        <v>COUNTY VARCHAR2(100),</v>
      </c>
      <c r="AE40" t="str">
        <f>VLOOKUP($E40,MAPPING!$B$2:$F$7,5,0)</f>
        <v> VARCHAR</v>
      </c>
      <c r="AF40" s="9">
        <v>100.0</v>
      </c>
      <c r="AG40" s="27" t="s">
        <v>48</v>
      </c>
      <c r="AH40" s="27" t="s">
        <v>48</v>
      </c>
      <c r="AI40" s="27"/>
      <c r="AJ40" s="27"/>
      <c r="AK40" t="str">
        <f t="shared" si="16"/>
        <v>COUNTY  VARCHAR(100),</v>
      </c>
    </row>
    <row r="41" ht="15.75" customHeight="1">
      <c r="A41" s="24"/>
      <c r="B41" s="24"/>
      <c r="C41" s="25">
        <v>6.0</v>
      </c>
      <c r="D41" t="s">
        <v>83</v>
      </c>
      <c r="E41" t="s">
        <v>7</v>
      </c>
      <c r="F41" s="9">
        <v>100.0</v>
      </c>
      <c r="G41" s="27" t="s">
        <v>48</v>
      </c>
      <c r="H41" s="27" t="s">
        <v>48</v>
      </c>
      <c r="I41" s="27"/>
      <c r="J41" t="str">
        <f>VLOOKUP($E41,MAPPING!$B$2:$F$7,2,0)</f>
        <v>STRING</v>
      </c>
      <c r="K41" s="9">
        <v>100.0</v>
      </c>
      <c r="L41" s="27" t="s">
        <v>48</v>
      </c>
      <c r="M41" s="27" t="s">
        <v>48</v>
      </c>
      <c r="N41" s="27"/>
      <c r="O41" s="27"/>
      <c r="P41" t="str">
        <f t="shared" si="13"/>
        <v>STATE STRING,</v>
      </c>
      <c r="Q41" t="str">
        <f>VLOOKUP($E41,MAPPING!$B$2:$F$7,3,0)</f>
        <v>VARCHAR</v>
      </c>
      <c r="R41" s="9">
        <v>100.0</v>
      </c>
      <c r="S41" s="27" t="s">
        <v>48</v>
      </c>
      <c r="T41" s="27" t="s">
        <v>48</v>
      </c>
      <c r="U41" s="27"/>
      <c r="V41" s="27"/>
      <c r="W41" t="str">
        <f t="shared" si="14"/>
        <v>STATE VARCHAR(100),</v>
      </c>
      <c r="X41" t="str">
        <f>VLOOKUP($E41,MAPPING!$B$2:$F$7,4,0)</f>
        <v>VARCHAR2</v>
      </c>
      <c r="Y41" s="9">
        <v>100.0</v>
      </c>
      <c r="Z41" s="27" t="s">
        <v>48</v>
      </c>
      <c r="AA41" s="27" t="s">
        <v>48</v>
      </c>
      <c r="AB41" s="27"/>
      <c r="AC41" s="27"/>
      <c r="AD41" s="28" t="str">
        <f t="shared" si="15"/>
        <v>STATE VARCHAR2(100),</v>
      </c>
      <c r="AE41" t="str">
        <f>VLOOKUP($E41,MAPPING!$B$2:$F$7,5,0)</f>
        <v> VARCHAR</v>
      </c>
      <c r="AF41" s="9">
        <v>100.0</v>
      </c>
      <c r="AG41" s="27" t="s">
        <v>48</v>
      </c>
      <c r="AH41" s="27" t="s">
        <v>48</v>
      </c>
      <c r="AI41" s="27"/>
      <c r="AJ41" s="27"/>
      <c r="AK41" t="str">
        <f t="shared" si="16"/>
        <v>STATE  VARCHAR(100),</v>
      </c>
    </row>
    <row r="42" ht="15.75" customHeight="1">
      <c r="A42" s="24"/>
      <c r="B42" s="24"/>
      <c r="C42" s="25">
        <v>7.0</v>
      </c>
      <c r="D42" t="s">
        <v>84</v>
      </c>
      <c r="E42" t="s">
        <v>12</v>
      </c>
      <c r="F42" s="9">
        <v>10.0</v>
      </c>
      <c r="G42" s="27" t="s">
        <v>48</v>
      </c>
      <c r="H42" s="27" t="s">
        <v>48</v>
      </c>
      <c r="I42" s="27"/>
      <c r="J42" t="str">
        <f>VLOOKUP($E42,MAPPING!$B$2:$F$7,2,0)</f>
        <v>INT</v>
      </c>
      <c r="K42" s="9">
        <v>10.0</v>
      </c>
      <c r="L42" s="27" t="s">
        <v>48</v>
      </c>
      <c r="M42" s="27" t="s">
        <v>48</v>
      </c>
      <c r="N42" s="27"/>
      <c r="O42" s="27"/>
      <c r="P42" t="str">
        <f t="shared" si="13"/>
        <v>ZIPCODE INT,</v>
      </c>
      <c r="Q42" t="str">
        <f>VLOOKUP($E42,MAPPING!$B$2:$F$7,3,0)</f>
        <v>INTEGER</v>
      </c>
      <c r="R42" s="9">
        <v>10.0</v>
      </c>
      <c r="S42" s="27" t="s">
        <v>48</v>
      </c>
      <c r="T42" s="27" t="s">
        <v>48</v>
      </c>
      <c r="U42" s="27"/>
      <c r="V42" s="27"/>
      <c r="W42" t="str">
        <f t="shared" si="14"/>
        <v>ZIPCODE INTEGER(10),</v>
      </c>
      <c r="X42" t="str">
        <f>VLOOKUP($E42,MAPPING!$B$2:$F$7,4,0)</f>
        <v>INTEGER</v>
      </c>
      <c r="Y42" s="9">
        <v>10.0</v>
      </c>
      <c r="Z42" s="27" t="s">
        <v>48</v>
      </c>
      <c r="AA42" s="27" t="s">
        <v>48</v>
      </c>
      <c r="AB42" s="27"/>
      <c r="AC42" s="27"/>
      <c r="AD42" s="28" t="str">
        <f t="shared" si="15"/>
        <v>ZIPCODE INTEGER,</v>
      </c>
      <c r="AE42" t="str">
        <f>VLOOKUP($E42,MAPPING!$B$2:$F$7,5,0)</f>
        <v>INTEGER</v>
      </c>
      <c r="AF42" s="9">
        <v>10.0</v>
      </c>
      <c r="AG42" s="27" t="s">
        <v>48</v>
      </c>
      <c r="AH42" s="27" t="s">
        <v>48</v>
      </c>
      <c r="AI42" s="27"/>
      <c r="AJ42" s="27"/>
      <c r="AK42" t="str">
        <f t="shared" si="16"/>
        <v>ZIPCODE INTEGER,</v>
      </c>
    </row>
    <row r="43" ht="15.75" customHeight="1">
      <c r="A43" s="24"/>
      <c r="B43" s="24"/>
      <c r="C43" s="25">
        <v>8.0</v>
      </c>
      <c r="D43" t="s">
        <v>85</v>
      </c>
      <c r="E43" t="s">
        <v>7</v>
      </c>
      <c r="F43" s="9">
        <v>100.0</v>
      </c>
      <c r="G43" s="27" t="s">
        <v>48</v>
      </c>
      <c r="H43" s="27" t="s">
        <v>48</v>
      </c>
      <c r="I43" s="27"/>
      <c r="J43" t="str">
        <f>VLOOKUP($E43,MAPPING!$B$2:$F$7,2,0)</f>
        <v>STRING</v>
      </c>
      <c r="K43" s="9">
        <v>100.0</v>
      </c>
      <c r="L43" s="27" t="s">
        <v>48</v>
      </c>
      <c r="M43" s="27" t="s">
        <v>48</v>
      </c>
      <c r="N43" s="27"/>
      <c r="O43" s="27"/>
      <c r="P43" t="str">
        <f t="shared" si="13"/>
        <v>COUNTRY STRING,</v>
      </c>
      <c r="Q43" t="str">
        <f>VLOOKUP($E43,MAPPING!$B$2:$F$7,3,0)</f>
        <v>VARCHAR</v>
      </c>
      <c r="R43" s="9">
        <v>100.0</v>
      </c>
      <c r="S43" s="27" t="s">
        <v>48</v>
      </c>
      <c r="T43" s="27" t="s">
        <v>48</v>
      </c>
      <c r="U43" s="27"/>
      <c r="V43" s="27"/>
      <c r="W43" t="str">
        <f t="shared" si="14"/>
        <v>COUNTRY VARCHAR(100),</v>
      </c>
      <c r="X43" t="str">
        <f>VLOOKUP($E43,MAPPING!$B$2:$F$7,4,0)</f>
        <v>VARCHAR2</v>
      </c>
      <c r="Y43" s="9">
        <v>100.0</v>
      </c>
      <c r="Z43" s="27" t="s">
        <v>48</v>
      </c>
      <c r="AA43" s="27" t="s">
        <v>48</v>
      </c>
      <c r="AB43" s="27"/>
      <c r="AC43" s="27"/>
      <c r="AD43" s="28" t="str">
        <f t="shared" si="15"/>
        <v>COUNTRY VARCHAR2(100),</v>
      </c>
      <c r="AE43" t="str">
        <f>VLOOKUP($E43,MAPPING!$B$2:$F$7,5,0)</f>
        <v> VARCHAR</v>
      </c>
      <c r="AF43" s="9">
        <v>100.0</v>
      </c>
      <c r="AG43" s="27" t="s">
        <v>48</v>
      </c>
      <c r="AH43" s="27" t="s">
        <v>48</v>
      </c>
      <c r="AI43" s="27"/>
      <c r="AJ43" s="27"/>
      <c r="AK43" t="str">
        <f t="shared" si="16"/>
        <v>COUNTRY  VARCHAR(100),</v>
      </c>
    </row>
    <row r="44" ht="15.75" customHeight="1">
      <c r="A44" s="24"/>
      <c r="B44" s="24"/>
      <c r="C44" s="25">
        <v>9.0</v>
      </c>
      <c r="D44" t="s">
        <v>86</v>
      </c>
      <c r="E44" t="s">
        <v>7</v>
      </c>
      <c r="F44" s="9">
        <v>50.0</v>
      </c>
      <c r="G44" s="27" t="s">
        <v>48</v>
      </c>
      <c r="H44" s="27" t="s">
        <v>48</v>
      </c>
      <c r="I44" s="27"/>
      <c r="J44" t="str">
        <f>VLOOKUP($E44,MAPPING!$B$2:$F$7,2,0)</f>
        <v>STRING</v>
      </c>
      <c r="K44" s="9">
        <v>50.0</v>
      </c>
      <c r="L44" s="27" t="s">
        <v>48</v>
      </c>
      <c r="M44" s="27" t="s">
        <v>48</v>
      </c>
      <c r="N44" s="27"/>
      <c r="O44" s="27"/>
      <c r="P44" t="str">
        <f t="shared" si="13"/>
        <v>LATITUDE STRING,</v>
      </c>
      <c r="Q44" t="str">
        <f>VLOOKUP($E44,MAPPING!$B$2:$F$7,3,0)</f>
        <v>VARCHAR</v>
      </c>
      <c r="R44" s="9">
        <v>50.0</v>
      </c>
      <c r="S44" s="27" t="s">
        <v>48</v>
      </c>
      <c r="T44" s="27" t="s">
        <v>48</v>
      </c>
      <c r="U44" s="27"/>
      <c r="V44" s="27"/>
      <c r="W44" t="str">
        <f t="shared" si="14"/>
        <v>LATITUDE VARCHAR(50),</v>
      </c>
      <c r="X44" t="str">
        <f>VLOOKUP($E44,MAPPING!$B$2:$F$7,4,0)</f>
        <v>VARCHAR2</v>
      </c>
      <c r="Y44" s="9">
        <v>50.0</v>
      </c>
      <c r="Z44" s="27" t="s">
        <v>48</v>
      </c>
      <c r="AA44" s="27" t="s">
        <v>48</v>
      </c>
      <c r="AB44" s="27"/>
      <c r="AC44" s="27"/>
      <c r="AD44" s="28" t="str">
        <f t="shared" si="15"/>
        <v>LATITUDE VARCHAR2(50),</v>
      </c>
      <c r="AE44" t="str">
        <f>VLOOKUP($E44,MAPPING!$B$2:$F$7,5,0)</f>
        <v> VARCHAR</v>
      </c>
      <c r="AF44" s="9">
        <v>50.0</v>
      </c>
      <c r="AG44" s="27" t="s">
        <v>48</v>
      </c>
      <c r="AH44" s="27" t="s">
        <v>48</v>
      </c>
      <c r="AI44" s="27"/>
      <c r="AJ44" s="27"/>
      <c r="AK44" t="str">
        <f t="shared" si="16"/>
        <v>LATITUDE  VARCHAR(50),</v>
      </c>
    </row>
    <row r="45" ht="15.75" customHeight="1">
      <c r="A45" s="24"/>
      <c r="B45" s="24"/>
      <c r="C45" s="25">
        <v>10.0</v>
      </c>
      <c r="D45" t="s">
        <v>87</v>
      </c>
      <c r="E45" t="s">
        <v>7</v>
      </c>
      <c r="F45" s="9">
        <v>50.0</v>
      </c>
      <c r="G45" s="27" t="s">
        <v>48</v>
      </c>
      <c r="H45" s="27" t="s">
        <v>48</v>
      </c>
      <c r="I45" s="27"/>
      <c r="J45" t="str">
        <f>VLOOKUP($E45,MAPPING!$B$2:$F$7,2,0)</f>
        <v>STRING</v>
      </c>
      <c r="K45" s="9">
        <v>50.0</v>
      </c>
      <c r="L45" s="27" t="s">
        <v>48</v>
      </c>
      <c r="M45" s="27" t="s">
        <v>48</v>
      </c>
      <c r="N45" s="27"/>
      <c r="O45" s="27"/>
      <c r="P45" t="str">
        <f>CONCATENATE(UPPER($D45)," ",J45,")")</f>
        <v>LONGITUDE STRING)</v>
      </c>
      <c r="Q45" t="str">
        <f>VLOOKUP($E45,MAPPING!$B$2:$F$7,3,0)</f>
        <v>VARCHAR</v>
      </c>
      <c r="R45" s="9">
        <v>50.0</v>
      </c>
      <c r="S45" s="27" t="s">
        <v>48</v>
      </c>
      <c r="T45" s="27" t="s">
        <v>48</v>
      </c>
      <c r="U45" s="27"/>
      <c r="V45" s="27"/>
      <c r="W45" t="str">
        <f t="shared" si="14"/>
        <v>LONGITUDE VARCHAR(50),</v>
      </c>
      <c r="X45" t="str">
        <f>VLOOKUP($E45,MAPPING!$B$2:$F$7,4,0)</f>
        <v>VARCHAR2</v>
      </c>
      <c r="Y45" s="9">
        <v>50.0</v>
      </c>
      <c r="Z45" s="27" t="s">
        <v>48</v>
      </c>
      <c r="AA45" s="27" t="s">
        <v>48</v>
      </c>
      <c r="AB45" s="27"/>
      <c r="AC45" s="27"/>
      <c r="AD45" s="28" t="str">
        <f t="shared" si="15"/>
        <v>LONGITUDE VARCHAR2(50),</v>
      </c>
      <c r="AE45" t="str">
        <f>VLOOKUP($E45,MAPPING!$B$2:$F$7,5,0)</f>
        <v> VARCHAR</v>
      </c>
      <c r="AF45" s="9">
        <v>50.0</v>
      </c>
      <c r="AG45" s="27" t="s">
        <v>48</v>
      </c>
      <c r="AH45" s="27" t="s">
        <v>48</v>
      </c>
      <c r="AI45" s="27"/>
      <c r="AJ45" s="27"/>
      <c r="AK45" t="str">
        <f t="shared" si="16"/>
        <v>LONGITUDE  VARCHAR(50),</v>
      </c>
    </row>
    <row r="46" ht="15.75" customHeight="1">
      <c r="A46" s="24"/>
      <c r="B46" s="24"/>
      <c r="C46" s="25">
        <v>11.0</v>
      </c>
      <c r="D46" t="s">
        <v>68</v>
      </c>
      <c r="E46" t="s">
        <v>7</v>
      </c>
      <c r="F46" s="9">
        <v>10.0</v>
      </c>
      <c r="G46" s="27" t="s">
        <v>48</v>
      </c>
      <c r="H46" t="s">
        <v>47</v>
      </c>
      <c r="J46" t="str">
        <f>VLOOKUP($E46,MAPPING!$B$2:$F$7,2,0)</f>
        <v>STRING</v>
      </c>
      <c r="K46" s="9">
        <v>10.0</v>
      </c>
      <c r="L46" s="27" t="s">
        <v>48</v>
      </c>
      <c r="M46" t="s">
        <v>47</v>
      </c>
      <c r="Q46" t="str">
        <f>VLOOKUP($E46,MAPPING!$B$2:$F$7,3,0)</f>
        <v>VARCHAR</v>
      </c>
      <c r="R46" s="9">
        <v>10.0</v>
      </c>
      <c r="S46" s="27" t="s">
        <v>48</v>
      </c>
      <c r="T46" t="s">
        <v>47</v>
      </c>
      <c r="W46" t="str">
        <f t="shared" si="14"/>
        <v>LOAD_DATE VARCHAR(10),</v>
      </c>
      <c r="X46" t="str">
        <f>VLOOKUP($E46,MAPPING!$B$2:$F$7,4,0)</f>
        <v>VARCHAR2</v>
      </c>
      <c r="Y46" s="9">
        <v>10.0</v>
      </c>
      <c r="Z46" s="27" t="s">
        <v>48</v>
      </c>
      <c r="AA46" t="s">
        <v>47</v>
      </c>
      <c r="AD46" s="28" t="str">
        <f t="shared" si="15"/>
        <v>LOAD_DATE VARCHAR2(10),</v>
      </c>
      <c r="AE46" t="str">
        <f>VLOOKUP($E46,MAPPING!$B$2:$F$7,5,0)</f>
        <v> VARCHAR</v>
      </c>
      <c r="AF46" s="9">
        <v>10.0</v>
      </c>
      <c r="AG46" s="27" t="s">
        <v>48</v>
      </c>
      <c r="AH46" t="s">
        <v>47</v>
      </c>
      <c r="AK46" t="str">
        <f t="shared" si="16"/>
        <v>LOAD_DATE  VARCHAR(10),</v>
      </c>
    </row>
    <row r="47" ht="15.75" customHeight="1">
      <c r="A47" s="24"/>
      <c r="B47" s="24"/>
      <c r="C47" s="25">
        <v>12.0</v>
      </c>
      <c r="D47" t="s">
        <v>69</v>
      </c>
      <c r="E47" t="s">
        <v>12</v>
      </c>
      <c r="F47" s="9">
        <v>50.0</v>
      </c>
      <c r="G47" s="27" t="s">
        <v>48</v>
      </c>
      <c r="H47" t="s">
        <v>47</v>
      </c>
      <c r="J47" t="str">
        <f>VLOOKUP($E47,MAPPING!$B$2:$F$7,2,0)</f>
        <v>INT</v>
      </c>
      <c r="K47" s="9">
        <v>50.0</v>
      </c>
      <c r="L47" s="27" t="s">
        <v>48</v>
      </c>
      <c r="M47" t="s">
        <v>47</v>
      </c>
      <c r="P47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7" t="str">
        <f>VLOOKUP($E47,MAPPING!$B$2:$F$7,3,0)</f>
        <v>INTEGER</v>
      </c>
      <c r="R47" s="9">
        <v>50.0</v>
      </c>
      <c r="S47" s="27" t="s">
        <v>48</v>
      </c>
      <c r="T47" t="s">
        <v>47</v>
      </c>
      <c r="W47" s="26" t="str">
        <f>CONCATENATE(UPPER($D47)," ",Q47,"(",R47,")",IF(U47&lt;&gt;"",cov3ncatenate(" DEFAULT ",U47),""),IF(S47="Y"," NOT NULL",""),", ",CHAR(10),"CONSTRAINT ",UPPER($D35),"_PK  PRIMARY KEY(",UPPER($D35),"));")</f>
        <v>LOAD_ID INTEGER(50), 
CONSTRAINT ADDRESS_ID_PK  PRIMARY KEY(ADDRESS_ID));</v>
      </c>
      <c r="X47" t="str">
        <f>VLOOKUP($E47,MAPPING!$B$2:$F$7,4,0)</f>
        <v>INTEGER</v>
      </c>
      <c r="Y47" s="9">
        <v>50.0</v>
      </c>
      <c r="Z47" s="27" t="s">
        <v>48</v>
      </c>
      <c r="AA47" t="s">
        <v>47</v>
      </c>
      <c r="AD47" s="28" t="str">
        <f>CONCATENATE(UPPER($D342)," ",Q337,IF(X47="INTEGER","",CONCATENATE("(",Y47,")")) ,IF(U337&lt;&gt;"",cov3ncatenate(" DEFAULT ",U337),""),IF(S337="Y"," NOT NULL",""),", ",CHAR(10),"CONSTRAINT ",UPPER($B35),"_PK  PRIMARY KEY (",UPPER($D35),"));")</f>
        <v>LOAD_ID INTEGER, 
CONSTRAINT ADDRESS_PK  PRIMARY KEY (ADDRESS_ID));</v>
      </c>
      <c r="AE47" t="str">
        <f>VLOOKUP($E47,MAPPING!$B$2:$F$7,5,0)</f>
        <v>INTEGER</v>
      </c>
      <c r="AF47" s="9">
        <v>50.0</v>
      </c>
      <c r="AG47" s="27" t="s">
        <v>48</v>
      </c>
      <c r="AH47" t="s">
        <v>47</v>
      </c>
      <c r="AK47" s="26" t="str">
        <f>CONCATENATE(UPPER($D47)," ",AE47,IF(AE47="INTEGER","",CONCATENATE("(",AF47,")")),IF(AI47&lt;&gt;"",cov3ncatenate(" DEFAULT ",AI47),""),IF(AG47="Y"," NOT NULL",""),", ",CHAR(10),"CONSTRAINT ",UPPER($D35),"_PK  PRIMARY KEY(",UPPER($D35),"));")</f>
        <v>LOAD_ID INTEGER, 
CONSTRAINT ADDRESS_ID_PK  PRIMARY KEY(ADDRESS_ID));</v>
      </c>
    </row>
    <row r="48" ht="15.75" customHeight="1">
      <c r="A48" s="24"/>
      <c r="B48" s="24" t="s">
        <v>88</v>
      </c>
      <c r="C48" s="25">
        <v>0.0</v>
      </c>
      <c r="D48" t="s">
        <v>89</v>
      </c>
      <c r="E48" t="s">
        <v>7</v>
      </c>
      <c r="F48" s="9">
        <v>50.0</v>
      </c>
      <c r="G48" s="27" t="s">
        <v>47</v>
      </c>
      <c r="H48" s="27" t="s">
        <v>48</v>
      </c>
      <c r="I48">
        <v>0.0</v>
      </c>
      <c r="J48" t="str">
        <f>VLOOKUP($E48,MAPPING!$B$2:$F$7,2,0)</f>
        <v>STRING</v>
      </c>
      <c r="K48" s="9">
        <v>50.0</v>
      </c>
      <c r="L48" s="27" t="s">
        <v>47</v>
      </c>
      <c r="M48" s="27" t="s">
        <v>48</v>
      </c>
      <c r="N48">
        <v>0.0</v>
      </c>
      <c r="O48" s="26" t="str">
        <f>CONCATENATE("DROP TABLE IF EXISTS ",UPPER($B$48),";",CHAR(10),"CREATE TABLE ",UPPER($B$48),"(")</f>
        <v>DROP TABLE IF EXISTS BANK;
CREATE TABLE BANK(</v>
      </c>
      <c r="P48" t="str">
        <f t="shared" ref="P48:P52" si="17">CONCATENATE(UPPER($D48)," ",J48,",")</f>
        <v>BANK_ID STRING,</v>
      </c>
      <c r="Q48" t="str">
        <f>VLOOKUP($E48,MAPPING!$B$2:$F$7,3,0)</f>
        <v>VARCHAR</v>
      </c>
      <c r="R48" s="9">
        <v>50.0</v>
      </c>
      <c r="S48" s="27" t="s">
        <v>47</v>
      </c>
      <c r="T48" s="27" t="s">
        <v>48</v>
      </c>
      <c r="U48">
        <v>0.0</v>
      </c>
      <c r="V48" s="26" t="str">
        <f>CONCATENATE("DROP TABLE IF EXISTS ",UPPER($B$48),";",CHAR(10),"CREATE TABLE ",UPPER($B$48),"(")</f>
        <v>DROP TABLE IF EXISTS BANK;
CREATE TABLE BANK(</v>
      </c>
      <c r="W48" t="str">
        <f t="shared" ref="W48:W54" si="18">CONCATENATE(UPPER($D48)," ",Q48,"(",R48,")",IF(U48&lt;&gt;"",CONCATENATE(" DEFAULT ",U48),""),IF(S48="Y"," NOT NULL",""),",")</f>
        <v>BANK_ID VARCHAR(50) DEFAULT 0 NOT NULL,</v>
      </c>
      <c r="X48" t="str">
        <f>VLOOKUP($E48,MAPPING!$B$2:$F$7,4,0)</f>
        <v>VARCHAR2</v>
      </c>
      <c r="Y48" s="9">
        <v>50.0</v>
      </c>
      <c r="Z48" s="27" t="s">
        <v>47</v>
      </c>
      <c r="AA48" s="27" t="s">
        <v>48</v>
      </c>
      <c r="AB48">
        <v>0.0</v>
      </c>
      <c r="AC48" s="26" t="str">
        <f>CONCATENATE("DROP TABLE ",UPPER($B$48),";",CHAR(10),"CREATE TABLE ",UPPER($B$48),"(",CHAR(10),)</f>
        <v>DROP TABLE BANK;
CREATE TABLE BANK(
</v>
      </c>
      <c r="AD48" s="28" t="str">
        <f t="shared" ref="AD48:AD54" si="19">CONCATENATE(UPPER($D48)," ",X48,IF(X48="INTEGER","",CONCATENATE("(",Y48,")")) ,IF(Z48="Y"," NOT NULL",""),",")</f>
        <v>BANK_ID VARCHAR2(50) NOT NULL,</v>
      </c>
      <c r="AE48" t="str">
        <f>VLOOKUP($E48,MAPPING!$B$2:$F$7,5,0)</f>
        <v> VARCHAR</v>
      </c>
      <c r="AF48" s="9">
        <v>50.0</v>
      </c>
      <c r="AG48" s="27" t="s">
        <v>47</v>
      </c>
      <c r="AH48" s="27" t="s">
        <v>48</v>
      </c>
      <c r="AI48">
        <v>0.0</v>
      </c>
      <c r="AJ48" s="26" t="str">
        <f>CONCATENATE("DROP TABLE IF EXISTS ",UPPER($B$48),";",CHAR(10),"CREATE TABLE ",UPPER($B$48),"(")</f>
        <v>DROP TABLE IF EXISTS BANK;
CREATE TABLE BANK(</v>
      </c>
      <c r="AK48" t="str">
        <f t="shared" ref="AK48:AK54" si="20">CONCATENATE(UPPER($D48)," ",AE48,IF(AE48="INTEGER","",CONCATENATE("(",AF48,")")),IF(AI48&lt;&gt;"",CONCATENATE(" DEFAULT ",AI48),""),IF(AG48="Y"," NOT NULL",""),",")</f>
        <v>BANK_ID  VARCHAR(50) DEFAULT 0 NOT NULL,</v>
      </c>
    </row>
    <row r="49" ht="15.75" customHeight="1">
      <c r="A49" s="24"/>
      <c r="B49" s="24"/>
      <c r="C49" s="25">
        <v>1.0</v>
      </c>
      <c r="D49" t="s">
        <v>90</v>
      </c>
      <c r="E49" t="s">
        <v>7</v>
      </c>
      <c r="F49" s="9">
        <v>10.0</v>
      </c>
      <c r="G49" s="27" t="s">
        <v>48</v>
      </c>
      <c r="H49" s="27" t="s">
        <v>48</v>
      </c>
      <c r="I49" s="27"/>
      <c r="J49" t="str">
        <f>VLOOKUP($E49,MAPPING!$B$2:$F$7,2,0)</f>
        <v>STRING</v>
      </c>
      <c r="K49" s="9">
        <v>10.0</v>
      </c>
      <c r="L49" s="27" t="s">
        <v>48</v>
      </c>
      <c r="M49" s="27" t="s">
        <v>48</v>
      </c>
      <c r="N49" s="27"/>
      <c r="O49" s="27"/>
      <c r="P49" t="str">
        <f t="shared" si="17"/>
        <v>BANK_CODE STRING,</v>
      </c>
      <c r="Q49" t="str">
        <f>VLOOKUP($E49,MAPPING!$B$2:$F$7,3,0)</f>
        <v>VARCHAR</v>
      </c>
      <c r="R49" s="9">
        <v>10.0</v>
      </c>
      <c r="S49" s="27" t="s">
        <v>48</v>
      </c>
      <c r="T49" s="27" t="s">
        <v>48</v>
      </c>
      <c r="U49" s="27"/>
      <c r="V49" s="27"/>
      <c r="W49" t="str">
        <f t="shared" si="18"/>
        <v>BANK_CODE VARCHAR(10),</v>
      </c>
      <c r="X49" t="str">
        <f>VLOOKUP($E49,MAPPING!$B$2:$F$7,4,0)</f>
        <v>VARCHAR2</v>
      </c>
      <c r="Y49" s="9">
        <v>10.0</v>
      </c>
      <c r="Z49" s="27" t="s">
        <v>48</v>
      </c>
      <c r="AA49" s="27" t="s">
        <v>48</v>
      </c>
      <c r="AB49" s="27"/>
      <c r="AC49" s="27"/>
      <c r="AD49" s="28" t="str">
        <f t="shared" si="19"/>
        <v>BANK_CODE VARCHAR2(10),</v>
      </c>
      <c r="AE49" t="str">
        <f>VLOOKUP($E49,MAPPING!$B$2:$F$7,5,0)</f>
        <v> VARCHAR</v>
      </c>
      <c r="AF49" s="9">
        <v>10.0</v>
      </c>
      <c r="AG49" s="27" t="s">
        <v>48</v>
      </c>
      <c r="AH49" s="27" t="s">
        <v>48</v>
      </c>
      <c r="AI49" s="27"/>
      <c r="AJ49" s="27"/>
      <c r="AK49" t="str">
        <f t="shared" si="20"/>
        <v>BANK_CODE  VARCHAR(10),</v>
      </c>
    </row>
    <row r="50" ht="15.75" customHeight="1">
      <c r="A50" s="24"/>
      <c r="B50" s="24"/>
      <c r="C50" s="25">
        <v>2.0</v>
      </c>
      <c r="D50" t="s">
        <v>91</v>
      </c>
      <c r="E50" t="s">
        <v>7</v>
      </c>
      <c r="F50" s="9">
        <v>100.0</v>
      </c>
      <c r="G50" s="27" t="s">
        <v>48</v>
      </c>
      <c r="H50" s="27" t="s">
        <v>48</v>
      </c>
      <c r="I50" s="27"/>
      <c r="J50" t="str">
        <f>VLOOKUP($E50,MAPPING!$B$2:$F$7,2,0)</f>
        <v>STRING</v>
      </c>
      <c r="K50" s="9">
        <v>100.0</v>
      </c>
      <c r="L50" s="27" t="s">
        <v>48</v>
      </c>
      <c r="M50" s="27" t="s">
        <v>48</v>
      </c>
      <c r="N50" s="27"/>
      <c r="O50" s="27"/>
      <c r="P50" t="str">
        <f t="shared" si="17"/>
        <v>BANK_NAME STRING,</v>
      </c>
      <c r="Q50" t="str">
        <f>VLOOKUP($E50,MAPPING!$B$2:$F$7,3,0)</f>
        <v>VARCHAR</v>
      </c>
      <c r="R50" s="9">
        <v>100.0</v>
      </c>
      <c r="S50" s="27" t="s">
        <v>48</v>
      </c>
      <c r="T50" s="27" t="s">
        <v>48</v>
      </c>
      <c r="U50" s="27"/>
      <c r="V50" s="27"/>
      <c r="W50" t="str">
        <f t="shared" si="18"/>
        <v>BANK_NAME VARCHAR(100),</v>
      </c>
      <c r="X50" t="str">
        <f>VLOOKUP($E50,MAPPING!$B$2:$F$7,4,0)</f>
        <v>VARCHAR2</v>
      </c>
      <c r="Y50" s="9">
        <v>100.0</v>
      </c>
      <c r="Z50" s="27" t="s">
        <v>48</v>
      </c>
      <c r="AA50" s="27" t="s">
        <v>48</v>
      </c>
      <c r="AB50" s="27"/>
      <c r="AC50" s="27"/>
      <c r="AD50" s="28" t="str">
        <f t="shared" si="19"/>
        <v>BANK_NAME VARCHAR2(100),</v>
      </c>
      <c r="AE50" t="str">
        <f>VLOOKUP($E50,MAPPING!$B$2:$F$7,5,0)</f>
        <v> VARCHAR</v>
      </c>
      <c r="AF50" s="9">
        <v>100.0</v>
      </c>
      <c r="AG50" s="27" t="s">
        <v>48</v>
      </c>
      <c r="AH50" s="27" t="s">
        <v>48</v>
      </c>
      <c r="AI50" s="27"/>
      <c r="AJ50" s="27"/>
      <c r="AK50" t="str">
        <f t="shared" si="20"/>
        <v>BANK_NAME  VARCHAR(100),</v>
      </c>
    </row>
    <row r="51" ht="15.75" customHeight="1">
      <c r="A51" s="24"/>
      <c r="B51" s="24"/>
      <c r="C51" s="25">
        <v>3.0</v>
      </c>
      <c r="D51" t="s">
        <v>92</v>
      </c>
      <c r="E51" t="s">
        <v>7</v>
      </c>
      <c r="F51" s="9">
        <v>50.0</v>
      </c>
      <c r="G51" s="27" t="s">
        <v>48</v>
      </c>
      <c r="H51" s="27" t="s">
        <v>48</v>
      </c>
      <c r="I51" s="27"/>
      <c r="J51" t="str">
        <f>VLOOKUP($E51,MAPPING!$B$2:$F$7,2,0)</f>
        <v>STRING</v>
      </c>
      <c r="K51" s="9">
        <v>50.0</v>
      </c>
      <c r="L51" s="27" t="s">
        <v>48</v>
      </c>
      <c r="M51" s="27" t="s">
        <v>48</v>
      </c>
      <c r="N51" s="27"/>
      <c r="O51" s="27"/>
      <c r="P51" t="str">
        <f t="shared" si="17"/>
        <v>BANK_ACCOUNT_NUMBER STRING,</v>
      </c>
      <c r="Q51" t="str">
        <f>VLOOKUP($E51,MAPPING!$B$2:$F$7,3,0)</f>
        <v>VARCHAR</v>
      </c>
      <c r="R51" s="9">
        <v>50.0</v>
      </c>
      <c r="S51" s="27" t="s">
        <v>48</v>
      </c>
      <c r="T51" s="27" t="s">
        <v>48</v>
      </c>
      <c r="U51" s="27"/>
      <c r="V51" s="27"/>
      <c r="W51" t="str">
        <f t="shared" si="18"/>
        <v>BANK_ACCOUNT_NUMBER VARCHAR(50),</v>
      </c>
      <c r="X51" t="str">
        <f>VLOOKUP($E51,MAPPING!$B$2:$F$7,4,0)</f>
        <v>VARCHAR2</v>
      </c>
      <c r="Y51" s="9">
        <v>50.0</v>
      </c>
      <c r="Z51" s="27" t="s">
        <v>48</v>
      </c>
      <c r="AA51" s="27" t="s">
        <v>48</v>
      </c>
      <c r="AB51" s="27"/>
      <c r="AC51" s="27"/>
      <c r="AD51" s="28" t="str">
        <f t="shared" si="19"/>
        <v>BANK_ACCOUNT_NUMBER VARCHAR2(50),</v>
      </c>
      <c r="AE51" t="str">
        <f>VLOOKUP($E51,MAPPING!$B$2:$F$7,5,0)</f>
        <v> VARCHAR</v>
      </c>
      <c r="AF51" s="9">
        <v>50.0</v>
      </c>
      <c r="AG51" s="27" t="s">
        <v>48</v>
      </c>
      <c r="AH51" s="27" t="s">
        <v>48</v>
      </c>
      <c r="AI51" s="27"/>
      <c r="AJ51" s="27"/>
      <c r="AK51" t="str">
        <f t="shared" si="20"/>
        <v>BANK_ACCOUNT_NUMBER  VARCHAR(50),</v>
      </c>
    </row>
    <row r="52" ht="15.75" customHeight="1">
      <c r="A52" s="24"/>
      <c r="B52" s="24"/>
      <c r="C52" s="25">
        <v>4.0</v>
      </c>
      <c r="D52" t="s">
        <v>93</v>
      </c>
      <c r="E52" t="s">
        <v>7</v>
      </c>
      <c r="F52" s="9">
        <v>10.0</v>
      </c>
      <c r="G52" s="27" t="s">
        <v>48</v>
      </c>
      <c r="H52" s="27" t="s">
        <v>48</v>
      </c>
      <c r="I52" s="27"/>
      <c r="J52" t="str">
        <f>VLOOKUP($E52,MAPPING!$B$2:$F$7,2,0)</f>
        <v>STRING</v>
      </c>
      <c r="K52" s="9">
        <v>10.0</v>
      </c>
      <c r="L52" s="27" t="s">
        <v>48</v>
      </c>
      <c r="M52" s="27" t="s">
        <v>48</v>
      </c>
      <c r="N52" s="27"/>
      <c r="O52" s="27"/>
      <c r="P52" t="str">
        <f t="shared" si="17"/>
        <v>BANK_CURRENCY_CODE STRING,</v>
      </c>
      <c r="Q52" t="str">
        <f>VLOOKUP($E52,MAPPING!$B$2:$F$7,3,0)</f>
        <v>VARCHAR</v>
      </c>
      <c r="R52" s="9">
        <v>10.0</v>
      </c>
      <c r="S52" s="27" t="s">
        <v>48</v>
      </c>
      <c r="T52" s="27" t="s">
        <v>48</v>
      </c>
      <c r="U52" s="27"/>
      <c r="V52" s="27"/>
      <c r="W52" t="str">
        <f t="shared" si="18"/>
        <v>BANK_CURRENCY_CODE VARCHAR(10),</v>
      </c>
      <c r="X52" t="str">
        <f>VLOOKUP($E52,MAPPING!$B$2:$F$7,4,0)</f>
        <v>VARCHAR2</v>
      </c>
      <c r="Y52" s="9">
        <v>10.0</v>
      </c>
      <c r="Z52" s="27" t="s">
        <v>48</v>
      </c>
      <c r="AA52" s="27" t="s">
        <v>48</v>
      </c>
      <c r="AB52" s="27"/>
      <c r="AC52" s="27"/>
      <c r="AD52" s="28" t="str">
        <f t="shared" si="19"/>
        <v>BANK_CURRENCY_CODE VARCHAR2(10),</v>
      </c>
      <c r="AE52" t="str">
        <f>VLOOKUP($E52,MAPPING!$B$2:$F$7,5,0)</f>
        <v> VARCHAR</v>
      </c>
      <c r="AF52" s="9">
        <v>10.0</v>
      </c>
      <c r="AG52" s="27" t="s">
        <v>48</v>
      </c>
      <c r="AH52" s="27" t="s">
        <v>48</v>
      </c>
      <c r="AI52" s="27"/>
      <c r="AJ52" s="27"/>
      <c r="AK52" t="str">
        <f t="shared" si="20"/>
        <v>BANK_CURRENCY_CODE  VARCHAR(10),</v>
      </c>
    </row>
    <row r="53" ht="15.75" customHeight="1">
      <c r="A53" s="24"/>
      <c r="B53" s="24"/>
      <c r="C53" s="25">
        <v>5.0</v>
      </c>
      <c r="D53" t="s">
        <v>94</v>
      </c>
      <c r="E53" t="s">
        <v>12</v>
      </c>
      <c r="F53" s="9">
        <v>10.0</v>
      </c>
      <c r="G53" s="27" t="s">
        <v>48</v>
      </c>
      <c r="H53" s="27" t="s">
        <v>48</v>
      </c>
      <c r="I53" s="27"/>
      <c r="J53" t="str">
        <f>VLOOKUP($E53,MAPPING!$B$2:$F$7,2,0)</f>
        <v>INT</v>
      </c>
      <c r="K53" s="9">
        <v>10.0</v>
      </c>
      <c r="L53" s="27" t="s">
        <v>48</v>
      </c>
      <c r="M53" s="27" t="s">
        <v>48</v>
      </c>
      <c r="N53" s="27"/>
      <c r="O53" s="27"/>
      <c r="P53" t="str">
        <f>CONCATENATE(UPPER($D53)," ",J53,")")</f>
        <v>BANK_CHECK_DIGITS INT)</v>
      </c>
      <c r="Q53" t="str">
        <f>VLOOKUP($E53,MAPPING!$B$2:$F$7,3,0)</f>
        <v>INTEGER</v>
      </c>
      <c r="R53" s="9">
        <v>10.0</v>
      </c>
      <c r="S53" s="27" t="s">
        <v>48</v>
      </c>
      <c r="T53" s="27" t="s">
        <v>48</v>
      </c>
      <c r="U53" s="27"/>
      <c r="V53" s="27"/>
      <c r="W53" t="str">
        <f t="shared" si="18"/>
        <v>BANK_CHECK_DIGITS INTEGER(10),</v>
      </c>
      <c r="X53" t="str">
        <f>VLOOKUP($E53,MAPPING!$B$2:$F$7,4,0)</f>
        <v>INTEGER</v>
      </c>
      <c r="Y53" s="9">
        <v>10.0</v>
      </c>
      <c r="Z53" s="27" t="s">
        <v>48</v>
      </c>
      <c r="AA53" s="27" t="s">
        <v>48</v>
      </c>
      <c r="AB53" s="27"/>
      <c r="AC53" s="27"/>
      <c r="AD53" s="28" t="str">
        <f t="shared" si="19"/>
        <v>BANK_CHECK_DIGITS INTEGER,</v>
      </c>
      <c r="AE53" t="str">
        <f>VLOOKUP($E53,MAPPING!$B$2:$F$7,5,0)</f>
        <v>INTEGER</v>
      </c>
      <c r="AF53" s="9">
        <v>10.0</v>
      </c>
      <c r="AG53" s="27" t="s">
        <v>48</v>
      </c>
      <c r="AH53" s="27" t="s">
        <v>48</v>
      </c>
      <c r="AI53" s="27"/>
      <c r="AJ53" s="27"/>
      <c r="AK53" t="str">
        <f t="shared" si="20"/>
        <v>BANK_CHECK_DIGITS INTEGER,</v>
      </c>
    </row>
    <row r="54" ht="15.75" customHeight="1">
      <c r="A54" s="24"/>
      <c r="B54" s="24"/>
      <c r="C54" s="25">
        <v>6.0</v>
      </c>
      <c r="D54" t="s">
        <v>68</v>
      </c>
      <c r="E54" t="s">
        <v>7</v>
      </c>
      <c r="F54" s="9">
        <v>10.0</v>
      </c>
      <c r="G54" s="27" t="s">
        <v>48</v>
      </c>
      <c r="H54" t="s">
        <v>47</v>
      </c>
      <c r="J54" t="str">
        <f>VLOOKUP($E54,MAPPING!$B$2:$F$7,2,0)</f>
        <v>STRING</v>
      </c>
      <c r="K54" s="9">
        <v>10.0</v>
      </c>
      <c r="L54" s="27" t="s">
        <v>48</v>
      </c>
      <c r="M54" t="s">
        <v>47</v>
      </c>
      <c r="Q54" t="str">
        <f>VLOOKUP($E54,MAPPING!$B$2:$F$7,3,0)</f>
        <v>VARCHAR</v>
      </c>
      <c r="R54" s="9">
        <v>10.0</v>
      </c>
      <c r="S54" s="27" t="s">
        <v>48</v>
      </c>
      <c r="T54" t="s">
        <v>47</v>
      </c>
      <c r="W54" t="str">
        <f t="shared" si="18"/>
        <v>LOAD_DATE VARCHAR(10),</v>
      </c>
      <c r="X54" t="str">
        <f>VLOOKUP($E54,MAPPING!$B$2:$F$7,4,0)</f>
        <v>VARCHAR2</v>
      </c>
      <c r="Y54" s="9">
        <v>10.0</v>
      </c>
      <c r="Z54" s="27" t="s">
        <v>48</v>
      </c>
      <c r="AA54" t="s">
        <v>47</v>
      </c>
      <c r="AD54" s="28" t="str">
        <f t="shared" si="19"/>
        <v>LOAD_DATE VARCHAR2(10),</v>
      </c>
      <c r="AE54" t="str">
        <f>VLOOKUP($E54,MAPPING!$B$2:$F$7,5,0)</f>
        <v> VARCHAR</v>
      </c>
      <c r="AF54" s="9">
        <v>10.0</v>
      </c>
      <c r="AG54" s="27" t="s">
        <v>48</v>
      </c>
      <c r="AH54" t="s">
        <v>47</v>
      </c>
      <c r="AK54" t="str">
        <f t="shared" si="20"/>
        <v>LOAD_DATE  VARCHAR(10),</v>
      </c>
    </row>
    <row r="55" ht="15.75" customHeight="1">
      <c r="A55" s="24"/>
      <c r="B55" s="24"/>
      <c r="C55" s="25">
        <v>7.0</v>
      </c>
      <c r="D55" t="s">
        <v>69</v>
      </c>
      <c r="E55" t="s">
        <v>12</v>
      </c>
      <c r="F55" s="9">
        <v>50.0</v>
      </c>
      <c r="G55" s="27" t="s">
        <v>48</v>
      </c>
      <c r="H55" t="s">
        <v>47</v>
      </c>
      <c r="J55" t="str">
        <f>VLOOKUP($E55,MAPPING!$B$2:$F$7,2,0)</f>
        <v>INT</v>
      </c>
      <c r="K55" s="9">
        <v>50.0</v>
      </c>
      <c r="L55" s="27" t="s">
        <v>48</v>
      </c>
      <c r="M55" t="s">
        <v>47</v>
      </c>
      <c r="P5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5" t="str">
        <f>VLOOKUP($E55,MAPPING!$B$2:$F$7,3,0)</f>
        <v>INTEGER</v>
      </c>
      <c r="R55" s="9">
        <v>50.0</v>
      </c>
      <c r="S55" s="27" t="s">
        <v>48</v>
      </c>
      <c r="T55" t="s">
        <v>47</v>
      </c>
      <c r="W55" s="26" t="str">
        <f>CONCATENATE(UPPER($D55)," ",Q55,"(",R55,")",IF(U55&lt;&gt;"",cov3ncatenate(" DEFAULT ",U55),""),IF(S55="Y"," NOT NULL",""),", ",CHAR(10),"CONSTRAINT ",UPPER($D48),"_PK  PRIMARY KEY(",UPPER($D48),"));")</f>
        <v>LOAD_ID INTEGER(50), 
CONSTRAINT BANK_ID_PK  PRIMARY KEY(BANK_ID));</v>
      </c>
      <c r="X55" t="str">
        <f>VLOOKUP($E55,MAPPING!$B$2:$F$7,4,0)</f>
        <v>INTEGER</v>
      </c>
      <c r="Y55" s="9">
        <v>50.0</v>
      </c>
      <c r="Z55" s="27" t="s">
        <v>48</v>
      </c>
      <c r="AA55" t="s">
        <v>47</v>
      </c>
      <c r="AD55" s="28" t="str">
        <f>CONCATENATE(UPPER($D342)," ",Q337,IF(X55="INTEGER","",CONCATENATE("(",Y55,")")) ,IF(U337&lt;&gt;"",cov3ncatenate(" DEFAULT ",U337),""),IF(S337="Y"," NOT NULL",""),", ",CHAR(10),"CONSTRAINT ",UPPER($B48),"_PK  PRIMARY KEY (",UPPER($D48),"));")</f>
        <v>LOAD_ID INTEGER, 
CONSTRAINT BANK_PK  PRIMARY KEY (BANK_ID));</v>
      </c>
      <c r="AE55" t="str">
        <f>VLOOKUP($E55,MAPPING!$B$2:$F$7,5,0)</f>
        <v>INTEGER</v>
      </c>
      <c r="AF55" s="9">
        <v>50.0</v>
      </c>
      <c r="AG55" s="27" t="s">
        <v>48</v>
      </c>
      <c r="AH55" t="s">
        <v>47</v>
      </c>
      <c r="AK55" s="26" t="str">
        <f>CONCATENATE(UPPER($D55)," ",AE55,IF(AE55="INTEGER","",CONCATENATE("(",AF55,")")),IF(AI55&lt;&gt;"",cov3ncatenate(" DEFAULT ",AI55),""),IF(AG55="Y"," NOT NULL",""),", ",CHAR(10),"CONSTRAINT ",UPPER($D48),"_PK  PRIMARY KEY(",UPPER($D48),"));")</f>
        <v>LOAD_ID INTEGER, 
CONSTRAINT BANK_ID_PK  PRIMARY KEY(BANK_ID));</v>
      </c>
    </row>
    <row r="56" ht="15.75" customHeight="1">
      <c r="A56" s="24"/>
      <c r="B56" s="24" t="s">
        <v>95</v>
      </c>
      <c r="C56" s="25">
        <v>0.0</v>
      </c>
      <c r="D56" t="s">
        <v>96</v>
      </c>
      <c r="E56" t="s">
        <v>7</v>
      </c>
      <c r="F56" s="9">
        <v>50.0</v>
      </c>
      <c r="G56" t="s">
        <v>47</v>
      </c>
      <c r="H56" s="27" t="s">
        <v>48</v>
      </c>
      <c r="I56">
        <v>0.0</v>
      </c>
      <c r="J56" t="str">
        <f>VLOOKUP($E56,MAPPING!$B$2:$F$7,2,0)</f>
        <v>STRING</v>
      </c>
      <c r="K56" s="9">
        <v>50.0</v>
      </c>
      <c r="L56" t="s">
        <v>47</v>
      </c>
      <c r="M56" s="27" t="s">
        <v>48</v>
      </c>
      <c r="N56">
        <v>0.0</v>
      </c>
      <c r="O56" s="26" t="str">
        <f>CONCATENATE("DROP TABLE IF EXISTS ",UPPER($B$56),";",CHAR(10),"CREATE TABLE ",UPPER($B$56),"(")</f>
        <v>DROP TABLE IF EXISTS BRANCH;
CREATE TABLE BRANCH(</v>
      </c>
      <c r="P56" t="str">
        <f t="shared" ref="P56:P63" si="21">CONCATENATE(UPPER($D56)," ",J56,",")</f>
        <v>BRANCH_ID STRING,</v>
      </c>
      <c r="Q56" t="str">
        <f>VLOOKUP($E56,MAPPING!$B$2:$F$7,3,0)</f>
        <v>VARCHAR</v>
      </c>
      <c r="R56" s="9">
        <v>50.0</v>
      </c>
      <c r="S56" t="s">
        <v>47</v>
      </c>
      <c r="T56" s="27" t="s">
        <v>48</v>
      </c>
      <c r="U56">
        <v>0.0</v>
      </c>
      <c r="V56" s="26" t="str">
        <f>CONCATENATE("DROP TABLE IF EXISTS ",UPPER($B$56),";",CHAR(10),"CREATE TABLE ",UPPER($B$56),"(")</f>
        <v>DROP TABLE IF EXISTS BRANCH;
CREATE TABLE BRANCH(</v>
      </c>
      <c r="W56" t="str">
        <f t="shared" ref="W56:W65" si="22">CONCATENATE(UPPER($D56)," ",Q56,"(",R56,")",IF(U56&lt;&gt;"",CONCATENATE(" DEFAULT ",U56),""),IF(S56="Y"," NOT NULL",""),",")</f>
        <v>BRANCH_ID VARCHAR(50) DEFAULT 0 NOT NULL,</v>
      </c>
      <c r="X56" t="str">
        <f>VLOOKUP($E56,MAPPING!$B$2:$F$7,4,0)</f>
        <v>VARCHAR2</v>
      </c>
      <c r="Y56" s="9">
        <v>50.0</v>
      </c>
      <c r="Z56" t="s">
        <v>47</v>
      </c>
      <c r="AA56" s="27" t="s">
        <v>48</v>
      </c>
      <c r="AB56">
        <v>0.0</v>
      </c>
      <c r="AC56" s="26" t="str">
        <f>CONCATENATE("DROP TABLE ",UPPER($B$56),";",CHAR(10),"CREATE TABLE ",UPPER($B$56),"(",CHAR(10),)</f>
        <v>DROP TABLE BRANCH;
CREATE TABLE BRANCH(
</v>
      </c>
      <c r="AD56" s="28" t="str">
        <f t="shared" ref="AD56:AD65" si="23">CONCATENATE(UPPER($D56)," ",X56,IF(X56="INTEGER","",CONCATENATE("(",Y56,")")) ,IF(Z56="Y"," NOT NULL",""),",")</f>
        <v>BRANCH_ID VARCHAR2(50) NOT NULL,</v>
      </c>
      <c r="AE56" t="str">
        <f>VLOOKUP($E56,MAPPING!$B$2:$F$7,5,0)</f>
        <v> VARCHAR</v>
      </c>
      <c r="AF56" s="9">
        <v>50.0</v>
      </c>
      <c r="AG56" t="s">
        <v>47</v>
      </c>
      <c r="AH56" s="27" t="s">
        <v>48</v>
      </c>
      <c r="AI56">
        <v>0.0</v>
      </c>
      <c r="AJ56" s="26" t="str">
        <f>CONCATENATE("DROP TABLE IF EXISTS ",UPPER($B$56),";",CHAR(10),"CREATE TABLE ",UPPER($B$56),"(")</f>
        <v>DROP TABLE IF EXISTS BRANCH;
CREATE TABLE BRANCH(</v>
      </c>
      <c r="AK56" t="str">
        <f t="shared" ref="AK56:AK65" si="24">CONCATENATE(UPPER($D56)," ",AE56,IF(AE56="INTEGER","",CONCATENATE("(",AF56,")")),IF(AI56&lt;&gt;"",CONCATENATE(" DEFAULT ",AI56),""),IF(AG56="Y"," NOT NULL",""),",")</f>
        <v>BRANCH_ID  VARCHAR(50) DEFAULT 0 NOT NULL,</v>
      </c>
    </row>
    <row r="57" ht="15.75" customHeight="1">
      <c r="A57" s="24"/>
      <c r="B57" s="24"/>
      <c r="C57" s="25">
        <v>1.0</v>
      </c>
      <c r="D57" t="s">
        <v>97</v>
      </c>
      <c r="E57" t="s">
        <v>7</v>
      </c>
      <c r="F57" s="9">
        <v>50.0</v>
      </c>
      <c r="G57" s="27" t="s">
        <v>48</v>
      </c>
      <c r="H57" s="27" t="s">
        <v>48</v>
      </c>
      <c r="I57" s="27"/>
      <c r="J57" t="str">
        <f>VLOOKUP($E57,MAPPING!$B$2:$F$7,2,0)</f>
        <v>STRING</v>
      </c>
      <c r="K57" s="9">
        <v>50.0</v>
      </c>
      <c r="L57" s="27" t="s">
        <v>48</v>
      </c>
      <c r="M57" s="27" t="s">
        <v>48</v>
      </c>
      <c r="N57" s="27"/>
      <c r="O57" s="27"/>
      <c r="P57" t="str">
        <f t="shared" si="21"/>
        <v>BRANCH_TYPE_ID STRING,</v>
      </c>
      <c r="Q57" t="str">
        <f>VLOOKUP($E57,MAPPING!$B$2:$F$7,3,0)</f>
        <v>VARCHAR</v>
      </c>
      <c r="R57" s="9">
        <v>50.0</v>
      </c>
      <c r="S57" s="27" t="s">
        <v>48</v>
      </c>
      <c r="T57" s="27" t="s">
        <v>48</v>
      </c>
      <c r="U57" s="27"/>
      <c r="V57" s="27"/>
      <c r="W57" t="str">
        <f t="shared" si="22"/>
        <v>BRANCH_TYPE_ID VARCHAR(50),</v>
      </c>
      <c r="X57" t="str">
        <f>VLOOKUP($E57,MAPPING!$B$2:$F$7,4,0)</f>
        <v>VARCHAR2</v>
      </c>
      <c r="Y57" s="9">
        <v>50.0</v>
      </c>
      <c r="Z57" s="27" t="s">
        <v>48</v>
      </c>
      <c r="AA57" s="27" t="s">
        <v>48</v>
      </c>
      <c r="AB57" s="27"/>
      <c r="AC57" s="27"/>
      <c r="AD57" s="28" t="str">
        <f t="shared" si="23"/>
        <v>BRANCH_TYPE_ID VARCHAR2(50),</v>
      </c>
      <c r="AE57" t="str">
        <f>VLOOKUP($E57,MAPPING!$B$2:$F$7,5,0)</f>
        <v> VARCHAR</v>
      </c>
      <c r="AF57" s="9">
        <v>50.0</v>
      </c>
      <c r="AG57" s="27" t="s">
        <v>48</v>
      </c>
      <c r="AH57" s="27" t="s">
        <v>48</v>
      </c>
      <c r="AI57" s="27"/>
      <c r="AJ57" s="27"/>
      <c r="AK57" t="str">
        <f t="shared" si="24"/>
        <v>BRANCH_TYPE_ID  VARCHAR(50),</v>
      </c>
    </row>
    <row r="58" ht="15.75" customHeight="1">
      <c r="A58" s="24"/>
      <c r="B58" s="24"/>
      <c r="C58" s="25">
        <v>2.0</v>
      </c>
      <c r="D58" t="s">
        <v>89</v>
      </c>
      <c r="E58" t="s">
        <v>7</v>
      </c>
      <c r="F58" s="9">
        <v>50.0</v>
      </c>
      <c r="G58" s="27" t="s">
        <v>48</v>
      </c>
      <c r="H58" s="27" t="s">
        <v>48</v>
      </c>
      <c r="I58" s="27"/>
      <c r="J58" t="str">
        <f>VLOOKUP($E58,MAPPING!$B$2:$F$7,2,0)</f>
        <v>STRING</v>
      </c>
      <c r="K58" s="9">
        <v>50.0</v>
      </c>
      <c r="L58" s="27" t="s">
        <v>48</v>
      </c>
      <c r="M58" s="27" t="s">
        <v>48</v>
      </c>
      <c r="N58" s="27"/>
      <c r="O58" s="27"/>
      <c r="P58" t="str">
        <f t="shared" si="21"/>
        <v>BANK_ID STRING,</v>
      </c>
      <c r="Q58" t="str">
        <f>VLOOKUP($E58,MAPPING!$B$2:$F$7,3,0)</f>
        <v>VARCHAR</v>
      </c>
      <c r="R58" s="9">
        <v>50.0</v>
      </c>
      <c r="S58" s="27" t="s">
        <v>48</v>
      </c>
      <c r="T58" s="27" t="s">
        <v>48</v>
      </c>
      <c r="U58" s="27"/>
      <c r="V58" s="27"/>
      <c r="W58" t="str">
        <f t="shared" si="22"/>
        <v>BANK_ID VARCHAR(50),</v>
      </c>
      <c r="X58" t="str">
        <f>VLOOKUP($E58,MAPPING!$B$2:$F$7,4,0)</f>
        <v>VARCHAR2</v>
      </c>
      <c r="Y58" s="9">
        <v>50.0</v>
      </c>
      <c r="Z58" s="27" t="s">
        <v>48</v>
      </c>
      <c r="AA58" s="27" t="s">
        <v>48</v>
      </c>
      <c r="AB58" s="27"/>
      <c r="AC58" s="27"/>
      <c r="AD58" s="28" t="str">
        <f t="shared" si="23"/>
        <v>BANK_ID VARCHAR2(50),</v>
      </c>
      <c r="AE58" t="str">
        <f>VLOOKUP($E58,MAPPING!$B$2:$F$7,5,0)</f>
        <v> VARCHAR</v>
      </c>
      <c r="AF58" s="9">
        <v>50.0</v>
      </c>
      <c r="AG58" s="27" t="s">
        <v>48</v>
      </c>
      <c r="AH58" s="27" t="s">
        <v>48</v>
      </c>
      <c r="AI58" s="27"/>
      <c r="AJ58" s="27"/>
      <c r="AK58" t="str">
        <f t="shared" si="24"/>
        <v>BANK_ID  VARCHAR(50),</v>
      </c>
    </row>
    <row r="59" ht="15.75" customHeight="1">
      <c r="A59" s="24"/>
      <c r="B59" s="24"/>
      <c r="C59" s="25">
        <v>3.0</v>
      </c>
      <c r="D59" t="s">
        <v>77</v>
      </c>
      <c r="E59" t="s">
        <v>7</v>
      </c>
      <c r="F59" s="9">
        <v>50.0</v>
      </c>
      <c r="G59" s="27" t="s">
        <v>48</v>
      </c>
      <c r="H59" s="27" t="s">
        <v>48</v>
      </c>
      <c r="I59" s="27"/>
      <c r="J59" t="str">
        <f>VLOOKUP($E59,MAPPING!$B$2:$F$7,2,0)</f>
        <v>STRING</v>
      </c>
      <c r="K59" s="9">
        <v>50.0</v>
      </c>
      <c r="L59" s="27" t="s">
        <v>48</v>
      </c>
      <c r="M59" s="27" t="s">
        <v>48</v>
      </c>
      <c r="N59" s="27"/>
      <c r="O59" s="27"/>
      <c r="P59" t="str">
        <f t="shared" si="21"/>
        <v>ADDRESS_ID STRING,</v>
      </c>
      <c r="Q59" t="str">
        <f>VLOOKUP($E59,MAPPING!$B$2:$F$7,3,0)</f>
        <v>VARCHAR</v>
      </c>
      <c r="R59" s="9">
        <v>50.0</v>
      </c>
      <c r="S59" s="27" t="s">
        <v>48</v>
      </c>
      <c r="T59" s="27" t="s">
        <v>48</v>
      </c>
      <c r="U59" s="27"/>
      <c r="V59" s="27"/>
      <c r="W59" t="str">
        <f t="shared" si="22"/>
        <v>ADDRESS_ID VARCHAR(50),</v>
      </c>
      <c r="X59" t="str">
        <f>VLOOKUP($E59,MAPPING!$B$2:$F$7,4,0)</f>
        <v>VARCHAR2</v>
      </c>
      <c r="Y59" s="9">
        <v>50.0</v>
      </c>
      <c r="Z59" s="27" t="s">
        <v>48</v>
      </c>
      <c r="AA59" s="27" t="s">
        <v>48</v>
      </c>
      <c r="AB59" s="27"/>
      <c r="AC59" s="27"/>
      <c r="AD59" s="28" t="str">
        <f t="shared" si="23"/>
        <v>ADDRESS_ID VARCHAR2(50),</v>
      </c>
      <c r="AE59" t="str">
        <f>VLOOKUP($E59,MAPPING!$B$2:$F$7,5,0)</f>
        <v> VARCHAR</v>
      </c>
      <c r="AF59" s="9">
        <v>50.0</v>
      </c>
      <c r="AG59" s="27" t="s">
        <v>48</v>
      </c>
      <c r="AH59" s="27" t="s">
        <v>48</v>
      </c>
      <c r="AI59" s="27"/>
      <c r="AJ59" s="27"/>
      <c r="AK59" t="str">
        <f t="shared" si="24"/>
        <v>ADDRESS_ID  VARCHAR(50),</v>
      </c>
    </row>
    <row r="60" ht="15.75" customHeight="1">
      <c r="A60" s="24"/>
      <c r="B60" s="24"/>
      <c r="C60" s="25">
        <v>4.0</v>
      </c>
      <c r="D60" t="s">
        <v>98</v>
      </c>
      <c r="E60" t="s">
        <v>7</v>
      </c>
      <c r="F60" s="9">
        <v>100.0</v>
      </c>
      <c r="G60" s="27" t="s">
        <v>48</v>
      </c>
      <c r="H60" s="27" t="s">
        <v>48</v>
      </c>
      <c r="I60" s="27"/>
      <c r="J60" t="str">
        <f>VLOOKUP($E60,MAPPING!$B$2:$F$7,2,0)</f>
        <v>STRING</v>
      </c>
      <c r="K60" s="9">
        <v>100.0</v>
      </c>
      <c r="L60" s="27" t="s">
        <v>48</v>
      </c>
      <c r="M60" s="27" t="s">
        <v>48</v>
      </c>
      <c r="N60" s="27"/>
      <c r="O60" s="27"/>
      <c r="P60" t="str">
        <f t="shared" si="21"/>
        <v>BRANCH_NAME STRING,</v>
      </c>
      <c r="Q60" t="str">
        <f>VLOOKUP($E60,MAPPING!$B$2:$F$7,3,0)</f>
        <v>VARCHAR</v>
      </c>
      <c r="R60" s="9">
        <v>100.0</v>
      </c>
      <c r="S60" s="27" t="s">
        <v>48</v>
      </c>
      <c r="T60" s="27" t="s">
        <v>48</v>
      </c>
      <c r="U60" s="27"/>
      <c r="V60" s="27"/>
      <c r="W60" t="str">
        <f t="shared" si="22"/>
        <v>BRANCH_NAME VARCHAR(100),</v>
      </c>
      <c r="X60" t="str">
        <f>VLOOKUP($E60,MAPPING!$B$2:$F$7,4,0)</f>
        <v>VARCHAR2</v>
      </c>
      <c r="Y60" s="9">
        <v>100.0</v>
      </c>
      <c r="Z60" s="27" t="s">
        <v>48</v>
      </c>
      <c r="AA60" s="27" t="s">
        <v>48</v>
      </c>
      <c r="AB60" s="27"/>
      <c r="AC60" s="27"/>
      <c r="AD60" s="28" t="str">
        <f t="shared" si="23"/>
        <v>BRANCH_NAME VARCHAR2(100),</v>
      </c>
      <c r="AE60" t="str">
        <f>VLOOKUP($E60,MAPPING!$B$2:$F$7,5,0)</f>
        <v> VARCHAR</v>
      </c>
      <c r="AF60" s="9">
        <v>100.0</v>
      </c>
      <c r="AG60" s="27" t="s">
        <v>48</v>
      </c>
      <c r="AH60" s="27" t="s">
        <v>48</v>
      </c>
      <c r="AI60" s="27"/>
      <c r="AJ60" s="27"/>
      <c r="AK60" t="str">
        <f t="shared" si="24"/>
        <v>BRANCH_NAME  VARCHAR(100),</v>
      </c>
    </row>
    <row r="61" ht="15.75" customHeight="1">
      <c r="A61" s="24"/>
      <c r="B61" s="24"/>
      <c r="C61" s="25">
        <v>5.0</v>
      </c>
      <c r="D61" t="s">
        <v>99</v>
      </c>
      <c r="E61" t="s">
        <v>7</v>
      </c>
      <c r="F61" s="9">
        <v>500.0</v>
      </c>
      <c r="G61" s="27" t="s">
        <v>48</v>
      </c>
      <c r="H61" s="27" t="s">
        <v>48</v>
      </c>
      <c r="I61" s="27"/>
      <c r="J61" t="str">
        <f>VLOOKUP($E61,MAPPING!$B$2:$F$7,2,0)</f>
        <v>STRING</v>
      </c>
      <c r="K61" s="9">
        <v>500.0</v>
      </c>
      <c r="L61" s="27" t="s">
        <v>48</v>
      </c>
      <c r="M61" s="27" t="s">
        <v>48</v>
      </c>
      <c r="N61" s="27"/>
      <c r="O61" s="27"/>
      <c r="P61" t="str">
        <f t="shared" si="21"/>
        <v>BRANCH_DESC STRING,</v>
      </c>
      <c r="Q61" t="str">
        <f>VLOOKUP($E61,MAPPING!$B$2:$F$7,3,0)</f>
        <v>VARCHAR</v>
      </c>
      <c r="R61" s="9">
        <v>500.0</v>
      </c>
      <c r="S61" s="27" t="s">
        <v>48</v>
      </c>
      <c r="T61" s="27" t="s">
        <v>48</v>
      </c>
      <c r="U61" s="27"/>
      <c r="V61" s="27"/>
      <c r="W61" t="str">
        <f t="shared" si="22"/>
        <v>BRANCH_DESC VARCHAR(500),</v>
      </c>
      <c r="X61" t="str">
        <f>VLOOKUP($E61,MAPPING!$B$2:$F$7,4,0)</f>
        <v>VARCHAR2</v>
      </c>
      <c r="Y61" s="9">
        <v>500.0</v>
      </c>
      <c r="Z61" s="27" t="s">
        <v>48</v>
      </c>
      <c r="AA61" s="27" t="s">
        <v>48</v>
      </c>
      <c r="AB61" s="27"/>
      <c r="AC61" s="27"/>
      <c r="AD61" s="28" t="str">
        <f t="shared" si="23"/>
        <v>BRANCH_DESC VARCHAR2(500),</v>
      </c>
      <c r="AE61" t="str">
        <f>VLOOKUP($E61,MAPPING!$B$2:$F$7,5,0)</f>
        <v> VARCHAR</v>
      </c>
      <c r="AF61" s="9">
        <v>500.0</v>
      </c>
      <c r="AG61" s="27" t="s">
        <v>48</v>
      </c>
      <c r="AH61" s="27" t="s">
        <v>48</v>
      </c>
      <c r="AI61" s="27"/>
      <c r="AJ61" s="27"/>
      <c r="AK61" t="str">
        <f t="shared" si="24"/>
        <v>BRANCH_DESC  VARCHAR(500),</v>
      </c>
    </row>
    <row r="62" ht="15.75" customHeight="1">
      <c r="A62" s="24"/>
      <c r="B62" s="24"/>
      <c r="C62" s="25">
        <v>6.0</v>
      </c>
      <c r="D62" t="s">
        <v>100</v>
      </c>
      <c r="E62" t="s">
        <v>7</v>
      </c>
      <c r="F62" s="9">
        <v>100.0</v>
      </c>
      <c r="G62" s="27" t="s">
        <v>48</v>
      </c>
      <c r="H62" s="27" t="s">
        <v>48</v>
      </c>
      <c r="I62" s="27"/>
      <c r="J62" t="str">
        <f>VLOOKUP($E62,MAPPING!$B$2:$F$7,2,0)</f>
        <v>STRING</v>
      </c>
      <c r="K62" s="9">
        <v>100.0</v>
      </c>
      <c r="L62" s="27" t="s">
        <v>48</v>
      </c>
      <c r="M62" s="27" t="s">
        <v>48</v>
      </c>
      <c r="N62" s="27"/>
      <c r="O62" s="27"/>
      <c r="P62" t="str">
        <f t="shared" si="21"/>
        <v>BRANCH_CONTACT_NAME STRING,</v>
      </c>
      <c r="Q62" t="str">
        <f>VLOOKUP($E62,MAPPING!$B$2:$F$7,3,0)</f>
        <v>VARCHAR</v>
      </c>
      <c r="R62" s="9">
        <v>100.0</v>
      </c>
      <c r="S62" s="27" t="s">
        <v>48</v>
      </c>
      <c r="T62" s="27" t="s">
        <v>48</v>
      </c>
      <c r="U62" s="27"/>
      <c r="V62" s="27"/>
      <c r="W62" t="str">
        <f t="shared" si="22"/>
        <v>BRANCH_CONTACT_NAME VARCHAR(100),</v>
      </c>
      <c r="X62" t="str">
        <f>VLOOKUP($E62,MAPPING!$B$2:$F$7,4,0)</f>
        <v>VARCHAR2</v>
      </c>
      <c r="Y62" s="9">
        <v>100.0</v>
      </c>
      <c r="Z62" s="27" t="s">
        <v>48</v>
      </c>
      <c r="AA62" s="27" t="s">
        <v>48</v>
      </c>
      <c r="AB62" s="27"/>
      <c r="AC62" s="27"/>
      <c r="AD62" s="28" t="str">
        <f t="shared" si="23"/>
        <v>BRANCH_CONTACT_NAME VARCHAR2(100),</v>
      </c>
      <c r="AE62" t="str">
        <f>VLOOKUP($E62,MAPPING!$B$2:$F$7,5,0)</f>
        <v> VARCHAR</v>
      </c>
      <c r="AF62" s="9">
        <v>100.0</v>
      </c>
      <c r="AG62" s="27" t="s">
        <v>48</v>
      </c>
      <c r="AH62" s="27" t="s">
        <v>48</v>
      </c>
      <c r="AI62" s="27"/>
      <c r="AJ62" s="27"/>
      <c r="AK62" t="str">
        <f t="shared" si="24"/>
        <v>BRANCH_CONTACT_NAME  VARCHAR(100),</v>
      </c>
    </row>
    <row r="63" ht="15.75" customHeight="1">
      <c r="A63" s="24"/>
      <c r="B63" s="24"/>
      <c r="C63" s="25">
        <v>7.0</v>
      </c>
      <c r="D63" t="s">
        <v>101</v>
      </c>
      <c r="E63" t="s">
        <v>7</v>
      </c>
      <c r="F63" s="9">
        <v>100.0</v>
      </c>
      <c r="G63" s="27" t="s">
        <v>48</v>
      </c>
      <c r="H63" s="27" t="s">
        <v>48</v>
      </c>
      <c r="I63" s="27"/>
      <c r="J63" t="str">
        <f>VLOOKUP($E63,MAPPING!$B$2:$F$7,2,0)</f>
        <v>STRING</v>
      </c>
      <c r="K63" s="9">
        <v>100.0</v>
      </c>
      <c r="L63" s="27" t="s">
        <v>48</v>
      </c>
      <c r="M63" s="27" t="s">
        <v>48</v>
      </c>
      <c r="N63" s="27"/>
      <c r="O63" s="27"/>
      <c r="P63" t="str">
        <f t="shared" si="21"/>
        <v>BRANCH_CONTACT_PHONE STRING,</v>
      </c>
      <c r="Q63" t="str">
        <f>VLOOKUP($E63,MAPPING!$B$2:$F$7,3,0)</f>
        <v>VARCHAR</v>
      </c>
      <c r="R63" s="9">
        <v>100.0</v>
      </c>
      <c r="S63" s="27" t="s">
        <v>48</v>
      </c>
      <c r="T63" s="27" t="s">
        <v>48</v>
      </c>
      <c r="U63" s="27"/>
      <c r="V63" s="27"/>
      <c r="W63" t="str">
        <f t="shared" si="22"/>
        <v>BRANCH_CONTACT_PHONE VARCHAR(100),</v>
      </c>
      <c r="X63" t="str">
        <f>VLOOKUP($E63,MAPPING!$B$2:$F$7,4,0)</f>
        <v>VARCHAR2</v>
      </c>
      <c r="Y63" s="9">
        <v>100.0</v>
      </c>
      <c r="Z63" s="27" t="s">
        <v>48</v>
      </c>
      <c r="AA63" s="27" t="s">
        <v>48</v>
      </c>
      <c r="AB63" s="27"/>
      <c r="AC63" s="27"/>
      <c r="AD63" s="28" t="str">
        <f t="shared" si="23"/>
        <v>BRANCH_CONTACT_PHONE VARCHAR2(100),</v>
      </c>
      <c r="AE63" t="str">
        <f>VLOOKUP($E63,MAPPING!$B$2:$F$7,5,0)</f>
        <v> VARCHAR</v>
      </c>
      <c r="AF63" s="9">
        <v>100.0</v>
      </c>
      <c r="AG63" s="27" t="s">
        <v>48</v>
      </c>
      <c r="AH63" s="27" t="s">
        <v>48</v>
      </c>
      <c r="AI63" s="27"/>
      <c r="AJ63" s="27"/>
      <c r="AK63" t="str">
        <f t="shared" si="24"/>
        <v>BRANCH_CONTACT_PHONE  VARCHAR(100),</v>
      </c>
    </row>
    <row r="64" ht="15.75" customHeight="1">
      <c r="A64" s="24"/>
      <c r="B64" s="24"/>
      <c r="C64" s="25">
        <v>8.0</v>
      </c>
      <c r="D64" t="s">
        <v>102</v>
      </c>
      <c r="E64" t="s">
        <v>7</v>
      </c>
      <c r="F64" s="9">
        <v>100.0</v>
      </c>
      <c r="G64" s="27" t="s">
        <v>48</v>
      </c>
      <c r="H64" s="27" t="s">
        <v>48</v>
      </c>
      <c r="I64" s="27"/>
      <c r="J64" t="str">
        <f>VLOOKUP($E64,MAPPING!$B$2:$F$7,2,0)</f>
        <v>STRING</v>
      </c>
      <c r="K64" s="9">
        <v>100.0</v>
      </c>
      <c r="L64" s="27" t="s">
        <v>48</v>
      </c>
      <c r="M64" s="27" t="s">
        <v>48</v>
      </c>
      <c r="N64" s="27"/>
      <c r="O64" s="27"/>
      <c r="P64" t="str">
        <f>CONCATENATE(UPPER($D64)," ",J64,")")</f>
        <v>BRANCH_CONTACT_EMAIL STRING)</v>
      </c>
      <c r="Q64" t="str">
        <f>VLOOKUP($E64,MAPPING!$B$2:$F$7,3,0)</f>
        <v>VARCHAR</v>
      </c>
      <c r="R64" s="9">
        <v>100.0</v>
      </c>
      <c r="S64" s="27" t="s">
        <v>48</v>
      </c>
      <c r="T64" s="27" t="s">
        <v>48</v>
      </c>
      <c r="U64" s="27"/>
      <c r="V64" s="27"/>
      <c r="W64" t="str">
        <f t="shared" si="22"/>
        <v>BRANCH_CONTACT_EMAIL VARCHAR(100),</v>
      </c>
      <c r="X64" t="str">
        <f>VLOOKUP($E64,MAPPING!$B$2:$F$7,4,0)</f>
        <v>VARCHAR2</v>
      </c>
      <c r="Y64" s="9">
        <v>100.0</v>
      </c>
      <c r="Z64" s="27" t="s">
        <v>48</v>
      </c>
      <c r="AA64" s="27" t="s">
        <v>48</v>
      </c>
      <c r="AB64" s="27"/>
      <c r="AC64" s="27"/>
      <c r="AD64" s="28" t="str">
        <f t="shared" si="23"/>
        <v>BRANCH_CONTACT_EMAIL VARCHAR2(100),</v>
      </c>
      <c r="AE64" t="str">
        <f>VLOOKUP($E64,MAPPING!$B$2:$F$7,5,0)</f>
        <v> VARCHAR</v>
      </c>
      <c r="AF64" s="9">
        <v>100.0</v>
      </c>
      <c r="AG64" s="27" t="s">
        <v>48</v>
      </c>
      <c r="AH64" s="27" t="s">
        <v>48</v>
      </c>
      <c r="AI64" s="27"/>
      <c r="AJ64" s="27"/>
      <c r="AK64" t="str">
        <f t="shared" si="24"/>
        <v>BRANCH_CONTACT_EMAIL  VARCHAR(100),</v>
      </c>
    </row>
    <row r="65" ht="15.75" customHeight="1">
      <c r="A65" s="24"/>
      <c r="B65" s="24"/>
      <c r="C65" s="25">
        <v>9.0</v>
      </c>
      <c r="D65" t="s">
        <v>68</v>
      </c>
      <c r="E65" t="s">
        <v>7</v>
      </c>
      <c r="F65" s="9">
        <v>10.0</v>
      </c>
      <c r="G65" s="27" t="s">
        <v>48</v>
      </c>
      <c r="H65" t="s">
        <v>47</v>
      </c>
      <c r="J65" t="str">
        <f>VLOOKUP($E65,MAPPING!$B$2:$F$7,2,0)</f>
        <v>STRING</v>
      </c>
      <c r="K65" s="9">
        <v>10.0</v>
      </c>
      <c r="L65" s="27" t="s">
        <v>48</v>
      </c>
      <c r="M65" t="s">
        <v>47</v>
      </c>
      <c r="Q65" t="str">
        <f>VLOOKUP($E65,MAPPING!$B$2:$F$7,3,0)</f>
        <v>VARCHAR</v>
      </c>
      <c r="R65" s="9">
        <v>10.0</v>
      </c>
      <c r="S65" s="27" t="s">
        <v>48</v>
      </c>
      <c r="T65" t="s">
        <v>47</v>
      </c>
      <c r="W65" t="str">
        <f t="shared" si="22"/>
        <v>LOAD_DATE VARCHAR(10),</v>
      </c>
      <c r="X65" t="str">
        <f>VLOOKUP($E65,MAPPING!$B$2:$F$7,4,0)</f>
        <v>VARCHAR2</v>
      </c>
      <c r="Y65" s="9">
        <v>10.0</v>
      </c>
      <c r="Z65" s="27" t="s">
        <v>48</v>
      </c>
      <c r="AA65" t="s">
        <v>47</v>
      </c>
      <c r="AD65" s="28" t="str">
        <f t="shared" si="23"/>
        <v>LOAD_DATE VARCHAR2(10),</v>
      </c>
      <c r="AE65" t="str">
        <f>VLOOKUP($E65,MAPPING!$B$2:$F$7,5,0)</f>
        <v> VARCHAR</v>
      </c>
      <c r="AF65" s="9">
        <v>10.0</v>
      </c>
      <c r="AG65" s="27" t="s">
        <v>48</v>
      </c>
      <c r="AH65" t="s">
        <v>47</v>
      </c>
      <c r="AK65" t="str">
        <f t="shared" si="24"/>
        <v>LOAD_DATE  VARCHAR(10),</v>
      </c>
    </row>
    <row r="66" ht="15.75" customHeight="1">
      <c r="A66" s="24"/>
      <c r="B66" s="24"/>
      <c r="C66" s="25">
        <v>10.0</v>
      </c>
      <c r="D66" t="s">
        <v>69</v>
      </c>
      <c r="E66" t="s">
        <v>12</v>
      </c>
      <c r="F66" s="9">
        <v>50.0</v>
      </c>
      <c r="G66" s="27" t="s">
        <v>48</v>
      </c>
      <c r="H66" t="s">
        <v>47</v>
      </c>
      <c r="J66" t="str">
        <f>VLOOKUP($E66,MAPPING!$B$2:$F$7,2,0)</f>
        <v>INT</v>
      </c>
      <c r="K66" s="9">
        <v>50.0</v>
      </c>
      <c r="L66" s="27" t="s">
        <v>48</v>
      </c>
      <c r="M66" t="s">
        <v>47</v>
      </c>
      <c r="P66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6" t="str">
        <f>VLOOKUP($E66,MAPPING!$B$2:$F$7,3,0)</f>
        <v>INTEGER</v>
      </c>
      <c r="R66" s="9">
        <v>50.0</v>
      </c>
      <c r="S66" s="27" t="s">
        <v>48</v>
      </c>
      <c r="T66" t="s">
        <v>47</v>
      </c>
      <c r="W66" s="26" t="str">
        <f>CONCATENATE(UPPER($D66)," ",Q66,"(",R66,")",IF(U66&lt;&gt;"",cov3ncatenate(" DEFAULT ",U66),""),IF(S66="Y"," NOT NULL",""),", ",CHAR(10),"CONSTRAINT ",UPPER($D56),"_PK  PRIMARY KEY(",UPPER($D56),"));")</f>
        <v>LOAD_ID INTEGER(50), 
CONSTRAINT BRANCH_ID_PK  PRIMARY KEY(BRANCH_ID));</v>
      </c>
      <c r="X66" t="str">
        <f>VLOOKUP($E66,MAPPING!$B$2:$F$7,4,0)</f>
        <v>INTEGER</v>
      </c>
      <c r="Y66" s="9">
        <v>50.0</v>
      </c>
      <c r="Z66" s="27" t="s">
        <v>48</v>
      </c>
      <c r="AA66" t="s">
        <v>47</v>
      </c>
      <c r="AD66" s="28" t="str">
        <f>CONCATENATE(UPPER($D342)," ",Q337,IF(X66="INTEGER","",CONCATENATE("(",Y66,")")) ,IF(U337&lt;&gt;"",cov3ncatenate(" DEFAULT ",U337),""),IF(S337="Y"," NOT NULL",""),", ",CHAR(10),"CONSTRAINT ",UPPER($B56),"_PK  PRIMARY KEY (",UPPER($D56),"));")</f>
        <v>LOAD_ID INTEGER, 
CONSTRAINT BRANCH_PK  PRIMARY KEY (BRANCH_ID));</v>
      </c>
      <c r="AE66" t="str">
        <f>VLOOKUP($E66,MAPPING!$B$2:$F$7,5,0)</f>
        <v>INTEGER</v>
      </c>
      <c r="AF66" s="9">
        <v>50.0</v>
      </c>
      <c r="AG66" s="27" t="s">
        <v>48</v>
      </c>
      <c r="AH66" t="s">
        <v>47</v>
      </c>
      <c r="AK66" s="26" t="str">
        <f>CONCATENATE(UPPER($D66)," ",AE66,IF(AE66="INTEGER","",CONCATENATE("(",AF66,")")),IF(AI66&lt;&gt;"",cov3ncatenate(" DEFAULT ",AI66),""),IF(AG66="Y"," NOT NULL",""),", ",CHAR(10),"CONSTRAINT ",UPPER($D56),"_PK  PRIMARY KEY(",UPPER($D56),"));")</f>
        <v>LOAD_ID INTEGER, 
CONSTRAINT BRANCH_ID_PK  PRIMARY KEY(BRANCH_ID));</v>
      </c>
    </row>
    <row r="67" ht="15.75" customHeight="1">
      <c r="A67" s="24"/>
      <c r="B67" s="24" t="s">
        <v>103</v>
      </c>
      <c r="C67" s="25">
        <v>0.0</v>
      </c>
      <c r="D67" t="s">
        <v>97</v>
      </c>
      <c r="E67" t="s">
        <v>7</v>
      </c>
      <c r="F67" s="9">
        <v>50.0</v>
      </c>
      <c r="G67" t="s">
        <v>47</v>
      </c>
      <c r="H67" s="27" t="s">
        <v>48</v>
      </c>
      <c r="I67">
        <v>0.0</v>
      </c>
      <c r="J67" t="str">
        <f>VLOOKUP($E67,MAPPING!$B$2:$F$7,2,0)</f>
        <v>STRING</v>
      </c>
      <c r="K67" s="9">
        <v>50.0</v>
      </c>
      <c r="L67" t="s">
        <v>47</v>
      </c>
      <c r="M67" s="27" t="s">
        <v>48</v>
      </c>
      <c r="N67">
        <v>0.0</v>
      </c>
      <c r="O67" s="26" t="str">
        <f>CONCATENATE("DROP TABLE IF EXISTS ",UPPER($B$67),";",CHAR(10),"CREATE TABLE ",UPPER($B$67),"(")</f>
        <v>DROP TABLE IF EXISTS BRANCH_TYPE;
CREATE TABLE BRANCH_TYPE(</v>
      </c>
      <c r="P67" t="str">
        <f t="shared" ref="P67:P68" si="25">CONCATENATE(UPPER($D67)," ",J67,",")</f>
        <v>BRANCH_TYPE_ID STRING,</v>
      </c>
      <c r="Q67" t="str">
        <f>VLOOKUP($E67,MAPPING!$B$2:$F$7,3,0)</f>
        <v>VARCHAR</v>
      </c>
      <c r="R67" s="9">
        <v>50.0</v>
      </c>
      <c r="S67" t="s">
        <v>47</v>
      </c>
      <c r="T67" s="27" t="s">
        <v>48</v>
      </c>
      <c r="U67">
        <v>0.0</v>
      </c>
      <c r="V67" s="26" t="str">
        <f>CONCATENATE("DROP TABLE IF EXISTS ",UPPER($B$67),";",CHAR(10),"CREATE TABLE ",UPPER($B$67),"(")</f>
        <v>DROP TABLE IF EXISTS BRANCH_TYPE;
CREATE TABLE BRANCH_TYPE(</v>
      </c>
      <c r="W67" t="str">
        <f t="shared" ref="W67:W70" si="26">CONCATENATE(UPPER($D67)," ",Q67,"(",R67,")",IF(U67&lt;&gt;"",CONCATENATE(" DEFAULT ",U67),""),IF(S67="Y"," NOT NULL",""),",")</f>
        <v>BRANCH_TYPE_ID VARCHAR(50) DEFAULT 0 NOT NULL,</v>
      </c>
      <c r="X67" t="str">
        <f>VLOOKUP($E67,MAPPING!$B$2:$F$7,4,0)</f>
        <v>VARCHAR2</v>
      </c>
      <c r="Y67" s="9">
        <v>50.0</v>
      </c>
      <c r="Z67" t="s">
        <v>47</v>
      </c>
      <c r="AA67" s="27" t="s">
        <v>48</v>
      </c>
      <c r="AB67">
        <v>0.0</v>
      </c>
      <c r="AC67" s="26" t="str">
        <f>CONCATENATE("DROP TABLE ",UPPER($B$67),";",CHAR(10),"CREATE TABLE ",UPPER($B$67),"(",CHAR(10),)</f>
        <v>DROP TABLE BRANCH_TYPE;
CREATE TABLE BRANCH_TYPE(
</v>
      </c>
      <c r="AD67" s="28" t="str">
        <f t="shared" ref="AD67:AD70" si="27">CONCATENATE(UPPER($D67)," ",X67,IF(X67="INTEGER","",CONCATENATE("(",Y67,")")) ,IF(Z67="Y"," NOT NULL",""),",")</f>
        <v>BRANCH_TYPE_ID VARCHAR2(50) NOT NULL,</v>
      </c>
      <c r="AE67" t="str">
        <f>VLOOKUP($E67,MAPPING!$B$2:$F$7,5,0)</f>
        <v> VARCHAR</v>
      </c>
      <c r="AF67" s="9">
        <v>50.0</v>
      </c>
      <c r="AG67" t="s">
        <v>47</v>
      </c>
      <c r="AH67" s="27" t="s">
        <v>48</v>
      </c>
      <c r="AI67">
        <v>0.0</v>
      </c>
      <c r="AJ67" s="26" t="str">
        <f>CONCATENATE("DROP TABLE IF EXISTS ",UPPER($B$67),";",CHAR(10),"CREATE TABLE ",UPPER($B$67),"(")</f>
        <v>DROP TABLE IF EXISTS BRANCH_TYPE;
CREATE TABLE BRANCH_TYPE(</v>
      </c>
      <c r="AK67" t="str">
        <f t="shared" ref="AK67:AK70" si="28">CONCATENATE(UPPER($D67)," ",AE67,IF(AE67="INTEGER","",CONCATENATE("(",AF67,")")),IF(AI67&lt;&gt;"",CONCATENATE(" DEFAULT ",AI67),""),IF(AG67="Y"," NOT NULL",""),",")</f>
        <v>BRANCH_TYPE_ID  VARCHAR(50) DEFAULT 0 NOT NULL,</v>
      </c>
    </row>
    <row r="68" ht="15.75" customHeight="1">
      <c r="A68" s="24"/>
      <c r="B68" s="24"/>
      <c r="C68" s="25">
        <v>1.0</v>
      </c>
      <c r="D68" t="s">
        <v>104</v>
      </c>
      <c r="E68" t="s">
        <v>7</v>
      </c>
      <c r="F68" s="9">
        <v>10.0</v>
      </c>
      <c r="G68" s="27" t="s">
        <v>48</v>
      </c>
      <c r="H68" s="27" t="s">
        <v>48</v>
      </c>
      <c r="I68" s="27"/>
      <c r="J68" t="str">
        <f>VLOOKUP($E68,MAPPING!$B$2:$F$7,2,0)</f>
        <v>STRING</v>
      </c>
      <c r="K68" s="9">
        <v>10.0</v>
      </c>
      <c r="L68" s="27" t="s">
        <v>48</v>
      </c>
      <c r="M68" s="27" t="s">
        <v>48</v>
      </c>
      <c r="N68" s="27"/>
      <c r="O68" s="27"/>
      <c r="P68" t="str">
        <f t="shared" si="25"/>
        <v>BRANCH_TYPE_CODE STRING,</v>
      </c>
      <c r="Q68" t="str">
        <f>VLOOKUP($E68,MAPPING!$B$2:$F$7,3,0)</f>
        <v>VARCHAR</v>
      </c>
      <c r="R68" s="9">
        <v>10.0</v>
      </c>
      <c r="S68" s="27" t="s">
        <v>48</v>
      </c>
      <c r="T68" s="27" t="s">
        <v>48</v>
      </c>
      <c r="U68" s="27"/>
      <c r="V68" s="27"/>
      <c r="W68" t="str">
        <f t="shared" si="26"/>
        <v>BRANCH_TYPE_CODE VARCHAR(10),</v>
      </c>
      <c r="X68" t="str">
        <f>VLOOKUP($E68,MAPPING!$B$2:$F$7,4,0)</f>
        <v>VARCHAR2</v>
      </c>
      <c r="Y68" s="9">
        <v>10.0</v>
      </c>
      <c r="Z68" s="27" t="s">
        <v>48</v>
      </c>
      <c r="AA68" s="27" t="s">
        <v>48</v>
      </c>
      <c r="AB68" s="27"/>
      <c r="AC68" s="27"/>
      <c r="AD68" s="28" t="str">
        <f t="shared" si="27"/>
        <v>BRANCH_TYPE_CODE VARCHAR2(10),</v>
      </c>
      <c r="AE68" t="str">
        <f>VLOOKUP($E68,MAPPING!$B$2:$F$7,5,0)</f>
        <v> VARCHAR</v>
      </c>
      <c r="AF68" s="9">
        <v>10.0</v>
      </c>
      <c r="AG68" s="27" t="s">
        <v>48</v>
      </c>
      <c r="AH68" s="27" t="s">
        <v>48</v>
      </c>
      <c r="AI68" s="27"/>
      <c r="AJ68" s="27"/>
      <c r="AK68" t="str">
        <f t="shared" si="28"/>
        <v>BRANCH_TYPE_CODE  VARCHAR(10),</v>
      </c>
    </row>
    <row r="69" ht="15.75" customHeight="1">
      <c r="A69" s="24"/>
      <c r="B69" s="24"/>
      <c r="C69" s="25">
        <v>2.0</v>
      </c>
      <c r="D69" t="s">
        <v>105</v>
      </c>
      <c r="E69" t="s">
        <v>7</v>
      </c>
      <c r="F69" s="9">
        <v>500.0</v>
      </c>
      <c r="G69" s="27" t="s">
        <v>48</v>
      </c>
      <c r="H69" s="27" t="s">
        <v>48</v>
      </c>
      <c r="I69" s="27"/>
      <c r="J69" t="str">
        <f>VLOOKUP($E69,MAPPING!$B$2:$F$7,2,0)</f>
        <v>STRING</v>
      </c>
      <c r="K69" s="9">
        <v>500.0</v>
      </c>
      <c r="L69" s="27" t="s">
        <v>48</v>
      </c>
      <c r="M69" s="27" t="s">
        <v>48</v>
      </c>
      <c r="N69" s="27"/>
      <c r="O69" s="27"/>
      <c r="P69" t="str">
        <f>CONCATENATE(UPPER($D69)," ",J69,")")</f>
        <v>BRANCH_TYPE_DESC STRING)</v>
      </c>
      <c r="Q69" t="str">
        <f>VLOOKUP($E69,MAPPING!$B$2:$F$7,3,0)</f>
        <v>VARCHAR</v>
      </c>
      <c r="R69" s="9">
        <v>500.0</v>
      </c>
      <c r="S69" s="27" t="s">
        <v>48</v>
      </c>
      <c r="T69" s="27" t="s">
        <v>48</v>
      </c>
      <c r="U69" s="27"/>
      <c r="V69" s="27"/>
      <c r="W69" t="str">
        <f t="shared" si="26"/>
        <v>BRANCH_TYPE_DESC VARCHAR(500),</v>
      </c>
      <c r="X69" t="str">
        <f>VLOOKUP($E69,MAPPING!$B$2:$F$7,4,0)</f>
        <v>VARCHAR2</v>
      </c>
      <c r="Y69" s="9">
        <v>500.0</v>
      </c>
      <c r="Z69" s="27" t="s">
        <v>48</v>
      </c>
      <c r="AA69" s="27" t="s">
        <v>48</v>
      </c>
      <c r="AB69" s="27"/>
      <c r="AC69" s="27"/>
      <c r="AD69" s="28" t="str">
        <f t="shared" si="27"/>
        <v>BRANCH_TYPE_DESC VARCHAR2(500),</v>
      </c>
      <c r="AE69" t="str">
        <f>VLOOKUP($E69,MAPPING!$B$2:$F$7,5,0)</f>
        <v> VARCHAR</v>
      </c>
      <c r="AF69" s="9">
        <v>500.0</v>
      </c>
      <c r="AG69" s="27" t="s">
        <v>48</v>
      </c>
      <c r="AH69" s="27" t="s">
        <v>48</v>
      </c>
      <c r="AI69" s="27"/>
      <c r="AJ69" s="27"/>
      <c r="AK69" t="str">
        <f t="shared" si="28"/>
        <v>BRANCH_TYPE_DESC  VARCHAR(500),</v>
      </c>
    </row>
    <row r="70" ht="15.75" customHeight="1">
      <c r="A70" s="24"/>
      <c r="B70" s="24"/>
      <c r="C70" s="25">
        <v>3.0</v>
      </c>
      <c r="D70" t="s">
        <v>68</v>
      </c>
      <c r="E70" t="s">
        <v>7</v>
      </c>
      <c r="F70" s="9">
        <v>10.0</v>
      </c>
      <c r="G70" s="27" t="s">
        <v>48</v>
      </c>
      <c r="H70" t="s">
        <v>47</v>
      </c>
      <c r="J70" t="str">
        <f>VLOOKUP($E70,MAPPING!$B$2:$F$7,2,0)</f>
        <v>STRING</v>
      </c>
      <c r="K70" s="9">
        <v>10.0</v>
      </c>
      <c r="L70" s="27" t="s">
        <v>48</v>
      </c>
      <c r="M70" t="s">
        <v>47</v>
      </c>
      <c r="Q70" t="str">
        <f>VLOOKUP($E70,MAPPING!$B$2:$F$7,3,0)</f>
        <v>VARCHAR</v>
      </c>
      <c r="R70" s="9">
        <v>10.0</v>
      </c>
      <c r="S70" s="27" t="s">
        <v>48</v>
      </c>
      <c r="T70" t="s">
        <v>47</v>
      </c>
      <c r="W70" t="str">
        <f t="shared" si="26"/>
        <v>LOAD_DATE VARCHAR(10),</v>
      </c>
      <c r="X70" t="str">
        <f>VLOOKUP($E70,MAPPING!$B$2:$F$7,4,0)</f>
        <v>VARCHAR2</v>
      </c>
      <c r="Y70" s="9">
        <v>10.0</v>
      </c>
      <c r="Z70" s="27" t="s">
        <v>48</v>
      </c>
      <c r="AA70" t="s">
        <v>47</v>
      </c>
      <c r="AD70" s="28" t="str">
        <f t="shared" si="27"/>
        <v>LOAD_DATE VARCHAR2(10),</v>
      </c>
      <c r="AE70" t="str">
        <f>VLOOKUP($E70,MAPPING!$B$2:$F$7,5,0)</f>
        <v> VARCHAR</v>
      </c>
      <c r="AF70" s="9">
        <v>10.0</v>
      </c>
      <c r="AG70" s="27" t="s">
        <v>48</v>
      </c>
      <c r="AH70" t="s">
        <v>47</v>
      </c>
      <c r="AK70" t="str">
        <f t="shared" si="28"/>
        <v>LOAD_DATE  VARCHAR(10),</v>
      </c>
    </row>
    <row r="71" ht="15.75" customHeight="1">
      <c r="A71" s="24"/>
      <c r="B71" s="24"/>
      <c r="C71" s="25">
        <v>4.0</v>
      </c>
      <c r="D71" t="s">
        <v>69</v>
      </c>
      <c r="E71" t="s">
        <v>12</v>
      </c>
      <c r="F71" s="9">
        <v>50.0</v>
      </c>
      <c r="G71" s="27" t="s">
        <v>48</v>
      </c>
      <c r="H71" t="s">
        <v>47</v>
      </c>
      <c r="J71" t="str">
        <f>VLOOKUP($E71,MAPPING!$B$2:$F$7,2,0)</f>
        <v>INT</v>
      </c>
      <c r="K71" s="9">
        <v>50.0</v>
      </c>
      <c r="L71" s="27" t="s">
        <v>48</v>
      </c>
      <c r="M71" t="s">
        <v>47</v>
      </c>
      <c r="P71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1" t="str">
        <f>VLOOKUP($E71,MAPPING!$B$2:$F$7,3,0)</f>
        <v>INTEGER</v>
      </c>
      <c r="R71" s="9">
        <v>50.0</v>
      </c>
      <c r="S71" s="27" t="s">
        <v>48</v>
      </c>
      <c r="T71" t="s">
        <v>47</v>
      </c>
      <c r="W71" s="26" t="str">
        <f>CONCATENATE(UPPER($D71)," ",Q71,"(",R71,")",IF(U71&lt;&gt;"",cov3ncatenate(" DEFAULT ",U71),""),IF(S71="Y"," NOT NULL",""),", ",CHAR(10),"CONSTRAINT ",UPPER($D67),"_PK  PRIMARY KEY(",UPPER($D67),"));")</f>
        <v>LOAD_ID INTEGER(50), 
CONSTRAINT BRANCH_TYPE_ID_PK  PRIMARY KEY(BRANCH_TYPE_ID));</v>
      </c>
      <c r="X71" t="str">
        <f>VLOOKUP($E71,MAPPING!$B$2:$F$7,4,0)</f>
        <v>INTEGER</v>
      </c>
      <c r="Y71" s="9">
        <v>50.0</v>
      </c>
      <c r="Z71" s="27" t="s">
        <v>48</v>
      </c>
      <c r="AA71" t="s">
        <v>47</v>
      </c>
      <c r="AD71" s="28" t="str">
        <f>CONCATENATE(UPPER($D342)," ",Q337,IF(X71="INTEGER","",CONCATENATE("(",Y71,")")) ,IF(U337&lt;&gt;"",cov3ncatenate(" DEFAULT ",U337),""),IF(S337="Y"," NOT NULL",""),", ",CHAR(10),"CONSTRAINT ",UPPER($B67),"_PK  PRIMARY KEY (",UPPER($D67),"));")</f>
        <v>LOAD_ID INTEGER, 
CONSTRAINT BRANCH_TYPE_PK  PRIMARY KEY (BRANCH_TYPE_ID));</v>
      </c>
      <c r="AE71" t="str">
        <f>VLOOKUP($E71,MAPPING!$B$2:$F$7,5,0)</f>
        <v>INTEGER</v>
      </c>
      <c r="AF71" s="9">
        <v>50.0</v>
      </c>
      <c r="AG71" s="27" t="s">
        <v>48</v>
      </c>
      <c r="AH71" t="s">
        <v>47</v>
      </c>
      <c r="AK71" s="26" t="str">
        <f>CONCATENATE(UPPER($D71)," ",AE71,IF(AE71="INTEGER","",CONCATENATE("(",AF71,")")),IF(AI71&lt;&gt;"",cov3ncatenate(" DEFAULT ",AI71),""),IF(AG71="Y"," NOT NULL",""),", ",CHAR(10),"CONSTRAINT ",UPPER($D67),"_PK  PRIMARY KEY(",UPPER($D67),"));")</f>
        <v>LOAD_ID INTEGER, 
CONSTRAINT BRANCH_TYPE_ID_PK  PRIMARY KEY(BRANCH_TYPE_ID));</v>
      </c>
    </row>
    <row r="72" ht="15.75" customHeight="1">
      <c r="A72" s="24"/>
      <c r="B72" s="24" t="s">
        <v>106</v>
      </c>
      <c r="C72" s="25">
        <v>0.0</v>
      </c>
      <c r="D72" t="s">
        <v>52</v>
      </c>
      <c r="E72" t="s">
        <v>7</v>
      </c>
      <c r="F72" s="9">
        <v>50.0</v>
      </c>
      <c r="G72" t="s">
        <v>47</v>
      </c>
      <c r="H72" s="27" t="s">
        <v>48</v>
      </c>
      <c r="I72">
        <v>0.0</v>
      </c>
      <c r="J72" t="str">
        <f>VLOOKUP($E72,MAPPING!$B$2:$F$7,2,0)</f>
        <v>STRING</v>
      </c>
      <c r="K72" s="9">
        <v>50.0</v>
      </c>
      <c r="L72" t="s">
        <v>47</v>
      </c>
      <c r="M72" s="27" t="s">
        <v>48</v>
      </c>
      <c r="N72">
        <v>0.0</v>
      </c>
      <c r="O72" s="26" t="str">
        <f>CONCATENATE("DROP TABLE IF EXISTS ",UPPER($B$72),";",CHAR(10),"CREATE TABLE ",UPPER($B$72),"(")</f>
        <v>DROP TABLE IF EXISTS CUSTOMER;
CREATE TABLE CUSTOMER(</v>
      </c>
      <c r="P72" t="str">
        <f t="shared" ref="P72:P81" si="29">CONCATENATE(UPPER($D72)," ",J72,",")</f>
        <v>CUSTOMER_ID STRING,</v>
      </c>
      <c r="Q72" t="str">
        <f>VLOOKUP($E72,MAPPING!$B$2:$F$7,3,0)</f>
        <v>VARCHAR</v>
      </c>
      <c r="R72" s="9">
        <v>50.0</v>
      </c>
      <c r="S72" t="s">
        <v>47</v>
      </c>
      <c r="T72" s="27" t="s">
        <v>48</v>
      </c>
      <c r="U72">
        <v>0.0</v>
      </c>
      <c r="V72" s="26" t="str">
        <f>CONCATENATE("DROP TABLE IF EXISTS ",UPPER($B$72),";",CHAR(10),"CREATE TABLE ",UPPER($B$72),"(")</f>
        <v>DROP TABLE IF EXISTS CUSTOMER;
CREATE TABLE CUSTOMER(</v>
      </c>
      <c r="W72" t="str">
        <f t="shared" ref="W72:W83" si="30">CONCATENATE(UPPER($D72)," ",Q72,"(",R72,")",IF(U72&lt;&gt;"",CONCATENATE(" DEFAULT ",U72),""),IF(S72="Y"," NOT NULL",""),",")</f>
        <v>CUSTOMER_ID VARCHAR(50) DEFAULT 0 NOT NULL,</v>
      </c>
      <c r="X72" t="str">
        <f>VLOOKUP($E72,MAPPING!$B$2:$F$7,4,0)</f>
        <v>VARCHAR2</v>
      </c>
      <c r="Y72" s="9">
        <v>50.0</v>
      </c>
      <c r="Z72" t="s">
        <v>47</v>
      </c>
      <c r="AA72" s="27" t="s">
        <v>48</v>
      </c>
      <c r="AB72">
        <v>0.0</v>
      </c>
      <c r="AC72" s="26" t="str">
        <f>CONCATENATE("DROP TABLE ",UPPER($B$72),";",CHAR(10),"CREATE TABLE ",UPPER($B$72),"(",CHAR(10),)</f>
        <v>DROP TABLE CUSTOMER;
CREATE TABLE CUSTOMER(
</v>
      </c>
      <c r="AD72" s="28" t="str">
        <f t="shared" ref="AD72:AD83" si="31">CONCATENATE(UPPER($D72)," ",X72,IF(X72="INTEGER","",CONCATENATE("(",Y72,")")) ,IF(Z72="Y"," NOT NULL",""),",")</f>
        <v>CUSTOMER_ID VARCHAR2(50) NOT NULL,</v>
      </c>
      <c r="AE72" t="str">
        <f>VLOOKUP($E72,MAPPING!$B$2:$F$7,5,0)</f>
        <v> VARCHAR</v>
      </c>
      <c r="AF72" s="9">
        <v>50.0</v>
      </c>
      <c r="AG72" t="s">
        <v>47</v>
      </c>
      <c r="AH72" s="27" t="s">
        <v>48</v>
      </c>
      <c r="AI72">
        <v>0.0</v>
      </c>
      <c r="AJ72" s="26" t="str">
        <f>CONCATENATE("DROP TABLE IF EXISTS ",UPPER($B$72),";",CHAR(10),"CREATE TABLE ",UPPER($B$72),"(")</f>
        <v>DROP TABLE IF EXISTS CUSTOMER;
CREATE TABLE CUSTOMER(</v>
      </c>
      <c r="AK72" t="str">
        <f t="shared" ref="AK72:AK83" si="32">CONCATENATE(UPPER($D72)," ",AE72,IF(AE72="INTEGER","",CONCATENATE("(",AF72,")")),IF(AI72&lt;&gt;"",CONCATENATE(" DEFAULT ",AI72),""),IF(AG72="Y"," NOT NULL",""),",")</f>
        <v>CUSTOMER_ID  VARCHAR(50) DEFAULT 0 NOT NULL,</v>
      </c>
    </row>
    <row r="73" ht="15.75" customHeight="1">
      <c r="A73" s="24"/>
      <c r="B73" s="24"/>
      <c r="C73" s="25">
        <v>1.0</v>
      </c>
      <c r="D73" t="s">
        <v>77</v>
      </c>
      <c r="E73" t="s">
        <v>7</v>
      </c>
      <c r="F73" s="9">
        <v>50.0</v>
      </c>
      <c r="G73" s="27" t="s">
        <v>48</v>
      </c>
      <c r="H73" s="27" t="s">
        <v>48</v>
      </c>
      <c r="I73" s="27"/>
      <c r="J73" t="str">
        <f>VLOOKUP($E73,MAPPING!$B$2:$F$7,2,0)</f>
        <v>STRING</v>
      </c>
      <c r="K73" s="9">
        <v>50.0</v>
      </c>
      <c r="L73" s="27" t="s">
        <v>48</v>
      </c>
      <c r="M73" s="27" t="s">
        <v>48</v>
      </c>
      <c r="N73" s="27"/>
      <c r="O73" s="27"/>
      <c r="P73" t="str">
        <f t="shared" si="29"/>
        <v>ADDRESS_ID STRING,</v>
      </c>
      <c r="Q73" t="str">
        <f>VLOOKUP($E73,MAPPING!$B$2:$F$7,3,0)</f>
        <v>VARCHAR</v>
      </c>
      <c r="R73" s="9">
        <v>50.0</v>
      </c>
      <c r="S73" s="27" t="s">
        <v>48</v>
      </c>
      <c r="T73" s="27" t="s">
        <v>48</v>
      </c>
      <c r="U73" s="27"/>
      <c r="V73" s="27"/>
      <c r="W73" t="str">
        <f t="shared" si="30"/>
        <v>ADDRESS_ID VARCHAR(50),</v>
      </c>
      <c r="X73" t="str">
        <f>VLOOKUP($E73,MAPPING!$B$2:$F$7,4,0)</f>
        <v>VARCHAR2</v>
      </c>
      <c r="Y73" s="9">
        <v>50.0</v>
      </c>
      <c r="Z73" s="27" t="s">
        <v>48</v>
      </c>
      <c r="AA73" s="27" t="s">
        <v>48</v>
      </c>
      <c r="AB73" s="27"/>
      <c r="AC73" s="27"/>
      <c r="AD73" s="28" t="str">
        <f t="shared" si="31"/>
        <v>ADDRESS_ID VARCHAR2(50),</v>
      </c>
      <c r="AE73" t="str">
        <f>VLOOKUP($E73,MAPPING!$B$2:$F$7,5,0)</f>
        <v> VARCHAR</v>
      </c>
      <c r="AF73" s="9">
        <v>50.0</v>
      </c>
      <c r="AG73" s="27" t="s">
        <v>48</v>
      </c>
      <c r="AH73" s="27" t="s">
        <v>48</v>
      </c>
      <c r="AI73" s="27"/>
      <c r="AJ73" s="27"/>
      <c r="AK73" t="str">
        <f t="shared" si="32"/>
        <v>ADDRESS_ID  VARCHAR(50),</v>
      </c>
    </row>
    <row r="74" ht="15.75" customHeight="1">
      <c r="A74" s="24"/>
      <c r="B74" s="24"/>
      <c r="C74" s="25">
        <v>2.0</v>
      </c>
      <c r="D74" t="s">
        <v>96</v>
      </c>
      <c r="E74" t="s">
        <v>7</v>
      </c>
      <c r="F74" s="9">
        <v>50.0</v>
      </c>
      <c r="G74" s="27" t="s">
        <v>48</v>
      </c>
      <c r="H74" s="27" t="s">
        <v>48</v>
      </c>
      <c r="I74" s="27"/>
      <c r="J74" t="str">
        <f>VLOOKUP($E74,MAPPING!$B$2:$F$7,2,0)</f>
        <v>STRING</v>
      </c>
      <c r="K74" s="9">
        <v>50.0</v>
      </c>
      <c r="L74" s="27" t="s">
        <v>48</v>
      </c>
      <c r="M74" s="27" t="s">
        <v>48</v>
      </c>
      <c r="N74" s="27"/>
      <c r="O74" s="27"/>
      <c r="P74" t="str">
        <f t="shared" si="29"/>
        <v>BRANCH_ID STRING,</v>
      </c>
      <c r="Q74" t="str">
        <f>VLOOKUP($E74,MAPPING!$B$2:$F$7,3,0)</f>
        <v>VARCHAR</v>
      </c>
      <c r="R74" s="9">
        <v>50.0</v>
      </c>
      <c r="S74" s="27" t="s">
        <v>48</v>
      </c>
      <c r="T74" s="27" t="s">
        <v>48</v>
      </c>
      <c r="U74" s="27"/>
      <c r="V74" s="27"/>
      <c r="W74" t="str">
        <f t="shared" si="30"/>
        <v>BRANCH_ID VARCHAR(50),</v>
      </c>
      <c r="X74" t="str">
        <f>VLOOKUP($E74,MAPPING!$B$2:$F$7,4,0)</f>
        <v>VARCHAR2</v>
      </c>
      <c r="Y74" s="9">
        <v>50.0</v>
      </c>
      <c r="Z74" s="27" t="s">
        <v>48</v>
      </c>
      <c r="AA74" s="27" t="s">
        <v>48</v>
      </c>
      <c r="AB74" s="27"/>
      <c r="AC74" s="27"/>
      <c r="AD74" s="28" t="str">
        <f t="shared" si="31"/>
        <v>BRANCH_ID VARCHAR2(50),</v>
      </c>
      <c r="AE74" t="str">
        <f>VLOOKUP($E74,MAPPING!$B$2:$F$7,5,0)</f>
        <v> VARCHAR</v>
      </c>
      <c r="AF74" s="9">
        <v>50.0</v>
      </c>
      <c r="AG74" s="27" t="s">
        <v>48</v>
      </c>
      <c r="AH74" s="27" t="s">
        <v>48</v>
      </c>
      <c r="AI74" s="27"/>
      <c r="AJ74" s="27"/>
      <c r="AK74" t="str">
        <f t="shared" si="32"/>
        <v>BRANCH_ID  VARCHAR(50),</v>
      </c>
    </row>
    <row r="75" ht="15.75" customHeight="1">
      <c r="A75" s="24"/>
      <c r="B75" s="24"/>
      <c r="C75" s="25">
        <v>3.0</v>
      </c>
      <c r="D75" t="s">
        <v>107</v>
      </c>
      <c r="E75" t="s">
        <v>7</v>
      </c>
      <c r="F75" s="9">
        <v>100.0</v>
      </c>
      <c r="G75" s="27" t="s">
        <v>48</v>
      </c>
      <c r="H75" s="27" t="s">
        <v>48</v>
      </c>
      <c r="I75" s="27"/>
      <c r="J75" t="str">
        <f>VLOOKUP($E75,MAPPING!$B$2:$F$7,2,0)</f>
        <v>STRING</v>
      </c>
      <c r="K75" s="9">
        <v>100.0</v>
      </c>
      <c r="L75" s="27" t="s">
        <v>48</v>
      </c>
      <c r="M75" s="27" t="s">
        <v>48</v>
      </c>
      <c r="N75" s="27"/>
      <c r="O75" s="27"/>
      <c r="P75" t="str">
        <f t="shared" si="29"/>
        <v>TITLE STRING,</v>
      </c>
      <c r="Q75" t="str">
        <f>VLOOKUP($E75,MAPPING!$B$2:$F$7,3,0)</f>
        <v>VARCHAR</v>
      </c>
      <c r="R75" s="9">
        <v>100.0</v>
      </c>
      <c r="S75" s="27" t="s">
        <v>48</v>
      </c>
      <c r="T75" s="27" t="s">
        <v>48</v>
      </c>
      <c r="U75" s="27"/>
      <c r="V75" s="27"/>
      <c r="W75" t="str">
        <f t="shared" si="30"/>
        <v>TITLE VARCHAR(100),</v>
      </c>
      <c r="X75" t="str">
        <f>VLOOKUP($E75,MAPPING!$B$2:$F$7,4,0)</f>
        <v>VARCHAR2</v>
      </c>
      <c r="Y75" s="9">
        <v>100.0</v>
      </c>
      <c r="Z75" s="27" t="s">
        <v>48</v>
      </c>
      <c r="AA75" s="27" t="s">
        <v>48</v>
      </c>
      <c r="AB75" s="27"/>
      <c r="AC75" s="27"/>
      <c r="AD75" s="28" t="str">
        <f t="shared" si="31"/>
        <v>TITLE VARCHAR2(100),</v>
      </c>
      <c r="AE75" t="str">
        <f>VLOOKUP($E75,MAPPING!$B$2:$F$7,5,0)</f>
        <v> VARCHAR</v>
      </c>
      <c r="AF75" s="9">
        <v>100.0</v>
      </c>
      <c r="AG75" s="27" t="s">
        <v>48</v>
      </c>
      <c r="AH75" s="27" t="s">
        <v>48</v>
      </c>
      <c r="AI75" s="27"/>
      <c r="AJ75" s="27"/>
      <c r="AK75" t="str">
        <f t="shared" si="32"/>
        <v>TITLE  VARCHAR(100),</v>
      </c>
    </row>
    <row r="76" ht="15.75" customHeight="1">
      <c r="A76" s="24"/>
      <c r="B76" s="24"/>
      <c r="C76" s="25">
        <v>4.0</v>
      </c>
      <c r="D76" t="s">
        <v>108</v>
      </c>
      <c r="E76" t="s">
        <v>7</v>
      </c>
      <c r="F76" s="9">
        <v>100.0</v>
      </c>
      <c r="G76" s="27" t="s">
        <v>48</v>
      </c>
      <c r="H76" s="27" t="s">
        <v>48</v>
      </c>
      <c r="I76" s="27"/>
      <c r="J76" t="str">
        <f>VLOOKUP($E76,MAPPING!$B$2:$F$7,2,0)</f>
        <v>STRING</v>
      </c>
      <c r="K76" s="9">
        <v>100.0</v>
      </c>
      <c r="L76" s="27" t="s">
        <v>48</v>
      </c>
      <c r="M76" s="27" t="s">
        <v>48</v>
      </c>
      <c r="N76" s="27"/>
      <c r="O76" s="27"/>
      <c r="P76" t="str">
        <f t="shared" si="29"/>
        <v>FIRST_NAME STRING,</v>
      </c>
      <c r="Q76" t="str">
        <f>VLOOKUP($E76,MAPPING!$B$2:$F$7,3,0)</f>
        <v>VARCHAR</v>
      </c>
      <c r="R76" s="9">
        <v>100.0</v>
      </c>
      <c r="S76" s="27" t="s">
        <v>48</v>
      </c>
      <c r="T76" s="27" t="s">
        <v>48</v>
      </c>
      <c r="U76" s="27"/>
      <c r="V76" s="27"/>
      <c r="W76" t="str">
        <f t="shared" si="30"/>
        <v>FIRST_NAME VARCHAR(100),</v>
      </c>
      <c r="X76" t="str">
        <f>VLOOKUP($E76,MAPPING!$B$2:$F$7,4,0)</f>
        <v>VARCHAR2</v>
      </c>
      <c r="Y76" s="9">
        <v>100.0</v>
      </c>
      <c r="Z76" s="27" t="s">
        <v>48</v>
      </c>
      <c r="AA76" s="27" t="s">
        <v>48</v>
      </c>
      <c r="AB76" s="27"/>
      <c r="AC76" s="27"/>
      <c r="AD76" s="28" t="str">
        <f t="shared" si="31"/>
        <v>FIRST_NAME VARCHAR2(100),</v>
      </c>
      <c r="AE76" t="str">
        <f>VLOOKUP($E76,MAPPING!$B$2:$F$7,5,0)</f>
        <v> VARCHAR</v>
      </c>
      <c r="AF76" s="9">
        <v>100.0</v>
      </c>
      <c r="AG76" s="27" t="s">
        <v>48</v>
      </c>
      <c r="AH76" s="27" t="s">
        <v>48</v>
      </c>
      <c r="AI76" s="27"/>
      <c r="AJ76" s="27"/>
      <c r="AK76" t="str">
        <f t="shared" si="32"/>
        <v>FIRST_NAME  VARCHAR(100),</v>
      </c>
    </row>
    <row r="77" ht="15.75" customHeight="1">
      <c r="A77" s="24"/>
      <c r="B77" s="24"/>
      <c r="C77" s="25">
        <v>5.0</v>
      </c>
      <c r="D77" t="s">
        <v>109</v>
      </c>
      <c r="E77" t="s">
        <v>7</v>
      </c>
      <c r="F77" s="9">
        <v>100.0</v>
      </c>
      <c r="G77" s="27" t="s">
        <v>48</v>
      </c>
      <c r="H77" s="27" t="s">
        <v>48</v>
      </c>
      <c r="I77" s="27"/>
      <c r="J77" t="str">
        <f>VLOOKUP($E77,MAPPING!$B$2:$F$7,2,0)</f>
        <v>STRING</v>
      </c>
      <c r="K77" s="9">
        <v>100.0</v>
      </c>
      <c r="L77" s="27" t="s">
        <v>48</v>
      </c>
      <c r="M77" s="27" t="s">
        <v>48</v>
      </c>
      <c r="N77" s="27"/>
      <c r="O77" s="27"/>
      <c r="P77" t="str">
        <f t="shared" si="29"/>
        <v>MIDDLE_NAME STRING,</v>
      </c>
      <c r="Q77" t="str">
        <f>VLOOKUP($E77,MAPPING!$B$2:$F$7,3,0)</f>
        <v>VARCHAR</v>
      </c>
      <c r="R77" s="9">
        <v>100.0</v>
      </c>
      <c r="S77" s="27" t="s">
        <v>48</v>
      </c>
      <c r="T77" s="27" t="s">
        <v>48</v>
      </c>
      <c r="U77" s="27"/>
      <c r="V77" s="27"/>
      <c r="W77" t="str">
        <f t="shared" si="30"/>
        <v>MIDDLE_NAME VARCHAR(100),</v>
      </c>
      <c r="X77" t="str">
        <f>VLOOKUP($E77,MAPPING!$B$2:$F$7,4,0)</f>
        <v>VARCHAR2</v>
      </c>
      <c r="Y77" s="9">
        <v>100.0</v>
      </c>
      <c r="Z77" s="27" t="s">
        <v>48</v>
      </c>
      <c r="AA77" s="27" t="s">
        <v>48</v>
      </c>
      <c r="AB77" s="27"/>
      <c r="AC77" s="27"/>
      <c r="AD77" s="28" t="str">
        <f t="shared" si="31"/>
        <v>MIDDLE_NAME VARCHAR2(100),</v>
      </c>
      <c r="AE77" t="str">
        <f>VLOOKUP($E77,MAPPING!$B$2:$F$7,5,0)</f>
        <v> VARCHAR</v>
      </c>
      <c r="AF77" s="9">
        <v>100.0</v>
      </c>
      <c r="AG77" s="27" t="s">
        <v>48</v>
      </c>
      <c r="AH77" s="27" t="s">
        <v>48</v>
      </c>
      <c r="AI77" s="27"/>
      <c r="AJ77" s="27"/>
      <c r="AK77" t="str">
        <f t="shared" si="32"/>
        <v>MIDDLE_NAME  VARCHAR(100),</v>
      </c>
    </row>
    <row r="78" ht="15.75" customHeight="1">
      <c r="A78" s="24"/>
      <c r="B78" s="24"/>
      <c r="C78" s="25">
        <v>6.0</v>
      </c>
      <c r="D78" t="s">
        <v>110</v>
      </c>
      <c r="E78" t="s">
        <v>7</v>
      </c>
      <c r="F78" s="9">
        <v>100.0</v>
      </c>
      <c r="G78" s="27" t="s">
        <v>48</v>
      </c>
      <c r="H78" s="27" t="s">
        <v>48</v>
      </c>
      <c r="I78" s="27"/>
      <c r="J78" t="str">
        <f>VLOOKUP($E78,MAPPING!$B$2:$F$7,2,0)</f>
        <v>STRING</v>
      </c>
      <c r="K78" s="9">
        <v>100.0</v>
      </c>
      <c r="L78" s="27" t="s">
        <v>48</v>
      </c>
      <c r="M78" s="27" t="s">
        <v>48</v>
      </c>
      <c r="N78" s="27"/>
      <c r="O78" s="27"/>
      <c r="P78" t="str">
        <f t="shared" si="29"/>
        <v>LAST_NAME STRING,</v>
      </c>
      <c r="Q78" t="str">
        <f>VLOOKUP($E78,MAPPING!$B$2:$F$7,3,0)</f>
        <v>VARCHAR</v>
      </c>
      <c r="R78" s="9">
        <v>100.0</v>
      </c>
      <c r="S78" s="27" t="s">
        <v>48</v>
      </c>
      <c r="T78" s="27" t="s">
        <v>48</v>
      </c>
      <c r="U78" s="27"/>
      <c r="V78" s="27"/>
      <c r="W78" t="str">
        <f t="shared" si="30"/>
        <v>LAST_NAME VARCHAR(100),</v>
      </c>
      <c r="X78" t="str">
        <f>VLOOKUP($E78,MAPPING!$B$2:$F$7,4,0)</f>
        <v>VARCHAR2</v>
      </c>
      <c r="Y78" s="9">
        <v>100.0</v>
      </c>
      <c r="Z78" s="27" t="s">
        <v>48</v>
      </c>
      <c r="AA78" s="27" t="s">
        <v>48</v>
      </c>
      <c r="AB78" s="27"/>
      <c r="AC78" s="27"/>
      <c r="AD78" s="28" t="str">
        <f t="shared" si="31"/>
        <v>LAST_NAME VARCHAR2(100),</v>
      </c>
      <c r="AE78" t="str">
        <f>VLOOKUP($E78,MAPPING!$B$2:$F$7,5,0)</f>
        <v> VARCHAR</v>
      </c>
      <c r="AF78" s="9">
        <v>100.0</v>
      </c>
      <c r="AG78" s="27" t="s">
        <v>48</v>
      </c>
      <c r="AH78" s="27" t="s">
        <v>48</v>
      </c>
      <c r="AI78" s="27"/>
      <c r="AJ78" s="27"/>
      <c r="AK78" t="str">
        <f t="shared" si="32"/>
        <v>LAST_NAME  VARCHAR(100),</v>
      </c>
    </row>
    <row r="79" ht="15.75" customHeight="1">
      <c r="A79" s="24"/>
      <c r="B79" s="24"/>
      <c r="C79" s="25">
        <v>7.0</v>
      </c>
      <c r="D79" t="s">
        <v>111</v>
      </c>
      <c r="E79" t="s">
        <v>7</v>
      </c>
      <c r="F79" s="9">
        <v>100.0</v>
      </c>
      <c r="G79" s="27" t="s">
        <v>48</v>
      </c>
      <c r="H79" s="27" t="s">
        <v>48</v>
      </c>
      <c r="I79" s="27"/>
      <c r="J79" t="str">
        <f>VLOOKUP($E79,MAPPING!$B$2:$F$7,2,0)</f>
        <v>STRING</v>
      </c>
      <c r="K79" s="9">
        <v>100.0</v>
      </c>
      <c r="L79" s="27" t="s">
        <v>48</v>
      </c>
      <c r="M79" s="27" t="s">
        <v>48</v>
      </c>
      <c r="N79" s="27"/>
      <c r="O79" s="27"/>
      <c r="P79" t="str">
        <f t="shared" si="29"/>
        <v>SSN STRING,</v>
      </c>
      <c r="Q79" t="str">
        <f>VLOOKUP($E79,MAPPING!$B$2:$F$7,3,0)</f>
        <v>VARCHAR</v>
      </c>
      <c r="R79" s="9">
        <v>100.0</v>
      </c>
      <c r="S79" s="27" t="s">
        <v>48</v>
      </c>
      <c r="T79" s="27" t="s">
        <v>48</v>
      </c>
      <c r="U79" s="27"/>
      <c r="V79" s="27"/>
      <c r="W79" t="str">
        <f t="shared" si="30"/>
        <v>SSN VARCHAR(100),</v>
      </c>
      <c r="X79" t="str">
        <f>VLOOKUP($E79,MAPPING!$B$2:$F$7,4,0)</f>
        <v>VARCHAR2</v>
      </c>
      <c r="Y79" s="9">
        <v>100.0</v>
      </c>
      <c r="Z79" s="27" t="s">
        <v>48</v>
      </c>
      <c r="AA79" s="27" t="s">
        <v>48</v>
      </c>
      <c r="AB79" s="27"/>
      <c r="AC79" s="27"/>
      <c r="AD79" s="28" t="str">
        <f t="shared" si="31"/>
        <v>SSN VARCHAR2(100),</v>
      </c>
      <c r="AE79" t="str">
        <f>VLOOKUP($E79,MAPPING!$B$2:$F$7,5,0)</f>
        <v> VARCHAR</v>
      </c>
      <c r="AF79" s="9">
        <v>100.0</v>
      </c>
      <c r="AG79" s="27" t="s">
        <v>48</v>
      </c>
      <c r="AH79" s="27" t="s">
        <v>48</v>
      </c>
      <c r="AI79" s="27"/>
      <c r="AJ79" s="27"/>
      <c r="AK79" t="str">
        <f t="shared" si="32"/>
        <v>SSN  VARCHAR(100),</v>
      </c>
    </row>
    <row r="80" ht="15.75" customHeight="1">
      <c r="A80" s="24"/>
      <c r="B80" s="24"/>
      <c r="C80" s="25">
        <v>8.0</v>
      </c>
      <c r="D80" t="s">
        <v>112</v>
      </c>
      <c r="E80" t="s">
        <v>7</v>
      </c>
      <c r="F80" s="9">
        <v>100.0</v>
      </c>
      <c r="G80" s="27" t="s">
        <v>48</v>
      </c>
      <c r="H80" s="27" t="s">
        <v>48</v>
      </c>
      <c r="I80" s="27"/>
      <c r="J80" t="str">
        <f>VLOOKUP($E80,MAPPING!$B$2:$F$7,2,0)</f>
        <v>STRING</v>
      </c>
      <c r="K80" s="9">
        <v>100.0</v>
      </c>
      <c r="L80" s="27" t="s">
        <v>48</v>
      </c>
      <c r="M80" s="27" t="s">
        <v>48</v>
      </c>
      <c r="N80" s="27"/>
      <c r="O80" s="27"/>
      <c r="P80" t="str">
        <f t="shared" si="29"/>
        <v>PHONE STRING,</v>
      </c>
      <c r="Q80" t="str">
        <f>VLOOKUP($E80,MAPPING!$B$2:$F$7,3,0)</f>
        <v>VARCHAR</v>
      </c>
      <c r="R80" s="9">
        <v>100.0</v>
      </c>
      <c r="S80" s="27" t="s">
        <v>48</v>
      </c>
      <c r="T80" s="27" t="s">
        <v>48</v>
      </c>
      <c r="U80" s="27"/>
      <c r="V80" s="27"/>
      <c r="W80" t="str">
        <f t="shared" si="30"/>
        <v>PHONE VARCHAR(100),</v>
      </c>
      <c r="X80" t="str">
        <f>VLOOKUP($E80,MAPPING!$B$2:$F$7,4,0)</f>
        <v>VARCHAR2</v>
      </c>
      <c r="Y80" s="9">
        <v>100.0</v>
      </c>
      <c r="Z80" s="27" t="s">
        <v>48</v>
      </c>
      <c r="AA80" s="27" t="s">
        <v>48</v>
      </c>
      <c r="AB80" s="27"/>
      <c r="AC80" s="27"/>
      <c r="AD80" s="28" t="str">
        <f t="shared" si="31"/>
        <v>PHONE VARCHAR2(100),</v>
      </c>
      <c r="AE80" t="str">
        <f>VLOOKUP($E80,MAPPING!$B$2:$F$7,5,0)</f>
        <v> VARCHAR</v>
      </c>
      <c r="AF80" s="9">
        <v>100.0</v>
      </c>
      <c r="AG80" s="27" t="s">
        <v>48</v>
      </c>
      <c r="AH80" s="27" t="s">
        <v>48</v>
      </c>
      <c r="AI80" s="27"/>
      <c r="AJ80" s="27"/>
      <c r="AK80" t="str">
        <f t="shared" si="32"/>
        <v>PHONE  VARCHAR(100),</v>
      </c>
    </row>
    <row r="81" ht="15.75" customHeight="1">
      <c r="A81" s="24"/>
      <c r="B81" s="24"/>
      <c r="C81" s="25">
        <v>9.0</v>
      </c>
      <c r="D81" t="s">
        <v>113</v>
      </c>
      <c r="E81" t="s">
        <v>7</v>
      </c>
      <c r="F81" s="9">
        <v>10.0</v>
      </c>
      <c r="G81" s="27" t="s">
        <v>48</v>
      </c>
      <c r="H81" s="27" t="s">
        <v>48</v>
      </c>
      <c r="I81" s="27"/>
      <c r="J81" t="str">
        <f>VLOOKUP($E81,MAPPING!$B$2:$F$7,2,0)</f>
        <v>STRING</v>
      </c>
      <c r="K81" s="9">
        <v>10.0</v>
      </c>
      <c r="L81" s="27" t="s">
        <v>48</v>
      </c>
      <c r="M81" s="27" t="s">
        <v>48</v>
      </c>
      <c r="N81" s="27"/>
      <c r="O81" s="27"/>
      <c r="P81" t="str">
        <f t="shared" si="29"/>
        <v>DATE_FIRST_PURCHASE STRING,</v>
      </c>
      <c r="Q81" t="str">
        <f>VLOOKUP($E81,MAPPING!$B$2:$F$7,3,0)</f>
        <v>VARCHAR</v>
      </c>
      <c r="R81" s="9">
        <v>10.0</v>
      </c>
      <c r="S81" s="27" t="s">
        <v>48</v>
      </c>
      <c r="T81" s="27" t="s">
        <v>48</v>
      </c>
      <c r="U81" s="27"/>
      <c r="V81" s="27"/>
      <c r="W81" t="str">
        <f t="shared" si="30"/>
        <v>DATE_FIRST_PURCHASE VARCHAR(10),</v>
      </c>
      <c r="X81" t="str">
        <f>VLOOKUP($E81,MAPPING!$B$2:$F$7,4,0)</f>
        <v>VARCHAR2</v>
      </c>
      <c r="Y81" s="9">
        <v>10.0</v>
      </c>
      <c r="Z81" s="27" t="s">
        <v>48</v>
      </c>
      <c r="AA81" s="27" t="s">
        <v>48</v>
      </c>
      <c r="AB81" s="27"/>
      <c r="AC81" s="27"/>
      <c r="AD81" s="28" t="str">
        <f t="shared" si="31"/>
        <v>DATE_FIRST_PURCHASE VARCHAR2(10),</v>
      </c>
      <c r="AE81" t="str">
        <f>VLOOKUP($E81,MAPPING!$B$2:$F$7,5,0)</f>
        <v> VARCHAR</v>
      </c>
      <c r="AF81" s="9">
        <v>10.0</v>
      </c>
      <c r="AG81" s="27" t="s">
        <v>48</v>
      </c>
      <c r="AH81" s="27" t="s">
        <v>48</v>
      </c>
      <c r="AI81" s="27"/>
      <c r="AJ81" s="27"/>
      <c r="AK81" t="str">
        <f t="shared" si="32"/>
        <v>DATE_FIRST_PURCHASE  VARCHAR(10),</v>
      </c>
    </row>
    <row r="82" ht="15.75" customHeight="1">
      <c r="A82" s="24"/>
      <c r="B82" s="24"/>
      <c r="C82" s="25">
        <v>10.0</v>
      </c>
      <c r="D82" t="s">
        <v>114</v>
      </c>
      <c r="E82" t="s">
        <v>12</v>
      </c>
      <c r="F82" s="9">
        <v>10.0</v>
      </c>
      <c r="G82" s="27" t="s">
        <v>48</v>
      </c>
      <c r="H82" s="27" t="s">
        <v>48</v>
      </c>
      <c r="I82" s="27"/>
      <c r="J82" t="str">
        <f>VLOOKUP($E82,MAPPING!$B$2:$F$7,2,0)</f>
        <v>INT</v>
      </c>
      <c r="K82" s="9">
        <v>10.0</v>
      </c>
      <c r="L82" s="27" t="s">
        <v>48</v>
      </c>
      <c r="M82" s="27" t="s">
        <v>48</v>
      </c>
      <c r="N82" s="27"/>
      <c r="O82" s="27"/>
      <c r="P82" t="str">
        <f>CONCATENATE(UPPER($D82)," ",J82,")")</f>
        <v>COMMUTE_DISTANCE_MILES INT)</v>
      </c>
      <c r="Q82" t="str">
        <f>VLOOKUP($E82,MAPPING!$B$2:$F$7,3,0)</f>
        <v>INTEGER</v>
      </c>
      <c r="R82" s="9">
        <v>10.0</v>
      </c>
      <c r="S82" s="27" t="s">
        <v>48</v>
      </c>
      <c r="T82" s="27" t="s">
        <v>48</v>
      </c>
      <c r="U82" s="27"/>
      <c r="V82" s="27"/>
      <c r="W82" t="str">
        <f t="shared" si="30"/>
        <v>COMMUTE_DISTANCE_MILES INTEGER(10),</v>
      </c>
      <c r="X82" t="str">
        <f>VLOOKUP($E82,MAPPING!$B$2:$F$7,4,0)</f>
        <v>INTEGER</v>
      </c>
      <c r="Y82" s="9">
        <v>10.0</v>
      </c>
      <c r="Z82" s="27" t="s">
        <v>48</v>
      </c>
      <c r="AA82" s="27" t="s">
        <v>48</v>
      </c>
      <c r="AB82" s="27"/>
      <c r="AC82" s="27"/>
      <c r="AD82" s="28" t="str">
        <f t="shared" si="31"/>
        <v>COMMUTE_DISTANCE_MILES INTEGER,</v>
      </c>
      <c r="AE82" t="str">
        <f>VLOOKUP($E82,MAPPING!$B$2:$F$7,5,0)</f>
        <v>INTEGER</v>
      </c>
      <c r="AF82" s="9">
        <v>10.0</v>
      </c>
      <c r="AG82" s="27" t="s">
        <v>48</v>
      </c>
      <c r="AH82" s="27" t="s">
        <v>48</v>
      </c>
      <c r="AI82" s="27"/>
      <c r="AJ82" s="27"/>
      <c r="AK82" t="str">
        <f t="shared" si="32"/>
        <v>COMMUTE_DISTANCE_MILES INTEGER,</v>
      </c>
    </row>
    <row r="83" ht="15.75" customHeight="1">
      <c r="A83" s="24"/>
      <c r="B83" s="24"/>
      <c r="C83" s="25">
        <v>11.0</v>
      </c>
      <c r="D83" t="s">
        <v>68</v>
      </c>
      <c r="E83" t="s">
        <v>7</v>
      </c>
      <c r="F83" s="9">
        <v>10.0</v>
      </c>
      <c r="G83" s="27" t="s">
        <v>48</v>
      </c>
      <c r="H83" t="s">
        <v>47</v>
      </c>
      <c r="J83" t="str">
        <f>VLOOKUP($E83,MAPPING!$B$2:$F$7,2,0)</f>
        <v>STRING</v>
      </c>
      <c r="K83" s="9">
        <v>10.0</v>
      </c>
      <c r="L83" s="27" t="s">
        <v>48</v>
      </c>
      <c r="M83" t="s">
        <v>47</v>
      </c>
      <c r="Q83" t="str">
        <f>VLOOKUP($E83,MAPPING!$B$2:$F$7,3,0)</f>
        <v>VARCHAR</v>
      </c>
      <c r="R83" s="9">
        <v>10.0</v>
      </c>
      <c r="S83" s="27" t="s">
        <v>48</v>
      </c>
      <c r="T83" t="s">
        <v>47</v>
      </c>
      <c r="W83" t="str">
        <f t="shared" si="30"/>
        <v>LOAD_DATE VARCHAR(10),</v>
      </c>
      <c r="X83" t="str">
        <f>VLOOKUP($E83,MAPPING!$B$2:$F$7,4,0)</f>
        <v>VARCHAR2</v>
      </c>
      <c r="Y83" s="9">
        <v>10.0</v>
      </c>
      <c r="Z83" s="27" t="s">
        <v>48</v>
      </c>
      <c r="AA83" t="s">
        <v>47</v>
      </c>
      <c r="AD83" s="28" t="str">
        <f t="shared" si="31"/>
        <v>LOAD_DATE VARCHAR2(10),</v>
      </c>
      <c r="AE83" t="str">
        <f>VLOOKUP($E83,MAPPING!$B$2:$F$7,5,0)</f>
        <v> VARCHAR</v>
      </c>
      <c r="AF83" s="9">
        <v>10.0</v>
      </c>
      <c r="AG83" s="27" t="s">
        <v>48</v>
      </c>
      <c r="AH83" t="s">
        <v>47</v>
      </c>
      <c r="AK83" t="str">
        <f t="shared" si="32"/>
        <v>LOAD_DATE  VARCHAR(10),</v>
      </c>
    </row>
    <row r="84" ht="15.75" customHeight="1">
      <c r="A84" s="24"/>
      <c r="B84" s="24"/>
      <c r="C84" s="25">
        <v>12.0</v>
      </c>
      <c r="D84" t="s">
        <v>69</v>
      </c>
      <c r="E84" t="s">
        <v>12</v>
      </c>
      <c r="F84" s="9">
        <v>50.0</v>
      </c>
      <c r="G84" s="27" t="s">
        <v>48</v>
      </c>
      <c r="H84" t="s">
        <v>47</v>
      </c>
      <c r="J84" t="str">
        <f>VLOOKUP($E84,MAPPING!$B$2:$F$7,2,0)</f>
        <v>INT</v>
      </c>
      <c r="K84" s="9">
        <v>50.0</v>
      </c>
      <c r="L84" s="27" t="s">
        <v>48</v>
      </c>
      <c r="M84" t="s">
        <v>47</v>
      </c>
      <c r="P84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4" t="str">
        <f>VLOOKUP($E84,MAPPING!$B$2:$F$7,3,0)</f>
        <v>INTEGER</v>
      </c>
      <c r="R84" s="9">
        <v>50.0</v>
      </c>
      <c r="S84" s="27" t="s">
        <v>48</v>
      </c>
      <c r="T84" t="s">
        <v>47</v>
      </c>
      <c r="W84" s="26" t="str">
        <f>CONCATENATE(UPPER($D84)," ",Q84,"(",R84,")",IF(U84&lt;&gt;"",cov3ncatenate(" DEFAULT ",U84),""),IF(S84="Y"," NOT NULL",""),", ",CHAR(10),"CONSTRAINT ",UPPER($D72),"_PK  PRIMARY KEY(",UPPER($D72),"));")</f>
        <v>LOAD_ID INTEGER(50), 
CONSTRAINT CUSTOMER_ID_PK  PRIMARY KEY(CUSTOMER_ID));</v>
      </c>
      <c r="X84" t="str">
        <f>VLOOKUP($E84,MAPPING!$B$2:$F$7,4,0)</f>
        <v>INTEGER</v>
      </c>
      <c r="Y84" s="9">
        <v>50.0</v>
      </c>
      <c r="Z84" s="27" t="s">
        <v>48</v>
      </c>
      <c r="AA84" t="s">
        <v>47</v>
      </c>
      <c r="AD84" s="28" t="str">
        <f>CONCATENATE(UPPER($D342)," ",Q337,IF(X84="INTEGER","",CONCATENATE("(",Y84,")")) ,IF(U337&lt;&gt;"",cov3ncatenate(" DEFAULT ",U337),""),IF(S337="Y"," NOT NULL",""),", ",CHAR(10),"CONSTRAINT ",UPPER($B72),"_PK  PRIMARY KEY (",UPPER($D72),"));")</f>
        <v>LOAD_ID INTEGER, 
CONSTRAINT CUSTOMER_PK  PRIMARY KEY (CUSTOMER_ID));</v>
      </c>
      <c r="AE84" t="str">
        <f>VLOOKUP($E84,MAPPING!$B$2:$F$7,5,0)</f>
        <v>INTEGER</v>
      </c>
      <c r="AF84" s="9">
        <v>50.0</v>
      </c>
      <c r="AG84" s="27" t="s">
        <v>48</v>
      </c>
      <c r="AH84" t="s">
        <v>47</v>
      </c>
      <c r="AK84" s="26" t="str">
        <f>CONCATENATE(UPPER($D84)," ",AE84,IF(AE84="INTEGER","",CONCATENATE("(",AF84,")")),IF(AI84&lt;&gt;"",cov3ncatenate(" DEFAULT ",AI84),""),IF(AG84="Y"," NOT NULL",""),", ",CHAR(10),"CONSTRAINT ",UPPER($D72),"_PK  PRIMARY KEY(",UPPER($D72),"));")</f>
        <v>LOAD_ID INTEGER, 
CONSTRAINT CUSTOMER_ID_PK  PRIMARY KEY(CUSTOMER_ID));</v>
      </c>
    </row>
    <row r="85" ht="15.75" customHeight="1">
      <c r="A85" s="24"/>
      <c r="B85" s="24" t="s">
        <v>115</v>
      </c>
      <c r="C85" s="25">
        <v>0.0</v>
      </c>
      <c r="D85" t="s">
        <v>46</v>
      </c>
      <c r="E85" t="s">
        <v>7</v>
      </c>
      <c r="F85" s="9">
        <v>50.0</v>
      </c>
      <c r="G85" s="27" t="s">
        <v>47</v>
      </c>
      <c r="H85" s="27" t="s">
        <v>48</v>
      </c>
      <c r="I85">
        <v>0.0</v>
      </c>
      <c r="J85" t="str">
        <f>VLOOKUP($E85,MAPPING!$B$2:$F$7,2,0)</f>
        <v>STRING</v>
      </c>
      <c r="K85" s="9">
        <v>50.0</v>
      </c>
      <c r="L85" s="27" t="s">
        <v>47</v>
      </c>
      <c r="M85" s="27" t="s">
        <v>48</v>
      </c>
      <c r="N85">
        <v>0.0</v>
      </c>
      <c r="O85" s="26" t="str">
        <f>CONCATENATE("DROP TABLE IF EXISTS ",UPPER($B$85),";",CHAR(10),"CREATE TABLE ",UPPER($B$85),"(")</f>
        <v>DROP TABLE IF EXISTS DIM_ACCOUNT;
CREATE TABLE DIM_ACCOUNT(</v>
      </c>
      <c r="P85" t="str">
        <f t="shared" ref="P85:P103" si="33">CONCATENATE(UPPER($D85)," ",J85,",")</f>
        <v>ACCOUNT_ID STRING,</v>
      </c>
      <c r="Q85" t="str">
        <f>VLOOKUP($E85,MAPPING!$B$2:$F$7,3,0)</f>
        <v>VARCHAR</v>
      </c>
      <c r="R85" s="9">
        <v>50.0</v>
      </c>
      <c r="S85" s="27" t="s">
        <v>47</v>
      </c>
      <c r="T85" s="27" t="s">
        <v>48</v>
      </c>
      <c r="U85">
        <v>0.0</v>
      </c>
      <c r="V85" s="26" t="str">
        <f>CONCATENATE("DROP TABLE IF EXISTS ",UPPER($B$85),";",CHAR(10),"CREATE TABLE ",UPPER($B$85),"(")</f>
        <v>DROP TABLE IF EXISTS DIM_ACCOUNT;
CREATE TABLE DIM_ACCOUNT(</v>
      </c>
      <c r="W85" t="str">
        <f t="shared" ref="W85:W105" si="34">CONCATENATE(UPPER($D85)," ",Q85,"(",R85,")",IF(U85&lt;&gt;"",CONCATENATE(" DEFAULT ",U85),""),IF(S85="Y"," NOT NULL",""),",")</f>
        <v>ACCOUNT_ID VARCHAR(50) DEFAULT 0 NOT NULL,</v>
      </c>
      <c r="X85" t="str">
        <f>VLOOKUP($E85,MAPPING!$B$2:$F$7,4,0)</f>
        <v>VARCHAR2</v>
      </c>
      <c r="Y85" s="9">
        <v>50.0</v>
      </c>
      <c r="Z85" s="27" t="s">
        <v>47</v>
      </c>
      <c r="AA85" s="27" t="s">
        <v>48</v>
      </c>
      <c r="AB85">
        <v>0.0</v>
      </c>
      <c r="AC85" s="26" t="str">
        <f>CONCATENATE("DROP TABLE ",UPPER($B$85),";",CHAR(10),"CREATE TABLE ",UPPER($B$85),"(",CHAR(10),)</f>
        <v>DROP TABLE DIM_ACCOUNT;
CREATE TABLE DIM_ACCOUNT(
</v>
      </c>
      <c r="AD85" s="28" t="str">
        <f t="shared" ref="AD85:AD105" si="35">CONCATENATE(UPPER($D85)," ",X85,IF(X85="INTEGER","",CONCATENATE("(",Y85,")")) ,IF(Z85="Y"," NOT NULL",""),",")</f>
        <v>ACCOUNT_ID VARCHAR2(50) NOT NULL,</v>
      </c>
      <c r="AE85" t="str">
        <f>VLOOKUP($E85,MAPPING!$B$2:$F$7,5,0)</f>
        <v> VARCHAR</v>
      </c>
      <c r="AF85" s="9">
        <v>50.0</v>
      </c>
      <c r="AG85" s="27" t="s">
        <v>47</v>
      </c>
      <c r="AH85" s="27" t="s">
        <v>48</v>
      </c>
      <c r="AI85">
        <v>0.0</v>
      </c>
      <c r="AJ85" s="26" t="str">
        <f>CONCATENATE("DROP TABLE IF EXISTS ",UPPER($B$85),";",CHAR(10),"CREATE TABLE ",UPPER($B$85),"(")</f>
        <v>DROP TABLE IF EXISTS DIM_ACCOUNT;
CREATE TABLE DIM_ACCOUNT(</v>
      </c>
      <c r="AK85" t="str">
        <f t="shared" ref="AK85:AK105" si="36">CONCATENATE(UPPER($D85)," ",AE85,IF(AE85="INTEGER","",CONCATENATE("(",AF85,")")),IF(AI85&lt;&gt;"",CONCATENATE(" DEFAULT ",AI85),""),IF(AG85="Y"," NOT NULL",""),",")</f>
        <v>ACCOUNT_ID  VARCHAR(50) DEFAULT 0 NOT NULL,</v>
      </c>
    </row>
    <row r="86" ht="15.75" customHeight="1">
      <c r="A86" s="24"/>
      <c r="B86" s="24"/>
      <c r="C86" s="25">
        <v>1.0</v>
      </c>
      <c r="D86" t="s">
        <v>116</v>
      </c>
      <c r="E86" t="s">
        <v>7</v>
      </c>
      <c r="F86" s="9">
        <v>50.0</v>
      </c>
      <c r="G86" s="27" t="s">
        <v>48</v>
      </c>
      <c r="H86" s="27" t="s">
        <v>48</v>
      </c>
      <c r="I86" s="27"/>
      <c r="J86" t="str">
        <f>VLOOKUP($E86,MAPPING!$B$2:$F$7,2,0)</f>
        <v>STRING</v>
      </c>
      <c r="K86" s="9">
        <v>50.0</v>
      </c>
      <c r="L86" s="27" t="s">
        <v>48</v>
      </c>
      <c r="M86" s="27" t="s">
        <v>48</v>
      </c>
      <c r="N86" s="27"/>
      <c r="O86" s="27"/>
      <c r="P86" t="str">
        <f t="shared" si="33"/>
        <v>SRC_ACCOUNT_ID STRING,</v>
      </c>
      <c r="Q86" t="str">
        <f>VLOOKUP($E86,MAPPING!$B$2:$F$7,3,0)</f>
        <v>VARCHAR</v>
      </c>
      <c r="R86" s="9">
        <v>50.0</v>
      </c>
      <c r="S86" s="27" t="s">
        <v>48</v>
      </c>
      <c r="T86" s="27" t="s">
        <v>48</v>
      </c>
      <c r="U86" s="27"/>
      <c r="V86" s="27"/>
      <c r="W86" t="str">
        <f t="shared" si="34"/>
        <v>SRC_ACCOUNT_ID VARCHAR(50),</v>
      </c>
      <c r="X86" t="str">
        <f>VLOOKUP($E86,MAPPING!$B$2:$F$7,4,0)</f>
        <v>VARCHAR2</v>
      </c>
      <c r="Y86" s="9">
        <v>50.0</v>
      </c>
      <c r="Z86" s="27" t="s">
        <v>48</v>
      </c>
      <c r="AA86" s="27" t="s">
        <v>48</v>
      </c>
      <c r="AB86" s="27"/>
      <c r="AC86" s="27"/>
      <c r="AD86" s="28" t="str">
        <f t="shared" si="35"/>
        <v>SRC_ACCOUNT_ID VARCHAR2(50),</v>
      </c>
      <c r="AE86" t="str">
        <f>VLOOKUP($E86,MAPPING!$B$2:$F$7,5,0)</f>
        <v> VARCHAR</v>
      </c>
      <c r="AF86" s="9">
        <v>50.0</v>
      </c>
      <c r="AG86" s="27" t="s">
        <v>48</v>
      </c>
      <c r="AH86" s="27" t="s">
        <v>48</v>
      </c>
      <c r="AI86" s="27"/>
      <c r="AJ86" s="27"/>
      <c r="AK86" t="str">
        <f t="shared" si="36"/>
        <v>SRC_ACCOUNT_ID  VARCHAR(50),</v>
      </c>
    </row>
    <row r="87" ht="15.75" customHeight="1">
      <c r="A87" s="24"/>
      <c r="B87" s="24"/>
      <c r="C87" s="25">
        <v>2.0</v>
      </c>
      <c r="D87" t="s">
        <v>74</v>
      </c>
      <c r="E87" t="s">
        <v>7</v>
      </c>
      <c r="F87" s="9">
        <v>10.0</v>
      </c>
      <c r="G87" s="27" t="s">
        <v>48</v>
      </c>
      <c r="H87" s="27" t="s">
        <v>48</v>
      </c>
      <c r="I87" s="27"/>
      <c r="J87" t="str">
        <f>VLOOKUP($E87,MAPPING!$B$2:$F$7,2,0)</f>
        <v>STRING</v>
      </c>
      <c r="K87" s="9">
        <v>10.0</v>
      </c>
      <c r="L87" s="27" t="s">
        <v>48</v>
      </c>
      <c r="M87" s="27" t="s">
        <v>48</v>
      </c>
      <c r="N87" s="27"/>
      <c r="O87" s="27"/>
      <c r="P87" t="str">
        <f t="shared" si="33"/>
        <v>ACCOUNT_TYPE_CODE STRING,</v>
      </c>
      <c r="Q87" t="str">
        <f>VLOOKUP($E87,MAPPING!$B$2:$F$7,3,0)</f>
        <v>VARCHAR</v>
      </c>
      <c r="R87" s="9">
        <v>10.0</v>
      </c>
      <c r="S87" s="27" t="s">
        <v>48</v>
      </c>
      <c r="T87" s="27" t="s">
        <v>48</v>
      </c>
      <c r="U87" s="27"/>
      <c r="V87" s="27"/>
      <c r="W87" t="str">
        <f t="shared" si="34"/>
        <v>ACCOUNT_TYPE_CODE VARCHAR(10),</v>
      </c>
      <c r="X87" t="str">
        <f>VLOOKUP($E87,MAPPING!$B$2:$F$7,4,0)</f>
        <v>VARCHAR2</v>
      </c>
      <c r="Y87" s="9">
        <v>10.0</v>
      </c>
      <c r="Z87" s="27" t="s">
        <v>48</v>
      </c>
      <c r="AA87" s="27" t="s">
        <v>48</v>
      </c>
      <c r="AB87" s="27"/>
      <c r="AC87" s="27"/>
      <c r="AD87" s="28" t="str">
        <f t="shared" si="35"/>
        <v>ACCOUNT_TYPE_CODE VARCHAR2(10),</v>
      </c>
      <c r="AE87" t="str">
        <f>VLOOKUP($E87,MAPPING!$B$2:$F$7,5,0)</f>
        <v> VARCHAR</v>
      </c>
      <c r="AF87" s="9">
        <v>10.0</v>
      </c>
      <c r="AG87" s="27" t="s">
        <v>48</v>
      </c>
      <c r="AH87" s="27" t="s">
        <v>48</v>
      </c>
      <c r="AI87" s="27"/>
      <c r="AJ87" s="27"/>
      <c r="AK87" t="str">
        <f t="shared" si="36"/>
        <v>ACCOUNT_TYPE_CODE  VARCHAR(10),</v>
      </c>
    </row>
    <row r="88" ht="15.75" customHeight="1">
      <c r="A88" s="24"/>
      <c r="B88" s="24"/>
      <c r="C88" s="25">
        <v>3.0</v>
      </c>
      <c r="D88" t="s">
        <v>71</v>
      </c>
      <c r="E88" t="s">
        <v>7</v>
      </c>
      <c r="F88" s="9">
        <v>10.0</v>
      </c>
      <c r="G88" s="27" t="s">
        <v>48</v>
      </c>
      <c r="H88" s="27" t="s">
        <v>48</v>
      </c>
      <c r="I88" s="27"/>
      <c r="J88" t="str">
        <f>VLOOKUP($E88,MAPPING!$B$2:$F$7,2,0)</f>
        <v>STRING</v>
      </c>
      <c r="K88" s="9">
        <v>10.0</v>
      </c>
      <c r="L88" s="27" t="s">
        <v>48</v>
      </c>
      <c r="M88" s="27" t="s">
        <v>48</v>
      </c>
      <c r="N88" s="27"/>
      <c r="O88" s="27"/>
      <c r="P88" t="str">
        <f t="shared" si="33"/>
        <v>ACCOUNT_STATUS_CODE STRING,</v>
      </c>
      <c r="Q88" t="str">
        <f>VLOOKUP($E88,MAPPING!$B$2:$F$7,3,0)</f>
        <v>VARCHAR</v>
      </c>
      <c r="R88" s="9">
        <v>10.0</v>
      </c>
      <c r="S88" s="27" t="s">
        <v>48</v>
      </c>
      <c r="T88" s="27" t="s">
        <v>48</v>
      </c>
      <c r="U88" s="27"/>
      <c r="V88" s="27"/>
      <c r="W88" t="str">
        <f t="shared" si="34"/>
        <v>ACCOUNT_STATUS_CODE VARCHAR(10),</v>
      </c>
      <c r="X88" t="str">
        <f>VLOOKUP($E88,MAPPING!$B$2:$F$7,4,0)</f>
        <v>VARCHAR2</v>
      </c>
      <c r="Y88" s="9">
        <v>10.0</v>
      </c>
      <c r="Z88" s="27" t="s">
        <v>48</v>
      </c>
      <c r="AA88" s="27" t="s">
        <v>48</v>
      </c>
      <c r="AB88" s="27"/>
      <c r="AC88" s="27"/>
      <c r="AD88" s="28" t="str">
        <f t="shared" si="35"/>
        <v>ACCOUNT_STATUS_CODE VARCHAR2(10),</v>
      </c>
      <c r="AE88" t="str">
        <f>VLOOKUP($E88,MAPPING!$B$2:$F$7,5,0)</f>
        <v> VARCHAR</v>
      </c>
      <c r="AF88" s="9">
        <v>10.0</v>
      </c>
      <c r="AG88" s="27" t="s">
        <v>48</v>
      </c>
      <c r="AH88" s="27" t="s">
        <v>48</v>
      </c>
      <c r="AI88" s="27"/>
      <c r="AJ88" s="27"/>
      <c r="AK88" t="str">
        <f t="shared" si="36"/>
        <v>ACCOUNT_STATUS_CODE  VARCHAR(10),</v>
      </c>
    </row>
    <row r="89" ht="15.75" customHeight="1">
      <c r="A89" s="24"/>
      <c r="B89" s="24"/>
      <c r="C89" s="25">
        <v>4.0</v>
      </c>
      <c r="D89" t="s">
        <v>117</v>
      </c>
      <c r="E89" t="s">
        <v>7</v>
      </c>
      <c r="F89" s="9">
        <v>10.0</v>
      </c>
      <c r="G89" s="27" t="s">
        <v>48</v>
      </c>
      <c r="H89" s="27" t="s">
        <v>48</v>
      </c>
      <c r="I89" s="27"/>
      <c r="J89" t="str">
        <f>VLOOKUP($E89,MAPPING!$B$2:$F$7,2,0)</f>
        <v>STRING</v>
      </c>
      <c r="K89" s="9">
        <v>10.0</v>
      </c>
      <c r="L89" s="27" t="s">
        <v>48</v>
      </c>
      <c r="M89" s="27" t="s">
        <v>48</v>
      </c>
      <c r="N89" s="27"/>
      <c r="O89" s="27"/>
      <c r="P89" t="str">
        <f t="shared" si="33"/>
        <v>PRODUCT_TYPE_CODE STRING,</v>
      </c>
      <c r="Q89" t="str">
        <f>VLOOKUP($E89,MAPPING!$B$2:$F$7,3,0)</f>
        <v>VARCHAR</v>
      </c>
      <c r="R89" s="9">
        <v>10.0</v>
      </c>
      <c r="S89" s="27" t="s">
        <v>48</v>
      </c>
      <c r="T89" s="27" t="s">
        <v>48</v>
      </c>
      <c r="U89" s="27"/>
      <c r="V89" s="27"/>
      <c r="W89" t="str">
        <f t="shared" si="34"/>
        <v>PRODUCT_TYPE_CODE VARCHAR(10),</v>
      </c>
      <c r="X89" t="str">
        <f>VLOOKUP($E89,MAPPING!$B$2:$F$7,4,0)</f>
        <v>VARCHAR2</v>
      </c>
      <c r="Y89" s="9">
        <v>10.0</v>
      </c>
      <c r="Z89" s="27" t="s">
        <v>48</v>
      </c>
      <c r="AA89" s="27" t="s">
        <v>48</v>
      </c>
      <c r="AB89" s="27"/>
      <c r="AC89" s="27"/>
      <c r="AD89" s="28" t="str">
        <f t="shared" si="35"/>
        <v>PRODUCT_TYPE_CODE VARCHAR2(10),</v>
      </c>
      <c r="AE89" t="str">
        <f>VLOOKUP($E89,MAPPING!$B$2:$F$7,5,0)</f>
        <v> VARCHAR</v>
      </c>
      <c r="AF89" s="9">
        <v>10.0</v>
      </c>
      <c r="AG89" s="27" t="s">
        <v>48</v>
      </c>
      <c r="AH89" s="27" t="s">
        <v>48</v>
      </c>
      <c r="AI89" s="27"/>
      <c r="AJ89" s="27"/>
      <c r="AK89" t="str">
        <f t="shared" si="36"/>
        <v>PRODUCT_TYPE_CODE  VARCHAR(10),</v>
      </c>
    </row>
    <row r="90" ht="15.75" customHeight="1">
      <c r="A90" s="24"/>
      <c r="B90" s="24"/>
      <c r="C90" s="25">
        <v>5.0</v>
      </c>
      <c r="D90" t="s">
        <v>53</v>
      </c>
      <c r="E90" t="s">
        <v>12</v>
      </c>
      <c r="F90" s="9">
        <v>10.0</v>
      </c>
      <c r="G90" s="27" t="s">
        <v>48</v>
      </c>
      <c r="H90" s="27" t="s">
        <v>48</v>
      </c>
      <c r="I90" s="27"/>
      <c r="J90" t="str">
        <f>VLOOKUP($E90,MAPPING!$B$2:$F$7,2,0)</f>
        <v>INT</v>
      </c>
      <c r="K90" s="9">
        <v>10.0</v>
      </c>
      <c r="L90" s="27" t="s">
        <v>48</v>
      </c>
      <c r="M90" s="27" t="s">
        <v>48</v>
      </c>
      <c r="N90" s="27"/>
      <c r="O90" s="27"/>
      <c r="P90" t="str">
        <f t="shared" si="33"/>
        <v>PIN_NUMBER INT,</v>
      </c>
      <c r="Q90" t="str">
        <f>VLOOKUP($E90,MAPPING!$B$2:$F$7,3,0)</f>
        <v>INTEGER</v>
      </c>
      <c r="R90" s="9">
        <v>10.0</v>
      </c>
      <c r="S90" s="27" t="s">
        <v>48</v>
      </c>
      <c r="T90" s="27" t="s">
        <v>48</v>
      </c>
      <c r="U90" s="27"/>
      <c r="V90" s="27"/>
      <c r="W90" t="str">
        <f t="shared" si="34"/>
        <v>PIN_NUMBER INTEGER(10),</v>
      </c>
      <c r="X90" t="str">
        <f>VLOOKUP($E90,MAPPING!$B$2:$F$7,4,0)</f>
        <v>INTEGER</v>
      </c>
      <c r="Y90" s="9">
        <v>10.0</v>
      </c>
      <c r="Z90" s="27" t="s">
        <v>48</v>
      </c>
      <c r="AA90" s="27" t="s">
        <v>48</v>
      </c>
      <c r="AB90" s="27"/>
      <c r="AC90" s="27"/>
      <c r="AD90" s="28" t="str">
        <f t="shared" si="35"/>
        <v>PIN_NUMBER INTEGER,</v>
      </c>
      <c r="AE90" t="str">
        <f>VLOOKUP($E90,MAPPING!$B$2:$F$7,5,0)</f>
        <v>INTEGER</v>
      </c>
      <c r="AF90" s="9">
        <v>10.0</v>
      </c>
      <c r="AG90" s="27" t="s">
        <v>48</v>
      </c>
      <c r="AH90" s="27" t="s">
        <v>48</v>
      </c>
      <c r="AI90" s="27"/>
      <c r="AJ90" s="27"/>
      <c r="AK90" t="str">
        <f t="shared" si="36"/>
        <v>PIN_NUMBER INTEGER,</v>
      </c>
    </row>
    <row r="91" ht="15.75" customHeight="1">
      <c r="A91" s="24"/>
      <c r="B91" s="24"/>
      <c r="C91" s="25">
        <v>6.0</v>
      </c>
      <c r="D91" t="s">
        <v>54</v>
      </c>
      <c r="E91" t="s">
        <v>7</v>
      </c>
      <c r="F91" s="9">
        <v>100.0</v>
      </c>
      <c r="G91" s="27" t="s">
        <v>48</v>
      </c>
      <c r="H91" s="27" t="s">
        <v>48</v>
      </c>
      <c r="I91" s="27"/>
      <c r="J91" t="str">
        <f>VLOOKUP($E91,MAPPING!$B$2:$F$7,2,0)</f>
        <v>STRING</v>
      </c>
      <c r="K91" s="9">
        <v>100.0</v>
      </c>
      <c r="L91" s="27" t="s">
        <v>48</v>
      </c>
      <c r="M91" s="27" t="s">
        <v>48</v>
      </c>
      <c r="N91" s="27"/>
      <c r="O91" s="27"/>
      <c r="P91" t="str">
        <f t="shared" si="33"/>
        <v>NATIONALITY STRING,</v>
      </c>
      <c r="Q91" t="str">
        <f>VLOOKUP($E91,MAPPING!$B$2:$F$7,3,0)</f>
        <v>VARCHAR</v>
      </c>
      <c r="R91" s="9">
        <v>100.0</v>
      </c>
      <c r="S91" s="27" t="s">
        <v>48</v>
      </c>
      <c r="T91" s="27" t="s">
        <v>48</v>
      </c>
      <c r="U91" s="27"/>
      <c r="V91" s="27"/>
      <c r="W91" t="str">
        <f t="shared" si="34"/>
        <v>NATIONALITY VARCHAR(100),</v>
      </c>
      <c r="X91" t="str">
        <f>VLOOKUP($E91,MAPPING!$B$2:$F$7,4,0)</f>
        <v>VARCHAR2</v>
      </c>
      <c r="Y91" s="9">
        <v>100.0</v>
      </c>
      <c r="Z91" s="27" t="s">
        <v>48</v>
      </c>
      <c r="AA91" s="27" t="s">
        <v>48</v>
      </c>
      <c r="AB91" s="27"/>
      <c r="AC91" s="27"/>
      <c r="AD91" s="28" t="str">
        <f t="shared" si="35"/>
        <v>NATIONALITY VARCHAR2(100),</v>
      </c>
      <c r="AE91" t="str">
        <f>VLOOKUP($E91,MAPPING!$B$2:$F$7,5,0)</f>
        <v> VARCHAR</v>
      </c>
      <c r="AF91" s="9">
        <v>100.0</v>
      </c>
      <c r="AG91" s="27" t="s">
        <v>48</v>
      </c>
      <c r="AH91" s="27" t="s">
        <v>48</v>
      </c>
      <c r="AI91" s="27"/>
      <c r="AJ91" s="27"/>
      <c r="AK91" t="str">
        <f t="shared" si="36"/>
        <v>NATIONALITY  VARCHAR(100),</v>
      </c>
    </row>
    <row r="92" ht="15.75" customHeight="1">
      <c r="A92" s="24"/>
      <c r="B92" s="24"/>
      <c r="C92" s="25">
        <v>7.0</v>
      </c>
      <c r="D92" t="s">
        <v>55</v>
      </c>
      <c r="E92" t="s">
        <v>7</v>
      </c>
      <c r="F92" s="9">
        <v>100.0</v>
      </c>
      <c r="G92" s="27" t="s">
        <v>48</v>
      </c>
      <c r="H92" s="27" t="s">
        <v>48</v>
      </c>
      <c r="I92" s="27"/>
      <c r="J92" t="str">
        <f>VLOOKUP($E92,MAPPING!$B$2:$F$7,2,0)</f>
        <v>STRING</v>
      </c>
      <c r="K92" s="9">
        <v>100.0</v>
      </c>
      <c r="L92" s="27" t="s">
        <v>48</v>
      </c>
      <c r="M92" s="27" t="s">
        <v>48</v>
      </c>
      <c r="N92" s="27"/>
      <c r="O92" s="27"/>
      <c r="P92" t="str">
        <f t="shared" si="33"/>
        <v>PRIMARY_IDEN_DOC STRING,</v>
      </c>
      <c r="Q92" t="str">
        <f>VLOOKUP($E92,MAPPING!$B$2:$F$7,3,0)</f>
        <v>VARCHAR</v>
      </c>
      <c r="R92" s="9">
        <v>100.0</v>
      </c>
      <c r="S92" s="27" t="s">
        <v>48</v>
      </c>
      <c r="T92" s="27" t="s">
        <v>48</v>
      </c>
      <c r="U92" s="27"/>
      <c r="V92" s="27"/>
      <c r="W92" t="str">
        <f t="shared" si="34"/>
        <v>PRIMARY_IDEN_DOC VARCHAR(100),</v>
      </c>
      <c r="X92" t="str">
        <f>VLOOKUP($E92,MAPPING!$B$2:$F$7,4,0)</f>
        <v>VARCHAR2</v>
      </c>
      <c r="Y92" s="9">
        <v>100.0</v>
      </c>
      <c r="Z92" s="27" t="s">
        <v>48</v>
      </c>
      <c r="AA92" s="27" t="s">
        <v>48</v>
      </c>
      <c r="AB92" s="27"/>
      <c r="AC92" s="27"/>
      <c r="AD92" s="28" t="str">
        <f t="shared" si="35"/>
        <v>PRIMARY_IDEN_DOC VARCHAR2(100),</v>
      </c>
      <c r="AE92" t="str">
        <f>VLOOKUP($E92,MAPPING!$B$2:$F$7,5,0)</f>
        <v> VARCHAR</v>
      </c>
      <c r="AF92" s="9">
        <v>100.0</v>
      </c>
      <c r="AG92" s="27" t="s">
        <v>48</v>
      </c>
      <c r="AH92" s="27" t="s">
        <v>48</v>
      </c>
      <c r="AI92" s="27"/>
      <c r="AJ92" s="27"/>
      <c r="AK92" t="str">
        <f t="shared" si="36"/>
        <v>PRIMARY_IDEN_DOC  VARCHAR(100),</v>
      </c>
    </row>
    <row r="93" ht="15.75" customHeight="1">
      <c r="A93" s="24"/>
      <c r="B93" s="24"/>
      <c r="C93" s="25">
        <v>8.0</v>
      </c>
      <c r="D93" t="s">
        <v>56</v>
      </c>
      <c r="E93" t="s">
        <v>7</v>
      </c>
      <c r="F93" s="9">
        <v>50.0</v>
      </c>
      <c r="G93" s="27" t="s">
        <v>48</v>
      </c>
      <c r="H93" s="27" t="s">
        <v>48</v>
      </c>
      <c r="I93" s="27"/>
      <c r="J93" t="str">
        <f>VLOOKUP($E93,MAPPING!$B$2:$F$7,2,0)</f>
        <v>STRING</v>
      </c>
      <c r="K93" s="9">
        <v>50.0</v>
      </c>
      <c r="L93" s="27" t="s">
        <v>48</v>
      </c>
      <c r="M93" s="27" t="s">
        <v>48</v>
      </c>
      <c r="N93" s="27"/>
      <c r="O93" s="27"/>
      <c r="P93" t="str">
        <f t="shared" si="33"/>
        <v>PRIMARY_IDEN_DOC_ID STRING,</v>
      </c>
      <c r="Q93" t="str">
        <f>VLOOKUP($E93,MAPPING!$B$2:$F$7,3,0)</f>
        <v>VARCHAR</v>
      </c>
      <c r="R93" s="9">
        <v>50.0</v>
      </c>
      <c r="S93" s="27" t="s">
        <v>48</v>
      </c>
      <c r="T93" s="27" t="s">
        <v>48</v>
      </c>
      <c r="U93" s="27"/>
      <c r="V93" s="27"/>
      <c r="W93" t="str">
        <f t="shared" si="34"/>
        <v>PRIMARY_IDEN_DOC_ID VARCHAR(50),</v>
      </c>
      <c r="X93" t="str">
        <f>VLOOKUP($E93,MAPPING!$B$2:$F$7,4,0)</f>
        <v>VARCHAR2</v>
      </c>
      <c r="Y93" s="9">
        <v>50.0</v>
      </c>
      <c r="Z93" s="27" t="s">
        <v>48</v>
      </c>
      <c r="AA93" s="27" t="s">
        <v>48</v>
      </c>
      <c r="AB93" s="27"/>
      <c r="AC93" s="27"/>
      <c r="AD93" s="28" t="str">
        <f t="shared" si="35"/>
        <v>PRIMARY_IDEN_DOC_ID VARCHAR2(50),</v>
      </c>
      <c r="AE93" t="str">
        <f>VLOOKUP($E93,MAPPING!$B$2:$F$7,5,0)</f>
        <v> VARCHAR</v>
      </c>
      <c r="AF93" s="9">
        <v>50.0</v>
      </c>
      <c r="AG93" s="27" t="s">
        <v>48</v>
      </c>
      <c r="AH93" s="27" t="s">
        <v>48</v>
      </c>
      <c r="AI93" s="27"/>
      <c r="AJ93" s="27"/>
      <c r="AK93" t="str">
        <f t="shared" si="36"/>
        <v>PRIMARY_IDEN_DOC_ID  VARCHAR(50),</v>
      </c>
    </row>
    <row r="94" ht="15.75" customHeight="1">
      <c r="A94" s="24"/>
      <c r="B94" s="24"/>
      <c r="C94" s="25">
        <v>9.0</v>
      </c>
      <c r="D94" t="s">
        <v>57</v>
      </c>
      <c r="E94" t="s">
        <v>7</v>
      </c>
      <c r="F94" s="9">
        <v>100.0</v>
      </c>
      <c r="G94" s="27" t="s">
        <v>48</v>
      </c>
      <c r="H94" s="27" t="s">
        <v>48</v>
      </c>
      <c r="I94" s="27"/>
      <c r="J94" t="str">
        <f>VLOOKUP($E94,MAPPING!$B$2:$F$7,2,0)</f>
        <v>STRING</v>
      </c>
      <c r="K94" s="9">
        <v>100.0</v>
      </c>
      <c r="L94" s="27" t="s">
        <v>48</v>
      </c>
      <c r="M94" s="27" t="s">
        <v>48</v>
      </c>
      <c r="N94" s="27"/>
      <c r="O94" s="27"/>
      <c r="P94" t="str">
        <f t="shared" si="33"/>
        <v>SECONDARY_IDEN_DOC STRING,</v>
      </c>
      <c r="Q94" t="str">
        <f>VLOOKUP($E94,MAPPING!$B$2:$F$7,3,0)</f>
        <v>VARCHAR</v>
      </c>
      <c r="R94" s="9">
        <v>100.0</v>
      </c>
      <c r="S94" s="27" t="s">
        <v>48</v>
      </c>
      <c r="T94" s="27" t="s">
        <v>48</v>
      </c>
      <c r="U94" s="27"/>
      <c r="V94" s="27"/>
      <c r="W94" t="str">
        <f t="shared" si="34"/>
        <v>SECONDARY_IDEN_DOC VARCHAR(100),</v>
      </c>
      <c r="X94" t="str">
        <f>VLOOKUP($E94,MAPPING!$B$2:$F$7,4,0)</f>
        <v>VARCHAR2</v>
      </c>
      <c r="Y94" s="9">
        <v>100.0</v>
      </c>
      <c r="Z94" s="27" t="s">
        <v>48</v>
      </c>
      <c r="AA94" s="27" t="s">
        <v>48</v>
      </c>
      <c r="AB94" s="27"/>
      <c r="AC94" s="27"/>
      <c r="AD94" s="28" t="str">
        <f t="shared" si="35"/>
        <v>SECONDARY_IDEN_DOC VARCHAR2(100),</v>
      </c>
      <c r="AE94" t="str">
        <f>VLOOKUP($E94,MAPPING!$B$2:$F$7,5,0)</f>
        <v> VARCHAR</v>
      </c>
      <c r="AF94" s="9">
        <v>100.0</v>
      </c>
      <c r="AG94" s="27" t="s">
        <v>48</v>
      </c>
      <c r="AH94" s="27" t="s">
        <v>48</v>
      </c>
      <c r="AI94" s="27"/>
      <c r="AJ94" s="27"/>
      <c r="AK94" t="str">
        <f t="shared" si="36"/>
        <v>SECONDARY_IDEN_DOC  VARCHAR(100),</v>
      </c>
    </row>
    <row r="95" ht="15.75" customHeight="1">
      <c r="A95" s="24"/>
      <c r="B95" s="24"/>
      <c r="C95" s="25">
        <v>10.0</v>
      </c>
      <c r="D95" t="s">
        <v>58</v>
      </c>
      <c r="E95" t="s">
        <v>7</v>
      </c>
      <c r="F95" s="9">
        <v>50.0</v>
      </c>
      <c r="G95" s="27" t="s">
        <v>48</v>
      </c>
      <c r="H95" s="27" t="s">
        <v>48</v>
      </c>
      <c r="I95" s="27"/>
      <c r="J95" t="str">
        <f>VLOOKUP($E95,MAPPING!$B$2:$F$7,2,0)</f>
        <v>STRING</v>
      </c>
      <c r="K95" s="9">
        <v>50.0</v>
      </c>
      <c r="L95" s="27" t="s">
        <v>48</v>
      </c>
      <c r="M95" s="27" t="s">
        <v>48</v>
      </c>
      <c r="N95" s="27"/>
      <c r="O95" s="27"/>
      <c r="P95" t="str">
        <f t="shared" si="33"/>
        <v>SECONDARY_IDEN_DOC_ID STRING,</v>
      </c>
      <c r="Q95" t="str">
        <f>VLOOKUP($E95,MAPPING!$B$2:$F$7,3,0)</f>
        <v>VARCHAR</v>
      </c>
      <c r="R95" s="9">
        <v>50.0</v>
      </c>
      <c r="S95" s="27" t="s">
        <v>48</v>
      </c>
      <c r="T95" s="27" t="s">
        <v>48</v>
      </c>
      <c r="U95" s="27"/>
      <c r="V95" s="27"/>
      <c r="W95" t="str">
        <f t="shared" si="34"/>
        <v>SECONDARY_IDEN_DOC_ID VARCHAR(50),</v>
      </c>
      <c r="X95" t="str">
        <f>VLOOKUP($E95,MAPPING!$B$2:$F$7,4,0)</f>
        <v>VARCHAR2</v>
      </c>
      <c r="Y95" s="9">
        <v>50.0</v>
      </c>
      <c r="Z95" s="27" t="s">
        <v>48</v>
      </c>
      <c r="AA95" s="27" t="s">
        <v>48</v>
      </c>
      <c r="AB95" s="27"/>
      <c r="AC95" s="27"/>
      <c r="AD95" s="28" t="str">
        <f t="shared" si="35"/>
        <v>SECONDARY_IDEN_DOC_ID VARCHAR2(50),</v>
      </c>
      <c r="AE95" t="str">
        <f>VLOOKUP($E95,MAPPING!$B$2:$F$7,5,0)</f>
        <v> VARCHAR</v>
      </c>
      <c r="AF95" s="9">
        <v>50.0</v>
      </c>
      <c r="AG95" s="27" t="s">
        <v>48</v>
      </c>
      <c r="AH95" s="27" t="s">
        <v>48</v>
      </c>
      <c r="AI95" s="27"/>
      <c r="AJ95" s="27"/>
      <c r="AK95" t="str">
        <f t="shared" si="36"/>
        <v>SECONDARY_IDEN_DOC_ID  VARCHAR(50),</v>
      </c>
    </row>
    <row r="96" ht="15.75" customHeight="1">
      <c r="A96" s="24"/>
      <c r="B96" s="24"/>
      <c r="C96" s="25">
        <v>11.0</v>
      </c>
      <c r="D96" t="s">
        <v>59</v>
      </c>
      <c r="E96" t="s">
        <v>7</v>
      </c>
      <c r="F96" s="9">
        <v>10.0</v>
      </c>
      <c r="G96" s="27" t="s">
        <v>48</v>
      </c>
      <c r="H96" s="27" t="s">
        <v>48</v>
      </c>
      <c r="I96" s="27"/>
      <c r="J96" t="str">
        <f>VLOOKUP($E96,MAPPING!$B$2:$F$7,2,0)</f>
        <v>STRING</v>
      </c>
      <c r="K96" s="9">
        <v>10.0</v>
      </c>
      <c r="L96" s="27" t="s">
        <v>48</v>
      </c>
      <c r="M96" s="27" t="s">
        <v>48</v>
      </c>
      <c r="N96" s="27"/>
      <c r="O96" s="27"/>
      <c r="P96" t="str">
        <f t="shared" si="33"/>
        <v>ACCOUNT_OPEN_DATE STRING,</v>
      </c>
      <c r="Q96" t="str">
        <f>VLOOKUP($E96,MAPPING!$B$2:$F$7,3,0)</f>
        <v>VARCHAR</v>
      </c>
      <c r="R96" s="9">
        <v>10.0</v>
      </c>
      <c r="S96" s="27" t="s">
        <v>48</v>
      </c>
      <c r="T96" s="27" t="s">
        <v>48</v>
      </c>
      <c r="U96" s="27"/>
      <c r="V96" s="27"/>
      <c r="W96" t="str">
        <f t="shared" si="34"/>
        <v>ACCOUNT_OPEN_DATE VARCHAR(10),</v>
      </c>
      <c r="X96" t="str">
        <f>VLOOKUP($E96,MAPPING!$B$2:$F$7,4,0)</f>
        <v>VARCHAR2</v>
      </c>
      <c r="Y96" s="9">
        <v>10.0</v>
      </c>
      <c r="Z96" s="27" t="s">
        <v>48</v>
      </c>
      <c r="AA96" s="27" t="s">
        <v>48</v>
      </c>
      <c r="AB96" s="27"/>
      <c r="AC96" s="27"/>
      <c r="AD96" s="28" t="str">
        <f t="shared" si="35"/>
        <v>ACCOUNT_OPEN_DATE VARCHAR2(10),</v>
      </c>
      <c r="AE96" t="str">
        <f>VLOOKUP($E96,MAPPING!$B$2:$F$7,5,0)</f>
        <v> VARCHAR</v>
      </c>
      <c r="AF96" s="9">
        <v>10.0</v>
      </c>
      <c r="AG96" s="27" t="s">
        <v>48</v>
      </c>
      <c r="AH96" s="27" t="s">
        <v>48</v>
      </c>
      <c r="AI96" s="27"/>
      <c r="AJ96" s="27"/>
      <c r="AK96" t="str">
        <f t="shared" si="36"/>
        <v>ACCOUNT_OPEN_DATE  VARCHAR(10),</v>
      </c>
    </row>
    <row r="97" ht="15.75" customHeight="1">
      <c r="A97" s="24"/>
      <c r="B97" s="24"/>
      <c r="C97" s="25">
        <v>12.0</v>
      </c>
      <c r="D97" t="s">
        <v>60</v>
      </c>
      <c r="E97" t="s">
        <v>7</v>
      </c>
      <c r="F97" s="9">
        <v>50.0</v>
      </c>
      <c r="G97" s="27" t="s">
        <v>48</v>
      </c>
      <c r="H97" s="27" t="s">
        <v>48</v>
      </c>
      <c r="I97" s="27"/>
      <c r="J97" t="str">
        <f>VLOOKUP($E97,MAPPING!$B$2:$F$7,2,0)</f>
        <v>STRING</v>
      </c>
      <c r="K97" s="9">
        <v>50.0</v>
      </c>
      <c r="L97" s="27" t="s">
        <v>48</v>
      </c>
      <c r="M97" s="27" t="s">
        <v>48</v>
      </c>
      <c r="N97" s="27"/>
      <c r="O97" s="27"/>
      <c r="P97" t="str">
        <f t="shared" si="33"/>
        <v>ACCOUNT_NUMBER STRING,</v>
      </c>
      <c r="Q97" t="str">
        <f>VLOOKUP($E97,MAPPING!$B$2:$F$7,3,0)</f>
        <v>VARCHAR</v>
      </c>
      <c r="R97" s="9">
        <v>50.0</v>
      </c>
      <c r="S97" s="27" t="s">
        <v>48</v>
      </c>
      <c r="T97" s="27" t="s">
        <v>48</v>
      </c>
      <c r="U97" s="27"/>
      <c r="V97" s="27"/>
      <c r="W97" t="str">
        <f t="shared" si="34"/>
        <v>ACCOUNT_NUMBER VARCHAR(50),</v>
      </c>
      <c r="X97" t="str">
        <f>VLOOKUP($E97,MAPPING!$B$2:$F$7,4,0)</f>
        <v>VARCHAR2</v>
      </c>
      <c r="Y97" s="9">
        <v>50.0</v>
      </c>
      <c r="Z97" s="27" t="s">
        <v>48</v>
      </c>
      <c r="AA97" s="27" t="s">
        <v>48</v>
      </c>
      <c r="AB97" s="27"/>
      <c r="AC97" s="27"/>
      <c r="AD97" s="28" t="str">
        <f t="shared" si="35"/>
        <v>ACCOUNT_NUMBER VARCHAR2(50),</v>
      </c>
      <c r="AE97" t="str">
        <f>VLOOKUP($E97,MAPPING!$B$2:$F$7,5,0)</f>
        <v> VARCHAR</v>
      </c>
      <c r="AF97" s="9">
        <v>50.0</v>
      </c>
      <c r="AG97" s="27" t="s">
        <v>48</v>
      </c>
      <c r="AH97" s="27" t="s">
        <v>48</v>
      </c>
      <c r="AI97" s="27"/>
      <c r="AJ97" s="27"/>
      <c r="AK97" t="str">
        <f t="shared" si="36"/>
        <v>ACCOUNT_NUMBER  VARCHAR(50),</v>
      </c>
    </row>
    <row r="98" ht="15.75" customHeight="1">
      <c r="A98" s="24"/>
      <c r="B98" s="24"/>
      <c r="C98" s="25">
        <v>13.0</v>
      </c>
      <c r="D98" t="s">
        <v>61</v>
      </c>
      <c r="E98" t="s">
        <v>12</v>
      </c>
      <c r="F98" s="9">
        <v>20.0</v>
      </c>
      <c r="G98" s="27" t="s">
        <v>48</v>
      </c>
      <c r="H98" s="27" t="s">
        <v>48</v>
      </c>
      <c r="I98" s="27"/>
      <c r="J98" t="str">
        <f>VLOOKUP($E98,MAPPING!$B$2:$F$7,2,0)</f>
        <v>INT</v>
      </c>
      <c r="K98" s="9">
        <v>20.0</v>
      </c>
      <c r="L98" s="27" t="s">
        <v>48</v>
      </c>
      <c r="M98" s="27" t="s">
        <v>48</v>
      </c>
      <c r="N98" s="27"/>
      <c r="O98" s="27"/>
      <c r="P98" t="str">
        <f t="shared" si="33"/>
        <v>OPENING_BALANCE INT,</v>
      </c>
      <c r="Q98" t="str">
        <f>VLOOKUP($E98,MAPPING!$B$2:$F$7,3,0)</f>
        <v>INTEGER</v>
      </c>
      <c r="R98" s="9">
        <v>20.0</v>
      </c>
      <c r="S98" s="27" t="s">
        <v>48</v>
      </c>
      <c r="T98" s="27" t="s">
        <v>48</v>
      </c>
      <c r="U98" s="27"/>
      <c r="V98" s="27"/>
      <c r="W98" t="str">
        <f t="shared" si="34"/>
        <v>OPENING_BALANCE INTEGER(20),</v>
      </c>
      <c r="X98" t="str">
        <f>VLOOKUP($E98,MAPPING!$B$2:$F$7,4,0)</f>
        <v>INTEGER</v>
      </c>
      <c r="Y98" s="9">
        <v>20.0</v>
      </c>
      <c r="Z98" s="27" t="s">
        <v>48</v>
      </c>
      <c r="AA98" s="27" t="s">
        <v>48</v>
      </c>
      <c r="AB98" s="27"/>
      <c r="AC98" s="27"/>
      <c r="AD98" s="28" t="str">
        <f t="shared" si="35"/>
        <v>OPENING_BALANCE INTEGER,</v>
      </c>
      <c r="AE98" t="str">
        <f>VLOOKUP($E98,MAPPING!$B$2:$F$7,5,0)</f>
        <v>INTEGER</v>
      </c>
      <c r="AF98" s="9">
        <v>20.0</v>
      </c>
      <c r="AG98" s="27" t="s">
        <v>48</v>
      </c>
      <c r="AH98" s="27" t="s">
        <v>48</v>
      </c>
      <c r="AI98" s="27"/>
      <c r="AJ98" s="27"/>
      <c r="AK98" t="str">
        <f t="shared" si="36"/>
        <v>OPENING_BALANCE INTEGER,</v>
      </c>
    </row>
    <row r="99" ht="15.75" customHeight="1">
      <c r="A99" s="24"/>
      <c r="B99" s="24"/>
      <c r="C99" s="25">
        <v>14.0</v>
      </c>
      <c r="D99" t="s">
        <v>62</v>
      </c>
      <c r="E99" t="s">
        <v>12</v>
      </c>
      <c r="F99" s="9">
        <v>20.0</v>
      </c>
      <c r="G99" s="27" t="s">
        <v>48</v>
      </c>
      <c r="H99" s="27" t="s">
        <v>48</v>
      </c>
      <c r="I99" s="27"/>
      <c r="J99" t="str">
        <f>VLOOKUP($E99,MAPPING!$B$2:$F$7,2,0)</f>
        <v>INT</v>
      </c>
      <c r="K99" s="9">
        <v>20.0</v>
      </c>
      <c r="L99" s="27" t="s">
        <v>48</v>
      </c>
      <c r="M99" s="27" t="s">
        <v>48</v>
      </c>
      <c r="N99" s="27"/>
      <c r="O99" s="27"/>
      <c r="P99" t="str">
        <f t="shared" si="33"/>
        <v>CURRENT_BALANCE INT,</v>
      </c>
      <c r="Q99" t="str">
        <f>VLOOKUP($E99,MAPPING!$B$2:$F$7,3,0)</f>
        <v>INTEGER</v>
      </c>
      <c r="R99" s="9">
        <v>20.0</v>
      </c>
      <c r="S99" s="27" t="s">
        <v>48</v>
      </c>
      <c r="T99" s="27" t="s">
        <v>48</v>
      </c>
      <c r="U99" s="27"/>
      <c r="V99" s="27"/>
      <c r="W99" t="str">
        <f t="shared" si="34"/>
        <v>CURRENT_BALANCE INTEGER(20),</v>
      </c>
      <c r="X99" t="str">
        <f>VLOOKUP($E99,MAPPING!$B$2:$F$7,4,0)</f>
        <v>INTEGER</v>
      </c>
      <c r="Y99" s="9">
        <v>20.0</v>
      </c>
      <c r="Z99" s="27" t="s">
        <v>48</v>
      </c>
      <c r="AA99" s="27" t="s">
        <v>48</v>
      </c>
      <c r="AB99" s="27"/>
      <c r="AC99" s="27"/>
      <c r="AD99" s="28" t="str">
        <f t="shared" si="35"/>
        <v>CURRENT_BALANCE INTEGER,</v>
      </c>
      <c r="AE99" t="str">
        <f>VLOOKUP($E99,MAPPING!$B$2:$F$7,5,0)</f>
        <v>INTEGER</v>
      </c>
      <c r="AF99" s="9">
        <v>20.0</v>
      </c>
      <c r="AG99" s="27" t="s">
        <v>48</v>
      </c>
      <c r="AH99" s="27" t="s">
        <v>48</v>
      </c>
      <c r="AI99" s="27"/>
      <c r="AJ99" s="27"/>
      <c r="AK99" t="str">
        <f t="shared" si="36"/>
        <v>CURRENT_BALANCE INTEGER,</v>
      </c>
    </row>
    <row r="100" ht="15.75" customHeight="1">
      <c r="A100" s="24"/>
      <c r="B100" s="24"/>
      <c r="C100" s="25">
        <v>15.0</v>
      </c>
      <c r="D100" t="s">
        <v>63</v>
      </c>
      <c r="E100" t="s">
        <v>12</v>
      </c>
      <c r="F100" s="9">
        <v>20.0</v>
      </c>
      <c r="G100" s="27" t="s">
        <v>48</v>
      </c>
      <c r="H100" s="27" t="s">
        <v>48</v>
      </c>
      <c r="I100" s="27"/>
      <c r="J100" t="str">
        <f>VLOOKUP($E100,MAPPING!$B$2:$F$7,2,0)</f>
        <v>INT</v>
      </c>
      <c r="K100" s="9">
        <v>20.0</v>
      </c>
      <c r="L100" s="27" t="s">
        <v>48</v>
      </c>
      <c r="M100" s="27" t="s">
        <v>48</v>
      </c>
      <c r="N100" s="27"/>
      <c r="O100" s="27"/>
      <c r="P100" t="str">
        <f t="shared" si="33"/>
        <v>OVERDUE_BALANCE INT,</v>
      </c>
      <c r="Q100" t="str">
        <f>VLOOKUP($E100,MAPPING!$B$2:$F$7,3,0)</f>
        <v>INTEGER</v>
      </c>
      <c r="R100" s="9">
        <v>20.0</v>
      </c>
      <c r="S100" s="27" t="s">
        <v>48</v>
      </c>
      <c r="T100" s="27" t="s">
        <v>48</v>
      </c>
      <c r="U100" s="27"/>
      <c r="V100" s="27"/>
      <c r="W100" t="str">
        <f t="shared" si="34"/>
        <v>OVERDUE_BALANCE INTEGER(20),</v>
      </c>
      <c r="X100" t="str">
        <f>VLOOKUP($E100,MAPPING!$B$2:$F$7,4,0)</f>
        <v>INTEGER</v>
      </c>
      <c r="Y100" s="9">
        <v>20.0</v>
      </c>
      <c r="Z100" s="27" t="s">
        <v>48</v>
      </c>
      <c r="AA100" s="27" t="s">
        <v>48</v>
      </c>
      <c r="AB100" s="27"/>
      <c r="AC100" s="27"/>
      <c r="AD100" s="28" t="str">
        <f t="shared" si="35"/>
        <v>OVERDUE_BALANCE INTEGER,</v>
      </c>
      <c r="AE100" t="str">
        <f>VLOOKUP($E100,MAPPING!$B$2:$F$7,5,0)</f>
        <v>INTEGER</v>
      </c>
      <c r="AF100" s="9">
        <v>20.0</v>
      </c>
      <c r="AG100" s="27" t="s">
        <v>48</v>
      </c>
      <c r="AH100" s="27" t="s">
        <v>48</v>
      </c>
      <c r="AI100" s="27"/>
      <c r="AJ100" s="27"/>
      <c r="AK100" t="str">
        <f t="shared" si="36"/>
        <v>OVERDUE_BALANCE INTEGER,</v>
      </c>
    </row>
    <row r="101" ht="15.75" customHeight="1">
      <c r="A101" s="24"/>
      <c r="B101" s="24"/>
      <c r="C101" s="25">
        <v>16.0</v>
      </c>
      <c r="D101" t="s">
        <v>64</v>
      </c>
      <c r="E101" t="s">
        <v>7</v>
      </c>
      <c r="F101" s="9">
        <v>10.0</v>
      </c>
      <c r="G101" s="27" t="s">
        <v>48</v>
      </c>
      <c r="H101" s="27" t="s">
        <v>48</v>
      </c>
      <c r="I101" s="27"/>
      <c r="J101" t="str">
        <f>VLOOKUP($E101,MAPPING!$B$2:$F$7,2,0)</f>
        <v>STRING</v>
      </c>
      <c r="K101" s="9">
        <v>10.0</v>
      </c>
      <c r="L101" s="27" t="s">
        <v>48</v>
      </c>
      <c r="M101" s="27" t="s">
        <v>48</v>
      </c>
      <c r="N101" s="27"/>
      <c r="O101" s="27"/>
      <c r="P101" t="str">
        <f t="shared" si="33"/>
        <v>OVERDUE_DATE STRING,</v>
      </c>
      <c r="Q101" t="str">
        <f>VLOOKUP($E101,MAPPING!$B$2:$F$7,3,0)</f>
        <v>VARCHAR</v>
      </c>
      <c r="R101" s="9">
        <v>10.0</v>
      </c>
      <c r="S101" s="27" t="s">
        <v>48</v>
      </c>
      <c r="T101" s="27" t="s">
        <v>48</v>
      </c>
      <c r="U101" s="27"/>
      <c r="V101" s="27"/>
      <c r="W101" t="str">
        <f t="shared" si="34"/>
        <v>OVERDUE_DATE VARCHAR(10),</v>
      </c>
      <c r="X101" t="str">
        <f>VLOOKUP($E101,MAPPING!$B$2:$F$7,4,0)</f>
        <v>VARCHAR2</v>
      </c>
      <c r="Y101" s="9">
        <v>10.0</v>
      </c>
      <c r="Z101" s="27" t="s">
        <v>48</v>
      </c>
      <c r="AA101" s="27" t="s">
        <v>48</v>
      </c>
      <c r="AB101" s="27"/>
      <c r="AC101" s="27"/>
      <c r="AD101" s="28" t="str">
        <f t="shared" si="35"/>
        <v>OVERDUE_DATE VARCHAR2(10),</v>
      </c>
      <c r="AE101" t="str">
        <f>VLOOKUP($E101,MAPPING!$B$2:$F$7,5,0)</f>
        <v> VARCHAR</v>
      </c>
      <c r="AF101" s="9">
        <v>10.0</v>
      </c>
      <c r="AG101" s="27" t="s">
        <v>48</v>
      </c>
      <c r="AH101" s="27" t="s">
        <v>48</v>
      </c>
      <c r="AI101" s="27"/>
      <c r="AJ101" s="27"/>
      <c r="AK101" t="str">
        <f t="shared" si="36"/>
        <v>OVERDUE_DATE  VARCHAR(10),</v>
      </c>
    </row>
    <row r="102" ht="15.75" customHeight="1">
      <c r="A102" s="24"/>
      <c r="B102" s="24"/>
      <c r="C102" s="25">
        <v>17.0</v>
      </c>
      <c r="D102" t="s">
        <v>65</v>
      </c>
      <c r="E102" t="s">
        <v>7</v>
      </c>
      <c r="F102" s="9">
        <v>10.0</v>
      </c>
      <c r="G102" s="27" t="s">
        <v>48</v>
      </c>
      <c r="H102" s="27" t="s">
        <v>48</v>
      </c>
      <c r="I102" s="27"/>
      <c r="J102" t="str">
        <f>VLOOKUP($E102,MAPPING!$B$2:$F$7,2,0)</f>
        <v>STRING</v>
      </c>
      <c r="K102" s="9">
        <v>10.0</v>
      </c>
      <c r="L102" s="27" t="s">
        <v>48</v>
      </c>
      <c r="M102" s="27" t="s">
        <v>48</v>
      </c>
      <c r="N102" s="27"/>
      <c r="O102" s="27"/>
      <c r="P102" t="str">
        <f t="shared" si="33"/>
        <v>CURRENCY_CODE STRING,</v>
      </c>
      <c r="Q102" t="str">
        <f>VLOOKUP($E102,MAPPING!$B$2:$F$7,3,0)</f>
        <v>VARCHAR</v>
      </c>
      <c r="R102" s="9">
        <v>10.0</v>
      </c>
      <c r="S102" s="27" t="s">
        <v>48</v>
      </c>
      <c r="T102" s="27" t="s">
        <v>48</v>
      </c>
      <c r="U102" s="27"/>
      <c r="V102" s="27"/>
      <c r="W102" t="str">
        <f t="shared" si="34"/>
        <v>CURRENCY_CODE VARCHAR(10),</v>
      </c>
      <c r="X102" t="str">
        <f>VLOOKUP($E102,MAPPING!$B$2:$F$7,4,0)</f>
        <v>VARCHAR2</v>
      </c>
      <c r="Y102" s="9">
        <v>10.0</v>
      </c>
      <c r="Z102" s="27" t="s">
        <v>48</v>
      </c>
      <c r="AA102" s="27" t="s">
        <v>48</v>
      </c>
      <c r="AB102" s="27"/>
      <c r="AC102" s="27"/>
      <c r="AD102" s="28" t="str">
        <f t="shared" si="35"/>
        <v>CURRENCY_CODE VARCHAR2(10),</v>
      </c>
      <c r="AE102" t="str">
        <f>VLOOKUP($E102,MAPPING!$B$2:$F$7,5,0)</f>
        <v> VARCHAR</v>
      </c>
      <c r="AF102" s="9">
        <v>10.0</v>
      </c>
      <c r="AG102" s="27" t="s">
        <v>48</v>
      </c>
      <c r="AH102" s="27" t="s">
        <v>48</v>
      </c>
      <c r="AI102" s="27"/>
      <c r="AJ102" s="27"/>
      <c r="AK102" t="str">
        <f t="shared" si="36"/>
        <v>CURRENCY_CODE  VARCHAR(10),</v>
      </c>
    </row>
    <row r="103" ht="15.75" customHeight="1">
      <c r="A103" s="24"/>
      <c r="B103" s="24"/>
      <c r="C103" s="25">
        <v>18.0</v>
      </c>
      <c r="D103" t="s">
        <v>66</v>
      </c>
      <c r="E103" t="s">
        <v>7</v>
      </c>
      <c r="F103" s="9">
        <v>50.0</v>
      </c>
      <c r="G103" s="27" t="s">
        <v>48</v>
      </c>
      <c r="H103" s="27" t="s">
        <v>48</v>
      </c>
      <c r="I103" s="27"/>
      <c r="J103" t="str">
        <f>VLOOKUP($E103,MAPPING!$B$2:$F$7,2,0)</f>
        <v>STRING</v>
      </c>
      <c r="K103" s="9">
        <v>50.0</v>
      </c>
      <c r="L103" s="27" t="s">
        <v>48</v>
      </c>
      <c r="M103" s="27" t="s">
        <v>48</v>
      </c>
      <c r="N103" s="27"/>
      <c r="O103" s="27"/>
      <c r="P103" t="str">
        <f t="shared" si="33"/>
        <v>INTEREST_TYPE STRING,</v>
      </c>
      <c r="Q103" t="str">
        <f>VLOOKUP($E103,MAPPING!$B$2:$F$7,3,0)</f>
        <v>VARCHAR</v>
      </c>
      <c r="R103" s="9">
        <v>50.0</v>
      </c>
      <c r="S103" s="27" t="s">
        <v>48</v>
      </c>
      <c r="T103" s="27" t="s">
        <v>48</v>
      </c>
      <c r="U103" s="27"/>
      <c r="V103" s="27"/>
      <c r="W103" t="str">
        <f t="shared" si="34"/>
        <v>INTEREST_TYPE VARCHAR(50),</v>
      </c>
      <c r="X103" t="str">
        <f>VLOOKUP($E103,MAPPING!$B$2:$F$7,4,0)</f>
        <v>VARCHAR2</v>
      </c>
      <c r="Y103" s="9">
        <v>50.0</v>
      </c>
      <c r="Z103" s="27" t="s">
        <v>48</v>
      </c>
      <c r="AA103" s="27" t="s">
        <v>48</v>
      </c>
      <c r="AB103" s="27"/>
      <c r="AC103" s="27"/>
      <c r="AD103" s="28" t="str">
        <f t="shared" si="35"/>
        <v>INTEREST_TYPE VARCHAR2(50),</v>
      </c>
      <c r="AE103" t="str">
        <f>VLOOKUP($E103,MAPPING!$B$2:$F$7,5,0)</f>
        <v> VARCHAR</v>
      </c>
      <c r="AF103" s="9">
        <v>50.0</v>
      </c>
      <c r="AG103" s="27" t="s">
        <v>48</v>
      </c>
      <c r="AH103" s="27" t="s">
        <v>48</v>
      </c>
      <c r="AI103" s="27"/>
      <c r="AJ103" s="27"/>
      <c r="AK103" t="str">
        <f t="shared" si="36"/>
        <v>INTEREST_TYPE  VARCHAR(50),</v>
      </c>
    </row>
    <row r="104" ht="15.75" customHeight="1">
      <c r="A104" s="24"/>
      <c r="B104" s="24"/>
      <c r="C104" s="25">
        <v>19.0</v>
      </c>
      <c r="D104" t="s">
        <v>67</v>
      </c>
      <c r="E104" t="s">
        <v>15</v>
      </c>
      <c r="F104" s="9" t="s">
        <v>23</v>
      </c>
      <c r="G104" s="27" t="s">
        <v>48</v>
      </c>
      <c r="H104" s="27" t="s">
        <v>48</v>
      </c>
      <c r="I104" s="27"/>
      <c r="J104" t="str">
        <f>VLOOKUP($E104,MAPPING!$B$2:$F$7,2,0)</f>
        <v>DECIMAL</v>
      </c>
      <c r="K104" s="9" t="s">
        <v>23</v>
      </c>
      <c r="L104" s="27" t="s">
        <v>48</v>
      </c>
      <c r="M104" s="27" t="s">
        <v>48</v>
      </c>
      <c r="N104" s="27"/>
      <c r="O104" s="27"/>
      <c r="P104" t="str">
        <f>CONCATENATE(UPPER($D104)," ",J104,")")</f>
        <v>INTEREST_RATE DECIMAL)</v>
      </c>
      <c r="Q104" t="str">
        <f>VLOOKUP($E104,MAPPING!$B$2:$F$7,3,0)</f>
        <v>DECIMAL</v>
      </c>
      <c r="R104" s="9" t="s">
        <v>23</v>
      </c>
      <c r="S104" s="27" t="s">
        <v>48</v>
      </c>
      <c r="T104" s="27" t="s">
        <v>48</v>
      </c>
      <c r="U104" s="27"/>
      <c r="V104" s="27"/>
      <c r="W104" t="str">
        <f t="shared" si="34"/>
        <v>INTEREST_RATE DECIMAL(10,2),</v>
      </c>
      <c r="X104" t="str">
        <f>VLOOKUP($E104,MAPPING!$B$2:$F$7,4,0)</f>
        <v>DECIMAL</v>
      </c>
      <c r="Y104" s="9" t="s">
        <v>23</v>
      </c>
      <c r="Z104" s="27" t="s">
        <v>48</v>
      </c>
      <c r="AA104" s="27" t="s">
        <v>48</v>
      </c>
      <c r="AB104" s="27"/>
      <c r="AC104" s="27"/>
      <c r="AD104" s="28" t="str">
        <f t="shared" si="35"/>
        <v>INTEREST_RATE DECIMAL(10,2),</v>
      </c>
      <c r="AE104" t="str">
        <f>VLOOKUP($E104,MAPPING!$B$2:$F$7,5,0)</f>
        <v>DECIMAL</v>
      </c>
      <c r="AF104" s="9" t="s">
        <v>23</v>
      </c>
      <c r="AG104" s="27" t="s">
        <v>48</v>
      </c>
      <c r="AH104" s="27" t="s">
        <v>48</v>
      </c>
      <c r="AI104" s="27"/>
      <c r="AJ104" s="27"/>
      <c r="AK104" t="str">
        <f t="shared" si="36"/>
        <v>INTEREST_RATE DECIMAL(10,2),</v>
      </c>
    </row>
    <row r="105" ht="15.75" customHeight="1">
      <c r="A105" s="24"/>
      <c r="B105" s="24"/>
      <c r="C105" s="25">
        <v>20.0</v>
      </c>
      <c r="D105" t="s">
        <v>68</v>
      </c>
      <c r="E105" t="s">
        <v>7</v>
      </c>
      <c r="F105" s="9">
        <v>10.0</v>
      </c>
      <c r="G105" s="27" t="s">
        <v>48</v>
      </c>
      <c r="H105" t="s">
        <v>47</v>
      </c>
      <c r="J105" t="str">
        <f>VLOOKUP($E105,MAPPING!$B$2:$F$7,2,0)</f>
        <v>STRING</v>
      </c>
      <c r="K105" s="9">
        <v>10.0</v>
      </c>
      <c r="L105" s="27" t="s">
        <v>48</v>
      </c>
      <c r="M105" t="s">
        <v>47</v>
      </c>
      <c r="Q105" t="str">
        <f>VLOOKUP($E105,MAPPING!$B$2:$F$7,3,0)</f>
        <v>VARCHAR</v>
      </c>
      <c r="R105" s="9">
        <v>10.0</v>
      </c>
      <c r="S105" s="27" t="s">
        <v>48</v>
      </c>
      <c r="T105" t="s">
        <v>47</v>
      </c>
      <c r="W105" t="str">
        <f t="shared" si="34"/>
        <v>LOAD_DATE VARCHAR(10),</v>
      </c>
      <c r="X105" t="str">
        <f>VLOOKUP($E105,MAPPING!$B$2:$F$7,4,0)</f>
        <v>VARCHAR2</v>
      </c>
      <c r="Y105" s="9">
        <v>10.0</v>
      </c>
      <c r="Z105" s="27" t="s">
        <v>48</v>
      </c>
      <c r="AA105" t="s">
        <v>47</v>
      </c>
      <c r="AD105" s="28" t="str">
        <f t="shared" si="35"/>
        <v>LOAD_DATE VARCHAR2(10),</v>
      </c>
      <c r="AE105" t="str">
        <f>VLOOKUP($E105,MAPPING!$B$2:$F$7,5,0)</f>
        <v> VARCHAR</v>
      </c>
      <c r="AF105" s="9">
        <v>10.0</v>
      </c>
      <c r="AG105" s="27" t="s">
        <v>48</v>
      </c>
      <c r="AH105" t="s">
        <v>47</v>
      </c>
      <c r="AK105" t="str">
        <f t="shared" si="36"/>
        <v>LOAD_DATE  VARCHAR(10),</v>
      </c>
    </row>
    <row r="106" ht="15.75" customHeight="1">
      <c r="A106" s="24"/>
      <c r="B106" s="24"/>
      <c r="C106" s="25">
        <v>21.0</v>
      </c>
      <c r="D106" t="s">
        <v>69</v>
      </c>
      <c r="E106" t="s">
        <v>12</v>
      </c>
      <c r="F106" s="9">
        <v>50.0</v>
      </c>
      <c r="G106" s="27" t="s">
        <v>48</v>
      </c>
      <c r="H106" t="s">
        <v>47</v>
      </c>
      <c r="J106" t="str">
        <f>VLOOKUP($E106,MAPPING!$B$2:$F$7,2,0)</f>
        <v>INT</v>
      </c>
      <c r="K106" s="9">
        <v>50.0</v>
      </c>
      <c r="L106" s="27" t="s">
        <v>48</v>
      </c>
      <c r="M106" t="s">
        <v>47</v>
      </c>
      <c r="P106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9">
        <v>50.0</v>
      </c>
      <c r="S106" s="27" t="s">
        <v>48</v>
      </c>
      <c r="T106" t="s">
        <v>47</v>
      </c>
      <c r="W106" s="26" t="str">
        <f>CONCATENATE(UPPER($D106)," ",Q106,"(",R106,")",IF(U106&lt;&gt;"",cov3ncatenate(" DEFAULT ",U106),""),IF(S106="Y"," NOT NULL",""),", ",CHAR(10),   "CONSTRAINT ",UPPER($D85),"_PK  PRIMARY KEY(",UPPER($D85),"));")</f>
        <v>LOAD_ID INTEGER(50), 
CONSTRAINT ACCOUNT_ID_PK  PRIMARY KEY(ACCOUNT_ID));</v>
      </c>
      <c r="X106" t="str">
        <f>VLOOKUP($E106,MAPPING!$B$2:$F$7,4,0)</f>
        <v>INTEGER</v>
      </c>
      <c r="Y106" s="9">
        <v>50.0</v>
      </c>
      <c r="Z106" s="27" t="s">
        <v>48</v>
      </c>
      <c r="AA106" t="s">
        <v>47</v>
      </c>
      <c r="AD106" s="28" t="str">
        <f>CONCATENATE(UPPER($D342)," ",Q337,IF(X106="INTEGER","",CONCATENATE("(",Y106,")")) ,IF(U337&lt;&gt;"",cov3ncatenate(" DEFAULT ",U337),""),IF(S337="Y"," NOT NULL",""),", ",CHAR(10),"CONSTRAINT ",UPPER($B85),"_PK  PRIMARY KEY (",UPPER($D85),"));")</f>
        <v>LOAD_ID INTEGER, 
CONSTRAINT DIM_ACCOUNT_PK  PRIMARY KEY (ACCOUNT_ID));</v>
      </c>
      <c r="AE106" t="str">
        <f>VLOOKUP($E106,MAPPING!$B$2:$F$7,5,0)</f>
        <v>INTEGER</v>
      </c>
      <c r="AF106" s="9">
        <v>50.0</v>
      </c>
      <c r="AG106" s="27" t="s">
        <v>48</v>
      </c>
      <c r="AH106" t="s">
        <v>47</v>
      </c>
      <c r="AK106" s="26" t="str">
        <f>CONCATENATE(UPPER($D106)," ",AE106,IF(AE106="INTEGER","",CONCATENATE("(",AF106,")")),IF(AI106&lt;&gt;"",cov3ncatenate(" DEFAULT ",AI106),""),IF(AG106="Y"," NOT NULL",""),", ",CHAR(10),   "CONSTRAINT ",UPPER($D85),"_DIM_PK  PRIMARY KEY(",UPPER($D85),"));")</f>
        <v>LOAD_ID INTEGER, 
CONSTRAINT ACCOUNT_ID_DIM_PK  PRIMARY KEY(ACCOUNT_ID));</v>
      </c>
    </row>
    <row r="107" ht="15.75" customHeight="1">
      <c r="A107" s="24"/>
      <c r="B107" s="24" t="s">
        <v>118</v>
      </c>
      <c r="C107" s="25">
        <v>0.0</v>
      </c>
      <c r="D107" t="s">
        <v>77</v>
      </c>
      <c r="E107" t="s">
        <v>7</v>
      </c>
      <c r="F107" s="9">
        <v>50.0</v>
      </c>
      <c r="G107" s="27" t="s">
        <v>47</v>
      </c>
      <c r="H107" s="27" t="s">
        <v>48</v>
      </c>
      <c r="I107">
        <v>0.0</v>
      </c>
      <c r="J107" t="str">
        <f>VLOOKUP($E107,MAPPING!$B$2:$F$7,2,0)</f>
        <v>STRING</v>
      </c>
      <c r="K107" s="9">
        <v>50.0</v>
      </c>
      <c r="L107" s="27" t="s">
        <v>47</v>
      </c>
      <c r="M107" s="27" t="s">
        <v>48</v>
      </c>
      <c r="N107">
        <v>0.0</v>
      </c>
      <c r="O107" s="26" t="str">
        <f>CONCATENATE("DROP TABLE IF EXISTS ",UPPER($B$107),";",CHAR(10),"CREATE TABLE ",UPPER($B$107),"(")</f>
        <v>DROP TABLE IF EXISTS DIM_ADDRESS;
CREATE TABLE DIM_ADDRESS(</v>
      </c>
      <c r="P107" t="str">
        <f t="shared" ref="P107:P117" si="37">CONCATENATE(UPPER($D107)," ",J107,",")</f>
        <v>ADDRESS_ID STRING,</v>
      </c>
      <c r="Q107" t="str">
        <f>VLOOKUP($E107,MAPPING!$B$2:$F$7,3,0)</f>
        <v>VARCHAR</v>
      </c>
      <c r="R107" s="9">
        <v>50.0</v>
      </c>
      <c r="S107" s="27" t="s">
        <v>47</v>
      </c>
      <c r="T107" s="27" t="s">
        <v>48</v>
      </c>
      <c r="U107">
        <v>0.0</v>
      </c>
      <c r="V107" s="26" t="str">
        <f>CONCATENATE("DROP TABLE IF EXISTS ",UPPER($B$107),";",CHAR(10),"CREATE TABLE ",UPPER($B$107),"(")</f>
        <v>DROP TABLE IF EXISTS DIM_ADDRESS;
CREATE TABLE DIM_ADDRESS(</v>
      </c>
      <c r="W107" t="str">
        <f t="shared" ref="W107:W119" si="38">CONCATENATE(UPPER($D107)," ",Q107,"(",R107,")",IF(U107&lt;&gt;"",CONCATENATE(" DEFAULT ",U107),""),IF(S107="Y"," NOT NULL",""),",")</f>
        <v>ADDRESS_ID VARCHAR(50) DEFAULT 0 NOT NULL,</v>
      </c>
      <c r="X107" t="str">
        <f>VLOOKUP($E107,MAPPING!$B$2:$F$7,4,0)</f>
        <v>VARCHAR2</v>
      </c>
      <c r="Y107" s="9">
        <v>50.0</v>
      </c>
      <c r="Z107" s="27" t="s">
        <v>47</v>
      </c>
      <c r="AA107" s="27" t="s">
        <v>48</v>
      </c>
      <c r="AB107">
        <v>0.0</v>
      </c>
      <c r="AC107" s="26" t="str">
        <f>CONCATENATE("DROP TABLE ",UPPER($B$107),";",CHAR(10),"CREATE TABLE ",UPPER($B$107),"(",CHAR(10),)</f>
        <v>DROP TABLE DIM_ADDRESS;
CREATE TABLE DIM_ADDRESS(
</v>
      </c>
      <c r="AD107" s="28" t="str">
        <f t="shared" ref="AD107:AD119" si="39">CONCATENATE(UPPER($D107)," ",X107,IF(X107="INTEGER","",CONCATENATE("(",Y107,")")) ,IF(Z107="Y"," NOT NULL",""),",")</f>
        <v>ADDRESS_ID VARCHAR2(50) NOT NULL,</v>
      </c>
      <c r="AE107" t="str">
        <f>VLOOKUP($E107,MAPPING!$B$2:$F$7,5,0)</f>
        <v> VARCHAR</v>
      </c>
      <c r="AF107" s="9">
        <v>50.0</v>
      </c>
      <c r="AG107" s="27" t="s">
        <v>47</v>
      </c>
      <c r="AH107" s="27" t="s">
        <v>48</v>
      </c>
      <c r="AI107">
        <v>0.0</v>
      </c>
      <c r="AJ107" s="26" t="str">
        <f>CONCATENATE("DROP TABLE IF EXISTS ",UPPER($B$107),";",CHAR(10),"CREATE TABLE ",UPPER($B$107),"(")</f>
        <v>DROP TABLE IF EXISTS DIM_ADDRESS;
CREATE TABLE DIM_ADDRESS(</v>
      </c>
      <c r="AK107" t="str">
        <f t="shared" ref="AK107:AK119" si="40">CONCATENATE(UPPER($D107)," ",AE107,IF(AE107="INTEGER","",CONCATENATE("(",AF107,")")),IF(AI107&lt;&gt;"",CONCATENATE(" DEFAULT ",AI107),""),IF(AG107="Y"," NOT NULL",""),",")</f>
        <v>ADDRESS_ID  VARCHAR(50) DEFAULT 0 NOT NULL,</v>
      </c>
    </row>
    <row r="108" ht="15.75" customHeight="1">
      <c r="A108" s="24"/>
      <c r="B108" s="24"/>
      <c r="C108" s="25">
        <v>1.0</v>
      </c>
      <c r="D108" t="s">
        <v>119</v>
      </c>
      <c r="E108" t="s">
        <v>7</v>
      </c>
      <c r="F108" s="9">
        <v>50.0</v>
      </c>
      <c r="G108" s="27" t="s">
        <v>48</v>
      </c>
      <c r="H108" s="27" t="s">
        <v>48</v>
      </c>
      <c r="I108" s="27"/>
      <c r="J108" t="str">
        <f>VLOOKUP($E108,MAPPING!$B$2:$F$7,2,0)</f>
        <v>STRING</v>
      </c>
      <c r="K108" s="9">
        <v>50.0</v>
      </c>
      <c r="L108" s="27" t="s">
        <v>48</v>
      </c>
      <c r="M108" s="27" t="s">
        <v>48</v>
      </c>
      <c r="N108" s="27"/>
      <c r="O108" s="27"/>
      <c r="P108" t="str">
        <f t="shared" si="37"/>
        <v>SRC_ADDRESS_ID STRING,</v>
      </c>
      <c r="Q108" t="str">
        <f>VLOOKUP($E108,MAPPING!$B$2:$F$7,3,0)</f>
        <v>VARCHAR</v>
      </c>
      <c r="R108" s="9">
        <v>50.0</v>
      </c>
      <c r="S108" s="27" t="s">
        <v>48</v>
      </c>
      <c r="T108" s="27" t="s">
        <v>48</v>
      </c>
      <c r="U108" s="27"/>
      <c r="V108" s="27"/>
      <c r="W108" t="str">
        <f t="shared" si="38"/>
        <v>SRC_ADDRESS_ID VARCHAR(50),</v>
      </c>
      <c r="X108" t="str">
        <f>VLOOKUP($E108,MAPPING!$B$2:$F$7,4,0)</f>
        <v>VARCHAR2</v>
      </c>
      <c r="Y108" s="9">
        <v>50.0</v>
      </c>
      <c r="Z108" s="27" t="s">
        <v>48</v>
      </c>
      <c r="AA108" s="27" t="s">
        <v>48</v>
      </c>
      <c r="AB108" s="27"/>
      <c r="AC108" s="27"/>
      <c r="AD108" s="28" t="str">
        <f t="shared" si="39"/>
        <v>SRC_ADDRESS_ID VARCHAR2(50),</v>
      </c>
      <c r="AE108" t="str">
        <f>VLOOKUP($E108,MAPPING!$B$2:$F$7,5,0)</f>
        <v> VARCHAR</v>
      </c>
      <c r="AF108" s="9">
        <v>50.0</v>
      </c>
      <c r="AG108" s="27" t="s">
        <v>48</v>
      </c>
      <c r="AH108" s="27" t="s">
        <v>48</v>
      </c>
      <c r="AI108" s="27"/>
      <c r="AJ108" s="27"/>
      <c r="AK108" t="str">
        <f t="shared" si="40"/>
        <v>SRC_ADDRESS_ID  VARCHAR(50),</v>
      </c>
    </row>
    <row r="109" ht="15.75" customHeight="1">
      <c r="A109" s="24"/>
      <c r="B109" s="24"/>
      <c r="C109" s="25">
        <v>2.0</v>
      </c>
      <c r="D109" t="s">
        <v>78</v>
      </c>
      <c r="E109" t="s">
        <v>7</v>
      </c>
      <c r="F109" s="9">
        <v>50.0</v>
      </c>
      <c r="G109" s="27" t="s">
        <v>48</v>
      </c>
      <c r="H109" s="27" t="s">
        <v>48</v>
      </c>
      <c r="I109" s="27"/>
      <c r="J109" t="str">
        <f>VLOOKUP($E109,MAPPING!$B$2:$F$7,2,0)</f>
        <v>STRING</v>
      </c>
      <c r="K109" s="9">
        <v>50.0</v>
      </c>
      <c r="L109" s="27" t="s">
        <v>48</v>
      </c>
      <c r="M109" s="27" t="s">
        <v>48</v>
      </c>
      <c r="N109" s="27"/>
      <c r="O109" s="27"/>
      <c r="P109" t="str">
        <f t="shared" si="37"/>
        <v>ADDRESS_LINE1 STRING,</v>
      </c>
      <c r="Q109" t="str">
        <f>VLOOKUP($E109,MAPPING!$B$2:$F$7,3,0)</f>
        <v>VARCHAR</v>
      </c>
      <c r="R109" s="9">
        <v>50.0</v>
      </c>
      <c r="S109" s="27" t="s">
        <v>48</v>
      </c>
      <c r="T109" s="27" t="s">
        <v>48</v>
      </c>
      <c r="U109" s="27"/>
      <c r="V109" s="27"/>
      <c r="W109" t="str">
        <f t="shared" si="38"/>
        <v>ADDRESS_LINE1 VARCHAR(50),</v>
      </c>
      <c r="X109" t="str">
        <f>VLOOKUP($E109,MAPPING!$B$2:$F$7,4,0)</f>
        <v>VARCHAR2</v>
      </c>
      <c r="Y109" s="9">
        <v>50.0</v>
      </c>
      <c r="Z109" s="27" t="s">
        <v>48</v>
      </c>
      <c r="AA109" s="27" t="s">
        <v>48</v>
      </c>
      <c r="AB109" s="27"/>
      <c r="AC109" s="27"/>
      <c r="AD109" s="28" t="str">
        <f t="shared" si="39"/>
        <v>ADDRESS_LINE1 VARCHAR2(50),</v>
      </c>
      <c r="AE109" t="str">
        <f>VLOOKUP($E109,MAPPING!$B$2:$F$7,5,0)</f>
        <v> VARCHAR</v>
      </c>
      <c r="AF109" s="9">
        <v>50.0</v>
      </c>
      <c r="AG109" s="27" t="s">
        <v>48</v>
      </c>
      <c r="AH109" s="27" t="s">
        <v>48</v>
      </c>
      <c r="AI109" s="27"/>
      <c r="AJ109" s="27"/>
      <c r="AK109" t="str">
        <f t="shared" si="40"/>
        <v>ADDRESS_LINE1  VARCHAR(50),</v>
      </c>
    </row>
    <row r="110" ht="15.75" customHeight="1">
      <c r="A110" s="24"/>
      <c r="B110" s="24"/>
      <c r="C110" s="25">
        <v>3.0</v>
      </c>
      <c r="D110" t="s">
        <v>79</v>
      </c>
      <c r="E110" t="s">
        <v>7</v>
      </c>
      <c r="F110" s="9">
        <v>50.0</v>
      </c>
      <c r="G110" s="27" t="s">
        <v>48</v>
      </c>
      <c r="H110" s="27" t="s">
        <v>48</v>
      </c>
      <c r="I110" s="27"/>
      <c r="J110" t="str">
        <f>VLOOKUP($E110,MAPPING!$B$2:$F$7,2,0)</f>
        <v>STRING</v>
      </c>
      <c r="K110" s="9">
        <v>50.0</v>
      </c>
      <c r="L110" s="27" t="s">
        <v>48</v>
      </c>
      <c r="M110" s="27" t="s">
        <v>48</v>
      </c>
      <c r="N110" s="27"/>
      <c r="O110" s="27"/>
      <c r="P110" t="str">
        <f t="shared" si="37"/>
        <v>ADDRESS_LINE2 STRING,</v>
      </c>
      <c r="Q110" t="str">
        <f>VLOOKUP($E110,MAPPING!$B$2:$F$7,3,0)</f>
        <v>VARCHAR</v>
      </c>
      <c r="R110" s="9">
        <v>50.0</v>
      </c>
      <c r="S110" s="27" t="s">
        <v>48</v>
      </c>
      <c r="T110" s="27" t="s">
        <v>48</v>
      </c>
      <c r="U110" s="27"/>
      <c r="V110" s="27"/>
      <c r="W110" t="str">
        <f t="shared" si="38"/>
        <v>ADDRESS_LINE2 VARCHAR(50),</v>
      </c>
      <c r="X110" t="str">
        <f>VLOOKUP($E110,MAPPING!$B$2:$F$7,4,0)</f>
        <v>VARCHAR2</v>
      </c>
      <c r="Y110" s="9">
        <v>50.0</v>
      </c>
      <c r="Z110" s="27" t="s">
        <v>48</v>
      </c>
      <c r="AA110" s="27" t="s">
        <v>48</v>
      </c>
      <c r="AB110" s="27"/>
      <c r="AC110" s="27"/>
      <c r="AD110" s="28" t="str">
        <f t="shared" si="39"/>
        <v>ADDRESS_LINE2 VARCHAR2(50),</v>
      </c>
      <c r="AE110" t="str">
        <f>VLOOKUP($E110,MAPPING!$B$2:$F$7,5,0)</f>
        <v> VARCHAR</v>
      </c>
      <c r="AF110" s="9">
        <v>50.0</v>
      </c>
      <c r="AG110" s="27" t="s">
        <v>48</v>
      </c>
      <c r="AH110" s="27" t="s">
        <v>48</v>
      </c>
      <c r="AI110" s="27"/>
      <c r="AJ110" s="27"/>
      <c r="AK110" t="str">
        <f t="shared" si="40"/>
        <v>ADDRESS_LINE2  VARCHAR(50),</v>
      </c>
    </row>
    <row r="111" ht="15.75" customHeight="1">
      <c r="A111" s="24"/>
      <c r="B111" s="24"/>
      <c r="C111" s="25">
        <v>4.0</v>
      </c>
      <c r="D111" t="s">
        <v>80</v>
      </c>
      <c r="E111" t="s">
        <v>7</v>
      </c>
      <c r="F111" s="9">
        <v>50.0</v>
      </c>
      <c r="G111" s="27" t="s">
        <v>48</v>
      </c>
      <c r="H111" s="27" t="s">
        <v>48</v>
      </c>
      <c r="I111" s="27"/>
      <c r="J111" t="str">
        <f>VLOOKUP($E111,MAPPING!$B$2:$F$7,2,0)</f>
        <v>STRING</v>
      </c>
      <c r="K111" s="9">
        <v>50.0</v>
      </c>
      <c r="L111" s="27" t="s">
        <v>48</v>
      </c>
      <c r="M111" s="27" t="s">
        <v>48</v>
      </c>
      <c r="N111" s="27"/>
      <c r="O111" s="27"/>
      <c r="P111" t="str">
        <f t="shared" si="37"/>
        <v>ADDRESS_LINE3 STRING,</v>
      </c>
      <c r="Q111" t="str">
        <f>VLOOKUP($E111,MAPPING!$B$2:$F$7,3,0)</f>
        <v>VARCHAR</v>
      </c>
      <c r="R111" s="9">
        <v>50.0</v>
      </c>
      <c r="S111" s="27" t="s">
        <v>48</v>
      </c>
      <c r="T111" s="27" t="s">
        <v>48</v>
      </c>
      <c r="U111" s="27"/>
      <c r="V111" s="27"/>
      <c r="W111" t="str">
        <f t="shared" si="38"/>
        <v>ADDRESS_LINE3 VARCHAR(50),</v>
      </c>
      <c r="X111" t="str">
        <f>VLOOKUP($E111,MAPPING!$B$2:$F$7,4,0)</f>
        <v>VARCHAR2</v>
      </c>
      <c r="Y111" s="9">
        <v>50.0</v>
      </c>
      <c r="Z111" s="27" t="s">
        <v>48</v>
      </c>
      <c r="AA111" s="27" t="s">
        <v>48</v>
      </c>
      <c r="AB111" s="27"/>
      <c r="AC111" s="27"/>
      <c r="AD111" s="28" t="str">
        <f t="shared" si="39"/>
        <v>ADDRESS_LINE3 VARCHAR2(50),</v>
      </c>
      <c r="AE111" t="str">
        <f>VLOOKUP($E111,MAPPING!$B$2:$F$7,5,0)</f>
        <v> VARCHAR</v>
      </c>
      <c r="AF111" s="9">
        <v>50.0</v>
      </c>
      <c r="AG111" s="27" t="s">
        <v>48</v>
      </c>
      <c r="AH111" s="27" t="s">
        <v>48</v>
      </c>
      <c r="AI111" s="27"/>
      <c r="AJ111" s="27"/>
      <c r="AK111" t="str">
        <f t="shared" si="40"/>
        <v>ADDRESS_LINE3  VARCHAR(50),</v>
      </c>
    </row>
    <row r="112" ht="15.75" customHeight="1">
      <c r="A112" s="24"/>
      <c r="B112" s="24"/>
      <c r="C112" s="25">
        <v>5.0</v>
      </c>
      <c r="D112" t="s">
        <v>81</v>
      </c>
      <c r="E112" t="s">
        <v>7</v>
      </c>
      <c r="F112" s="9">
        <v>100.0</v>
      </c>
      <c r="G112" s="27" t="s">
        <v>48</v>
      </c>
      <c r="H112" s="27" t="s">
        <v>48</v>
      </c>
      <c r="I112" s="27"/>
      <c r="J112" t="str">
        <f>VLOOKUP($E112,MAPPING!$B$2:$F$7,2,0)</f>
        <v>STRING</v>
      </c>
      <c r="K112" s="9">
        <v>100.0</v>
      </c>
      <c r="L112" s="27" t="s">
        <v>48</v>
      </c>
      <c r="M112" s="27" t="s">
        <v>48</v>
      </c>
      <c r="N112" s="27"/>
      <c r="O112" s="27"/>
      <c r="P112" t="str">
        <f t="shared" si="37"/>
        <v>CITY STRING,</v>
      </c>
      <c r="Q112" t="str">
        <f>VLOOKUP($E112,MAPPING!$B$2:$F$7,3,0)</f>
        <v>VARCHAR</v>
      </c>
      <c r="R112" s="9">
        <v>100.0</v>
      </c>
      <c r="S112" s="27" t="s">
        <v>48</v>
      </c>
      <c r="T112" s="27" t="s">
        <v>48</v>
      </c>
      <c r="U112" s="27"/>
      <c r="V112" s="27"/>
      <c r="W112" t="str">
        <f t="shared" si="38"/>
        <v>CITY VARCHAR(100),</v>
      </c>
      <c r="X112" t="str">
        <f>VLOOKUP($E112,MAPPING!$B$2:$F$7,4,0)</f>
        <v>VARCHAR2</v>
      </c>
      <c r="Y112" s="9">
        <v>100.0</v>
      </c>
      <c r="Z112" s="27" t="s">
        <v>48</v>
      </c>
      <c r="AA112" s="27" t="s">
        <v>48</v>
      </c>
      <c r="AB112" s="27"/>
      <c r="AC112" s="27"/>
      <c r="AD112" s="28" t="str">
        <f t="shared" si="39"/>
        <v>CITY VARCHAR2(100),</v>
      </c>
      <c r="AE112" t="str">
        <f>VLOOKUP($E112,MAPPING!$B$2:$F$7,5,0)</f>
        <v> VARCHAR</v>
      </c>
      <c r="AF112" s="9">
        <v>100.0</v>
      </c>
      <c r="AG112" s="27" t="s">
        <v>48</v>
      </c>
      <c r="AH112" s="27" t="s">
        <v>48</v>
      </c>
      <c r="AI112" s="27"/>
      <c r="AJ112" s="27"/>
      <c r="AK112" t="str">
        <f t="shared" si="40"/>
        <v>CITY  VARCHAR(100),</v>
      </c>
    </row>
    <row r="113" ht="15.75" customHeight="1">
      <c r="A113" s="24"/>
      <c r="B113" s="24"/>
      <c r="C113" s="25">
        <v>6.0</v>
      </c>
      <c r="D113" t="s">
        <v>82</v>
      </c>
      <c r="E113" t="s">
        <v>7</v>
      </c>
      <c r="F113" s="9">
        <v>100.0</v>
      </c>
      <c r="G113" s="27" t="s">
        <v>48</v>
      </c>
      <c r="H113" s="27" t="s">
        <v>48</v>
      </c>
      <c r="I113" s="27"/>
      <c r="J113" t="str">
        <f>VLOOKUP($E113,MAPPING!$B$2:$F$7,2,0)</f>
        <v>STRING</v>
      </c>
      <c r="K113" s="9">
        <v>100.0</v>
      </c>
      <c r="L113" s="27" t="s">
        <v>48</v>
      </c>
      <c r="M113" s="27" t="s">
        <v>48</v>
      </c>
      <c r="N113" s="27"/>
      <c r="O113" s="27"/>
      <c r="P113" t="str">
        <f t="shared" si="37"/>
        <v>COUNTY STRING,</v>
      </c>
      <c r="Q113" t="str">
        <f>VLOOKUP($E113,MAPPING!$B$2:$F$7,3,0)</f>
        <v>VARCHAR</v>
      </c>
      <c r="R113" s="9">
        <v>100.0</v>
      </c>
      <c r="S113" s="27" t="s">
        <v>48</v>
      </c>
      <c r="T113" s="27" t="s">
        <v>48</v>
      </c>
      <c r="U113" s="27"/>
      <c r="V113" s="27"/>
      <c r="W113" t="str">
        <f t="shared" si="38"/>
        <v>COUNTY VARCHAR(100),</v>
      </c>
      <c r="X113" t="str">
        <f>VLOOKUP($E113,MAPPING!$B$2:$F$7,4,0)</f>
        <v>VARCHAR2</v>
      </c>
      <c r="Y113" s="9">
        <v>100.0</v>
      </c>
      <c r="Z113" s="27" t="s">
        <v>48</v>
      </c>
      <c r="AA113" s="27" t="s">
        <v>48</v>
      </c>
      <c r="AB113" s="27"/>
      <c r="AC113" s="27"/>
      <c r="AD113" s="28" t="str">
        <f t="shared" si="39"/>
        <v>COUNTY VARCHAR2(100),</v>
      </c>
      <c r="AE113" t="str">
        <f>VLOOKUP($E113,MAPPING!$B$2:$F$7,5,0)</f>
        <v> VARCHAR</v>
      </c>
      <c r="AF113" s="9">
        <v>100.0</v>
      </c>
      <c r="AG113" s="27" t="s">
        <v>48</v>
      </c>
      <c r="AH113" s="27" t="s">
        <v>48</v>
      </c>
      <c r="AI113" s="27"/>
      <c r="AJ113" s="27"/>
      <c r="AK113" t="str">
        <f t="shared" si="40"/>
        <v>COUNTY  VARCHAR(100),</v>
      </c>
    </row>
    <row r="114" ht="15.75" customHeight="1">
      <c r="A114" s="24"/>
      <c r="B114" s="24"/>
      <c r="C114" s="25">
        <v>7.0</v>
      </c>
      <c r="D114" t="s">
        <v>83</v>
      </c>
      <c r="E114" t="s">
        <v>7</v>
      </c>
      <c r="F114" s="9">
        <v>100.0</v>
      </c>
      <c r="G114" s="27" t="s">
        <v>48</v>
      </c>
      <c r="H114" s="27" t="s">
        <v>48</v>
      </c>
      <c r="I114" s="27"/>
      <c r="J114" t="str">
        <f>VLOOKUP($E114,MAPPING!$B$2:$F$7,2,0)</f>
        <v>STRING</v>
      </c>
      <c r="K114" s="9">
        <v>100.0</v>
      </c>
      <c r="L114" s="27" t="s">
        <v>48</v>
      </c>
      <c r="M114" s="27" t="s">
        <v>48</v>
      </c>
      <c r="N114" s="27"/>
      <c r="O114" s="27"/>
      <c r="P114" t="str">
        <f t="shared" si="37"/>
        <v>STATE STRING,</v>
      </c>
      <c r="Q114" t="str">
        <f>VLOOKUP($E114,MAPPING!$B$2:$F$7,3,0)</f>
        <v>VARCHAR</v>
      </c>
      <c r="R114" s="9">
        <v>100.0</v>
      </c>
      <c r="S114" s="27" t="s">
        <v>48</v>
      </c>
      <c r="T114" s="27" t="s">
        <v>48</v>
      </c>
      <c r="U114" s="27"/>
      <c r="V114" s="27"/>
      <c r="W114" t="str">
        <f t="shared" si="38"/>
        <v>STATE VARCHAR(100),</v>
      </c>
      <c r="X114" t="str">
        <f>VLOOKUP($E114,MAPPING!$B$2:$F$7,4,0)</f>
        <v>VARCHAR2</v>
      </c>
      <c r="Y114" s="9">
        <v>100.0</v>
      </c>
      <c r="Z114" s="27" t="s">
        <v>48</v>
      </c>
      <c r="AA114" s="27" t="s">
        <v>48</v>
      </c>
      <c r="AB114" s="27"/>
      <c r="AC114" s="27"/>
      <c r="AD114" s="28" t="str">
        <f t="shared" si="39"/>
        <v>STATE VARCHAR2(100),</v>
      </c>
      <c r="AE114" t="str">
        <f>VLOOKUP($E114,MAPPING!$B$2:$F$7,5,0)</f>
        <v> VARCHAR</v>
      </c>
      <c r="AF114" s="9">
        <v>100.0</v>
      </c>
      <c r="AG114" s="27" t="s">
        <v>48</v>
      </c>
      <c r="AH114" s="27" t="s">
        <v>48</v>
      </c>
      <c r="AI114" s="27"/>
      <c r="AJ114" s="27"/>
      <c r="AK114" t="str">
        <f t="shared" si="40"/>
        <v>STATE  VARCHAR(100),</v>
      </c>
    </row>
    <row r="115" ht="15.75" customHeight="1">
      <c r="A115" s="24"/>
      <c r="B115" s="24"/>
      <c r="C115" s="25">
        <v>8.0</v>
      </c>
      <c r="D115" t="s">
        <v>84</v>
      </c>
      <c r="E115" t="s">
        <v>12</v>
      </c>
      <c r="F115" s="9">
        <v>10.0</v>
      </c>
      <c r="G115" s="27" t="s">
        <v>48</v>
      </c>
      <c r="H115" s="27" t="s">
        <v>48</v>
      </c>
      <c r="I115" s="27"/>
      <c r="J115" t="str">
        <f>VLOOKUP($E115,MAPPING!$B$2:$F$7,2,0)</f>
        <v>INT</v>
      </c>
      <c r="K115" s="9">
        <v>10.0</v>
      </c>
      <c r="L115" s="27" t="s">
        <v>48</v>
      </c>
      <c r="M115" s="27" t="s">
        <v>48</v>
      </c>
      <c r="N115" s="27"/>
      <c r="O115" s="27"/>
      <c r="P115" t="str">
        <f t="shared" si="37"/>
        <v>ZIPCODE INT,</v>
      </c>
      <c r="Q115" t="str">
        <f>VLOOKUP($E115,MAPPING!$B$2:$F$7,3,0)</f>
        <v>INTEGER</v>
      </c>
      <c r="R115" s="9">
        <v>10.0</v>
      </c>
      <c r="S115" s="27" t="s">
        <v>48</v>
      </c>
      <c r="T115" s="27" t="s">
        <v>48</v>
      </c>
      <c r="U115" s="27"/>
      <c r="V115" s="27"/>
      <c r="W115" t="str">
        <f t="shared" si="38"/>
        <v>ZIPCODE INTEGER(10),</v>
      </c>
      <c r="X115" t="str">
        <f>VLOOKUP($E115,MAPPING!$B$2:$F$7,4,0)</f>
        <v>INTEGER</v>
      </c>
      <c r="Y115" s="9">
        <v>10.0</v>
      </c>
      <c r="Z115" s="27" t="s">
        <v>48</v>
      </c>
      <c r="AA115" s="27" t="s">
        <v>48</v>
      </c>
      <c r="AB115" s="27"/>
      <c r="AC115" s="27"/>
      <c r="AD115" s="28" t="str">
        <f t="shared" si="39"/>
        <v>ZIPCODE INTEGER,</v>
      </c>
      <c r="AE115" t="str">
        <f>VLOOKUP($E115,MAPPING!$B$2:$F$7,5,0)</f>
        <v>INTEGER</v>
      </c>
      <c r="AF115" s="9">
        <v>10.0</v>
      </c>
      <c r="AG115" s="27" t="s">
        <v>48</v>
      </c>
      <c r="AH115" s="27" t="s">
        <v>48</v>
      </c>
      <c r="AI115" s="27"/>
      <c r="AJ115" s="27"/>
      <c r="AK115" t="str">
        <f t="shared" si="40"/>
        <v>ZIPCODE INTEGER,</v>
      </c>
    </row>
    <row r="116" ht="15.75" customHeight="1">
      <c r="A116" s="24"/>
      <c r="B116" s="24"/>
      <c r="C116" s="25">
        <v>9.0</v>
      </c>
      <c r="D116" t="s">
        <v>85</v>
      </c>
      <c r="E116" t="s">
        <v>7</v>
      </c>
      <c r="F116" s="9">
        <v>100.0</v>
      </c>
      <c r="G116" s="27" t="s">
        <v>48</v>
      </c>
      <c r="H116" s="27" t="s">
        <v>48</v>
      </c>
      <c r="I116" s="27"/>
      <c r="J116" t="str">
        <f>VLOOKUP($E116,MAPPING!$B$2:$F$7,2,0)</f>
        <v>STRING</v>
      </c>
      <c r="K116" s="9">
        <v>100.0</v>
      </c>
      <c r="L116" s="27" t="s">
        <v>48</v>
      </c>
      <c r="M116" s="27" t="s">
        <v>48</v>
      </c>
      <c r="N116" s="27"/>
      <c r="O116" s="27"/>
      <c r="P116" t="str">
        <f t="shared" si="37"/>
        <v>COUNTRY STRING,</v>
      </c>
      <c r="Q116" t="str">
        <f>VLOOKUP($E116,MAPPING!$B$2:$F$7,3,0)</f>
        <v>VARCHAR</v>
      </c>
      <c r="R116" s="9">
        <v>100.0</v>
      </c>
      <c r="S116" s="27" t="s">
        <v>48</v>
      </c>
      <c r="T116" s="27" t="s">
        <v>48</v>
      </c>
      <c r="U116" s="27"/>
      <c r="V116" s="27"/>
      <c r="W116" t="str">
        <f t="shared" si="38"/>
        <v>COUNTRY VARCHAR(100),</v>
      </c>
      <c r="X116" t="str">
        <f>VLOOKUP($E116,MAPPING!$B$2:$F$7,4,0)</f>
        <v>VARCHAR2</v>
      </c>
      <c r="Y116" s="9">
        <v>100.0</v>
      </c>
      <c r="Z116" s="27" t="s">
        <v>48</v>
      </c>
      <c r="AA116" s="27" t="s">
        <v>48</v>
      </c>
      <c r="AB116" s="27"/>
      <c r="AC116" s="27"/>
      <c r="AD116" s="28" t="str">
        <f t="shared" si="39"/>
        <v>COUNTRY VARCHAR2(100),</v>
      </c>
      <c r="AE116" t="str">
        <f>VLOOKUP($E116,MAPPING!$B$2:$F$7,5,0)</f>
        <v> VARCHAR</v>
      </c>
      <c r="AF116" s="9">
        <v>100.0</v>
      </c>
      <c r="AG116" s="27" t="s">
        <v>48</v>
      </c>
      <c r="AH116" s="27" t="s">
        <v>48</v>
      </c>
      <c r="AI116" s="27"/>
      <c r="AJ116" s="27"/>
      <c r="AK116" t="str">
        <f t="shared" si="40"/>
        <v>COUNTRY  VARCHAR(100),</v>
      </c>
    </row>
    <row r="117" ht="15.75" customHeight="1">
      <c r="A117" s="24"/>
      <c r="B117" s="24"/>
      <c r="C117" s="25">
        <v>10.0</v>
      </c>
      <c r="D117" t="s">
        <v>86</v>
      </c>
      <c r="E117" t="s">
        <v>7</v>
      </c>
      <c r="F117" s="9">
        <v>50.0</v>
      </c>
      <c r="G117" s="27" t="s">
        <v>48</v>
      </c>
      <c r="H117" s="27" t="s">
        <v>48</v>
      </c>
      <c r="I117" s="27"/>
      <c r="J117" t="str">
        <f>VLOOKUP($E117,MAPPING!$B$2:$F$7,2,0)</f>
        <v>STRING</v>
      </c>
      <c r="K117" s="9">
        <v>50.0</v>
      </c>
      <c r="L117" s="27" t="s">
        <v>48</v>
      </c>
      <c r="M117" s="27" t="s">
        <v>48</v>
      </c>
      <c r="N117" s="27"/>
      <c r="O117" s="27"/>
      <c r="P117" t="str">
        <f t="shared" si="37"/>
        <v>LATITUDE STRING,</v>
      </c>
      <c r="Q117" t="str">
        <f>VLOOKUP($E117,MAPPING!$B$2:$F$7,3,0)</f>
        <v>VARCHAR</v>
      </c>
      <c r="R117" s="9">
        <v>50.0</v>
      </c>
      <c r="S117" s="27" t="s">
        <v>48</v>
      </c>
      <c r="T117" s="27" t="s">
        <v>48</v>
      </c>
      <c r="U117" s="27"/>
      <c r="V117" s="27"/>
      <c r="W117" t="str">
        <f t="shared" si="38"/>
        <v>LATITUDE VARCHAR(50),</v>
      </c>
      <c r="X117" t="str">
        <f>VLOOKUP($E117,MAPPING!$B$2:$F$7,4,0)</f>
        <v>VARCHAR2</v>
      </c>
      <c r="Y117" s="9">
        <v>50.0</v>
      </c>
      <c r="Z117" s="27" t="s">
        <v>48</v>
      </c>
      <c r="AA117" s="27" t="s">
        <v>48</v>
      </c>
      <c r="AB117" s="27"/>
      <c r="AC117" s="27"/>
      <c r="AD117" s="28" t="str">
        <f t="shared" si="39"/>
        <v>LATITUDE VARCHAR2(50),</v>
      </c>
      <c r="AE117" t="str">
        <f>VLOOKUP($E117,MAPPING!$B$2:$F$7,5,0)</f>
        <v> VARCHAR</v>
      </c>
      <c r="AF117" s="9">
        <v>50.0</v>
      </c>
      <c r="AG117" s="27" t="s">
        <v>48</v>
      </c>
      <c r="AH117" s="27" t="s">
        <v>48</v>
      </c>
      <c r="AI117" s="27"/>
      <c r="AJ117" s="27"/>
      <c r="AK117" t="str">
        <f t="shared" si="40"/>
        <v>LATITUDE  VARCHAR(50),</v>
      </c>
    </row>
    <row r="118" ht="15.75" customHeight="1">
      <c r="A118" s="24"/>
      <c r="B118" s="24"/>
      <c r="C118" s="25">
        <v>11.0</v>
      </c>
      <c r="D118" t="s">
        <v>120</v>
      </c>
      <c r="E118" t="s">
        <v>7</v>
      </c>
      <c r="F118" s="9">
        <v>50.0</v>
      </c>
      <c r="G118" s="27" t="s">
        <v>48</v>
      </c>
      <c r="H118" s="27" t="s">
        <v>48</v>
      </c>
      <c r="I118" s="27"/>
      <c r="J118" t="str">
        <f>VLOOKUP($E118,MAPPING!$B$2:$F$7,2,0)</f>
        <v>STRING</v>
      </c>
      <c r="K118" s="9">
        <v>50.0</v>
      </c>
      <c r="L118" s="27" t="s">
        <v>48</v>
      </c>
      <c r="M118" s="27" t="s">
        <v>48</v>
      </c>
      <c r="N118" s="27"/>
      <c r="O118" s="27"/>
      <c r="P118" t="str">
        <f>CONCATENATE(UPPER($D118)," ",J118,")")</f>
        <v>LONGTITUDE STRING)</v>
      </c>
      <c r="Q118" t="str">
        <f>VLOOKUP($E118,MAPPING!$B$2:$F$7,3,0)</f>
        <v>VARCHAR</v>
      </c>
      <c r="R118" s="9">
        <v>50.0</v>
      </c>
      <c r="S118" s="27" t="s">
        <v>48</v>
      </c>
      <c r="T118" s="27" t="s">
        <v>48</v>
      </c>
      <c r="U118" s="27"/>
      <c r="V118" s="27"/>
      <c r="W118" t="str">
        <f t="shared" si="38"/>
        <v>LONGTITUDE VARCHAR(50),</v>
      </c>
      <c r="X118" t="str">
        <f>VLOOKUP($E118,MAPPING!$B$2:$F$7,4,0)</f>
        <v>VARCHAR2</v>
      </c>
      <c r="Y118" s="9">
        <v>50.0</v>
      </c>
      <c r="Z118" s="27" t="s">
        <v>48</v>
      </c>
      <c r="AA118" s="27" t="s">
        <v>48</v>
      </c>
      <c r="AB118" s="27"/>
      <c r="AC118" s="27"/>
      <c r="AD118" s="28" t="str">
        <f t="shared" si="39"/>
        <v>LONGTITUDE VARCHAR2(50),</v>
      </c>
      <c r="AE118" t="str">
        <f>VLOOKUP($E118,MAPPING!$B$2:$F$7,5,0)</f>
        <v> VARCHAR</v>
      </c>
      <c r="AF118" s="9">
        <v>50.0</v>
      </c>
      <c r="AG118" s="27" t="s">
        <v>48</v>
      </c>
      <c r="AH118" s="27" t="s">
        <v>48</v>
      </c>
      <c r="AI118" s="27"/>
      <c r="AJ118" s="27"/>
      <c r="AK118" t="str">
        <f t="shared" si="40"/>
        <v>LONGTITUDE  VARCHAR(50),</v>
      </c>
    </row>
    <row r="119" ht="15.75" customHeight="1">
      <c r="A119" s="24"/>
      <c r="B119" s="24"/>
      <c r="C119" s="25">
        <v>12.0</v>
      </c>
      <c r="D119" t="s">
        <v>68</v>
      </c>
      <c r="E119" t="s">
        <v>7</v>
      </c>
      <c r="F119" s="9">
        <v>10.0</v>
      </c>
      <c r="G119" s="27" t="s">
        <v>48</v>
      </c>
      <c r="H119" t="s">
        <v>47</v>
      </c>
      <c r="J119" t="str">
        <f>VLOOKUP($E119,MAPPING!$B$2:$F$7,2,0)</f>
        <v>STRING</v>
      </c>
      <c r="K119" s="9">
        <v>10.0</v>
      </c>
      <c r="L119" s="27" t="s">
        <v>48</v>
      </c>
      <c r="M119" t="s">
        <v>47</v>
      </c>
      <c r="Q119" t="str">
        <f>VLOOKUP($E119,MAPPING!$B$2:$F$7,3,0)</f>
        <v>VARCHAR</v>
      </c>
      <c r="R119" s="9">
        <v>10.0</v>
      </c>
      <c r="S119" s="27" t="s">
        <v>48</v>
      </c>
      <c r="T119" t="s">
        <v>47</v>
      </c>
      <c r="W119" t="str">
        <f t="shared" si="38"/>
        <v>LOAD_DATE VARCHAR(10),</v>
      </c>
      <c r="X119" t="str">
        <f>VLOOKUP($E119,MAPPING!$B$2:$F$7,4,0)</f>
        <v>VARCHAR2</v>
      </c>
      <c r="Y119" s="9">
        <v>10.0</v>
      </c>
      <c r="Z119" s="27" t="s">
        <v>48</v>
      </c>
      <c r="AA119" t="s">
        <v>47</v>
      </c>
      <c r="AD119" s="28" t="str">
        <f t="shared" si="39"/>
        <v>LOAD_DATE VARCHAR2(10),</v>
      </c>
      <c r="AE119" t="str">
        <f>VLOOKUP($E119,MAPPING!$B$2:$F$7,5,0)</f>
        <v> VARCHAR</v>
      </c>
      <c r="AF119" s="9">
        <v>10.0</v>
      </c>
      <c r="AG119" s="27" t="s">
        <v>48</v>
      </c>
      <c r="AH119" t="s">
        <v>47</v>
      </c>
      <c r="AK119" t="str">
        <f t="shared" si="40"/>
        <v>LOAD_DATE  VARCHAR(10),</v>
      </c>
    </row>
    <row r="120" ht="15.75" customHeight="1">
      <c r="A120" s="24"/>
      <c r="B120" s="24"/>
      <c r="C120" s="25">
        <v>13.0</v>
      </c>
      <c r="D120" t="s">
        <v>69</v>
      </c>
      <c r="E120" t="s">
        <v>12</v>
      </c>
      <c r="F120" s="9">
        <v>50.0</v>
      </c>
      <c r="G120" s="27" t="s">
        <v>48</v>
      </c>
      <c r="H120" t="s">
        <v>47</v>
      </c>
      <c r="J120" t="str">
        <f>VLOOKUP($E120,MAPPING!$B$2:$F$7,2,0)</f>
        <v>INT</v>
      </c>
      <c r="K120" s="9">
        <v>50.0</v>
      </c>
      <c r="L120" s="27" t="s">
        <v>48</v>
      </c>
      <c r="M120" t="s">
        <v>47</v>
      </c>
      <c r="P120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0" t="str">
        <f>VLOOKUP($E120,MAPPING!$B$2:$F$7,3,0)</f>
        <v>INTEGER</v>
      </c>
      <c r="R120" s="9">
        <v>50.0</v>
      </c>
      <c r="S120" s="27" t="s">
        <v>48</v>
      </c>
      <c r="T120" t="s">
        <v>47</v>
      </c>
      <c r="W120" s="26" t="str">
        <f>CONCATENATE(UPPER($D120)," ",Q120,"(",R120,")",IF(U120&lt;&gt;"",cov3ncatenate(" DEFAULT ",U120),""),IF(S120="Y"," NOT NULL",""),", ",CHAR(10),   "CONSTRAINT ",UPPER($D107),"_PK  PRIMARY KEY(",UPPER($D107),"));")</f>
        <v>LOAD_ID INTEGER(50), 
CONSTRAINT ADDRESS_ID_PK  PRIMARY KEY(ADDRESS_ID));</v>
      </c>
      <c r="X120" t="str">
        <f>VLOOKUP($E120,MAPPING!$B$2:$F$7,4,0)</f>
        <v>INTEGER</v>
      </c>
      <c r="Y120" s="9">
        <v>50.0</v>
      </c>
      <c r="Z120" s="27" t="s">
        <v>48</v>
      </c>
      <c r="AA120" t="s">
        <v>47</v>
      </c>
      <c r="AD120" s="28" t="str">
        <f>CONCATENATE(UPPER($D342)," ",Q337,IF(X120="INTEGER","",CONCATENATE("(",Y120,")")) ,IF(U337&lt;&gt;"",cov3ncatenate(" DEFAULT ",U337),""),IF(S337="Y"," NOT NULL",""),", ",CHAR(10),"CONSTRAINT ",UPPER($B107),"_PK  PRIMARY KEY (",UPPER($D107),"));")</f>
        <v>LOAD_ID INTEGER, 
CONSTRAINT DIM_ADDRESS_PK  PRIMARY KEY (ADDRESS_ID));</v>
      </c>
      <c r="AE120" t="str">
        <f>VLOOKUP($E120,MAPPING!$B$2:$F$7,5,0)</f>
        <v>INTEGER</v>
      </c>
      <c r="AF120" s="9">
        <v>50.0</v>
      </c>
      <c r="AG120" s="27" t="s">
        <v>48</v>
      </c>
      <c r="AH120" t="s">
        <v>47</v>
      </c>
      <c r="AK120" s="26" t="str">
        <f>CONCATENATE(UPPER($D120)," ",AE120,IF(AE120="INTEGER","",CONCATENATE("(",AF120,")")),IF(AI120&lt;&gt;"",cov3ncatenate(" DEFAULT ",AI120),""),IF(AG120="Y"," NOT NULL",""),", ",CHAR(10),    "CONSTRAINT ",UPPER($D107),"_DIM__PK  PRIMARY KEY(",UPPER($D107),"));")</f>
        <v>LOAD_ID INTEGER, 
CONSTRAINT ADDRESS_ID_DIM__PK  PRIMARY KEY(ADDRESS_ID));</v>
      </c>
    </row>
    <row r="121" ht="15.75" customHeight="1">
      <c r="A121" s="24"/>
      <c r="B121" s="24" t="s">
        <v>121</v>
      </c>
      <c r="C121" s="25">
        <v>0.0</v>
      </c>
      <c r="D121" t="s">
        <v>89</v>
      </c>
      <c r="E121" t="s">
        <v>7</v>
      </c>
      <c r="F121" s="9">
        <v>50.0</v>
      </c>
      <c r="G121" t="s">
        <v>47</v>
      </c>
      <c r="H121" s="27" t="s">
        <v>48</v>
      </c>
      <c r="I121">
        <v>0.0</v>
      </c>
      <c r="J121" t="str">
        <f>VLOOKUP($E121,MAPPING!$B$2:$F$7,2,0)</f>
        <v>STRING</v>
      </c>
      <c r="K121" s="9">
        <v>50.0</v>
      </c>
      <c r="L121" t="s">
        <v>47</v>
      </c>
      <c r="M121" s="27" t="s">
        <v>48</v>
      </c>
      <c r="N121">
        <v>0.0</v>
      </c>
      <c r="O121" s="26" t="str">
        <f>CONCATENATE("DROP TABLE IF EXISTS ",UPPER($B$121),";",CHAR(10),"CREATE TABLE ",UPPER($B$121),"(")</f>
        <v>DROP TABLE IF EXISTS DIM_BANK;
CREATE TABLE DIM_BANK(</v>
      </c>
      <c r="P121" t="str">
        <f t="shared" ref="P121:P126" si="41">CONCATENATE(UPPER($D121)," ",J121,",")</f>
        <v>BANK_ID STRING,</v>
      </c>
      <c r="Q121" t="str">
        <f>VLOOKUP($E121,MAPPING!$B$2:$F$7,3,0)</f>
        <v>VARCHAR</v>
      </c>
      <c r="R121" s="9">
        <v>50.0</v>
      </c>
      <c r="S121" t="s">
        <v>47</v>
      </c>
      <c r="T121" s="27" t="s">
        <v>48</v>
      </c>
      <c r="U121">
        <v>0.0</v>
      </c>
      <c r="V121" s="26" t="str">
        <f>CONCATENATE("DROP TABLE IF EXISTS ",UPPER($B$121),";",CHAR(10),"CREATE TABLE ",UPPER($B$121),"(")</f>
        <v>DROP TABLE IF EXISTS DIM_BANK;
CREATE TABLE DIM_BANK(</v>
      </c>
      <c r="W121" t="str">
        <f t="shared" ref="W121:W128" si="42">CONCATENATE(UPPER($D121)," ",Q121,"(",R121,")",IF(U121&lt;&gt;"",CONCATENATE(" DEFAULT ",U121),""),IF(S121="Y"," NOT NULL",""),",")</f>
        <v>BANK_ID VARCHAR(50) DEFAULT 0 NOT NULL,</v>
      </c>
      <c r="X121" t="str">
        <f>VLOOKUP($E121,MAPPING!$B$2:$F$7,4,0)</f>
        <v>VARCHAR2</v>
      </c>
      <c r="Y121" s="9">
        <v>50.0</v>
      </c>
      <c r="Z121" t="s">
        <v>47</v>
      </c>
      <c r="AA121" s="27" t="s">
        <v>48</v>
      </c>
      <c r="AB121">
        <v>0.0</v>
      </c>
      <c r="AC121" s="26" t="str">
        <f>CONCATENATE("DROP TABLE  ",UPPER($B$121),";",CHAR(10),"CREATE TABLE ",UPPER($B$121),"(",CHAR(10),)</f>
        <v>DROP TABLE  DIM_BANK;
CREATE TABLE DIM_BANK(
</v>
      </c>
      <c r="AD121" s="28" t="str">
        <f t="shared" ref="AD121:AD128" si="43">CONCATENATE(UPPER($D121)," ",X121,IF(X121="INTEGER","",CONCATENATE("(",Y121,")")) ,IF(Z121="Y"," NOT NULL",""),",")</f>
        <v>BANK_ID VARCHAR2(50) NOT NULL,</v>
      </c>
      <c r="AE121" t="str">
        <f>VLOOKUP($E121,MAPPING!$B$2:$F$7,5,0)</f>
        <v> VARCHAR</v>
      </c>
      <c r="AF121" s="9">
        <v>50.0</v>
      </c>
      <c r="AG121" t="s">
        <v>47</v>
      </c>
      <c r="AH121" s="27" t="s">
        <v>48</v>
      </c>
      <c r="AI121">
        <v>0.0</v>
      </c>
      <c r="AJ121" s="26" t="str">
        <f>CONCATENATE("DROP TABLE IF EXISTS ",UPPER($B$121),";",CHAR(10),"CREATE TABLE ",UPPER($B$121),"(")</f>
        <v>DROP TABLE IF EXISTS DIM_BANK;
CREATE TABLE DIM_BANK(</v>
      </c>
      <c r="AK121" t="str">
        <f t="shared" ref="AK121:AK128" si="44">CONCATENATE(UPPER($D121)," ",AE121,IF(AE121="INTEGER","",CONCATENATE("(",AF121,")")),IF(AI121&lt;&gt;"",CONCATENATE(" DEFAULT ",AI121),""),IF(AG121="Y"," NOT NULL",""),",")</f>
        <v>BANK_ID  VARCHAR(50) DEFAULT 0 NOT NULL,</v>
      </c>
    </row>
    <row r="122" ht="15.75" customHeight="1">
      <c r="A122" s="24"/>
      <c r="B122" s="24"/>
      <c r="C122" s="25">
        <v>1.0</v>
      </c>
      <c r="D122" t="s">
        <v>122</v>
      </c>
      <c r="E122" t="s">
        <v>7</v>
      </c>
      <c r="F122" s="9">
        <v>50.0</v>
      </c>
      <c r="G122" s="27" t="s">
        <v>48</v>
      </c>
      <c r="H122" s="27" t="s">
        <v>48</v>
      </c>
      <c r="I122" s="27"/>
      <c r="J122" t="str">
        <f>VLOOKUP($E122,MAPPING!$B$2:$F$7,2,0)</f>
        <v>STRING</v>
      </c>
      <c r="K122" s="9">
        <v>50.0</v>
      </c>
      <c r="L122" s="27" t="s">
        <v>48</v>
      </c>
      <c r="M122" s="27" t="s">
        <v>48</v>
      </c>
      <c r="N122" s="27"/>
      <c r="O122" s="27"/>
      <c r="P122" t="str">
        <f t="shared" si="41"/>
        <v>SRC_BANK_ID STRING,</v>
      </c>
      <c r="Q122" t="str">
        <f>VLOOKUP($E122,MAPPING!$B$2:$F$7,3,0)</f>
        <v>VARCHAR</v>
      </c>
      <c r="R122" s="9">
        <v>50.0</v>
      </c>
      <c r="S122" s="27" t="s">
        <v>48</v>
      </c>
      <c r="T122" s="27" t="s">
        <v>48</v>
      </c>
      <c r="U122" s="27"/>
      <c r="V122" s="27"/>
      <c r="W122" t="str">
        <f t="shared" si="42"/>
        <v>SRC_BANK_ID VARCHAR(50),</v>
      </c>
      <c r="X122" t="str">
        <f>VLOOKUP($E122,MAPPING!$B$2:$F$7,4,0)</f>
        <v>VARCHAR2</v>
      </c>
      <c r="Y122" s="9">
        <v>50.0</v>
      </c>
      <c r="Z122" s="27" t="s">
        <v>48</v>
      </c>
      <c r="AA122" s="27" t="s">
        <v>48</v>
      </c>
      <c r="AB122" s="27"/>
      <c r="AC122" s="27"/>
      <c r="AD122" s="28" t="str">
        <f t="shared" si="43"/>
        <v>SRC_BANK_ID VARCHAR2(50),</v>
      </c>
      <c r="AE122" t="str">
        <f>VLOOKUP($E122,MAPPING!$B$2:$F$7,5,0)</f>
        <v> VARCHAR</v>
      </c>
      <c r="AF122" s="9">
        <v>50.0</v>
      </c>
      <c r="AG122" s="27" t="s">
        <v>48</v>
      </c>
      <c r="AH122" s="27" t="s">
        <v>48</v>
      </c>
      <c r="AI122" s="27"/>
      <c r="AJ122" s="27"/>
      <c r="AK122" t="str">
        <f t="shared" si="44"/>
        <v>SRC_BANK_ID  VARCHAR(50),</v>
      </c>
    </row>
    <row r="123" ht="15.75" customHeight="1">
      <c r="A123" s="24"/>
      <c r="B123" s="24"/>
      <c r="C123" s="25">
        <v>2.0</v>
      </c>
      <c r="D123" t="s">
        <v>90</v>
      </c>
      <c r="E123" t="s">
        <v>7</v>
      </c>
      <c r="F123" s="9">
        <v>10.0</v>
      </c>
      <c r="G123" s="27" t="s">
        <v>48</v>
      </c>
      <c r="H123" s="27" t="s">
        <v>48</v>
      </c>
      <c r="I123" s="27"/>
      <c r="J123" t="str">
        <f>VLOOKUP($E123,MAPPING!$B$2:$F$7,2,0)</f>
        <v>STRING</v>
      </c>
      <c r="K123" s="9">
        <v>10.0</v>
      </c>
      <c r="L123" s="27" t="s">
        <v>48</v>
      </c>
      <c r="M123" s="27" t="s">
        <v>48</v>
      </c>
      <c r="N123" s="27"/>
      <c r="O123" s="27"/>
      <c r="P123" t="str">
        <f t="shared" si="41"/>
        <v>BANK_CODE STRING,</v>
      </c>
      <c r="Q123" t="str">
        <f>VLOOKUP($E123,MAPPING!$B$2:$F$7,3,0)</f>
        <v>VARCHAR</v>
      </c>
      <c r="R123" s="9">
        <v>10.0</v>
      </c>
      <c r="S123" s="27" t="s">
        <v>48</v>
      </c>
      <c r="T123" s="27" t="s">
        <v>48</v>
      </c>
      <c r="U123" s="27"/>
      <c r="V123" s="27"/>
      <c r="W123" t="str">
        <f t="shared" si="42"/>
        <v>BANK_CODE VARCHAR(10),</v>
      </c>
      <c r="X123" t="str">
        <f>VLOOKUP($E123,MAPPING!$B$2:$F$7,4,0)</f>
        <v>VARCHAR2</v>
      </c>
      <c r="Y123" s="9">
        <v>10.0</v>
      </c>
      <c r="Z123" s="27" t="s">
        <v>48</v>
      </c>
      <c r="AA123" s="27" t="s">
        <v>48</v>
      </c>
      <c r="AB123" s="27"/>
      <c r="AC123" s="27"/>
      <c r="AD123" s="28" t="str">
        <f t="shared" si="43"/>
        <v>BANK_CODE VARCHAR2(10),</v>
      </c>
      <c r="AE123" t="str">
        <f>VLOOKUP($E123,MAPPING!$B$2:$F$7,5,0)</f>
        <v> VARCHAR</v>
      </c>
      <c r="AF123" s="9">
        <v>10.0</v>
      </c>
      <c r="AG123" s="27" t="s">
        <v>48</v>
      </c>
      <c r="AH123" s="27" t="s">
        <v>48</v>
      </c>
      <c r="AI123" s="27"/>
      <c r="AJ123" s="27"/>
      <c r="AK123" t="str">
        <f t="shared" si="44"/>
        <v>BANK_CODE  VARCHAR(10),</v>
      </c>
    </row>
    <row r="124" ht="15.75" customHeight="1">
      <c r="A124" s="24"/>
      <c r="B124" s="24"/>
      <c r="C124" s="25">
        <v>3.0</v>
      </c>
      <c r="D124" t="s">
        <v>91</v>
      </c>
      <c r="E124" t="s">
        <v>7</v>
      </c>
      <c r="F124" s="9">
        <v>100.0</v>
      </c>
      <c r="G124" s="27" t="s">
        <v>48</v>
      </c>
      <c r="H124" s="27" t="s">
        <v>48</v>
      </c>
      <c r="I124" s="27"/>
      <c r="J124" t="str">
        <f>VLOOKUP($E124,MAPPING!$B$2:$F$7,2,0)</f>
        <v>STRING</v>
      </c>
      <c r="K124" s="9">
        <v>100.0</v>
      </c>
      <c r="L124" s="27" t="s">
        <v>48</v>
      </c>
      <c r="M124" s="27" t="s">
        <v>48</v>
      </c>
      <c r="N124" s="27"/>
      <c r="O124" s="27"/>
      <c r="P124" t="str">
        <f t="shared" si="41"/>
        <v>BANK_NAME STRING,</v>
      </c>
      <c r="Q124" t="str">
        <f>VLOOKUP($E124,MAPPING!$B$2:$F$7,3,0)</f>
        <v>VARCHAR</v>
      </c>
      <c r="R124" s="9">
        <v>100.0</v>
      </c>
      <c r="S124" s="27" t="s">
        <v>48</v>
      </c>
      <c r="T124" s="27" t="s">
        <v>48</v>
      </c>
      <c r="U124" s="27"/>
      <c r="V124" s="27"/>
      <c r="W124" t="str">
        <f t="shared" si="42"/>
        <v>BANK_NAME VARCHAR(100),</v>
      </c>
      <c r="X124" t="str">
        <f>VLOOKUP($E124,MAPPING!$B$2:$F$7,4,0)</f>
        <v>VARCHAR2</v>
      </c>
      <c r="Y124" s="9">
        <v>100.0</v>
      </c>
      <c r="Z124" s="27" t="s">
        <v>48</v>
      </c>
      <c r="AA124" s="27" t="s">
        <v>48</v>
      </c>
      <c r="AB124" s="27"/>
      <c r="AC124" s="27"/>
      <c r="AD124" s="28" t="str">
        <f t="shared" si="43"/>
        <v>BANK_NAME VARCHAR2(100),</v>
      </c>
      <c r="AE124" t="str">
        <f>VLOOKUP($E124,MAPPING!$B$2:$F$7,5,0)</f>
        <v> VARCHAR</v>
      </c>
      <c r="AF124" s="9">
        <v>100.0</v>
      </c>
      <c r="AG124" s="27" t="s">
        <v>48</v>
      </c>
      <c r="AH124" s="27" t="s">
        <v>48</v>
      </c>
      <c r="AI124" s="27"/>
      <c r="AJ124" s="27"/>
      <c r="AK124" t="str">
        <f t="shared" si="44"/>
        <v>BANK_NAME  VARCHAR(100),</v>
      </c>
    </row>
    <row r="125" ht="15.75" customHeight="1">
      <c r="A125" s="24"/>
      <c r="B125" s="24"/>
      <c r="C125" s="25">
        <v>4.0</v>
      </c>
      <c r="D125" t="s">
        <v>92</v>
      </c>
      <c r="E125" t="s">
        <v>7</v>
      </c>
      <c r="F125" s="9">
        <v>50.0</v>
      </c>
      <c r="G125" s="27" t="s">
        <v>48</v>
      </c>
      <c r="H125" s="27" t="s">
        <v>48</v>
      </c>
      <c r="I125" s="27"/>
      <c r="J125" t="str">
        <f>VLOOKUP($E125,MAPPING!$B$2:$F$7,2,0)</f>
        <v>STRING</v>
      </c>
      <c r="K125" s="9">
        <v>50.0</v>
      </c>
      <c r="L125" s="27" t="s">
        <v>48</v>
      </c>
      <c r="M125" s="27" t="s">
        <v>48</v>
      </c>
      <c r="N125" s="27"/>
      <c r="O125" s="27"/>
      <c r="P125" t="str">
        <f t="shared" si="41"/>
        <v>BANK_ACCOUNT_NUMBER STRING,</v>
      </c>
      <c r="Q125" t="str">
        <f>VLOOKUP($E125,MAPPING!$B$2:$F$7,3,0)</f>
        <v>VARCHAR</v>
      </c>
      <c r="R125" s="9">
        <v>50.0</v>
      </c>
      <c r="S125" s="27" t="s">
        <v>48</v>
      </c>
      <c r="T125" s="27" t="s">
        <v>48</v>
      </c>
      <c r="U125" s="27"/>
      <c r="V125" s="27"/>
      <c r="W125" t="str">
        <f t="shared" si="42"/>
        <v>BANK_ACCOUNT_NUMBER VARCHAR(50),</v>
      </c>
      <c r="X125" t="str">
        <f>VLOOKUP($E125,MAPPING!$B$2:$F$7,4,0)</f>
        <v>VARCHAR2</v>
      </c>
      <c r="Y125" s="9">
        <v>50.0</v>
      </c>
      <c r="Z125" s="27" t="s">
        <v>48</v>
      </c>
      <c r="AA125" s="27" t="s">
        <v>48</v>
      </c>
      <c r="AB125" s="27"/>
      <c r="AC125" s="27"/>
      <c r="AD125" s="28" t="str">
        <f t="shared" si="43"/>
        <v>BANK_ACCOUNT_NUMBER VARCHAR2(50),</v>
      </c>
      <c r="AE125" t="str">
        <f>VLOOKUP($E125,MAPPING!$B$2:$F$7,5,0)</f>
        <v> VARCHAR</v>
      </c>
      <c r="AF125" s="9">
        <v>50.0</v>
      </c>
      <c r="AG125" s="27" t="s">
        <v>48</v>
      </c>
      <c r="AH125" s="27" t="s">
        <v>48</v>
      </c>
      <c r="AI125" s="27"/>
      <c r="AJ125" s="27"/>
      <c r="AK125" t="str">
        <f t="shared" si="44"/>
        <v>BANK_ACCOUNT_NUMBER  VARCHAR(50),</v>
      </c>
    </row>
    <row r="126" ht="15.75" customHeight="1">
      <c r="A126" s="24"/>
      <c r="B126" s="24"/>
      <c r="C126" s="25">
        <v>5.0</v>
      </c>
      <c r="D126" t="s">
        <v>93</v>
      </c>
      <c r="E126" t="s">
        <v>7</v>
      </c>
      <c r="F126" s="9">
        <v>50.0</v>
      </c>
      <c r="G126" s="27" t="s">
        <v>48</v>
      </c>
      <c r="H126" s="27" t="s">
        <v>48</v>
      </c>
      <c r="I126" s="27"/>
      <c r="J126" t="str">
        <f>VLOOKUP($E126,MAPPING!$B$2:$F$7,2,0)</f>
        <v>STRING</v>
      </c>
      <c r="K126" s="9">
        <v>50.0</v>
      </c>
      <c r="L126" s="27" t="s">
        <v>48</v>
      </c>
      <c r="M126" s="27" t="s">
        <v>48</v>
      </c>
      <c r="N126" s="27"/>
      <c r="O126" s="27"/>
      <c r="P126" t="str">
        <f t="shared" si="41"/>
        <v>BANK_CURRENCY_CODE STRING,</v>
      </c>
      <c r="Q126" t="str">
        <f>VLOOKUP($E126,MAPPING!$B$2:$F$7,3,0)</f>
        <v>VARCHAR</v>
      </c>
      <c r="R126" s="9">
        <v>50.0</v>
      </c>
      <c r="S126" s="27" t="s">
        <v>48</v>
      </c>
      <c r="T126" s="27" t="s">
        <v>48</v>
      </c>
      <c r="U126" s="27"/>
      <c r="V126" s="27"/>
      <c r="W126" t="str">
        <f t="shared" si="42"/>
        <v>BANK_CURRENCY_CODE VARCHAR(50),</v>
      </c>
      <c r="X126" t="str">
        <f>VLOOKUP($E126,MAPPING!$B$2:$F$7,4,0)</f>
        <v>VARCHAR2</v>
      </c>
      <c r="Y126" s="9">
        <v>50.0</v>
      </c>
      <c r="Z126" s="27" t="s">
        <v>48</v>
      </c>
      <c r="AA126" s="27" t="s">
        <v>48</v>
      </c>
      <c r="AB126" s="27"/>
      <c r="AC126" s="27"/>
      <c r="AD126" s="28" t="str">
        <f t="shared" si="43"/>
        <v>BANK_CURRENCY_CODE VARCHAR2(50),</v>
      </c>
      <c r="AE126" t="str">
        <f>VLOOKUP($E126,MAPPING!$B$2:$F$7,5,0)</f>
        <v> VARCHAR</v>
      </c>
      <c r="AF126" s="9">
        <v>50.0</v>
      </c>
      <c r="AG126" s="27" t="s">
        <v>48</v>
      </c>
      <c r="AH126" s="27" t="s">
        <v>48</v>
      </c>
      <c r="AI126" s="27"/>
      <c r="AJ126" s="27"/>
      <c r="AK126" t="str">
        <f t="shared" si="44"/>
        <v>BANK_CURRENCY_CODE  VARCHAR(50),</v>
      </c>
    </row>
    <row r="127" ht="15.75" customHeight="1">
      <c r="A127" s="24"/>
      <c r="B127" s="24"/>
      <c r="C127" s="25">
        <v>6.0</v>
      </c>
      <c r="D127" t="s">
        <v>94</v>
      </c>
      <c r="E127" t="s">
        <v>12</v>
      </c>
      <c r="F127" s="9">
        <v>20.0</v>
      </c>
      <c r="G127" s="27" t="s">
        <v>48</v>
      </c>
      <c r="H127" s="27" t="s">
        <v>48</v>
      </c>
      <c r="I127" s="27"/>
      <c r="J127" t="str">
        <f>VLOOKUP($E127,MAPPING!$B$2:$F$7,2,0)</f>
        <v>INT</v>
      </c>
      <c r="K127" s="9">
        <v>20.0</v>
      </c>
      <c r="L127" s="27" t="s">
        <v>48</v>
      </c>
      <c r="M127" s="27" t="s">
        <v>48</v>
      </c>
      <c r="N127" s="27"/>
      <c r="O127" s="27"/>
      <c r="P127" t="str">
        <f>CONCATENATE(UPPER($D127)," ",J127,")")</f>
        <v>BANK_CHECK_DIGITS INT)</v>
      </c>
      <c r="Q127" t="str">
        <f>VLOOKUP($E127,MAPPING!$B$2:$F$7,3,0)</f>
        <v>INTEGER</v>
      </c>
      <c r="R127" s="9">
        <v>20.0</v>
      </c>
      <c r="S127" s="27" t="s">
        <v>48</v>
      </c>
      <c r="T127" s="27" t="s">
        <v>48</v>
      </c>
      <c r="U127" s="27"/>
      <c r="V127" s="27"/>
      <c r="W127" t="str">
        <f t="shared" si="42"/>
        <v>BANK_CHECK_DIGITS INTEGER(20),</v>
      </c>
      <c r="X127" t="str">
        <f>VLOOKUP($E127,MAPPING!$B$2:$F$7,4,0)</f>
        <v>INTEGER</v>
      </c>
      <c r="Y127" s="9">
        <v>20.0</v>
      </c>
      <c r="Z127" s="27" t="s">
        <v>48</v>
      </c>
      <c r="AA127" s="27" t="s">
        <v>48</v>
      </c>
      <c r="AB127" s="27"/>
      <c r="AC127" s="27"/>
      <c r="AD127" s="28" t="str">
        <f t="shared" si="43"/>
        <v>BANK_CHECK_DIGITS INTEGER,</v>
      </c>
      <c r="AE127" t="str">
        <f>VLOOKUP($E127,MAPPING!$B$2:$F$7,5,0)</f>
        <v>INTEGER</v>
      </c>
      <c r="AF127" s="9">
        <v>20.0</v>
      </c>
      <c r="AG127" s="27" t="s">
        <v>48</v>
      </c>
      <c r="AH127" s="27" t="s">
        <v>48</v>
      </c>
      <c r="AI127" s="27"/>
      <c r="AJ127" s="27"/>
      <c r="AK127" t="str">
        <f t="shared" si="44"/>
        <v>BANK_CHECK_DIGITS INTEGER,</v>
      </c>
    </row>
    <row r="128" ht="15.75" customHeight="1">
      <c r="A128" s="24"/>
      <c r="B128" s="24"/>
      <c r="C128" s="25">
        <v>7.0</v>
      </c>
      <c r="D128" t="s">
        <v>68</v>
      </c>
      <c r="E128" t="s">
        <v>7</v>
      </c>
      <c r="F128" s="9">
        <v>10.0</v>
      </c>
      <c r="G128" s="27" t="s">
        <v>48</v>
      </c>
      <c r="H128" t="s">
        <v>47</v>
      </c>
      <c r="J128" t="str">
        <f>VLOOKUP($E128,MAPPING!$B$2:$F$7,2,0)</f>
        <v>STRING</v>
      </c>
      <c r="K128" s="9">
        <v>10.0</v>
      </c>
      <c r="L128" s="27" t="s">
        <v>48</v>
      </c>
      <c r="M128" t="s">
        <v>47</v>
      </c>
      <c r="Q128" t="str">
        <f>VLOOKUP($E128,MAPPING!$B$2:$F$7,3,0)</f>
        <v>VARCHAR</v>
      </c>
      <c r="R128" s="9">
        <v>10.0</v>
      </c>
      <c r="S128" s="27" t="s">
        <v>48</v>
      </c>
      <c r="T128" t="s">
        <v>47</v>
      </c>
      <c r="W128" t="str">
        <f t="shared" si="42"/>
        <v>LOAD_DATE VARCHAR(10),</v>
      </c>
      <c r="X128" t="str">
        <f>VLOOKUP($E128,MAPPING!$B$2:$F$7,4,0)</f>
        <v>VARCHAR2</v>
      </c>
      <c r="Y128" s="9">
        <v>10.0</v>
      </c>
      <c r="Z128" s="27" t="s">
        <v>48</v>
      </c>
      <c r="AA128" t="s">
        <v>47</v>
      </c>
      <c r="AD128" s="28" t="str">
        <f t="shared" si="43"/>
        <v>LOAD_DATE VARCHAR2(10),</v>
      </c>
      <c r="AE128" t="str">
        <f>VLOOKUP($E128,MAPPING!$B$2:$F$7,5,0)</f>
        <v> VARCHAR</v>
      </c>
      <c r="AF128" s="9">
        <v>10.0</v>
      </c>
      <c r="AG128" s="27" t="s">
        <v>48</v>
      </c>
      <c r="AH128" t="s">
        <v>47</v>
      </c>
      <c r="AK128" t="str">
        <f t="shared" si="44"/>
        <v>LOAD_DATE  VARCHAR(10),</v>
      </c>
    </row>
    <row r="129" ht="15.75" customHeight="1">
      <c r="A129" s="24"/>
      <c r="B129" s="24"/>
      <c r="C129" s="25">
        <v>8.0</v>
      </c>
      <c r="D129" t="s">
        <v>69</v>
      </c>
      <c r="E129" t="s">
        <v>12</v>
      </c>
      <c r="F129" s="9">
        <v>50.0</v>
      </c>
      <c r="G129" s="27" t="s">
        <v>48</v>
      </c>
      <c r="H129" t="s">
        <v>47</v>
      </c>
      <c r="J129" t="str">
        <f>VLOOKUP($E129,MAPPING!$B$2:$F$7,2,0)</f>
        <v>INT</v>
      </c>
      <c r="K129" s="9">
        <v>50.0</v>
      </c>
      <c r="L129" s="27" t="s">
        <v>48</v>
      </c>
      <c r="M129" t="s">
        <v>47</v>
      </c>
      <c r="P12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9" t="str">
        <f>VLOOKUP($E129,MAPPING!$B$2:$F$7,3,0)</f>
        <v>INTEGER</v>
      </c>
      <c r="R129" s="9">
        <v>50.0</v>
      </c>
      <c r="S129" s="27" t="s">
        <v>48</v>
      </c>
      <c r="T129" t="s">
        <v>47</v>
      </c>
      <c r="W129" s="26" t="str">
        <f>CONCATENATE(UPPER($D129)," ",Q129,"(",R129,")",IF(U129&lt;&gt;"",cov3ncatenate(" DEFAULT ",U129),""),IF(S129="Y"," NOT NULL",""),", ",CHAR(10),   "CONSTRAINT ",UPPER($D121),"_PK  PRIMARY KEY(",UPPER($D121),"));")</f>
        <v>LOAD_ID INTEGER(50), 
CONSTRAINT BANK_ID_PK  PRIMARY KEY(BANK_ID));</v>
      </c>
      <c r="X129" t="str">
        <f>VLOOKUP($E129,MAPPING!$B$2:$F$7,4,0)</f>
        <v>INTEGER</v>
      </c>
      <c r="Y129" s="9">
        <v>50.0</v>
      </c>
      <c r="Z129" s="27" t="s">
        <v>48</v>
      </c>
      <c r="AA129" t="s">
        <v>47</v>
      </c>
      <c r="AD129" s="28" t="str">
        <f>CONCATENATE(UPPER($D342)," ",Q337,IF(X129="INTEGER","",CONCATENATE("(",Y129,")")) ,IF(U337&lt;&gt;"",cov3ncatenate(" DEFAULT ",U337),""),IF(S337="Y"," NOT NULL",""),", ",CHAR(10),"CONSTRAINT ",UPPER($B121),"_PK  PRIMARY KEY (",UPPER($D121),"));")</f>
        <v>LOAD_ID INTEGER, 
CONSTRAINT DIM_BANK_PK  PRIMARY KEY (BANK_ID));</v>
      </c>
      <c r="AE129" t="str">
        <f>VLOOKUP($E129,MAPPING!$B$2:$F$7,5,0)</f>
        <v>INTEGER</v>
      </c>
      <c r="AF129" s="9">
        <v>50.0</v>
      </c>
      <c r="AG129" s="27" t="s">
        <v>48</v>
      </c>
      <c r="AH129" t="s">
        <v>47</v>
      </c>
      <c r="AK129" s="26" t="str">
        <f>CONCATENATE(UPPER($D129)," ",AE129,IF(AE129="INTEGER","",CONCATENATE("(",AF129,")")),IF(AI129&lt;&gt;"",cov3ncatenate(" DEFAULT ",AI129),""),IF(AG129="Y"," NOT NULL",""),", ",CHAR(10),    "CONSTRAINT ",UPPER($D121),"_DIM__PK  PRIMARY KEY(",UPPER($D121),"));")</f>
        <v>LOAD_ID INTEGER, 
CONSTRAINT BANK_ID_DIM__PK  PRIMARY KEY(BANK_ID));</v>
      </c>
    </row>
    <row r="130" ht="15.75" customHeight="1">
      <c r="A130" s="24"/>
      <c r="B130" s="24" t="s">
        <v>123</v>
      </c>
      <c r="C130" s="25">
        <v>0.0</v>
      </c>
      <c r="D130" t="s">
        <v>96</v>
      </c>
      <c r="E130" t="s">
        <v>7</v>
      </c>
      <c r="F130" s="9">
        <v>50.0</v>
      </c>
      <c r="G130" t="s">
        <v>47</v>
      </c>
      <c r="H130" s="27" t="s">
        <v>48</v>
      </c>
      <c r="I130">
        <v>0.0</v>
      </c>
      <c r="J130" t="str">
        <f>VLOOKUP($E130,MAPPING!$B$2:$F$7,2,0)</f>
        <v>STRING</v>
      </c>
      <c r="K130" s="9">
        <v>50.0</v>
      </c>
      <c r="L130" t="s">
        <v>47</v>
      </c>
      <c r="M130" s="27" t="s">
        <v>48</v>
      </c>
      <c r="N130">
        <v>0.0</v>
      </c>
      <c r="O130" s="26" t="str">
        <f>CONCATENATE("DROP TABLE IF EXISTS ",UPPER($B$130),";",CHAR(10),"CREATE TABLE ",UPPER($B$130),"(")</f>
        <v>DROP TABLE IF EXISTS DIM_BRANCH;
CREATE TABLE DIM_BRANCH(</v>
      </c>
      <c r="P130" t="str">
        <f t="shared" ref="P130:P136" si="45">CONCATENATE(UPPER($D130)," ",J130,",")</f>
        <v>BRANCH_ID STRING,</v>
      </c>
      <c r="Q130" t="str">
        <f>VLOOKUP($E130,MAPPING!$B$2:$F$7,3,0)</f>
        <v>VARCHAR</v>
      </c>
      <c r="R130" s="9">
        <v>50.0</v>
      </c>
      <c r="S130" t="s">
        <v>47</v>
      </c>
      <c r="T130" s="27" t="s">
        <v>48</v>
      </c>
      <c r="U130">
        <v>0.0</v>
      </c>
      <c r="V130" s="26" t="str">
        <f>CONCATENATE("DROP TABLE IF EXISTS ",UPPER($B$130),";",CHAR(10),"CREATE TABLE ",UPPER($B$130),"(")</f>
        <v>DROP TABLE IF EXISTS DIM_BRANCH;
CREATE TABLE DIM_BRANCH(</v>
      </c>
      <c r="W130" t="str">
        <f t="shared" ref="W130:W138" si="46">CONCATENATE(UPPER($D130)," ",Q130,"(",R130,")",IF(U130&lt;&gt;"",CONCATENATE(" DEFAULT ",U130),""),IF(S130="Y"," NOT NULL",""),",")</f>
        <v>BRANCH_ID VARCHAR(50) DEFAULT 0 NOT NULL,</v>
      </c>
      <c r="X130" t="str">
        <f>VLOOKUP($E130,MAPPING!$B$2:$F$7,4,0)</f>
        <v>VARCHAR2</v>
      </c>
      <c r="Y130" s="9">
        <v>50.0</v>
      </c>
      <c r="Z130" t="s">
        <v>47</v>
      </c>
      <c r="AA130" s="27" t="s">
        <v>48</v>
      </c>
      <c r="AB130">
        <v>0.0</v>
      </c>
      <c r="AC130" s="26" t="str">
        <f>CONCATENATE("DROP TABLE ",UPPER($B$130),";",CHAR(10),"CREATE TABLE ",UPPER($B$130),"(",CHAR(10),)</f>
        <v>DROP TABLE DIM_BRANCH;
CREATE TABLE DIM_BRANCH(
</v>
      </c>
      <c r="AD130" s="28" t="str">
        <f t="shared" ref="AD130:AD138" si="47">CONCATENATE(UPPER($D130)," ",X130,IF(X130="INTEGER","",CONCATENATE("(",Y130,")")) ,IF(Z130="Y"," NOT NULL",""),",")</f>
        <v>BRANCH_ID VARCHAR2(50) NOT NULL,</v>
      </c>
      <c r="AE130" t="str">
        <f>VLOOKUP($E130,MAPPING!$B$2:$F$7,5,0)</f>
        <v> VARCHAR</v>
      </c>
      <c r="AF130" s="9">
        <v>50.0</v>
      </c>
      <c r="AG130" t="s">
        <v>47</v>
      </c>
      <c r="AH130" s="27" t="s">
        <v>48</v>
      </c>
      <c r="AI130">
        <v>0.0</v>
      </c>
      <c r="AJ130" s="26" t="str">
        <f>CONCATENATE("DROP TABLE IF EXISTS ",UPPER($B$130),";",CHAR(10),"CREATE TABLE ",UPPER($B$130),"(")</f>
        <v>DROP TABLE IF EXISTS DIM_BRANCH;
CREATE TABLE DIM_BRANCH(</v>
      </c>
      <c r="AK130" t="str">
        <f t="shared" ref="AK130:AK138" si="48">CONCATENATE(UPPER($D130)," ",AE130,IF(AE130="INTEGER","",CONCATENATE("(",AF130,")")),IF(AI130&lt;&gt;"",CONCATENATE(" DEFAULT ",AI130),""),IF(AG130="Y"," NOT NULL",""),",")</f>
        <v>BRANCH_ID  VARCHAR(50) DEFAULT 0 NOT NULL,</v>
      </c>
    </row>
    <row r="131" ht="15.75" customHeight="1">
      <c r="A131" s="24"/>
      <c r="B131" s="24"/>
      <c r="C131" s="25">
        <v>1.0</v>
      </c>
      <c r="D131" t="s">
        <v>124</v>
      </c>
      <c r="E131" t="s">
        <v>7</v>
      </c>
      <c r="F131" s="9">
        <v>50.0</v>
      </c>
      <c r="G131" s="27" t="s">
        <v>48</v>
      </c>
      <c r="H131" s="27" t="s">
        <v>48</v>
      </c>
      <c r="I131" s="27"/>
      <c r="J131" t="str">
        <f>VLOOKUP($E131,MAPPING!$B$2:$F$7,2,0)</f>
        <v>STRING</v>
      </c>
      <c r="K131" s="9">
        <v>50.0</v>
      </c>
      <c r="L131" s="27" t="s">
        <v>48</v>
      </c>
      <c r="M131" s="27" t="s">
        <v>48</v>
      </c>
      <c r="N131" s="27"/>
      <c r="O131" s="27"/>
      <c r="P131" t="str">
        <f t="shared" si="45"/>
        <v>SRC_BRANCH_ID STRING,</v>
      </c>
      <c r="Q131" t="str">
        <f>VLOOKUP($E131,MAPPING!$B$2:$F$7,3,0)</f>
        <v>VARCHAR</v>
      </c>
      <c r="R131" s="9">
        <v>50.0</v>
      </c>
      <c r="S131" s="27" t="s">
        <v>48</v>
      </c>
      <c r="T131" s="27" t="s">
        <v>48</v>
      </c>
      <c r="U131" s="27"/>
      <c r="V131" s="27"/>
      <c r="W131" t="str">
        <f t="shared" si="46"/>
        <v>SRC_BRANCH_ID VARCHAR(50),</v>
      </c>
      <c r="X131" t="str">
        <f>VLOOKUP($E131,MAPPING!$B$2:$F$7,4,0)</f>
        <v>VARCHAR2</v>
      </c>
      <c r="Y131" s="9">
        <v>50.0</v>
      </c>
      <c r="Z131" s="27" t="s">
        <v>48</v>
      </c>
      <c r="AA131" s="27" t="s">
        <v>48</v>
      </c>
      <c r="AB131" s="27"/>
      <c r="AC131" s="27"/>
      <c r="AD131" s="28" t="str">
        <f t="shared" si="47"/>
        <v>SRC_BRANCH_ID VARCHAR2(50),</v>
      </c>
      <c r="AE131" t="str">
        <f>VLOOKUP($E131,MAPPING!$B$2:$F$7,5,0)</f>
        <v> VARCHAR</v>
      </c>
      <c r="AF131" s="9">
        <v>50.0</v>
      </c>
      <c r="AG131" s="27" t="s">
        <v>48</v>
      </c>
      <c r="AH131" s="27" t="s">
        <v>48</v>
      </c>
      <c r="AI131" s="27"/>
      <c r="AJ131" s="27"/>
      <c r="AK131" t="str">
        <f t="shared" si="48"/>
        <v>SRC_BRANCH_ID  VARCHAR(50),</v>
      </c>
    </row>
    <row r="132" ht="15.75" customHeight="1">
      <c r="A132" s="24"/>
      <c r="B132" s="24"/>
      <c r="C132" s="25">
        <v>2.0</v>
      </c>
      <c r="D132" t="s">
        <v>104</v>
      </c>
      <c r="E132" t="s">
        <v>7</v>
      </c>
      <c r="F132" s="9">
        <v>10.0</v>
      </c>
      <c r="G132" s="27" t="s">
        <v>48</v>
      </c>
      <c r="H132" s="27" t="s">
        <v>48</v>
      </c>
      <c r="I132" s="27"/>
      <c r="J132" t="str">
        <f>VLOOKUP($E132,MAPPING!$B$2:$F$7,2,0)</f>
        <v>STRING</v>
      </c>
      <c r="K132" s="9">
        <v>10.0</v>
      </c>
      <c r="L132" s="27" t="s">
        <v>48</v>
      </c>
      <c r="M132" s="27" t="s">
        <v>48</v>
      </c>
      <c r="N132" s="27"/>
      <c r="O132" s="27"/>
      <c r="P132" t="str">
        <f t="shared" si="45"/>
        <v>BRANCH_TYPE_CODE STRING,</v>
      </c>
      <c r="Q132" t="str">
        <f>VLOOKUP($E132,MAPPING!$B$2:$F$7,3,0)</f>
        <v>VARCHAR</v>
      </c>
      <c r="R132" s="9">
        <v>10.0</v>
      </c>
      <c r="S132" s="27" t="s">
        <v>48</v>
      </c>
      <c r="T132" s="27" t="s">
        <v>48</v>
      </c>
      <c r="U132" s="27"/>
      <c r="V132" s="27"/>
      <c r="W132" t="str">
        <f t="shared" si="46"/>
        <v>BRANCH_TYPE_CODE VARCHAR(10),</v>
      </c>
      <c r="X132" t="str">
        <f>VLOOKUP($E132,MAPPING!$B$2:$F$7,4,0)</f>
        <v>VARCHAR2</v>
      </c>
      <c r="Y132" s="9">
        <v>10.0</v>
      </c>
      <c r="Z132" s="27" t="s">
        <v>48</v>
      </c>
      <c r="AA132" s="27" t="s">
        <v>48</v>
      </c>
      <c r="AB132" s="27"/>
      <c r="AC132" s="27"/>
      <c r="AD132" s="28" t="str">
        <f t="shared" si="47"/>
        <v>BRANCH_TYPE_CODE VARCHAR2(10),</v>
      </c>
      <c r="AE132" t="str">
        <f>VLOOKUP($E132,MAPPING!$B$2:$F$7,5,0)</f>
        <v> VARCHAR</v>
      </c>
      <c r="AF132" s="9">
        <v>10.0</v>
      </c>
      <c r="AG132" s="27" t="s">
        <v>48</v>
      </c>
      <c r="AH132" s="27" t="s">
        <v>48</v>
      </c>
      <c r="AI132" s="27"/>
      <c r="AJ132" s="27"/>
      <c r="AK132" t="str">
        <f t="shared" si="48"/>
        <v>BRANCH_TYPE_CODE  VARCHAR(10),</v>
      </c>
    </row>
    <row r="133" ht="15.75" customHeight="1">
      <c r="A133" s="24"/>
      <c r="B133" s="24"/>
      <c r="C133" s="25">
        <v>3.0</v>
      </c>
      <c r="D133" t="s">
        <v>98</v>
      </c>
      <c r="E133" t="s">
        <v>7</v>
      </c>
      <c r="F133" s="9">
        <v>100.0</v>
      </c>
      <c r="G133" s="27" t="s">
        <v>48</v>
      </c>
      <c r="H133" s="27" t="s">
        <v>48</v>
      </c>
      <c r="I133" s="27"/>
      <c r="J133" t="str">
        <f>VLOOKUP($E133,MAPPING!$B$2:$F$7,2,0)</f>
        <v>STRING</v>
      </c>
      <c r="K133" s="9">
        <v>100.0</v>
      </c>
      <c r="L133" s="27" t="s">
        <v>48</v>
      </c>
      <c r="M133" s="27" t="s">
        <v>48</v>
      </c>
      <c r="N133" s="27"/>
      <c r="O133" s="27"/>
      <c r="P133" t="str">
        <f t="shared" si="45"/>
        <v>BRANCH_NAME STRING,</v>
      </c>
      <c r="Q133" t="str">
        <f>VLOOKUP($E133,MAPPING!$B$2:$F$7,3,0)</f>
        <v>VARCHAR</v>
      </c>
      <c r="R133" s="9">
        <v>100.0</v>
      </c>
      <c r="S133" s="27" t="s">
        <v>48</v>
      </c>
      <c r="T133" s="27" t="s">
        <v>48</v>
      </c>
      <c r="U133" s="27"/>
      <c r="V133" s="27"/>
      <c r="W133" t="str">
        <f t="shared" si="46"/>
        <v>BRANCH_NAME VARCHAR(100),</v>
      </c>
      <c r="X133" t="str">
        <f>VLOOKUP($E133,MAPPING!$B$2:$F$7,4,0)</f>
        <v>VARCHAR2</v>
      </c>
      <c r="Y133" s="9">
        <v>100.0</v>
      </c>
      <c r="Z133" s="27" t="s">
        <v>48</v>
      </c>
      <c r="AA133" s="27" t="s">
        <v>48</v>
      </c>
      <c r="AB133" s="27"/>
      <c r="AC133" s="27"/>
      <c r="AD133" s="28" t="str">
        <f t="shared" si="47"/>
        <v>BRANCH_NAME VARCHAR2(100),</v>
      </c>
      <c r="AE133" t="str">
        <f>VLOOKUP($E133,MAPPING!$B$2:$F$7,5,0)</f>
        <v> VARCHAR</v>
      </c>
      <c r="AF133" s="9">
        <v>100.0</v>
      </c>
      <c r="AG133" s="27" t="s">
        <v>48</v>
      </c>
      <c r="AH133" s="27" t="s">
        <v>48</v>
      </c>
      <c r="AI133" s="27"/>
      <c r="AJ133" s="27"/>
      <c r="AK133" t="str">
        <f t="shared" si="48"/>
        <v>BRANCH_NAME  VARCHAR(100),</v>
      </c>
    </row>
    <row r="134" ht="15.75" customHeight="1">
      <c r="A134" s="24"/>
      <c r="B134" s="24"/>
      <c r="C134" s="25">
        <v>4.0</v>
      </c>
      <c r="D134" t="s">
        <v>99</v>
      </c>
      <c r="E134" t="s">
        <v>7</v>
      </c>
      <c r="F134" s="9">
        <v>500.0</v>
      </c>
      <c r="G134" s="27" t="s">
        <v>48</v>
      </c>
      <c r="H134" s="27" t="s">
        <v>48</v>
      </c>
      <c r="I134" s="27"/>
      <c r="J134" t="str">
        <f>VLOOKUP($E134,MAPPING!$B$2:$F$7,2,0)</f>
        <v>STRING</v>
      </c>
      <c r="K134" s="9">
        <v>500.0</v>
      </c>
      <c r="L134" s="27" t="s">
        <v>48</v>
      </c>
      <c r="M134" s="27" t="s">
        <v>48</v>
      </c>
      <c r="N134" s="27"/>
      <c r="O134" s="27"/>
      <c r="P134" t="str">
        <f t="shared" si="45"/>
        <v>BRANCH_DESC STRING,</v>
      </c>
      <c r="Q134" t="str">
        <f>VLOOKUP($E134,MAPPING!$B$2:$F$7,3,0)</f>
        <v>VARCHAR</v>
      </c>
      <c r="R134" s="9">
        <v>500.0</v>
      </c>
      <c r="S134" s="27" t="s">
        <v>48</v>
      </c>
      <c r="T134" s="27" t="s">
        <v>48</v>
      </c>
      <c r="U134" s="27"/>
      <c r="V134" s="27"/>
      <c r="W134" t="str">
        <f t="shared" si="46"/>
        <v>BRANCH_DESC VARCHAR(500),</v>
      </c>
      <c r="X134" t="str">
        <f>VLOOKUP($E134,MAPPING!$B$2:$F$7,4,0)</f>
        <v>VARCHAR2</v>
      </c>
      <c r="Y134" s="9">
        <v>500.0</v>
      </c>
      <c r="Z134" s="27" t="s">
        <v>48</v>
      </c>
      <c r="AA134" s="27" t="s">
        <v>48</v>
      </c>
      <c r="AB134" s="27"/>
      <c r="AC134" s="27"/>
      <c r="AD134" s="28" t="str">
        <f t="shared" si="47"/>
        <v>BRANCH_DESC VARCHAR2(500),</v>
      </c>
      <c r="AE134" t="str">
        <f>VLOOKUP($E134,MAPPING!$B$2:$F$7,5,0)</f>
        <v> VARCHAR</v>
      </c>
      <c r="AF134" s="9">
        <v>500.0</v>
      </c>
      <c r="AG134" s="27" t="s">
        <v>48</v>
      </c>
      <c r="AH134" s="27" t="s">
        <v>48</v>
      </c>
      <c r="AI134" s="27"/>
      <c r="AJ134" s="27"/>
      <c r="AK134" t="str">
        <f t="shared" si="48"/>
        <v>BRANCH_DESC  VARCHAR(500),</v>
      </c>
    </row>
    <row r="135" ht="15.75" customHeight="1">
      <c r="A135" s="24"/>
      <c r="B135" s="24"/>
      <c r="C135" s="25">
        <v>5.0</v>
      </c>
      <c r="D135" t="s">
        <v>100</v>
      </c>
      <c r="E135" t="s">
        <v>7</v>
      </c>
      <c r="F135" s="9">
        <v>100.0</v>
      </c>
      <c r="G135" s="27" t="s">
        <v>48</v>
      </c>
      <c r="H135" s="27" t="s">
        <v>48</v>
      </c>
      <c r="I135" s="27"/>
      <c r="J135" t="str">
        <f>VLOOKUP($E135,MAPPING!$B$2:$F$7,2,0)</f>
        <v>STRING</v>
      </c>
      <c r="K135" s="9">
        <v>100.0</v>
      </c>
      <c r="L135" s="27" t="s">
        <v>48</v>
      </c>
      <c r="M135" s="27" t="s">
        <v>48</v>
      </c>
      <c r="N135" s="27"/>
      <c r="O135" s="27"/>
      <c r="P135" t="str">
        <f t="shared" si="45"/>
        <v>BRANCH_CONTACT_NAME STRING,</v>
      </c>
      <c r="Q135" t="str">
        <f>VLOOKUP($E135,MAPPING!$B$2:$F$7,3,0)</f>
        <v>VARCHAR</v>
      </c>
      <c r="R135" s="9">
        <v>100.0</v>
      </c>
      <c r="S135" s="27" t="s">
        <v>48</v>
      </c>
      <c r="T135" s="27" t="s">
        <v>48</v>
      </c>
      <c r="U135" s="27"/>
      <c r="V135" s="27"/>
      <c r="W135" t="str">
        <f t="shared" si="46"/>
        <v>BRANCH_CONTACT_NAME VARCHAR(100),</v>
      </c>
      <c r="X135" t="str">
        <f>VLOOKUP($E135,MAPPING!$B$2:$F$7,4,0)</f>
        <v>VARCHAR2</v>
      </c>
      <c r="Y135" s="9">
        <v>100.0</v>
      </c>
      <c r="Z135" s="27" t="s">
        <v>48</v>
      </c>
      <c r="AA135" s="27" t="s">
        <v>48</v>
      </c>
      <c r="AB135" s="27"/>
      <c r="AC135" s="27"/>
      <c r="AD135" s="28" t="str">
        <f t="shared" si="47"/>
        <v>BRANCH_CONTACT_NAME VARCHAR2(100),</v>
      </c>
      <c r="AE135" t="str">
        <f>VLOOKUP($E135,MAPPING!$B$2:$F$7,5,0)</f>
        <v> VARCHAR</v>
      </c>
      <c r="AF135" s="9">
        <v>100.0</v>
      </c>
      <c r="AG135" s="27" t="s">
        <v>48</v>
      </c>
      <c r="AH135" s="27" t="s">
        <v>48</v>
      </c>
      <c r="AI135" s="27"/>
      <c r="AJ135" s="27"/>
      <c r="AK135" t="str">
        <f t="shared" si="48"/>
        <v>BRANCH_CONTACT_NAME  VARCHAR(100),</v>
      </c>
    </row>
    <row r="136" ht="15.75" customHeight="1">
      <c r="A136" s="24"/>
      <c r="B136" s="24"/>
      <c r="C136" s="25">
        <v>6.0</v>
      </c>
      <c r="D136" t="s">
        <v>101</v>
      </c>
      <c r="E136" t="s">
        <v>7</v>
      </c>
      <c r="F136" s="9">
        <v>100.0</v>
      </c>
      <c r="G136" s="27" t="s">
        <v>48</v>
      </c>
      <c r="H136" s="27" t="s">
        <v>48</v>
      </c>
      <c r="I136" s="27"/>
      <c r="J136" t="str">
        <f>VLOOKUP($E136,MAPPING!$B$2:$F$7,2,0)</f>
        <v>STRING</v>
      </c>
      <c r="K136" s="9">
        <v>100.0</v>
      </c>
      <c r="L136" s="27" t="s">
        <v>48</v>
      </c>
      <c r="M136" s="27" t="s">
        <v>48</v>
      </c>
      <c r="N136" s="27"/>
      <c r="O136" s="27"/>
      <c r="P136" t="str">
        <f t="shared" si="45"/>
        <v>BRANCH_CONTACT_PHONE STRING,</v>
      </c>
      <c r="Q136" t="str">
        <f>VLOOKUP($E136,MAPPING!$B$2:$F$7,3,0)</f>
        <v>VARCHAR</v>
      </c>
      <c r="R136" s="9">
        <v>100.0</v>
      </c>
      <c r="S136" s="27" t="s">
        <v>48</v>
      </c>
      <c r="T136" s="27" t="s">
        <v>48</v>
      </c>
      <c r="U136" s="27"/>
      <c r="V136" s="27"/>
      <c r="W136" t="str">
        <f t="shared" si="46"/>
        <v>BRANCH_CONTACT_PHONE VARCHAR(100),</v>
      </c>
      <c r="X136" t="str">
        <f>VLOOKUP($E136,MAPPING!$B$2:$F$7,4,0)</f>
        <v>VARCHAR2</v>
      </c>
      <c r="Y136" s="9">
        <v>100.0</v>
      </c>
      <c r="Z136" s="27" t="s">
        <v>48</v>
      </c>
      <c r="AA136" s="27" t="s">
        <v>48</v>
      </c>
      <c r="AB136" s="27"/>
      <c r="AC136" s="27"/>
      <c r="AD136" s="28" t="str">
        <f t="shared" si="47"/>
        <v>BRANCH_CONTACT_PHONE VARCHAR2(100),</v>
      </c>
      <c r="AE136" t="str">
        <f>VLOOKUP($E136,MAPPING!$B$2:$F$7,5,0)</f>
        <v> VARCHAR</v>
      </c>
      <c r="AF136" s="9">
        <v>100.0</v>
      </c>
      <c r="AG136" s="27" t="s">
        <v>48</v>
      </c>
      <c r="AH136" s="27" t="s">
        <v>48</v>
      </c>
      <c r="AI136" s="27"/>
      <c r="AJ136" s="27"/>
      <c r="AK136" t="str">
        <f t="shared" si="48"/>
        <v>BRANCH_CONTACT_PHONE  VARCHAR(100),</v>
      </c>
    </row>
    <row r="137" ht="15.75" customHeight="1">
      <c r="A137" s="24"/>
      <c r="B137" s="24"/>
      <c r="C137" s="25">
        <v>7.0</v>
      </c>
      <c r="D137" t="s">
        <v>102</v>
      </c>
      <c r="E137" t="s">
        <v>7</v>
      </c>
      <c r="F137" s="9">
        <v>100.0</v>
      </c>
      <c r="G137" s="27" t="s">
        <v>48</v>
      </c>
      <c r="H137" s="27" t="s">
        <v>48</v>
      </c>
      <c r="I137" s="27"/>
      <c r="J137" t="str">
        <f>VLOOKUP($E137,MAPPING!$B$2:$F$7,2,0)</f>
        <v>STRING</v>
      </c>
      <c r="K137" s="9">
        <v>100.0</v>
      </c>
      <c r="L137" s="27" t="s">
        <v>48</v>
      </c>
      <c r="M137" s="27" t="s">
        <v>48</v>
      </c>
      <c r="N137" s="27"/>
      <c r="O137" s="27"/>
      <c r="P137" t="str">
        <f>CONCATENATE(UPPER($D137)," ",J137,")")</f>
        <v>BRANCH_CONTACT_EMAIL STRING)</v>
      </c>
      <c r="Q137" t="str">
        <f>VLOOKUP($E137,MAPPING!$B$2:$F$7,3,0)</f>
        <v>VARCHAR</v>
      </c>
      <c r="R137" s="9">
        <v>100.0</v>
      </c>
      <c r="S137" s="27" t="s">
        <v>48</v>
      </c>
      <c r="T137" s="27" t="s">
        <v>48</v>
      </c>
      <c r="U137" s="27"/>
      <c r="V137" s="27"/>
      <c r="W137" t="str">
        <f t="shared" si="46"/>
        <v>BRANCH_CONTACT_EMAIL VARCHAR(100),</v>
      </c>
      <c r="X137" t="str">
        <f>VLOOKUP($E137,MAPPING!$B$2:$F$7,4,0)</f>
        <v>VARCHAR2</v>
      </c>
      <c r="Y137" s="9">
        <v>100.0</v>
      </c>
      <c r="Z137" s="27" t="s">
        <v>48</v>
      </c>
      <c r="AA137" s="27" t="s">
        <v>48</v>
      </c>
      <c r="AB137" s="27"/>
      <c r="AC137" s="27"/>
      <c r="AD137" s="28" t="str">
        <f t="shared" si="47"/>
        <v>BRANCH_CONTACT_EMAIL VARCHAR2(100),</v>
      </c>
      <c r="AE137" t="str">
        <f>VLOOKUP($E137,MAPPING!$B$2:$F$7,5,0)</f>
        <v> VARCHAR</v>
      </c>
      <c r="AF137" s="9">
        <v>100.0</v>
      </c>
      <c r="AG137" s="27" t="s">
        <v>48</v>
      </c>
      <c r="AH137" s="27" t="s">
        <v>48</v>
      </c>
      <c r="AI137" s="27"/>
      <c r="AJ137" s="27"/>
      <c r="AK137" t="str">
        <f t="shared" si="48"/>
        <v>BRANCH_CONTACT_EMAIL  VARCHAR(100),</v>
      </c>
    </row>
    <row r="138" ht="15.75" customHeight="1">
      <c r="A138" s="24"/>
      <c r="B138" s="24"/>
      <c r="C138" s="25">
        <v>8.0</v>
      </c>
      <c r="D138" t="s">
        <v>68</v>
      </c>
      <c r="E138" t="s">
        <v>7</v>
      </c>
      <c r="F138" s="9">
        <v>10.0</v>
      </c>
      <c r="G138" s="27" t="s">
        <v>48</v>
      </c>
      <c r="H138" t="s">
        <v>47</v>
      </c>
      <c r="J138" t="str">
        <f>VLOOKUP($E138,MAPPING!$B$2:$F$7,2,0)</f>
        <v>STRING</v>
      </c>
      <c r="K138" s="9">
        <v>10.0</v>
      </c>
      <c r="L138" s="27" t="s">
        <v>48</v>
      </c>
      <c r="M138" t="s">
        <v>47</v>
      </c>
      <c r="Q138" t="str">
        <f>VLOOKUP($E138,MAPPING!$B$2:$F$7,3,0)</f>
        <v>VARCHAR</v>
      </c>
      <c r="R138" s="9">
        <v>10.0</v>
      </c>
      <c r="S138" s="27" t="s">
        <v>48</v>
      </c>
      <c r="T138" t="s">
        <v>47</v>
      </c>
      <c r="W138" t="str">
        <f t="shared" si="46"/>
        <v>LOAD_DATE VARCHAR(10),</v>
      </c>
      <c r="X138" t="str">
        <f>VLOOKUP($E138,MAPPING!$B$2:$F$7,4,0)</f>
        <v>VARCHAR2</v>
      </c>
      <c r="Y138" s="9">
        <v>10.0</v>
      </c>
      <c r="Z138" s="27" t="s">
        <v>48</v>
      </c>
      <c r="AA138" t="s">
        <v>47</v>
      </c>
      <c r="AD138" s="28" t="str">
        <f t="shared" si="47"/>
        <v>LOAD_DATE VARCHAR2(10),</v>
      </c>
      <c r="AE138" t="str">
        <f>VLOOKUP($E138,MAPPING!$B$2:$F$7,5,0)</f>
        <v> VARCHAR</v>
      </c>
      <c r="AF138" s="9">
        <v>10.0</v>
      </c>
      <c r="AG138" s="27" t="s">
        <v>48</v>
      </c>
      <c r="AH138" t="s">
        <v>47</v>
      </c>
      <c r="AK138" t="str">
        <f t="shared" si="48"/>
        <v>LOAD_DATE  VARCHAR(10),</v>
      </c>
    </row>
    <row r="139" ht="15.75" customHeight="1">
      <c r="A139" s="24"/>
      <c r="B139" s="24"/>
      <c r="C139" s="25">
        <v>9.0</v>
      </c>
      <c r="D139" t="s">
        <v>69</v>
      </c>
      <c r="E139" t="s">
        <v>12</v>
      </c>
      <c r="F139" s="9">
        <v>50.0</v>
      </c>
      <c r="G139" s="27" t="s">
        <v>48</v>
      </c>
      <c r="H139" t="s">
        <v>47</v>
      </c>
      <c r="J139" t="str">
        <f>VLOOKUP($E139,MAPPING!$B$2:$F$7,2,0)</f>
        <v>INT</v>
      </c>
      <c r="K139" s="9">
        <v>50.0</v>
      </c>
      <c r="L139" s="27" t="s">
        <v>48</v>
      </c>
      <c r="M139" t="s">
        <v>47</v>
      </c>
      <c r="P13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39" t="str">
        <f>VLOOKUP($E139,MAPPING!$B$2:$F$7,3,0)</f>
        <v>INTEGER</v>
      </c>
      <c r="R139" s="9">
        <v>50.0</v>
      </c>
      <c r="S139" s="27" t="s">
        <v>48</v>
      </c>
      <c r="T139" t="s">
        <v>47</v>
      </c>
      <c r="W139" s="26" t="str">
        <f>CONCATENATE(UPPER($D139)," ",Q139,"(",R139,")",IF(U139&lt;&gt;"",cov3ncatenate(" DEFAULT ",U139),""),IF(S139="Y"," NOT NULL",""),", ",CHAR(10),   "CONSTRAINT ",UPPER($D130),"_PK  PRIMARY KEY(",UPPER($D130),"));")</f>
        <v>LOAD_ID INTEGER(50), 
CONSTRAINT BRANCH_ID_PK  PRIMARY KEY(BRANCH_ID));</v>
      </c>
      <c r="X139" t="str">
        <f>VLOOKUP($E139,MAPPING!$B$2:$F$7,4,0)</f>
        <v>INTEGER</v>
      </c>
      <c r="Y139" s="9">
        <v>50.0</v>
      </c>
      <c r="Z139" s="27" t="s">
        <v>48</v>
      </c>
      <c r="AA139" t="s">
        <v>47</v>
      </c>
      <c r="AD139" s="28" t="str">
        <f>CONCATENATE(UPPER($D342)," ",Q337,IF(X139="INTEGER","",CONCATENATE("(",Y139,")")) ,IF(U337&lt;&gt;"",cov3ncatenate(" DEFAULT ",U337),""),IF(S337="Y"," NOT NULL",""),", ",CHAR(10),"CONSTRAINT ",UPPER($B130),"_PK  PRIMARY KEY (",UPPER($D130),"));")</f>
        <v>LOAD_ID INTEGER, 
CONSTRAINT DIM_BRANCH_PK  PRIMARY KEY (BRANCH_ID));</v>
      </c>
      <c r="AE139" t="str">
        <f>VLOOKUP($E139,MAPPING!$B$2:$F$7,5,0)</f>
        <v>INTEGER</v>
      </c>
      <c r="AF139" s="9">
        <v>50.0</v>
      </c>
      <c r="AG139" s="27" t="s">
        <v>48</v>
      </c>
      <c r="AH139" t="s">
        <v>47</v>
      </c>
      <c r="AK139" s="26" t="str">
        <f>CONCATENATE(UPPER($D139)," ",AE139,IF(AE139="INTEGER","",CONCATENATE("(",AF139,")")),IF(AI139&lt;&gt;"",cov3ncatenate(" DEFAULT ",AI139),""),IF(AG139="Y"," NOT NULL",""),", ",CHAR(10),    "CONSTRAINT ",UPPER($D130),"_DIM__PK  PRIMARY KEY(",UPPER($D130),"));")</f>
        <v>LOAD_ID INTEGER, 
CONSTRAINT BRANCH_ID_DIM__PK  PRIMARY KEY(BRANCH_ID));</v>
      </c>
    </row>
    <row r="140" ht="15.75" customHeight="1">
      <c r="A140" s="24"/>
      <c r="B140" s="24" t="s">
        <v>125</v>
      </c>
      <c r="C140" s="25">
        <v>0.0</v>
      </c>
      <c r="D140" t="s">
        <v>126</v>
      </c>
      <c r="E140" t="s">
        <v>7</v>
      </c>
      <c r="F140" s="9">
        <v>50.0</v>
      </c>
      <c r="G140" t="s">
        <v>48</v>
      </c>
      <c r="H140" t="s">
        <v>48</v>
      </c>
      <c r="J140" t="str">
        <f>VLOOKUP($E140,MAPPING!$B$2:$F$7,2,0)</f>
        <v>STRING</v>
      </c>
      <c r="K140" s="9">
        <v>50.0</v>
      </c>
      <c r="L140" t="s">
        <v>47</v>
      </c>
      <c r="M140" t="s">
        <v>48</v>
      </c>
      <c r="N140">
        <v>0.0</v>
      </c>
      <c r="O140" s="26" t="str">
        <f>CONCATENATE("DROP TABLE IF EXISTS ",UPPER($B$140),";",CHAR(10),"CREATE TABLE ",UPPER($B$140),"(")</f>
        <v>DROP TABLE IF EXISTS DIM_COUNTRY;
CREATE TABLE DIM_COUNTRY(</v>
      </c>
      <c r="P140" t="str">
        <f t="shared" ref="P140:P142" si="49">CONCATENATE(UPPER($D140)," ",J140,",")</f>
        <v>COUNTRY_ID STRING,</v>
      </c>
      <c r="Q140" t="str">
        <f>VLOOKUP($E140,MAPPING!$B$2:$F$7,3,0)</f>
        <v>VARCHAR</v>
      </c>
      <c r="R140" s="9">
        <v>50.0</v>
      </c>
      <c r="S140" t="s">
        <v>47</v>
      </c>
      <c r="T140" t="s">
        <v>48</v>
      </c>
      <c r="U140">
        <v>0.0</v>
      </c>
      <c r="V140" s="26" t="str">
        <f>CONCATENATE("DROP TABLE IF EXISTS ",UPPER($B$140),";",CHAR(10),"CREATE TABLE ",UPPER($B$140),"(")</f>
        <v>DROP TABLE IF EXISTS DIM_COUNTRY;
CREATE TABLE DIM_COUNTRY(</v>
      </c>
      <c r="W140" t="str">
        <f t="shared" ref="W140:W144" si="50">CONCATENATE(UPPER($D140)," ",Q140,"(",R140,")",IF(U140&lt;&gt;"",CONCATENATE(" DEFAULT ",U140),""),IF(S140="Y"," NOT NULL",""),",")</f>
        <v>COUNTRY_ID VARCHAR(50) DEFAULT 0 NOT NULL,</v>
      </c>
      <c r="X140" t="str">
        <f>VLOOKUP($E140,MAPPING!$B$2:$F$7,4,0)</f>
        <v>VARCHAR2</v>
      </c>
      <c r="Y140" s="9">
        <v>50.0</v>
      </c>
      <c r="Z140" t="s">
        <v>47</v>
      </c>
      <c r="AA140" t="s">
        <v>48</v>
      </c>
      <c r="AB140">
        <v>0.0</v>
      </c>
      <c r="AC140" s="26" t="str">
        <f>CONCATENATE("DROP TABLE ",UPPER($B$140),";",CHAR(10),"CREATE TABLE ",UPPER($B$140),"(",CHAR(10),)</f>
        <v>DROP TABLE DIM_COUNTRY;
CREATE TABLE DIM_COUNTRY(
</v>
      </c>
      <c r="AD140" s="28" t="str">
        <f t="shared" ref="AD140:AD144" si="51">CONCATENATE(UPPER($D140)," ",X140,IF(X140="INTEGER","",CONCATENATE("(",Y140,")")) ,IF(Z140="Y"," NOT NULL",""),",")</f>
        <v>COUNTRY_ID VARCHAR2(50) NOT NULL,</v>
      </c>
      <c r="AE140" t="str">
        <f>VLOOKUP($E140,MAPPING!$B$2:$F$7,5,0)</f>
        <v> VARCHAR</v>
      </c>
      <c r="AF140" s="9">
        <v>50.0</v>
      </c>
      <c r="AG140" t="s">
        <v>47</v>
      </c>
      <c r="AH140" t="s">
        <v>48</v>
      </c>
      <c r="AI140">
        <v>0.0</v>
      </c>
      <c r="AJ140" s="26" t="str">
        <f>CONCATENATE("DROP TABLE IF EXISTS ",UPPER($B$140),";",CHAR(10),"CREATE TABLE ",UPPER($B$140),"(")</f>
        <v>DROP TABLE IF EXISTS DIM_COUNTRY;
CREATE TABLE DIM_COUNTRY(</v>
      </c>
      <c r="AK140" t="str">
        <f t="shared" ref="AK140:AK144" si="52">CONCATENATE(UPPER($D140)," ",AE140,IF(AE140="INTEGER","",CONCATENATE("(",AF140,")")),IF(AI140&lt;&gt;"",CONCATENATE(" DEFAULT ",AI140),""),IF(AG140="Y"," NOT NULL",""),",")</f>
        <v>COUNTRY_ID  VARCHAR(50) DEFAULT 0 NOT NULL,</v>
      </c>
    </row>
    <row r="141" ht="15.75" customHeight="1">
      <c r="A141" s="24"/>
      <c r="B141" s="24"/>
      <c r="C141" s="25">
        <v>1.0</v>
      </c>
      <c r="D141" t="s">
        <v>127</v>
      </c>
      <c r="E141" t="s">
        <v>7</v>
      </c>
      <c r="F141" s="9">
        <v>10.0</v>
      </c>
      <c r="G141" t="s">
        <v>48</v>
      </c>
      <c r="H141" t="s">
        <v>48</v>
      </c>
      <c r="J141" t="str">
        <f>VLOOKUP($E141,MAPPING!$B$2:$F$7,2,0)</f>
        <v>STRING</v>
      </c>
      <c r="K141" s="9">
        <v>10.0</v>
      </c>
      <c r="L141" t="s">
        <v>48</v>
      </c>
      <c r="M141" t="s">
        <v>48</v>
      </c>
      <c r="P141" t="str">
        <f t="shared" si="49"/>
        <v>COUNTRY_CODE STRING,</v>
      </c>
      <c r="Q141" t="str">
        <f>VLOOKUP($E141,MAPPING!$B$2:$F$7,3,0)</f>
        <v>VARCHAR</v>
      </c>
      <c r="R141" s="9">
        <v>10.0</v>
      </c>
      <c r="S141" t="s">
        <v>48</v>
      </c>
      <c r="T141" t="s">
        <v>48</v>
      </c>
      <c r="W141" t="str">
        <f t="shared" si="50"/>
        <v>COUNTRY_CODE VARCHAR(10),</v>
      </c>
      <c r="X141" t="str">
        <f>VLOOKUP($E141,MAPPING!$B$2:$F$7,4,0)</f>
        <v>VARCHAR2</v>
      </c>
      <c r="Y141" s="9">
        <v>10.0</v>
      </c>
      <c r="Z141" t="s">
        <v>48</v>
      </c>
      <c r="AA141" t="s">
        <v>48</v>
      </c>
      <c r="AD141" s="28" t="str">
        <f t="shared" si="51"/>
        <v>COUNTRY_CODE VARCHAR2(10),</v>
      </c>
      <c r="AE141" t="str">
        <f>VLOOKUP($E141,MAPPING!$B$2:$F$7,5,0)</f>
        <v> VARCHAR</v>
      </c>
      <c r="AF141" s="9">
        <v>10.0</v>
      </c>
      <c r="AG141" t="s">
        <v>48</v>
      </c>
      <c r="AH141" t="s">
        <v>48</v>
      </c>
      <c r="AK141" t="str">
        <f t="shared" si="52"/>
        <v>COUNTRY_CODE  VARCHAR(10),</v>
      </c>
    </row>
    <row r="142" ht="15.75" customHeight="1">
      <c r="A142" s="24"/>
      <c r="B142" s="24"/>
      <c r="C142" s="25">
        <v>2.0</v>
      </c>
      <c r="D142" t="s">
        <v>128</v>
      </c>
      <c r="E142" t="s">
        <v>7</v>
      </c>
      <c r="F142" s="9">
        <v>100.0</v>
      </c>
      <c r="G142" t="s">
        <v>48</v>
      </c>
      <c r="H142" t="s">
        <v>48</v>
      </c>
      <c r="J142" t="str">
        <f>VLOOKUP($E142,MAPPING!$B$2:$F$7,2,0)</f>
        <v>STRING</v>
      </c>
      <c r="K142" s="9">
        <v>100.0</v>
      </c>
      <c r="L142" t="s">
        <v>48</v>
      </c>
      <c r="M142" t="s">
        <v>48</v>
      </c>
      <c r="P142" t="str">
        <f t="shared" si="49"/>
        <v>COUNTRY_NAME STRING,</v>
      </c>
      <c r="Q142" t="str">
        <f>VLOOKUP($E142,MAPPING!$B$2:$F$7,3,0)</f>
        <v>VARCHAR</v>
      </c>
      <c r="R142" s="9">
        <v>100.0</v>
      </c>
      <c r="S142" t="s">
        <v>48</v>
      </c>
      <c r="T142" t="s">
        <v>48</v>
      </c>
      <c r="W142" t="str">
        <f t="shared" si="50"/>
        <v>COUNTRY_NAME VARCHAR(100),</v>
      </c>
      <c r="X142" t="str">
        <f>VLOOKUP($E142,MAPPING!$B$2:$F$7,4,0)</f>
        <v>VARCHAR2</v>
      </c>
      <c r="Y142" s="9">
        <v>100.0</v>
      </c>
      <c r="Z142" t="s">
        <v>48</v>
      </c>
      <c r="AA142" t="s">
        <v>48</v>
      </c>
      <c r="AD142" s="28" t="str">
        <f t="shared" si="51"/>
        <v>COUNTRY_NAME VARCHAR2(100),</v>
      </c>
      <c r="AE142" t="str">
        <f>VLOOKUP($E142,MAPPING!$B$2:$F$7,5,0)</f>
        <v> VARCHAR</v>
      </c>
      <c r="AF142" s="9">
        <v>100.0</v>
      </c>
      <c r="AG142" t="s">
        <v>48</v>
      </c>
      <c r="AH142" t="s">
        <v>48</v>
      </c>
      <c r="AK142" t="str">
        <f t="shared" si="52"/>
        <v>COUNTRY_NAME  VARCHAR(100),</v>
      </c>
    </row>
    <row r="143" ht="15.75" customHeight="1">
      <c r="A143" s="24"/>
      <c r="B143" s="24"/>
      <c r="C143" s="25">
        <v>3.0</v>
      </c>
      <c r="D143" t="s">
        <v>129</v>
      </c>
      <c r="E143" t="s">
        <v>12</v>
      </c>
      <c r="F143" s="9">
        <v>10.0</v>
      </c>
      <c r="G143" t="s">
        <v>48</v>
      </c>
      <c r="H143" t="s">
        <v>48</v>
      </c>
      <c r="J143" t="str">
        <f>VLOOKUP($E143,MAPPING!$B$2:$F$7,2,0)</f>
        <v>INT</v>
      </c>
      <c r="K143" s="9">
        <v>10.0</v>
      </c>
      <c r="L143" t="s">
        <v>48</v>
      </c>
      <c r="M143" t="s">
        <v>48</v>
      </c>
      <c r="P143" t="str">
        <f>CONCATENATE(UPPER($D143)," ",J143,")")</f>
        <v>COUNTRY_POPULATION INT)</v>
      </c>
      <c r="Q143" t="str">
        <f>VLOOKUP($E143,MAPPING!$B$2:$F$7,3,0)</f>
        <v>INTEGER</v>
      </c>
      <c r="R143" s="9">
        <v>10.0</v>
      </c>
      <c r="S143" t="s">
        <v>48</v>
      </c>
      <c r="T143" t="s">
        <v>48</v>
      </c>
      <c r="W143" t="str">
        <f t="shared" si="50"/>
        <v>COUNTRY_POPULATION INTEGER(10),</v>
      </c>
      <c r="X143" t="str">
        <f>VLOOKUP($E143,MAPPING!$B$2:$F$7,4,0)</f>
        <v>INTEGER</v>
      </c>
      <c r="Y143" s="9">
        <v>10.0</v>
      </c>
      <c r="Z143" t="s">
        <v>48</v>
      </c>
      <c r="AA143" t="s">
        <v>48</v>
      </c>
      <c r="AD143" s="28" t="str">
        <f t="shared" si="51"/>
        <v>COUNTRY_POPULATION INTEGER,</v>
      </c>
      <c r="AE143" t="str">
        <f>VLOOKUP($E143,MAPPING!$B$2:$F$7,5,0)</f>
        <v>INTEGER</v>
      </c>
      <c r="AF143" s="9">
        <v>10.0</v>
      </c>
      <c r="AG143" t="s">
        <v>48</v>
      </c>
      <c r="AH143" t="s">
        <v>48</v>
      </c>
      <c r="AK143" t="str">
        <f t="shared" si="52"/>
        <v>COUNTRY_POPULATION INTEGER,</v>
      </c>
    </row>
    <row r="144" ht="15.75" customHeight="1">
      <c r="A144" s="24"/>
      <c r="B144" s="24"/>
      <c r="C144" s="25">
        <v>5.0</v>
      </c>
      <c r="D144" t="s">
        <v>68</v>
      </c>
      <c r="E144" t="s">
        <v>7</v>
      </c>
      <c r="F144" s="9">
        <v>10.0</v>
      </c>
      <c r="G144" s="27" t="s">
        <v>48</v>
      </c>
      <c r="H144" t="s">
        <v>47</v>
      </c>
      <c r="J144" t="str">
        <f>VLOOKUP($E144,MAPPING!$B$2:$F$7,2,0)</f>
        <v>STRING</v>
      </c>
      <c r="K144" s="9">
        <v>10.0</v>
      </c>
      <c r="L144" s="27" t="s">
        <v>48</v>
      </c>
      <c r="M144" t="s">
        <v>47</v>
      </c>
      <c r="Q144" t="str">
        <f>VLOOKUP($E144,MAPPING!$B$2:$F$7,3,0)</f>
        <v>VARCHAR</v>
      </c>
      <c r="R144" s="9">
        <v>10.0</v>
      </c>
      <c r="S144" s="27" t="s">
        <v>48</v>
      </c>
      <c r="T144" t="s">
        <v>47</v>
      </c>
      <c r="W144" t="str">
        <f t="shared" si="50"/>
        <v>LOAD_DATE VARCHAR(10),</v>
      </c>
      <c r="X144" t="str">
        <f>VLOOKUP($E144,MAPPING!$B$2:$F$7,4,0)</f>
        <v>VARCHAR2</v>
      </c>
      <c r="Y144" s="9">
        <v>10.0</v>
      </c>
      <c r="Z144" s="27" t="s">
        <v>48</v>
      </c>
      <c r="AA144" t="s">
        <v>47</v>
      </c>
      <c r="AD144" s="28" t="str">
        <f t="shared" si="51"/>
        <v>LOAD_DATE VARCHAR2(10),</v>
      </c>
      <c r="AE144" t="str">
        <f>VLOOKUP($E144,MAPPING!$B$2:$F$7,5,0)</f>
        <v> VARCHAR</v>
      </c>
      <c r="AF144" s="9">
        <v>10.0</v>
      </c>
      <c r="AG144" s="27" t="s">
        <v>48</v>
      </c>
      <c r="AH144" t="s">
        <v>47</v>
      </c>
      <c r="AK144" t="str">
        <f t="shared" si="52"/>
        <v>LOAD_DATE  VARCHAR(10),</v>
      </c>
    </row>
    <row r="145" ht="15.75" customHeight="1">
      <c r="A145" s="24"/>
      <c r="B145" s="24"/>
      <c r="C145" s="25">
        <v>6.0</v>
      </c>
      <c r="D145" t="s">
        <v>69</v>
      </c>
      <c r="E145" t="s">
        <v>12</v>
      </c>
      <c r="F145" s="9">
        <v>50.0</v>
      </c>
      <c r="G145" s="27" t="s">
        <v>48</v>
      </c>
      <c r="H145" t="s">
        <v>47</v>
      </c>
      <c r="J145" t="str">
        <f>VLOOKUP($E145,MAPPING!$B$2:$F$7,2,0)</f>
        <v>INT</v>
      </c>
      <c r="K145" s="9">
        <v>50.0</v>
      </c>
      <c r="L145" s="27" t="s">
        <v>48</v>
      </c>
      <c r="M145" t="s">
        <v>47</v>
      </c>
      <c r="P14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5" t="str">
        <f>VLOOKUP($E145,MAPPING!$B$2:$F$7,3,0)</f>
        <v>INTEGER</v>
      </c>
      <c r="R145" s="9">
        <v>50.0</v>
      </c>
      <c r="S145" s="27" t="s">
        <v>48</v>
      </c>
      <c r="T145" t="s">
        <v>47</v>
      </c>
      <c r="W145" s="26" t="str">
        <f>CONCATENATE(UPPER($D145)," ",Q145,"(",R145,")",IF(U145&lt;&gt;"",cov3ncatenate(" DEFAULT ",U145),""),IF(S145="Y"," NOT NULL",""),", ",CHAR(10),   "CONSTRAINT ",UPPER($D140),"_PK  PRIMARY KEY(",UPPER($D140),"));")</f>
        <v>LOAD_ID INTEGER(50), 
CONSTRAINT COUNTRY_ID_PK  PRIMARY KEY(COUNTRY_ID));</v>
      </c>
      <c r="X145" t="str">
        <f>VLOOKUP($E145,MAPPING!$B$2:$F$7,4,0)</f>
        <v>INTEGER</v>
      </c>
      <c r="Y145" s="9">
        <v>50.0</v>
      </c>
      <c r="Z145" s="27" t="s">
        <v>48</v>
      </c>
      <c r="AA145" t="s">
        <v>47</v>
      </c>
      <c r="AD145" s="28" t="str">
        <f>CONCATENATE(UPPER($D342)," ",Q337,IF(X145="INTEGER","",CONCATENATE("(",Y145,")")) ,IF(U337&lt;&gt;"",cov3ncatenate(" DEFAULT ",U337),""),IF(S337="Y"," NOT NULL",""),", ",CHAR(10),"CONSTRAINT ",UPPER($B140),"_PK  PRIMARY KEY (",UPPER($D140),"));")</f>
        <v>LOAD_ID INTEGER, 
CONSTRAINT DIM_COUNTRY_PK  PRIMARY KEY (COUNTRY_ID));</v>
      </c>
      <c r="AE145" t="str">
        <f>VLOOKUP($E145,MAPPING!$B$2:$F$7,5,0)</f>
        <v>INTEGER</v>
      </c>
      <c r="AF145" s="9">
        <v>50.0</v>
      </c>
      <c r="AG145" s="27" t="s">
        <v>48</v>
      </c>
      <c r="AH145" t="s">
        <v>47</v>
      </c>
      <c r="AK145" s="26" t="str">
        <f>CONCATENATE(UPPER($D145)," ",AE145,IF(AE145="INTEGER","",CONCATENATE("(",AF145,")")),IF(AI145&lt;&gt;"",cov3ncatenate(" DEFAULT ",AI145),""),IF(AG145="Y"," NOT NULL",""),", ",CHAR(10),    "CONSTRAINT ",UPPER($D140),"_DIM__PK  PRIMARY KEY(",UPPER($D140),"));")</f>
        <v>LOAD_ID INTEGER, 
CONSTRAINT COUNTRY_ID_DIM__PK  PRIMARY KEY(COUNTRY_ID));</v>
      </c>
    </row>
    <row r="146" ht="15.75" customHeight="1">
      <c r="A146" s="24"/>
      <c r="B146" s="24" t="s">
        <v>130</v>
      </c>
      <c r="C146" s="25">
        <v>0.0</v>
      </c>
      <c r="D146" t="s">
        <v>52</v>
      </c>
      <c r="E146" t="s">
        <v>7</v>
      </c>
      <c r="F146" s="9">
        <v>50.0</v>
      </c>
      <c r="G146" t="s">
        <v>47</v>
      </c>
      <c r="H146" s="27" t="s">
        <v>48</v>
      </c>
      <c r="I146">
        <v>0.0</v>
      </c>
      <c r="J146" t="str">
        <f>VLOOKUP($E146,MAPPING!$B$2:$F$7,2,0)</f>
        <v>STRING</v>
      </c>
      <c r="K146" s="9">
        <v>50.0</v>
      </c>
      <c r="L146" t="s">
        <v>47</v>
      </c>
      <c r="M146" s="27" t="s">
        <v>48</v>
      </c>
      <c r="N146">
        <v>0.0</v>
      </c>
      <c r="O146" s="26" t="str">
        <f>CONCATENATE("DROP TABLE IF EXISTS ",UPPER($B$146),";",CHAR(10),"CREATE TABLE ",UPPER($B$146),"(")</f>
        <v>DROP TABLE IF EXISTS DIM_CUSTOMER;
CREATE TABLE DIM_CUSTOMER(</v>
      </c>
      <c r="P146" t="str">
        <f t="shared" ref="P146:P159" si="53">CONCATENATE(UPPER($D146)," ",J146,",")</f>
        <v>CUSTOMER_ID STRING,</v>
      </c>
      <c r="Q146" t="str">
        <f>VLOOKUP($E146,MAPPING!$B$2:$F$7,3,0)</f>
        <v>VARCHAR</v>
      </c>
      <c r="R146" s="9">
        <v>50.0</v>
      </c>
      <c r="S146" t="s">
        <v>47</v>
      </c>
      <c r="T146" s="27" t="s">
        <v>48</v>
      </c>
      <c r="U146">
        <v>0.0</v>
      </c>
      <c r="V146" s="26" t="str">
        <f>CONCATENATE("DROP TABLE IF EXISTS ",UPPER($B$146),";",CHAR(10),"CREATE TABLE ",UPPER($B$146),"(")</f>
        <v>DROP TABLE IF EXISTS DIM_CUSTOMER;
CREATE TABLE DIM_CUSTOMER(</v>
      </c>
      <c r="W146" t="str">
        <f t="shared" ref="W146:W161" si="54">CONCATENATE(UPPER($D146)," ",Q146,"(",R146,")",IF(U146&lt;&gt;"",CONCATENATE(" DEFAULT ",U146),""),IF(S146="Y"," NOT NULL",""),",")</f>
        <v>CUSTOMER_ID VARCHAR(50) DEFAULT 0 NOT NULL,</v>
      </c>
      <c r="X146" t="str">
        <f>VLOOKUP($E146,MAPPING!$B$2:$F$7,4,0)</f>
        <v>VARCHAR2</v>
      </c>
      <c r="Y146" s="9">
        <v>50.0</v>
      </c>
      <c r="Z146" t="s">
        <v>47</v>
      </c>
      <c r="AA146" s="27" t="s">
        <v>48</v>
      </c>
      <c r="AB146">
        <v>0.0</v>
      </c>
      <c r="AC146" s="26" t="str">
        <f>CONCATENATE("DROP TABLE ",UPPER($B$146),";",CHAR(10),"CREATE TABLE ",UPPER($B$146),"(",CHAR(10),)</f>
        <v>DROP TABLE DIM_CUSTOMER;
CREATE TABLE DIM_CUSTOMER(
</v>
      </c>
      <c r="AD146" s="28" t="str">
        <f t="shared" ref="AD146:AD161" si="55">CONCATENATE(UPPER($D146)," ",X146,IF(X146="INTEGER","",CONCATENATE("(",Y146,")")) ,IF(Z146="Y"," NOT NULL",""),",")</f>
        <v>CUSTOMER_ID VARCHAR2(50) NOT NULL,</v>
      </c>
      <c r="AE146" t="str">
        <f>VLOOKUP($E146,MAPPING!$B$2:$F$7,5,0)</f>
        <v> VARCHAR</v>
      </c>
      <c r="AF146" s="9">
        <v>50.0</v>
      </c>
      <c r="AG146" t="s">
        <v>47</v>
      </c>
      <c r="AH146" s="27" t="s">
        <v>48</v>
      </c>
      <c r="AI146">
        <v>0.0</v>
      </c>
      <c r="AJ146" s="26" t="str">
        <f>CONCATENATE("DROP TABLE IF EXISTS ",UPPER($B$146),";",CHAR(10),"CREATE TABLE ",UPPER($B$146),"(")</f>
        <v>DROP TABLE IF EXISTS DIM_CUSTOMER;
CREATE TABLE DIM_CUSTOMER(</v>
      </c>
      <c r="AK146" t="str">
        <f t="shared" ref="AK146:AK161" si="56">CONCATENATE(UPPER($D146)," ",AE146,IF(AE146="INTEGER","",CONCATENATE("(",AF146,")")),IF(AI146&lt;&gt;"",CONCATENATE(" DEFAULT ",AI146),""),IF(AG146="Y"," NOT NULL",""),",")</f>
        <v>CUSTOMER_ID  VARCHAR(50) DEFAULT 0 NOT NULL,</v>
      </c>
    </row>
    <row r="147" ht="15.75" customHeight="1">
      <c r="A147" s="24"/>
      <c r="B147" s="24"/>
      <c r="C147" s="25">
        <v>1.0</v>
      </c>
      <c r="D147" t="s">
        <v>131</v>
      </c>
      <c r="E147" t="s">
        <v>7</v>
      </c>
      <c r="F147" s="9">
        <v>50.0</v>
      </c>
      <c r="G147" s="27" t="s">
        <v>48</v>
      </c>
      <c r="H147" s="27" t="s">
        <v>48</v>
      </c>
      <c r="I147" s="27"/>
      <c r="J147" t="str">
        <f>VLOOKUP($E147,MAPPING!$B$2:$F$7,2,0)</f>
        <v>STRING</v>
      </c>
      <c r="K147" s="9">
        <v>50.0</v>
      </c>
      <c r="L147" s="27" t="s">
        <v>48</v>
      </c>
      <c r="M147" s="27" t="s">
        <v>48</v>
      </c>
      <c r="N147" s="27"/>
      <c r="O147" s="27"/>
      <c r="P147" t="str">
        <f t="shared" si="53"/>
        <v>SRC_CUSTOMER_ID STRING,</v>
      </c>
      <c r="Q147" t="str">
        <f>VLOOKUP($E147,MAPPING!$B$2:$F$7,3,0)</f>
        <v>VARCHAR</v>
      </c>
      <c r="R147" s="9">
        <v>50.0</v>
      </c>
      <c r="S147" s="27" t="s">
        <v>48</v>
      </c>
      <c r="T147" s="27" t="s">
        <v>48</v>
      </c>
      <c r="U147" s="27"/>
      <c r="V147" s="27"/>
      <c r="W147" t="str">
        <f t="shared" si="54"/>
        <v>SRC_CUSTOMER_ID VARCHAR(50),</v>
      </c>
      <c r="X147" t="str">
        <f>VLOOKUP($E147,MAPPING!$B$2:$F$7,4,0)</f>
        <v>VARCHAR2</v>
      </c>
      <c r="Y147" s="9">
        <v>50.0</v>
      </c>
      <c r="Z147" s="27" t="s">
        <v>48</v>
      </c>
      <c r="AA147" s="27" t="s">
        <v>48</v>
      </c>
      <c r="AB147" s="27"/>
      <c r="AC147" s="27"/>
      <c r="AD147" s="28" t="str">
        <f t="shared" si="55"/>
        <v>SRC_CUSTOMER_ID VARCHAR2(50),</v>
      </c>
      <c r="AE147" t="str">
        <f>VLOOKUP($E147,MAPPING!$B$2:$F$7,5,0)</f>
        <v> VARCHAR</v>
      </c>
      <c r="AF147" s="9">
        <v>50.0</v>
      </c>
      <c r="AG147" s="27" t="s">
        <v>48</v>
      </c>
      <c r="AH147" s="27" t="s">
        <v>48</v>
      </c>
      <c r="AI147" s="27"/>
      <c r="AJ147" s="27"/>
      <c r="AK147" t="str">
        <f t="shared" si="56"/>
        <v>SRC_CUSTOMER_ID  VARCHAR(50),</v>
      </c>
    </row>
    <row r="148" ht="15.75" customHeight="1">
      <c r="A148" s="24"/>
      <c r="B148" s="24"/>
      <c r="C148" s="25">
        <v>2.0</v>
      </c>
      <c r="D148" t="s">
        <v>107</v>
      </c>
      <c r="E148" t="s">
        <v>7</v>
      </c>
      <c r="F148" s="9">
        <v>100.0</v>
      </c>
      <c r="G148" s="27" t="s">
        <v>48</v>
      </c>
      <c r="H148" s="27" t="s">
        <v>48</v>
      </c>
      <c r="I148" s="27"/>
      <c r="J148" t="str">
        <f>VLOOKUP($E148,MAPPING!$B$2:$F$7,2,0)</f>
        <v>STRING</v>
      </c>
      <c r="K148" s="9">
        <v>100.0</v>
      </c>
      <c r="L148" s="27" t="s">
        <v>48</v>
      </c>
      <c r="M148" s="27" t="s">
        <v>48</v>
      </c>
      <c r="N148" s="27"/>
      <c r="O148" s="27"/>
      <c r="P148" t="str">
        <f t="shared" si="53"/>
        <v>TITLE STRING,</v>
      </c>
      <c r="Q148" t="str">
        <f>VLOOKUP($E148,MAPPING!$B$2:$F$7,3,0)</f>
        <v>VARCHAR</v>
      </c>
      <c r="R148" s="9">
        <v>100.0</v>
      </c>
      <c r="S148" s="27" t="s">
        <v>48</v>
      </c>
      <c r="T148" s="27" t="s">
        <v>48</v>
      </c>
      <c r="U148" s="27"/>
      <c r="V148" s="27"/>
      <c r="W148" t="str">
        <f t="shared" si="54"/>
        <v>TITLE VARCHAR(100),</v>
      </c>
      <c r="X148" t="str">
        <f>VLOOKUP($E148,MAPPING!$B$2:$F$7,4,0)</f>
        <v>VARCHAR2</v>
      </c>
      <c r="Y148" s="9">
        <v>100.0</v>
      </c>
      <c r="Z148" s="27" t="s">
        <v>48</v>
      </c>
      <c r="AA148" s="27" t="s">
        <v>48</v>
      </c>
      <c r="AB148" s="27"/>
      <c r="AC148" s="27"/>
      <c r="AD148" s="28" t="str">
        <f t="shared" si="55"/>
        <v>TITLE VARCHAR2(100),</v>
      </c>
      <c r="AE148" t="str">
        <f>VLOOKUP($E148,MAPPING!$B$2:$F$7,5,0)</f>
        <v> VARCHAR</v>
      </c>
      <c r="AF148" s="9">
        <v>100.0</v>
      </c>
      <c r="AG148" s="27" t="s">
        <v>48</v>
      </c>
      <c r="AH148" s="27" t="s">
        <v>48</v>
      </c>
      <c r="AI148" s="27"/>
      <c r="AJ148" s="27"/>
      <c r="AK148" t="str">
        <f t="shared" si="56"/>
        <v>TITLE  VARCHAR(100),</v>
      </c>
    </row>
    <row r="149" ht="15.75" customHeight="1">
      <c r="A149" s="24"/>
      <c r="B149" s="24"/>
      <c r="C149" s="25">
        <v>3.0</v>
      </c>
      <c r="D149" t="s">
        <v>108</v>
      </c>
      <c r="E149" t="s">
        <v>7</v>
      </c>
      <c r="F149" s="9">
        <v>100.0</v>
      </c>
      <c r="G149" s="27" t="s">
        <v>48</v>
      </c>
      <c r="H149" s="27" t="s">
        <v>48</v>
      </c>
      <c r="I149" s="27"/>
      <c r="J149" t="str">
        <f>VLOOKUP($E149,MAPPING!$B$2:$F$7,2,0)</f>
        <v>STRING</v>
      </c>
      <c r="K149" s="9">
        <v>100.0</v>
      </c>
      <c r="L149" s="27" t="s">
        <v>48</v>
      </c>
      <c r="M149" s="27" t="s">
        <v>48</v>
      </c>
      <c r="N149" s="27"/>
      <c r="O149" s="27"/>
      <c r="P149" t="str">
        <f t="shared" si="53"/>
        <v>FIRST_NAME STRING,</v>
      </c>
      <c r="Q149" t="str">
        <f>VLOOKUP($E149,MAPPING!$B$2:$F$7,3,0)</f>
        <v>VARCHAR</v>
      </c>
      <c r="R149" s="9">
        <v>100.0</v>
      </c>
      <c r="S149" s="27" t="s">
        <v>48</v>
      </c>
      <c r="T149" s="27" t="s">
        <v>48</v>
      </c>
      <c r="U149" s="27"/>
      <c r="V149" s="27"/>
      <c r="W149" t="str">
        <f t="shared" si="54"/>
        <v>FIRST_NAME VARCHAR(100),</v>
      </c>
      <c r="X149" t="str">
        <f>VLOOKUP($E149,MAPPING!$B$2:$F$7,4,0)</f>
        <v>VARCHAR2</v>
      </c>
      <c r="Y149" s="9">
        <v>100.0</v>
      </c>
      <c r="Z149" s="27" t="s">
        <v>48</v>
      </c>
      <c r="AA149" s="27" t="s">
        <v>48</v>
      </c>
      <c r="AB149" s="27"/>
      <c r="AC149" s="27"/>
      <c r="AD149" s="28" t="str">
        <f t="shared" si="55"/>
        <v>FIRST_NAME VARCHAR2(100),</v>
      </c>
      <c r="AE149" t="str">
        <f>VLOOKUP($E149,MAPPING!$B$2:$F$7,5,0)</f>
        <v> VARCHAR</v>
      </c>
      <c r="AF149" s="9">
        <v>100.0</v>
      </c>
      <c r="AG149" s="27" t="s">
        <v>48</v>
      </c>
      <c r="AH149" s="27" t="s">
        <v>48</v>
      </c>
      <c r="AI149" s="27"/>
      <c r="AJ149" s="27"/>
      <c r="AK149" t="str">
        <f t="shared" si="56"/>
        <v>FIRST_NAME  VARCHAR(100),</v>
      </c>
    </row>
    <row r="150" ht="15.75" customHeight="1">
      <c r="A150" s="24"/>
      <c r="B150" s="24"/>
      <c r="C150" s="25">
        <v>4.0</v>
      </c>
      <c r="D150" t="s">
        <v>109</v>
      </c>
      <c r="E150" t="s">
        <v>7</v>
      </c>
      <c r="F150" s="9">
        <v>100.0</v>
      </c>
      <c r="G150" s="27" t="s">
        <v>48</v>
      </c>
      <c r="H150" s="27" t="s">
        <v>48</v>
      </c>
      <c r="I150" s="27"/>
      <c r="J150" t="str">
        <f>VLOOKUP($E150,MAPPING!$B$2:$F$7,2,0)</f>
        <v>STRING</v>
      </c>
      <c r="K150" s="9">
        <v>100.0</v>
      </c>
      <c r="L150" s="27" t="s">
        <v>48</v>
      </c>
      <c r="M150" s="27" t="s">
        <v>48</v>
      </c>
      <c r="N150" s="27"/>
      <c r="O150" s="27"/>
      <c r="P150" t="str">
        <f t="shared" si="53"/>
        <v>MIDDLE_NAME STRING,</v>
      </c>
      <c r="Q150" t="str">
        <f>VLOOKUP($E150,MAPPING!$B$2:$F$7,3,0)</f>
        <v>VARCHAR</v>
      </c>
      <c r="R150" s="9">
        <v>100.0</v>
      </c>
      <c r="S150" s="27" t="s">
        <v>48</v>
      </c>
      <c r="T150" s="27" t="s">
        <v>48</v>
      </c>
      <c r="U150" s="27"/>
      <c r="V150" s="27"/>
      <c r="W150" t="str">
        <f t="shared" si="54"/>
        <v>MIDDLE_NAME VARCHAR(100),</v>
      </c>
      <c r="X150" t="str">
        <f>VLOOKUP($E150,MAPPING!$B$2:$F$7,4,0)</f>
        <v>VARCHAR2</v>
      </c>
      <c r="Y150" s="9">
        <v>100.0</v>
      </c>
      <c r="Z150" s="27" t="s">
        <v>48</v>
      </c>
      <c r="AA150" s="27" t="s">
        <v>48</v>
      </c>
      <c r="AB150" s="27"/>
      <c r="AC150" s="27"/>
      <c r="AD150" s="28" t="str">
        <f t="shared" si="55"/>
        <v>MIDDLE_NAME VARCHAR2(100),</v>
      </c>
      <c r="AE150" t="str">
        <f>VLOOKUP($E150,MAPPING!$B$2:$F$7,5,0)</f>
        <v> VARCHAR</v>
      </c>
      <c r="AF150" s="9">
        <v>100.0</v>
      </c>
      <c r="AG150" s="27" t="s">
        <v>48</v>
      </c>
      <c r="AH150" s="27" t="s">
        <v>48</v>
      </c>
      <c r="AI150" s="27"/>
      <c r="AJ150" s="27"/>
      <c r="AK150" t="str">
        <f t="shared" si="56"/>
        <v>MIDDLE_NAME  VARCHAR(100),</v>
      </c>
    </row>
    <row r="151" ht="15.75" customHeight="1">
      <c r="A151" s="24"/>
      <c r="B151" s="24"/>
      <c r="C151" s="25">
        <v>5.0</v>
      </c>
      <c r="D151" t="s">
        <v>110</v>
      </c>
      <c r="E151" t="s">
        <v>7</v>
      </c>
      <c r="F151" s="9">
        <v>100.0</v>
      </c>
      <c r="G151" s="27" t="s">
        <v>48</v>
      </c>
      <c r="H151" s="27" t="s">
        <v>48</v>
      </c>
      <c r="I151" s="27"/>
      <c r="J151" t="str">
        <f>VLOOKUP($E151,MAPPING!$B$2:$F$7,2,0)</f>
        <v>STRING</v>
      </c>
      <c r="K151" s="9">
        <v>100.0</v>
      </c>
      <c r="L151" s="27" t="s">
        <v>48</v>
      </c>
      <c r="M151" s="27" t="s">
        <v>48</v>
      </c>
      <c r="N151" s="27"/>
      <c r="O151" s="27"/>
      <c r="P151" t="str">
        <f t="shared" si="53"/>
        <v>LAST_NAME STRING,</v>
      </c>
      <c r="Q151" t="str">
        <f>VLOOKUP($E151,MAPPING!$B$2:$F$7,3,0)</f>
        <v>VARCHAR</v>
      </c>
      <c r="R151" s="9">
        <v>100.0</v>
      </c>
      <c r="S151" s="27" t="s">
        <v>48</v>
      </c>
      <c r="T151" s="27" t="s">
        <v>48</v>
      </c>
      <c r="U151" s="27"/>
      <c r="V151" s="27"/>
      <c r="W151" t="str">
        <f t="shared" si="54"/>
        <v>LAST_NAME VARCHAR(100),</v>
      </c>
      <c r="X151" t="str">
        <f>VLOOKUP($E151,MAPPING!$B$2:$F$7,4,0)</f>
        <v>VARCHAR2</v>
      </c>
      <c r="Y151" s="9">
        <v>100.0</v>
      </c>
      <c r="Z151" s="27" t="s">
        <v>48</v>
      </c>
      <c r="AA151" s="27" t="s">
        <v>48</v>
      </c>
      <c r="AB151" s="27"/>
      <c r="AC151" s="27"/>
      <c r="AD151" s="28" t="str">
        <f t="shared" si="55"/>
        <v>LAST_NAME VARCHAR2(100),</v>
      </c>
      <c r="AE151" t="str">
        <f>VLOOKUP($E151,MAPPING!$B$2:$F$7,5,0)</f>
        <v> VARCHAR</v>
      </c>
      <c r="AF151" s="9">
        <v>100.0</v>
      </c>
      <c r="AG151" s="27" t="s">
        <v>48</v>
      </c>
      <c r="AH151" s="27" t="s">
        <v>48</v>
      </c>
      <c r="AI151" s="27"/>
      <c r="AJ151" s="27"/>
      <c r="AK151" t="str">
        <f t="shared" si="56"/>
        <v>LAST_NAME  VARCHAR(100),</v>
      </c>
    </row>
    <row r="152" ht="15.75" customHeight="1">
      <c r="A152" s="24"/>
      <c r="B152" s="24"/>
      <c r="C152" s="25">
        <v>6.0</v>
      </c>
      <c r="D152" t="s">
        <v>78</v>
      </c>
      <c r="E152" t="s">
        <v>7</v>
      </c>
      <c r="F152" s="9">
        <v>50.0</v>
      </c>
      <c r="G152" s="27" t="s">
        <v>48</v>
      </c>
      <c r="H152" s="27" t="s">
        <v>48</v>
      </c>
      <c r="I152" s="27"/>
      <c r="J152" t="str">
        <f>VLOOKUP($E152,MAPPING!$B$2:$F$7,2,0)</f>
        <v>STRING</v>
      </c>
      <c r="K152" s="9">
        <v>50.0</v>
      </c>
      <c r="L152" s="27" t="s">
        <v>48</v>
      </c>
      <c r="M152" s="27" t="s">
        <v>48</v>
      </c>
      <c r="N152" s="27"/>
      <c r="O152" s="27"/>
      <c r="P152" t="str">
        <f t="shared" si="53"/>
        <v>ADDRESS_LINE1 STRING,</v>
      </c>
      <c r="Q152" t="str">
        <f>VLOOKUP($E152,MAPPING!$B$2:$F$7,3,0)</f>
        <v>VARCHAR</v>
      </c>
      <c r="R152" s="9">
        <v>50.0</v>
      </c>
      <c r="S152" s="27" t="s">
        <v>48</v>
      </c>
      <c r="T152" s="27" t="s">
        <v>48</v>
      </c>
      <c r="U152" s="27"/>
      <c r="V152" s="27"/>
      <c r="W152" t="str">
        <f t="shared" si="54"/>
        <v>ADDRESS_LINE1 VARCHAR(50),</v>
      </c>
      <c r="X152" t="str">
        <f>VLOOKUP($E152,MAPPING!$B$2:$F$7,4,0)</f>
        <v>VARCHAR2</v>
      </c>
      <c r="Y152" s="9">
        <v>50.0</v>
      </c>
      <c r="Z152" s="27" t="s">
        <v>48</v>
      </c>
      <c r="AA152" s="27" t="s">
        <v>48</v>
      </c>
      <c r="AB152" s="27"/>
      <c r="AC152" s="27"/>
      <c r="AD152" s="28" t="str">
        <f t="shared" si="55"/>
        <v>ADDRESS_LINE1 VARCHAR2(50),</v>
      </c>
      <c r="AE152" t="str">
        <f>VLOOKUP($E152,MAPPING!$B$2:$F$7,5,0)</f>
        <v> VARCHAR</v>
      </c>
      <c r="AF152" s="9">
        <v>50.0</v>
      </c>
      <c r="AG152" s="27" t="s">
        <v>48</v>
      </c>
      <c r="AH152" s="27" t="s">
        <v>48</v>
      </c>
      <c r="AI152" s="27"/>
      <c r="AJ152" s="27"/>
      <c r="AK152" t="str">
        <f t="shared" si="56"/>
        <v>ADDRESS_LINE1  VARCHAR(50),</v>
      </c>
    </row>
    <row r="153" ht="15.75" customHeight="1">
      <c r="A153" s="24"/>
      <c r="B153" s="24"/>
      <c r="C153" s="25">
        <v>7.0</v>
      </c>
      <c r="D153" t="s">
        <v>79</v>
      </c>
      <c r="E153" t="s">
        <v>7</v>
      </c>
      <c r="F153" s="9">
        <v>50.0</v>
      </c>
      <c r="G153" s="27" t="s">
        <v>48</v>
      </c>
      <c r="H153" s="27" t="s">
        <v>48</v>
      </c>
      <c r="I153" s="27"/>
      <c r="J153" t="str">
        <f>VLOOKUP($E153,MAPPING!$B$2:$F$7,2,0)</f>
        <v>STRING</v>
      </c>
      <c r="K153" s="9">
        <v>50.0</v>
      </c>
      <c r="L153" s="27" t="s">
        <v>48</v>
      </c>
      <c r="M153" s="27" t="s">
        <v>48</v>
      </c>
      <c r="N153" s="27"/>
      <c r="O153" s="27"/>
      <c r="P153" t="str">
        <f t="shared" si="53"/>
        <v>ADDRESS_LINE2 STRING,</v>
      </c>
      <c r="Q153" t="str">
        <f>VLOOKUP($E153,MAPPING!$B$2:$F$7,3,0)</f>
        <v>VARCHAR</v>
      </c>
      <c r="R153" s="9">
        <v>50.0</v>
      </c>
      <c r="S153" s="27" t="s">
        <v>48</v>
      </c>
      <c r="T153" s="27" t="s">
        <v>48</v>
      </c>
      <c r="U153" s="27"/>
      <c r="V153" s="27"/>
      <c r="W153" t="str">
        <f t="shared" si="54"/>
        <v>ADDRESS_LINE2 VARCHAR(50),</v>
      </c>
      <c r="X153" t="str">
        <f>VLOOKUP($E153,MAPPING!$B$2:$F$7,4,0)</f>
        <v>VARCHAR2</v>
      </c>
      <c r="Y153" s="9">
        <v>50.0</v>
      </c>
      <c r="Z153" s="27" t="s">
        <v>48</v>
      </c>
      <c r="AA153" s="27" t="s">
        <v>48</v>
      </c>
      <c r="AB153" s="27"/>
      <c r="AC153" s="27"/>
      <c r="AD153" s="28" t="str">
        <f t="shared" si="55"/>
        <v>ADDRESS_LINE2 VARCHAR2(50),</v>
      </c>
      <c r="AE153" t="str">
        <f>VLOOKUP($E153,MAPPING!$B$2:$F$7,5,0)</f>
        <v> VARCHAR</v>
      </c>
      <c r="AF153" s="9">
        <v>50.0</v>
      </c>
      <c r="AG153" s="27" t="s">
        <v>48</v>
      </c>
      <c r="AH153" s="27" t="s">
        <v>48</v>
      </c>
      <c r="AI153" s="27"/>
      <c r="AJ153" s="27"/>
      <c r="AK153" t="str">
        <f t="shared" si="56"/>
        <v>ADDRESS_LINE2  VARCHAR(50),</v>
      </c>
    </row>
    <row r="154" ht="15.75" customHeight="1">
      <c r="A154" s="24"/>
      <c r="B154" s="24"/>
      <c r="C154" s="25">
        <v>8.0</v>
      </c>
      <c r="D154" t="s">
        <v>112</v>
      </c>
      <c r="E154" t="s">
        <v>7</v>
      </c>
      <c r="F154" s="9">
        <v>50.0</v>
      </c>
      <c r="G154" s="27" t="s">
        <v>48</v>
      </c>
      <c r="H154" s="27" t="s">
        <v>48</v>
      </c>
      <c r="I154" s="27"/>
      <c r="J154" t="str">
        <f>VLOOKUP($E154,MAPPING!$B$2:$F$7,2,0)</f>
        <v>STRING</v>
      </c>
      <c r="K154" s="9">
        <v>50.0</v>
      </c>
      <c r="L154" s="27" t="s">
        <v>48</v>
      </c>
      <c r="M154" s="27" t="s">
        <v>48</v>
      </c>
      <c r="N154" s="27"/>
      <c r="O154" s="27"/>
      <c r="P154" t="str">
        <f t="shared" si="53"/>
        <v>PHONE STRING,</v>
      </c>
      <c r="Q154" t="str">
        <f>VLOOKUP($E154,MAPPING!$B$2:$F$7,3,0)</f>
        <v>VARCHAR</v>
      </c>
      <c r="R154" s="9">
        <v>50.0</v>
      </c>
      <c r="S154" s="27" t="s">
        <v>48</v>
      </c>
      <c r="T154" s="27" t="s">
        <v>48</v>
      </c>
      <c r="U154" s="27"/>
      <c r="V154" s="27"/>
      <c r="W154" t="str">
        <f t="shared" si="54"/>
        <v>PHONE VARCHAR(50),</v>
      </c>
      <c r="X154" t="str">
        <f>VLOOKUP($E154,MAPPING!$B$2:$F$7,4,0)</f>
        <v>VARCHAR2</v>
      </c>
      <c r="Y154" s="9">
        <v>50.0</v>
      </c>
      <c r="Z154" s="27" t="s">
        <v>48</v>
      </c>
      <c r="AA154" s="27" t="s">
        <v>48</v>
      </c>
      <c r="AB154" s="27"/>
      <c r="AC154" s="27"/>
      <c r="AD154" s="28" t="str">
        <f t="shared" si="55"/>
        <v>PHONE VARCHAR2(50),</v>
      </c>
      <c r="AE154" t="str">
        <f>VLOOKUP($E154,MAPPING!$B$2:$F$7,5,0)</f>
        <v> VARCHAR</v>
      </c>
      <c r="AF154" s="9">
        <v>50.0</v>
      </c>
      <c r="AG154" s="27" t="s">
        <v>48</v>
      </c>
      <c r="AH154" s="27" t="s">
        <v>48</v>
      </c>
      <c r="AI154" s="27"/>
      <c r="AJ154" s="27"/>
      <c r="AK154" t="str">
        <f t="shared" si="56"/>
        <v>PHONE  VARCHAR(50),</v>
      </c>
    </row>
    <row r="155" ht="15.75" customHeight="1">
      <c r="A155" s="24"/>
      <c r="B155" s="24"/>
      <c r="C155" s="25">
        <v>9.0</v>
      </c>
      <c r="D155" t="s">
        <v>113</v>
      </c>
      <c r="E155" t="s">
        <v>7</v>
      </c>
      <c r="F155" s="9">
        <v>10.0</v>
      </c>
      <c r="G155" s="27" t="s">
        <v>48</v>
      </c>
      <c r="H155" s="27" t="s">
        <v>48</v>
      </c>
      <c r="I155" s="27"/>
      <c r="J155" t="str">
        <f>VLOOKUP($E155,MAPPING!$B$2:$F$7,2,0)</f>
        <v>STRING</v>
      </c>
      <c r="K155" s="9">
        <v>10.0</v>
      </c>
      <c r="L155" s="27" t="s">
        <v>48</v>
      </c>
      <c r="M155" s="27" t="s">
        <v>48</v>
      </c>
      <c r="N155" s="27"/>
      <c r="O155" s="27"/>
      <c r="P155" t="str">
        <f t="shared" si="53"/>
        <v>DATE_FIRST_PURCHASE STRING,</v>
      </c>
      <c r="Q155" t="str">
        <f>VLOOKUP($E155,MAPPING!$B$2:$F$7,3,0)</f>
        <v>VARCHAR</v>
      </c>
      <c r="R155" s="9">
        <v>10.0</v>
      </c>
      <c r="S155" s="27" t="s">
        <v>48</v>
      </c>
      <c r="T155" s="27" t="s">
        <v>48</v>
      </c>
      <c r="U155" s="27"/>
      <c r="V155" s="27"/>
      <c r="W155" t="str">
        <f t="shared" si="54"/>
        <v>DATE_FIRST_PURCHASE VARCHAR(10),</v>
      </c>
      <c r="X155" t="str">
        <f>VLOOKUP($E155,MAPPING!$B$2:$F$7,4,0)</f>
        <v>VARCHAR2</v>
      </c>
      <c r="Y155" s="9">
        <v>10.0</v>
      </c>
      <c r="Z155" s="27" t="s">
        <v>48</v>
      </c>
      <c r="AA155" s="27" t="s">
        <v>48</v>
      </c>
      <c r="AB155" s="27"/>
      <c r="AC155" s="27"/>
      <c r="AD155" s="28" t="str">
        <f t="shared" si="55"/>
        <v>DATE_FIRST_PURCHASE VARCHAR2(10),</v>
      </c>
      <c r="AE155" t="str">
        <f>VLOOKUP($E155,MAPPING!$B$2:$F$7,5,0)</f>
        <v> VARCHAR</v>
      </c>
      <c r="AF155" s="9">
        <v>10.0</v>
      </c>
      <c r="AG155" s="27" t="s">
        <v>48</v>
      </c>
      <c r="AH155" s="27" t="s">
        <v>48</v>
      </c>
      <c r="AI155" s="27"/>
      <c r="AJ155" s="27"/>
      <c r="AK155" t="str">
        <f t="shared" si="56"/>
        <v>DATE_FIRST_PURCHASE  VARCHAR(10),</v>
      </c>
    </row>
    <row r="156" ht="15.75" customHeight="1">
      <c r="A156" s="24"/>
      <c r="B156" s="24"/>
      <c r="C156" s="25">
        <v>10.0</v>
      </c>
      <c r="D156" t="s">
        <v>132</v>
      </c>
      <c r="E156" t="s">
        <v>12</v>
      </c>
      <c r="F156">
        <v>10.0</v>
      </c>
      <c r="G156" s="27" t="s">
        <v>48</v>
      </c>
      <c r="H156" s="27" t="s">
        <v>48</v>
      </c>
      <c r="I156" s="27"/>
      <c r="J156" t="str">
        <f>VLOOKUP($E156,MAPPING!$B$2:$F$7,2,0)</f>
        <v>INT</v>
      </c>
      <c r="K156">
        <v>10.0</v>
      </c>
      <c r="L156" s="27" t="s">
        <v>48</v>
      </c>
      <c r="M156" s="27" t="s">
        <v>48</v>
      </c>
      <c r="N156" s="27"/>
      <c r="O156" s="27"/>
      <c r="P156" t="str">
        <f t="shared" si="53"/>
        <v>COMMUTE_DISTANCE INT,</v>
      </c>
      <c r="Q156" t="str">
        <f>VLOOKUP($E156,MAPPING!$B$2:$F$7,3,0)</f>
        <v>INTEGER</v>
      </c>
      <c r="R156">
        <v>10.0</v>
      </c>
      <c r="S156" s="27" t="s">
        <v>48</v>
      </c>
      <c r="T156" s="27" t="s">
        <v>48</v>
      </c>
      <c r="U156" s="27"/>
      <c r="V156" s="27"/>
      <c r="W156" t="str">
        <f t="shared" si="54"/>
        <v>COMMUTE_DISTANCE INTEGER(10),</v>
      </c>
      <c r="X156" t="str">
        <f>VLOOKUP($E156,MAPPING!$B$2:$F$7,4,0)</f>
        <v>INTEGER</v>
      </c>
      <c r="Y156">
        <v>10.0</v>
      </c>
      <c r="Z156" s="27" t="s">
        <v>48</v>
      </c>
      <c r="AA156" s="27" t="s">
        <v>48</v>
      </c>
      <c r="AB156" s="27"/>
      <c r="AC156" s="27"/>
      <c r="AD156" s="28" t="str">
        <f t="shared" si="55"/>
        <v>COMMUTE_DISTANCE INTEGER,</v>
      </c>
      <c r="AE156" t="str">
        <f>VLOOKUP($E156,MAPPING!$B$2:$F$7,5,0)</f>
        <v>INTEGER</v>
      </c>
      <c r="AF156">
        <v>10.0</v>
      </c>
      <c r="AG156" s="27" t="s">
        <v>48</v>
      </c>
      <c r="AH156" s="27" t="s">
        <v>48</v>
      </c>
      <c r="AI156" s="27"/>
      <c r="AJ156" s="27"/>
      <c r="AK156" t="str">
        <f t="shared" si="56"/>
        <v>COMMUTE_DISTANCE INTEGER,</v>
      </c>
    </row>
    <row r="157" ht="15.75" customHeight="1">
      <c r="A157" s="24"/>
      <c r="B157" s="24"/>
      <c r="C157" s="25">
        <v>11.0</v>
      </c>
      <c r="D157" t="s">
        <v>81</v>
      </c>
      <c r="E157" t="s">
        <v>7</v>
      </c>
      <c r="F157" s="9">
        <v>100.0</v>
      </c>
      <c r="G157" s="27" t="s">
        <v>48</v>
      </c>
      <c r="H157" s="27" t="s">
        <v>48</v>
      </c>
      <c r="I157" s="27"/>
      <c r="J157" t="str">
        <f>VLOOKUP($E157,MAPPING!$B$2:$F$7,2,0)</f>
        <v>STRING</v>
      </c>
      <c r="K157" s="9">
        <v>100.0</v>
      </c>
      <c r="L157" s="27" t="s">
        <v>48</v>
      </c>
      <c r="M157" s="27" t="s">
        <v>48</v>
      </c>
      <c r="N157" s="27"/>
      <c r="O157" s="27"/>
      <c r="P157" t="str">
        <f t="shared" si="53"/>
        <v>CITY STRING,</v>
      </c>
      <c r="Q157" t="str">
        <f>VLOOKUP($E157,MAPPING!$B$2:$F$7,3,0)</f>
        <v>VARCHAR</v>
      </c>
      <c r="R157" s="9">
        <v>100.0</v>
      </c>
      <c r="S157" s="27" t="s">
        <v>48</v>
      </c>
      <c r="T157" s="27" t="s">
        <v>48</v>
      </c>
      <c r="U157" s="27"/>
      <c r="V157" s="27"/>
      <c r="W157" t="str">
        <f t="shared" si="54"/>
        <v>CITY VARCHAR(100),</v>
      </c>
      <c r="X157" t="str">
        <f>VLOOKUP($E157,MAPPING!$B$2:$F$7,4,0)</f>
        <v>VARCHAR2</v>
      </c>
      <c r="Y157" s="9">
        <v>100.0</v>
      </c>
      <c r="Z157" s="27" t="s">
        <v>48</v>
      </c>
      <c r="AA157" s="27" t="s">
        <v>48</v>
      </c>
      <c r="AB157" s="27"/>
      <c r="AC157" s="27"/>
      <c r="AD157" s="28" t="str">
        <f t="shared" si="55"/>
        <v>CITY VARCHAR2(100),</v>
      </c>
      <c r="AE157" t="str">
        <f>VLOOKUP($E157,MAPPING!$B$2:$F$7,5,0)</f>
        <v> VARCHAR</v>
      </c>
      <c r="AF157" s="9">
        <v>100.0</v>
      </c>
      <c r="AG157" s="27" t="s">
        <v>48</v>
      </c>
      <c r="AH157" s="27" t="s">
        <v>48</v>
      </c>
      <c r="AI157" s="27"/>
      <c r="AJ157" s="27"/>
      <c r="AK157" t="str">
        <f t="shared" si="56"/>
        <v>CITY  VARCHAR(100),</v>
      </c>
    </row>
    <row r="158" ht="15.75" customHeight="1">
      <c r="A158" s="24"/>
      <c r="B158" s="24"/>
      <c r="C158" s="25">
        <v>12.0</v>
      </c>
      <c r="D158" t="s">
        <v>83</v>
      </c>
      <c r="E158" t="s">
        <v>7</v>
      </c>
      <c r="F158" s="9">
        <v>100.0</v>
      </c>
      <c r="G158" s="27" t="s">
        <v>48</v>
      </c>
      <c r="H158" s="27" t="s">
        <v>48</v>
      </c>
      <c r="I158" s="27"/>
      <c r="J158" t="str">
        <f>VLOOKUP($E158,MAPPING!$B$2:$F$7,2,0)</f>
        <v>STRING</v>
      </c>
      <c r="K158" s="9">
        <v>100.0</v>
      </c>
      <c r="L158" s="27" t="s">
        <v>48</v>
      </c>
      <c r="M158" s="27" t="s">
        <v>48</v>
      </c>
      <c r="N158" s="27"/>
      <c r="O158" s="27"/>
      <c r="P158" t="str">
        <f t="shared" si="53"/>
        <v>STATE STRING,</v>
      </c>
      <c r="Q158" t="str">
        <f>VLOOKUP($E158,MAPPING!$B$2:$F$7,3,0)</f>
        <v>VARCHAR</v>
      </c>
      <c r="R158" s="9">
        <v>100.0</v>
      </c>
      <c r="S158" s="27" t="s">
        <v>48</v>
      </c>
      <c r="T158" s="27" t="s">
        <v>48</v>
      </c>
      <c r="U158" s="27"/>
      <c r="V158" s="27"/>
      <c r="W158" t="str">
        <f t="shared" si="54"/>
        <v>STATE VARCHAR(100),</v>
      </c>
      <c r="X158" t="str">
        <f>VLOOKUP($E158,MAPPING!$B$2:$F$7,4,0)</f>
        <v>VARCHAR2</v>
      </c>
      <c r="Y158" s="9">
        <v>100.0</v>
      </c>
      <c r="Z158" s="27" t="s">
        <v>48</v>
      </c>
      <c r="AA158" s="27" t="s">
        <v>48</v>
      </c>
      <c r="AB158" s="27"/>
      <c r="AC158" s="27"/>
      <c r="AD158" s="28" t="str">
        <f t="shared" si="55"/>
        <v>STATE VARCHAR2(100),</v>
      </c>
      <c r="AE158" t="str">
        <f>VLOOKUP($E158,MAPPING!$B$2:$F$7,5,0)</f>
        <v> VARCHAR</v>
      </c>
      <c r="AF158" s="9">
        <v>100.0</v>
      </c>
      <c r="AG158" s="27" t="s">
        <v>48</v>
      </c>
      <c r="AH158" s="27" t="s">
        <v>48</v>
      </c>
      <c r="AI158" s="27"/>
      <c r="AJ158" s="27"/>
      <c r="AK158" t="str">
        <f t="shared" si="56"/>
        <v>STATE  VARCHAR(100),</v>
      </c>
    </row>
    <row r="159" ht="15.75" customHeight="1">
      <c r="A159" s="24"/>
      <c r="B159" s="24"/>
      <c r="C159" s="25">
        <v>13.0</v>
      </c>
      <c r="D159" t="s">
        <v>133</v>
      </c>
      <c r="E159" t="s">
        <v>7</v>
      </c>
      <c r="F159" s="9">
        <v>10.0</v>
      </c>
      <c r="G159" s="27" t="s">
        <v>48</v>
      </c>
      <c r="H159" s="27" t="s">
        <v>48</v>
      </c>
      <c r="I159" s="27"/>
      <c r="J159" t="str">
        <f>VLOOKUP($E159,MAPPING!$B$2:$F$7,2,0)</f>
        <v>STRING</v>
      </c>
      <c r="K159" s="9">
        <v>10.0</v>
      </c>
      <c r="L159" s="27" t="s">
        <v>48</v>
      </c>
      <c r="M159" s="27" t="s">
        <v>48</v>
      </c>
      <c r="N159" s="27"/>
      <c r="O159" s="27"/>
      <c r="P159" t="str">
        <f t="shared" si="53"/>
        <v>POSTAL_CODE STRING,</v>
      </c>
      <c r="Q159" t="str">
        <f>VLOOKUP($E159,MAPPING!$B$2:$F$7,3,0)</f>
        <v>VARCHAR</v>
      </c>
      <c r="R159" s="9">
        <v>10.0</v>
      </c>
      <c r="S159" s="27" t="s">
        <v>48</v>
      </c>
      <c r="T159" s="27" t="s">
        <v>48</v>
      </c>
      <c r="U159" s="27"/>
      <c r="V159" s="27"/>
      <c r="W159" t="str">
        <f t="shared" si="54"/>
        <v>POSTAL_CODE VARCHAR(10),</v>
      </c>
      <c r="X159" t="str">
        <f>VLOOKUP($E159,MAPPING!$B$2:$F$7,4,0)</f>
        <v>VARCHAR2</v>
      </c>
      <c r="Y159" s="9">
        <v>10.0</v>
      </c>
      <c r="Z159" s="27" t="s">
        <v>48</v>
      </c>
      <c r="AA159" s="27" t="s">
        <v>48</v>
      </c>
      <c r="AB159" s="27"/>
      <c r="AC159" s="27"/>
      <c r="AD159" s="28" t="str">
        <f t="shared" si="55"/>
        <v>POSTAL_CODE VARCHAR2(10),</v>
      </c>
      <c r="AE159" t="str">
        <f>VLOOKUP($E159,MAPPING!$B$2:$F$7,5,0)</f>
        <v> VARCHAR</v>
      </c>
      <c r="AF159" s="9">
        <v>10.0</v>
      </c>
      <c r="AG159" s="27" t="s">
        <v>48</v>
      </c>
      <c r="AH159" s="27" t="s">
        <v>48</v>
      </c>
      <c r="AI159" s="27"/>
      <c r="AJ159" s="27"/>
      <c r="AK159" t="str">
        <f t="shared" si="56"/>
        <v>POSTAL_CODE  VARCHAR(10),</v>
      </c>
    </row>
    <row r="160" ht="15.75" customHeight="1">
      <c r="A160" s="24"/>
      <c r="B160" s="24"/>
      <c r="C160" s="25">
        <v>14.0</v>
      </c>
      <c r="D160" t="s">
        <v>85</v>
      </c>
      <c r="E160" t="s">
        <v>7</v>
      </c>
      <c r="F160" s="9">
        <v>100.0</v>
      </c>
      <c r="G160" s="27" t="s">
        <v>48</v>
      </c>
      <c r="H160" s="27" t="s">
        <v>48</v>
      </c>
      <c r="I160" s="27"/>
      <c r="J160" t="str">
        <f>VLOOKUP($E160,MAPPING!$B$2:$F$7,2,0)</f>
        <v>STRING</v>
      </c>
      <c r="K160" s="9">
        <v>100.0</v>
      </c>
      <c r="L160" s="27" t="s">
        <v>48</v>
      </c>
      <c r="M160" s="27" t="s">
        <v>48</v>
      </c>
      <c r="N160" s="27"/>
      <c r="O160" s="27"/>
      <c r="P160" t="str">
        <f>CONCATENATE(UPPER($D160)," ",J160,")")</f>
        <v>COUNTRY STRING)</v>
      </c>
      <c r="Q160" t="str">
        <f>VLOOKUP($E160,MAPPING!$B$2:$F$7,3,0)</f>
        <v>VARCHAR</v>
      </c>
      <c r="R160" s="9">
        <v>100.0</v>
      </c>
      <c r="S160" s="27" t="s">
        <v>48</v>
      </c>
      <c r="T160" s="27" t="s">
        <v>48</v>
      </c>
      <c r="U160" s="27"/>
      <c r="V160" s="27"/>
      <c r="W160" t="str">
        <f t="shared" si="54"/>
        <v>COUNTRY VARCHAR(100),</v>
      </c>
      <c r="X160" t="str">
        <f>VLOOKUP($E160,MAPPING!$B$2:$F$7,4,0)</f>
        <v>VARCHAR2</v>
      </c>
      <c r="Y160" s="9">
        <v>100.0</v>
      </c>
      <c r="Z160" s="27" t="s">
        <v>48</v>
      </c>
      <c r="AA160" s="27" t="s">
        <v>48</v>
      </c>
      <c r="AB160" s="27"/>
      <c r="AC160" s="27"/>
      <c r="AD160" s="28" t="str">
        <f t="shared" si="55"/>
        <v>COUNTRY VARCHAR2(100),</v>
      </c>
      <c r="AE160" t="str">
        <f>VLOOKUP($E160,MAPPING!$B$2:$F$7,5,0)</f>
        <v> VARCHAR</v>
      </c>
      <c r="AF160" s="9">
        <v>100.0</v>
      </c>
      <c r="AG160" s="27" t="s">
        <v>48</v>
      </c>
      <c r="AH160" s="27" t="s">
        <v>48</v>
      </c>
      <c r="AI160" s="27"/>
      <c r="AJ160" s="27"/>
      <c r="AK160" t="str">
        <f t="shared" si="56"/>
        <v>COUNTRY  VARCHAR(100),</v>
      </c>
    </row>
    <row r="161" ht="15.75" customHeight="1">
      <c r="A161" s="24"/>
      <c r="B161" s="24"/>
      <c r="C161" s="25">
        <v>15.0</v>
      </c>
      <c r="D161" t="s">
        <v>68</v>
      </c>
      <c r="E161" t="s">
        <v>7</v>
      </c>
      <c r="F161" s="9">
        <v>10.0</v>
      </c>
      <c r="G161" s="27" t="s">
        <v>48</v>
      </c>
      <c r="H161" s="27" t="s">
        <v>47</v>
      </c>
      <c r="I161" s="27"/>
      <c r="J161" t="str">
        <f>VLOOKUP($E161,MAPPING!$B$2:$F$7,2,0)</f>
        <v>STRING</v>
      </c>
      <c r="K161" s="9">
        <v>10.0</v>
      </c>
      <c r="L161" s="27" t="s">
        <v>48</v>
      </c>
      <c r="M161" s="27" t="s">
        <v>47</v>
      </c>
      <c r="N161" s="27"/>
      <c r="O161" s="27"/>
      <c r="Q161" t="str">
        <f>VLOOKUP($E161,MAPPING!$B$2:$F$7,3,0)</f>
        <v>VARCHAR</v>
      </c>
      <c r="R161" s="9">
        <v>10.0</v>
      </c>
      <c r="S161" s="27" t="s">
        <v>48</v>
      </c>
      <c r="T161" s="27" t="s">
        <v>47</v>
      </c>
      <c r="U161" s="27"/>
      <c r="V161" s="27"/>
      <c r="W161" t="str">
        <f t="shared" si="54"/>
        <v>LOAD_DATE VARCHAR(10),</v>
      </c>
      <c r="X161" t="str">
        <f>VLOOKUP($E161,MAPPING!$B$2:$F$7,4,0)</f>
        <v>VARCHAR2</v>
      </c>
      <c r="Y161" s="9">
        <v>10.0</v>
      </c>
      <c r="Z161" s="27" t="s">
        <v>48</v>
      </c>
      <c r="AA161" s="27" t="s">
        <v>47</v>
      </c>
      <c r="AB161" s="27"/>
      <c r="AC161" s="27"/>
      <c r="AD161" s="28" t="str">
        <f t="shared" si="55"/>
        <v>LOAD_DATE VARCHAR2(10),</v>
      </c>
      <c r="AE161" t="str">
        <f>VLOOKUP($E161,MAPPING!$B$2:$F$7,5,0)</f>
        <v> VARCHAR</v>
      </c>
      <c r="AF161" s="9">
        <v>10.0</v>
      </c>
      <c r="AG161" s="27" t="s">
        <v>48</v>
      </c>
      <c r="AH161" s="27" t="s">
        <v>47</v>
      </c>
      <c r="AI161" s="27"/>
      <c r="AJ161" s="27"/>
      <c r="AK161" t="str">
        <f t="shared" si="56"/>
        <v>LOAD_DATE  VARCHAR(10),</v>
      </c>
    </row>
    <row r="162" ht="15.75" customHeight="1">
      <c r="A162" s="24"/>
      <c r="B162" s="24"/>
      <c r="C162" s="25">
        <v>16.0</v>
      </c>
      <c r="D162" t="s">
        <v>69</v>
      </c>
      <c r="E162" t="s">
        <v>12</v>
      </c>
      <c r="F162" s="9">
        <v>50.0</v>
      </c>
      <c r="G162" s="27" t="s">
        <v>48</v>
      </c>
      <c r="H162" s="27" t="s">
        <v>47</v>
      </c>
      <c r="I162" s="27"/>
      <c r="J162" t="str">
        <f>VLOOKUP($E162,MAPPING!$B$2:$F$7,2,0)</f>
        <v>INT</v>
      </c>
      <c r="K162" s="9">
        <v>50.0</v>
      </c>
      <c r="L162" s="27" t="s">
        <v>48</v>
      </c>
      <c r="M162" s="27" t="s">
        <v>47</v>
      </c>
      <c r="N162" s="27"/>
      <c r="P162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2" t="str">
        <f>VLOOKUP($E162,MAPPING!$B$2:$F$7,3,0)</f>
        <v>INTEGER</v>
      </c>
      <c r="R162" s="9">
        <v>50.0</v>
      </c>
      <c r="S162" s="27" t="s">
        <v>48</v>
      </c>
      <c r="T162" s="27" t="s">
        <v>47</v>
      </c>
      <c r="U162" s="27"/>
      <c r="W162" s="26" t="str">
        <f>CONCATENATE(UPPER($D162)," ",Q162,"(",R162,")",IF(U162&lt;&gt;"",cov3ncatenate(" DEFAULT ",U162),""),IF(S162="Y"," NOT NULL",""),", ",CHAR(10),   "CONSTRAINT ",UPPER($D146),"_PK  PRIMARY KEY(",UPPER($D146),"));")</f>
        <v>LOAD_ID INTEGER(50), 
CONSTRAINT CUSTOMER_ID_PK  PRIMARY KEY(CUSTOMER_ID));</v>
      </c>
      <c r="X162" t="str">
        <f>VLOOKUP($E162,MAPPING!$B$2:$F$7,4,0)</f>
        <v>INTEGER</v>
      </c>
      <c r="Y162" s="9">
        <v>50.0</v>
      </c>
      <c r="Z162" s="27" t="s">
        <v>48</v>
      </c>
      <c r="AA162" s="27" t="s">
        <v>47</v>
      </c>
      <c r="AB162" s="27"/>
      <c r="AC162" s="27"/>
      <c r="AD162" s="28" t="str">
        <f>CONCATENATE(UPPER($D342)," ",Q337,IF(X162="INTEGER","",CONCATENATE("(",Y162,")")) ,IF(U337&lt;&gt;"",cov3ncatenate(" DEFAULT ",U337),""),IF(S337="Y"," NOT NULL",""),", ",CHAR(10),"CONSTRAINT ",UPPER($B146),"_PK  PRIMARY KEY (",UPPER($D146),"));")</f>
        <v>LOAD_ID INTEGER, 
CONSTRAINT DIM_CUSTOMER_PK  PRIMARY KEY (CUSTOMER_ID));</v>
      </c>
      <c r="AE162" t="str">
        <f>VLOOKUP($E162,MAPPING!$B$2:$F$7,5,0)</f>
        <v>INTEGER</v>
      </c>
      <c r="AF162" s="9">
        <v>50.0</v>
      </c>
      <c r="AG162" s="27" t="s">
        <v>48</v>
      </c>
      <c r="AH162" s="27" t="s">
        <v>47</v>
      </c>
      <c r="AI162" s="27"/>
      <c r="AK162" s="26" t="str">
        <f>CONCATENATE(UPPER($D162)," ",AE162,IF(AE162="INTEGER","",CONCATENATE("(",AF162,")")),IF(AI162&lt;&gt;"",cov3ncatenate(" DEFAULT ",AI162),""),IF(AG162="Y"," NOT NULL",""),", ",CHAR(10),    "CONSTRAINT ",UPPER($D146),"_DIM__PK  PRIMARY KEY(",UPPER($D146),"));")</f>
        <v>LOAD_ID INTEGER, 
CONSTRAINT CUSTOMER_ID_DIM__PK  PRIMARY KEY(CUSTOMER_ID));</v>
      </c>
    </row>
    <row r="163" ht="15.75" customHeight="1">
      <c r="A163" s="24"/>
      <c r="B163" s="24" t="s">
        <v>134</v>
      </c>
      <c r="C163" s="25">
        <v>0.0</v>
      </c>
      <c r="D163" t="s">
        <v>135</v>
      </c>
      <c r="E163" t="s">
        <v>7</v>
      </c>
      <c r="F163" s="9">
        <v>50.0</v>
      </c>
      <c r="G163" s="27" t="s">
        <v>47</v>
      </c>
      <c r="H163" s="27" t="s">
        <v>48</v>
      </c>
      <c r="I163">
        <v>0.0</v>
      </c>
      <c r="J163" t="str">
        <f>VLOOKUP($E163,MAPPING!$B$2:$F$7,2,0)</f>
        <v>STRING</v>
      </c>
      <c r="K163" s="9">
        <v>50.0</v>
      </c>
      <c r="L163" s="27" t="s">
        <v>47</v>
      </c>
      <c r="M163" s="27" t="s">
        <v>48</v>
      </c>
      <c r="N163">
        <v>0.0</v>
      </c>
      <c r="O163" s="26" t="str">
        <f>CONCATENATE("DROP TABLE IF EXISTS ",UPPER($B$163),";",CHAR(10),"CREATE TABLE ",UPPER($B$163),"(")</f>
        <v>DROP TABLE IF EXISTS DIM_DATE;
CREATE TABLE DIM_DATE(</v>
      </c>
      <c r="P163" t="str">
        <f t="shared" ref="P163:P219" si="57">CONCATENATE(UPPER($D163)," ",J163,",")</f>
        <v>DATE_ID STRING,</v>
      </c>
      <c r="Q163" t="str">
        <f>VLOOKUP($E163,MAPPING!$B$2:$F$7,3,0)</f>
        <v>VARCHAR</v>
      </c>
      <c r="R163" s="9">
        <v>50.0</v>
      </c>
      <c r="S163" s="27" t="s">
        <v>47</v>
      </c>
      <c r="T163" s="27" t="s">
        <v>48</v>
      </c>
      <c r="U163">
        <v>0.0</v>
      </c>
      <c r="V163" s="26" t="str">
        <f>CONCATENATE("DROP TABLE IF EXISTS ",UPPER($B$163),";",CHAR(10),"CREATE TABLE ",UPPER($B$163),"(")</f>
        <v>DROP TABLE IF EXISTS DIM_DATE;
CREATE TABLE DIM_DATE(</v>
      </c>
      <c r="W163" t="str">
        <f t="shared" ref="W163:W221" si="58">CONCATENATE(UPPER($D163)," ",Q163,"(",R163,")",IF(U163&lt;&gt;"",CONCATENATE(" DEFAULT ",U163),""),IF(S163="Y"," NOT NULL",""),",")</f>
        <v>DATE_ID VARCHAR(50) DEFAULT 0 NOT NULL,</v>
      </c>
      <c r="X163" t="str">
        <f>VLOOKUP($E163,MAPPING!$B$2:$F$7,4,0)</f>
        <v>VARCHAR2</v>
      </c>
      <c r="Y163" s="9">
        <v>50.0</v>
      </c>
      <c r="Z163" s="27" t="s">
        <v>47</v>
      </c>
      <c r="AA163" s="27" t="s">
        <v>48</v>
      </c>
      <c r="AB163">
        <v>0.0</v>
      </c>
      <c r="AC163" s="26" t="str">
        <f>CONCATENATE("DROP TABLE  ",UPPER($B$163),";",CHAR(10),"CREATE TABLE ",UPPER($B$163),"(",CHAR(10),)</f>
        <v>DROP TABLE  DIM_DATE;
CREATE TABLE DIM_DATE(
</v>
      </c>
      <c r="AD163" s="28" t="str">
        <f t="shared" ref="AD163:AD221" si="59">CONCATENATE(UPPER($D163)," ",X163,IF(X163="INTEGER","",CONCATENATE("(",Y163,")")) ,IF(Z163="Y"," NOT NULL",""),",")</f>
        <v>DATE_ID VARCHAR2(50) NOT NULL,</v>
      </c>
      <c r="AE163" t="str">
        <f>VLOOKUP($E163,MAPPING!$B$2:$F$7,5,0)</f>
        <v> VARCHAR</v>
      </c>
      <c r="AF163" s="9">
        <v>50.0</v>
      </c>
      <c r="AG163" s="27" t="s">
        <v>47</v>
      </c>
      <c r="AH163" s="27" t="s">
        <v>48</v>
      </c>
      <c r="AI163">
        <v>0.0</v>
      </c>
      <c r="AJ163" s="26" t="str">
        <f>CONCATENATE("DROP TABLE IF EXISTS ",UPPER($B$163),";",CHAR(10),"CREATE TABLE ",UPPER($B$163),"(")</f>
        <v>DROP TABLE IF EXISTS DIM_DATE;
CREATE TABLE DIM_DATE(</v>
      </c>
      <c r="AK163" t="str">
        <f t="shared" ref="AK163:AK221" si="60">CONCATENATE(UPPER($D163)," ",AE163,IF(AE163="INTEGER","",CONCATENATE("(",AF163,")")),IF(AI163&lt;&gt;"",CONCATENATE(" DEFAULT ",AI163),""),IF(AG163="Y"," NOT NULL",""),",")</f>
        <v>DATE_ID  VARCHAR(50) DEFAULT 0 NOT NULL,</v>
      </c>
    </row>
    <row r="164" ht="15.75" customHeight="1">
      <c r="A164" s="24"/>
      <c r="B164" s="24"/>
      <c r="C164" s="25">
        <v>1.0</v>
      </c>
      <c r="D164" t="s">
        <v>136</v>
      </c>
      <c r="E164" t="s">
        <v>7</v>
      </c>
      <c r="F164">
        <v>45.0</v>
      </c>
      <c r="G164" s="27" t="s">
        <v>48</v>
      </c>
      <c r="H164" s="27" t="s">
        <v>48</v>
      </c>
      <c r="I164" s="27"/>
      <c r="J164" t="str">
        <f>VLOOKUP($E164,MAPPING!$B$2:$F$7,2,0)</f>
        <v>STRING</v>
      </c>
      <c r="K164">
        <v>45.0</v>
      </c>
      <c r="L164" s="27" t="s">
        <v>48</v>
      </c>
      <c r="M164" s="27" t="s">
        <v>48</v>
      </c>
      <c r="N164" s="27"/>
      <c r="O164" s="27"/>
      <c r="P164" t="str">
        <f t="shared" si="57"/>
        <v>DATE_TYPE STRING,</v>
      </c>
      <c r="Q164" t="str">
        <f>VLOOKUP($E164,MAPPING!$B$2:$F$7,3,0)</f>
        <v>VARCHAR</v>
      </c>
      <c r="R164">
        <v>45.0</v>
      </c>
      <c r="S164" s="27" t="s">
        <v>48</v>
      </c>
      <c r="T164" s="27" t="s">
        <v>48</v>
      </c>
      <c r="U164" s="27"/>
      <c r="V164" s="27"/>
      <c r="W164" t="str">
        <f t="shared" si="58"/>
        <v>DATE_TYPE VARCHAR(45),</v>
      </c>
      <c r="X164" t="str">
        <f>VLOOKUP($E164,MAPPING!$B$2:$F$7,4,0)</f>
        <v>VARCHAR2</v>
      </c>
      <c r="Y164">
        <v>45.0</v>
      </c>
      <c r="Z164" s="27" t="s">
        <v>48</v>
      </c>
      <c r="AA164" s="27" t="s">
        <v>48</v>
      </c>
      <c r="AB164" s="27"/>
      <c r="AC164" s="27"/>
      <c r="AD164" s="28" t="str">
        <f t="shared" si="59"/>
        <v>DATE_TYPE VARCHAR2(45),</v>
      </c>
      <c r="AE164" t="str">
        <f>VLOOKUP($E164,MAPPING!$B$2:$F$7,5,0)</f>
        <v> VARCHAR</v>
      </c>
      <c r="AF164">
        <v>45.0</v>
      </c>
      <c r="AG164" s="27" t="s">
        <v>48</v>
      </c>
      <c r="AH164" s="27" t="s">
        <v>48</v>
      </c>
      <c r="AI164" s="27"/>
      <c r="AJ164" s="27"/>
      <c r="AK164" t="str">
        <f t="shared" si="60"/>
        <v>DATE_TYPE  VARCHAR(45),</v>
      </c>
    </row>
    <row r="165" ht="15.75" customHeight="1">
      <c r="A165" s="24"/>
      <c r="B165" s="24"/>
      <c r="C165" s="25">
        <v>2.0</v>
      </c>
      <c r="D165" t="s">
        <v>137</v>
      </c>
      <c r="E165" t="s">
        <v>7</v>
      </c>
      <c r="F165">
        <v>45.0</v>
      </c>
      <c r="G165" s="27" t="s">
        <v>48</v>
      </c>
      <c r="H165" s="27" t="s">
        <v>48</v>
      </c>
      <c r="I165" s="27"/>
      <c r="J165" t="str">
        <f>VLOOKUP($E165,MAPPING!$B$2:$F$7,2,0)</f>
        <v>STRING</v>
      </c>
      <c r="K165">
        <v>45.0</v>
      </c>
      <c r="L165" s="27" t="s">
        <v>48</v>
      </c>
      <c r="M165" s="27" t="s">
        <v>48</v>
      </c>
      <c r="N165" s="27"/>
      <c r="O165" s="27"/>
      <c r="P165" t="str">
        <f t="shared" si="57"/>
        <v>DATE_VAL STRING,</v>
      </c>
      <c r="Q165" t="str">
        <f>VLOOKUP($E165,MAPPING!$B$2:$F$7,3,0)</f>
        <v>VARCHAR</v>
      </c>
      <c r="R165">
        <v>45.0</v>
      </c>
      <c r="S165" s="27" t="s">
        <v>48</v>
      </c>
      <c r="T165" s="27" t="s">
        <v>48</v>
      </c>
      <c r="U165" s="27"/>
      <c r="V165" s="27"/>
      <c r="W165" t="str">
        <f t="shared" si="58"/>
        <v>DATE_VAL VARCHAR(45),</v>
      </c>
      <c r="X165" t="str">
        <f>VLOOKUP($E165,MAPPING!$B$2:$F$7,4,0)</f>
        <v>VARCHAR2</v>
      </c>
      <c r="Y165">
        <v>45.0</v>
      </c>
      <c r="Z165" s="27" t="s">
        <v>48</v>
      </c>
      <c r="AA165" s="27" t="s">
        <v>48</v>
      </c>
      <c r="AB165" s="27"/>
      <c r="AC165" s="27"/>
      <c r="AD165" s="28" t="str">
        <f t="shared" si="59"/>
        <v>DATE_VAL VARCHAR2(45),</v>
      </c>
      <c r="AE165" t="str">
        <f>VLOOKUP($E165,MAPPING!$B$2:$F$7,5,0)</f>
        <v> VARCHAR</v>
      </c>
      <c r="AF165">
        <v>45.0</v>
      </c>
      <c r="AG165" s="27" t="s">
        <v>48</v>
      </c>
      <c r="AH165" s="27" t="s">
        <v>48</v>
      </c>
      <c r="AI165" s="27"/>
      <c r="AJ165" s="27"/>
      <c r="AK165" t="str">
        <f t="shared" si="60"/>
        <v>DATE_VAL  VARCHAR(45),</v>
      </c>
    </row>
    <row r="166" ht="15.75" customHeight="1">
      <c r="A166" s="24"/>
      <c r="B166" s="24"/>
      <c r="C166" s="25">
        <v>3.0</v>
      </c>
      <c r="D166" t="s">
        <v>138</v>
      </c>
      <c r="E166" t="s">
        <v>12</v>
      </c>
      <c r="F166">
        <v>10.0</v>
      </c>
      <c r="G166" s="27" t="s">
        <v>48</v>
      </c>
      <c r="H166" s="27" t="s">
        <v>48</v>
      </c>
      <c r="I166" s="27"/>
      <c r="J166" t="str">
        <f>VLOOKUP($E166,MAPPING!$B$2:$F$7,2,0)</f>
        <v>INT</v>
      </c>
      <c r="K166">
        <v>10.0</v>
      </c>
      <c r="L166" s="27" t="s">
        <v>48</v>
      </c>
      <c r="M166" s="27" t="s">
        <v>48</v>
      </c>
      <c r="N166" s="27"/>
      <c r="O166" s="27"/>
      <c r="P166" t="str">
        <f t="shared" si="57"/>
        <v>DAY_NUM_OF_WEEK INT,</v>
      </c>
      <c r="Q166" t="str">
        <f>VLOOKUP($E166,MAPPING!$B$2:$F$7,3,0)</f>
        <v>INTEGER</v>
      </c>
      <c r="R166">
        <v>10.0</v>
      </c>
      <c r="S166" s="27" t="s">
        <v>48</v>
      </c>
      <c r="T166" s="27" t="s">
        <v>48</v>
      </c>
      <c r="U166" s="27"/>
      <c r="V166" s="27"/>
      <c r="W166" t="str">
        <f t="shared" si="58"/>
        <v>DAY_NUM_OF_WEEK INTEGER(10),</v>
      </c>
      <c r="X166" t="str">
        <f>VLOOKUP($E166,MAPPING!$B$2:$F$7,4,0)</f>
        <v>INTEGER</v>
      </c>
      <c r="Y166">
        <v>10.0</v>
      </c>
      <c r="Z166" s="27" t="s">
        <v>48</v>
      </c>
      <c r="AA166" s="27" t="s">
        <v>48</v>
      </c>
      <c r="AB166" s="27"/>
      <c r="AC166" s="27"/>
      <c r="AD166" s="28" t="str">
        <f t="shared" si="59"/>
        <v>DAY_NUM_OF_WEEK INTEGER,</v>
      </c>
      <c r="AE166" t="str">
        <f>VLOOKUP($E166,MAPPING!$B$2:$F$7,5,0)</f>
        <v>INTEGER</v>
      </c>
      <c r="AF166">
        <v>10.0</v>
      </c>
      <c r="AG166" s="27" t="s">
        <v>48</v>
      </c>
      <c r="AH166" s="27" t="s">
        <v>48</v>
      </c>
      <c r="AI166" s="27"/>
      <c r="AJ166" s="27"/>
      <c r="AK166" t="str">
        <f t="shared" si="60"/>
        <v>DAY_NUM_OF_WEEK INTEGER,</v>
      </c>
    </row>
    <row r="167" ht="15.75" customHeight="1">
      <c r="A167" s="24"/>
      <c r="B167" s="24"/>
      <c r="C167" s="25">
        <v>4.0</v>
      </c>
      <c r="D167" t="s">
        <v>139</v>
      </c>
      <c r="E167" t="s">
        <v>12</v>
      </c>
      <c r="F167">
        <v>10.0</v>
      </c>
      <c r="G167" s="27" t="s">
        <v>48</v>
      </c>
      <c r="H167" s="27" t="s">
        <v>48</v>
      </c>
      <c r="I167" s="27"/>
      <c r="J167" t="str">
        <f>VLOOKUP($E167,MAPPING!$B$2:$F$7,2,0)</f>
        <v>INT</v>
      </c>
      <c r="K167">
        <v>10.0</v>
      </c>
      <c r="L167" s="27" t="s">
        <v>48</v>
      </c>
      <c r="M167" s="27" t="s">
        <v>48</v>
      </c>
      <c r="N167" s="27"/>
      <c r="O167" s="27"/>
      <c r="P167" t="str">
        <f t="shared" si="57"/>
        <v>DAY_NUM_OF_MONTH INT,</v>
      </c>
      <c r="Q167" t="str">
        <f>VLOOKUP($E167,MAPPING!$B$2:$F$7,3,0)</f>
        <v>INTEGER</v>
      </c>
      <c r="R167">
        <v>10.0</v>
      </c>
      <c r="S167" s="27" t="s">
        <v>48</v>
      </c>
      <c r="T167" s="27" t="s">
        <v>48</v>
      </c>
      <c r="U167" s="27"/>
      <c r="V167" s="27"/>
      <c r="W167" t="str">
        <f t="shared" si="58"/>
        <v>DAY_NUM_OF_MONTH INTEGER(10),</v>
      </c>
      <c r="X167" t="str">
        <f>VLOOKUP($E167,MAPPING!$B$2:$F$7,4,0)</f>
        <v>INTEGER</v>
      </c>
      <c r="Y167">
        <v>10.0</v>
      </c>
      <c r="Z167" s="27" t="s">
        <v>48</v>
      </c>
      <c r="AA167" s="27" t="s">
        <v>48</v>
      </c>
      <c r="AB167" s="27"/>
      <c r="AC167" s="27"/>
      <c r="AD167" s="28" t="str">
        <f t="shared" si="59"/>
        <v>DAY_NUM_OF_MONTH INTEGER,</v>
      </c>
      <c r="AE167" t="str">
        <f>VLOOKUP($E167,MAPPING!$B$2:$F$7,5,0)</f>
        <v>INTEGER</v>
      </c>
      <c r="AF167">
        <v>10.0</v>
      </c>
      <c r="AG167" s="27" t="s">
        <v>48</v>
      </c>
      <c r="AH167" s="27" t="s">
        <v>48</v>
      </c>
      <c r="AI167" s="27"/>
      <c r="AJ167" s="27"/>
      <c r="AK167" t="str">
        <f t="shared" si="60"/>
        <v>DAY_NUM_OF_MONTH INTEGER,</v>
      </c>
    </row>
    <row r="168" ht="15.75" customHeight="1">
      <c r="A168" s="24"/>
      <c r="B168" s="24"/>
      <c r="C168" s="25">
        <v>5.0</v>
      </c>
      <c r="D168" t="s">
        <v>140</v>
      </c>
      <c r="E168" t="s">
        <v>12</v>
      </c>
      <c r="F168">
        <v>10.0</v>
      </c>
      <c r="G168" s="27" t="s">
        <v>48</v>
      </c>
      <c r="H168" s="27" t="s">
        <v>48</v>
      </c>
      <c r="I168" s="27"/>
      <c r="J168" t="str">
        <f>VLOOKUP($E168,MAPPING!$B$2:$F$7,2,0)</f>
        <v>INT</v>
      </c>
      <c r="K168">
        <v>10.0</v>
      </c>
      <c r="L168" s="27" t="s">
        <v>48</v>
      </c>
      <c r="M168" s="27" t="s">
        <v>48</v>
      </c>
      <c r="N168" s="27"/>
      <c r="O168" s="27"/>
      <c r="P168" t="str">
        <f t="shared" si="57"/>
        <v>DAY_NUM_OF_QUARTER INT,</v>
      </c>
      <c r="Q168" t="str">
        <f>VLOOKUP($E168,MAPPING!$B$2:$F$7,3,0)</f>
        <v>INTEGER</v>
      </c>
      <c r="R168">
        <v>10.0</v>
      </c>
      <c r="S168" s="27" t="s">
        <v>48</v>
      </c>
      <c r="T168" s="27" t="s">
        <v>48</v>
      </c>
      <c r="U168" s="27"/>
      <c r="V168" s="27"/>
      <c r="W168" t="str">
        <f t="shared" si="58"/>
        <v>DAY_NUM_OF_QUARTER INTEGER(10),</v>
      </c>
      <c r="X168" t="str">
        <f>VLOOKUP($E168,MAPPING!$B$2:$F$7,4,0)</f>
        <v>INTEGER</v>
      </c>
      <c r="Y168">
        <v>10.0</v>
      </c>
      <c r="Z168" s="27" t="s">
        <v>48</v>
      </c>
      <c r="AA168" s="27" t="s">
        <v>48</v>
      </c>
      <c r="AB168" s="27"/>
      <c r="AC168" s="27"/>
      <c r="AD168" s="28" t="str">
        <f t="shared" si="59"/>
        <v>DAY_NUM_OF_QUARTER INTEGER,</v>
      </c>
      <c r="AE168" t="str">
        <f>VLOOKUP($E168,MAPPING!$B$2:$F$7,5,0)</f>
        <v>INTEGER</v>
      </c>
      <c r="AF168">
        <v>10.0</v>
      </c>
      <c r="AG168" s="27" t="s">
        <v>48</v>
      </c>
      <c r="AH168" s="27" t="s">
        <v>48</v>
      </c>
      <c r="AI168" s="27"/>
      <c r="AJ168" s="27"/>
      <c r="AK168" t="str">
        <f t="shared" si="60"/>
        <v>DAY_NUM_OF_QUARTER INTEGER,</v>
      </c>
    </row>
    <row r="169" ht="15.75" customHeight="1">
      <c r="A169" s="24"/>
      <c r="B169" s="24"/>
      <c r="C169" s="25">
        <v>6.0</v>
      </c>
      <c r="D169" t="s">
        <v>141</v>
      </c>
      <c r="E169" t="s">
        <v>12</v>
      </c>
      <c r="F169">
        <v>10.0</v>
      </c>
      <c r="G169" s="27" t="s">
        <v>48</v>
      </c>
      <c r="H169" s="27" t="s">
        <v>48</v>
      </c>
      <c r="I169" s="27"/>
      <c r="J169" t="str">
        <f>VLOOKUP($E169,MAPPING!$B$2:$F$7,2,0)</f>
        <v>INT</v>
      </c>
      <c r="K169">
        <v>10.0</v>
      </c>
      <c r="L169" s="27" t="s">
        <v>48</v>
      </c>
      <c r="M169" s="27" t="s">
        <v>48</v>
      </c>
      <c r="N169" s="27"/>
      <c r="O169" s="27"/>
      <c r="P169" t="str">
        <f t="shared" si="57"/>
        <v>DAY_NUM_OF_YEAR INT,</v>
      </c>
      <c r="Q169" t="str">
        <f>VLOOKUP($E169,MAPPING!$B$2:$F$7,3,0)</f>
        <v>INTEGER</v>
      </c>
      <c r="R169">
        <v>10.0</v>
      </c>
      <c r="S169" s="27" t="s">
        <v>48</v>
      </c>
      <c r="T169" s="27" t="s">
        <v>48</v>
      </c>
      <c r="U169" s="27"/>
      <c r="V169" s="27"/>
      <c r="W169" t="str">
        <f t="shared" si="58"/>
        <v>DAY_NUM_OF_YEAR INTEGER(10),</v>
      </c>
      <c r="X169" t="str">
        <f>VLOOKUP($E169,MAPPING!$B$2:$F$7,4,0)</f>
        <v>INTEGER</v>
      </c>
      <c r="Y169">
        <v>10.0</v>
      </c>
      <c r="Z169" s="27" t="s">
        <v>48</v>
      </c>
      <c r="AA169" s="27" t="s">
        <v>48</v>
      </c>
      <c r="AB169" s="27"/>
      <c r="AC169" s="27"/>
      <c r="AD169" s="28" t="str">
        <f t="shared" si="59"/>
        <v>DAY_NUM_OF_YEAR INTEGER,</v>
      </c>
      <c r="AE169" t="str">
        <f>VLOOKUP($E169,MAPPING!$B$2:$F$7,5,0)</f>
        <v>INTEGER</v>
      </c>
      <c r="AF169">
        <v>10.0</v>
      </c>
      <c r="AG169" s="27" t="s">
        <v>48</v>
      </c>
      <c r="AH169" s="27" t="s">
        <v>48</v>
      </c>
      <c r="AI169" s="27"/>
      <c r="AJ169" s="27"/>
      <c r="AK169" t="str">
        <f t="shared" si="60"/>
        <v>DAY_NUM_OF_YEAR INTEGER,</v>
      </c>
    </row>
    <row r="170" ht="15.75" customHeight="1">
      <c r="A170" s="24"/>
      <c r="B170" s="24"/>
      <c r="C170" s="25">
        <v>7.0</v>
      </c>
      <c r="D170" t="s">
        <v>142</v>
      </c>
      <c r="E170" t="s">
        <v>12</v>
      </c>
      <c r="F170">
        <v>10.0</v>
      </c>
      <c r="G170" s="27" t="s">
        <v>48</v>
      </c>
      <c r="H170" s="27" t="s">
        <v>48</v>
      </c>
      <c r="I170" s="27"/>
      <c r="J170" t="str">
        <f>VLOOKUP($E170,MAPPING!$B$2:$F$7,2,0)</f>
        <v>INT</v>
      </c>
      <c r="K170">
        <v>10.0</v>
      </c>
      <c r="L170" s="27" t="s">
        <v>48</v>
      </c>
      <c r="M170" s="27" t="s">
        <v>48</v>
      </c>
      <c r="N170" s="27"/>
      <c r="O170" s="27"/>
      <c r="P170" t="str">
        <f t="shared" si="57"/>
        <v>DAY_NUM_ABSOLUTE INT,</v>
      </c>
      <c r="Q170" t="str">
        <f>VLOOKUP($E170,MAPPING!$B$2:$F$7,3,0)</f>
        <v>INTEGER</v>
      </c>
      <c r="R170">
        <v>10.0</v>
      </c>
      <c r="S170" s="27" t="s">
        <v>48</v>
      </c>
      <c r="T170" s="27" t="s">
        <v>48</v>
      </c>
      <c r="U170" s="27"/>
      <c r="V170" s="27"/>
      <c r="W170" t="str">
        <f t="shared" si="58"/>
        <v>DAY_NUM_ABSOLUTE INTEGER(10),</v>
      </c>
      <c r="X170" t="str">
        <f>VLOOKUP($E170,MAPPING!$B$2:$F$7,4,0)</f>
        <v>INTEGER</v>
      </c>
      <c r="Y170">
        <v>10.0</v>
      </c>
      <c r="Z170" s="27" t="s">
        <v>48</v>
      </c>
      <c r="AA170" s="27" t="s">
        <v>48</v>
      </c>
      <c r="AB170" s="27"/>
      <c r="AC170" s="27"/>
      <c r="AD170" s="28" t="str">
        <f t="shared" si="59"/>
        <v>DAY_NUM_ABSOLUTE INTEGER,</v>
      </c>
      <c r="AE170" t="str">
        <f>VLOOKUP($E170,MAPPING!$B$2:$F$7,5,0)</f>
        <v>INTEGER</v>
      </c>
      <c r="AF170">
        <v>10.0</v>
      </c>
      <c r="AG170" s="27" t="s">
        <v>48</v>
      </c>
      <c r="AH170" s="27" t="s">
        <v>48</v>
      </c>
      <c r="AI170" s="27"/>
      <c r="AJ170" s="27"/>
      <c r="AK170" t="str">
        <f t="shared" si="60"/>
        <v>DAY_NUM_ABSOLUTE INTEGER,</v>
      </c>
    </row>
    <row r="171" ht="15.75" customHeight="1">
      <c r="A171" s="24"/>
      <c r="B171" s="24"/>
      <c r="C171" s="25">
        <v>8.0</v>
      </c>
      <c r="D171" t="s">
        <v>143</v>
      </c>
      <c r="E171" t="s">
        <v>7</v>
      </c>
      <c r="F171" s="9">
        <v>100.0</v>
      </c>
      <c r="G171" s="27" t="s">
        <v>48</v>
      </c>
      <c r="H171" s="27" t="s">
        <v>48</v>
      </c>
      <c r="I171" s="27"/>
      <c r="J171" t="str">
        <f>VLOOKUP($E171,MAPPING!$B$2:$F$7,2,0)</f>
        <v>STRING</v>
      </c>
      <c r="K171" s="9">
        <v>100.0</v>
      </c>
      <c r="L171" s="27" t="s">
        <v>48</v>
      </c>
      <c r="M171" s="27" t="s">
        <v>48</v>
      </c>
      <c r="N171" s="27"/>
      <c r="O171" s="27"/>
      <c r="P171" t="str">
        <f t="shared" si="57"/>
        <v>DAY_OF_WEEK_NAME STRING,</v>
      </c>
      <c r="Q171" t="str">
        <f>VLOOKUP($E171,MAPPING!$B$2:$F$7,3,0)</f>
        <v>VARCHAR</v>
      </c>
      <c r="R171" s="9">
        <v>100.0</v>
      </c>
      <c r="S171" s="27" t="s">
        <v>48</v>
      </c>
      <c r="T171" s="27" t="s">
        <v>48</v>
      </c>
      <c r="U171" s="27"/>
      <c r="V171" s="27"/>
      <c r="W171" t="str">
        <f t="shared" si="58"/>
        <v>DAY_OF_WEEK_NAME VARCHAR(100),</v>
      </c>
      <c r="X171" t="str">
        <f>VLOOKUP($E171,MAPPING!$B$2:$F$7,4,0)</f>
        <v>VARCHAR2</v>
      </c>
      <c r="Y171" s="9">
        <v>100.0</v>
      </c>
      <c r="Z171" s="27" t="s">
        <v>48</v>
      </c>
      <c r="AA171" s="27" t="s">
        <v>48</v>
      </c>
      <c r="AB171" s="27"/>
      <c r="AC171" s="27"/>
      <c r="AD171" s="28" t="str">
        <f t="shared" si="59"/>
        <v>DAY_OF_WEEK_NAME VARCHAR2(100),</v>
      </c>
      <c r="AE171" t="str">
        <f>VLOOKUP($E171,MAPPING!$B$2:$F$7,5,0)</f>
        <v> VARCHAR</v>
      </c>
      <c r="AF171" s="9">
        <v>100.0</v>
      </c>
      <c r="AG171" s="27" t="s">
        <v>48</v>
      </c>
      <c r="AH171" s="27" t="s">
        <v>48</v>
      </c>
      <c r="AI171" s="27"/>
      <c r="AJ171" s="27"/>
      <c r="AK171" t="str">
        <f t="shared" si="60"/>
        <v>DAY_OF_WEEK_NAME  VARCHAR(100),</v>
      </c>
    </row>
    <row r="172" ht="15.75" customHeight="1">
      <c r="A172" s="24"/>
      <c r="B172" s="24"/>
      <c r="C172" s="25">
        <v>9.0</v>
      </c>
      <c r="D172" t="s">
        <v>144</v>
      </c>
      <c r="E172" t="s">
        <v>7</v>
      </c>
      <c r="F172">
        <v>45.0</v>
      </c>
      <c r="G172" s="27" t="s">
        <v>48</v>
      </c>
      <c r="H172" s="27" t="s">
        <v>48</v>
      </c>
      <c r="I172" s="27"/>
      <c r="J172" t="str">
        <f>VLOOKUP($E172,MAPPING!$B$2:$F$7,2,0)</f>
        <v>STRING</v>
      </c>
      <c r="K172">
        <v>45.0</v>
      </c>
      <c r="L172" s="27" t="s">
        <v>48</v>
      </c>
      <c r="M172" s="27" t="s">
        <v>48</v>
      </c>
      <c r="N172" s="27"/>
      <c r="O172" s="27"/>
      <c r="P172" t="str">
        <f t="shared" si="57"/>
        <v>DAY_OF_WEEK_ABBREVIATION STRING,</v>
      </c>
      <c r="Q172" t="str">
        <f>VLOOKUP($E172,MAPPING!$B$2:$F$7,3,0)</f>
        <v>VARCHAR</v>
      </c>
      <c r="R172">
        <v>45.0</v>
      </c>
      <c r="S172" s="27" t="s">
        <v>48</v>
      </c>
      <c r="T172" s="27" t="s">
        <v>48</v>
      </c>
      <c r="U172" s="27"/>
      <c r="V172" s="27"/>
      <c r="W172" t="str">
        <f t="shared" si="58"/>
        <v>DAY_OF_WEEK_ABBREVIATION VARCHAR(45),</v>
      </c>
      <c r="X172" t="str">
        <f>VLOOKUP($E172,MAPPING!$B$2:$F$7,4,0)</f>
        <v>VARCHAR2</v>
      </c>
      <c r="Y172">
        <v>45.0</v>
      </c>
      <c r="Z172" s="27" t="s">
        <v>48</v>
      </c>
      <c r="AA172" s="27" t="s">
        <v>48</v>
      </c>
      <c r="AB172" s="27"/>
      <c r="AC172" s="27"/>
      <c r="AD172" s="28" t="str">
        <f t="shared" si="59"/>
        <v>DAY_OF_WEEK_ABBREVIATION VARCHAR2(45),</v>
      </c>
      <c r="AE172" t="str">
        <f>VLOOKUP($E172,MAPPING!$B$2:$F$7,5,0)</f>
        <v> VARCHAR</v>
      </c>
      <c r="AF172">
        <v>45.0</v>
      </c>
      <c r="AG172" s="27" t="s">
        <v>48</v>
      </c>
      <c r="AH172" s="27" t="s">
        <v>48</v>
      </c>
      <c r="AI172" s="27"/>
      <c r="AJ172" s="27"/>
      <c r="AK172" t="str">
        <f t="shared" si="60"/>
        <v>DAY_OF_WEEK_ABBREVIATION  VARCHAR(45),</v>
      </c>
    </row>
    <row r="173" ht="15.75" customHeight="1">
      <c r="A173" s="24"/>
      <c r="B173" s="24"/>
      <c r="C173" s="25">
        <v>10.0</v>
      </c>
      <c r="D173" t="s">
        <v>145</v>
      </c>
      <c r="E173" t="s">
        <v>12</v>
      </c>
      <c r="F173">
        <v>10.0</v>
      </c>
      <c r="G173" s="27" t="s">
        <v>48</v>
      </c>
      <c r="H173" s="27" t="s">
        <v>48</v>
      </c>
      <c r="I173" s="27"/>
      <c r="J173" t="str">
        <f>VLOOKUP($E173,MAPPING!$B$2:$F$7,2,0)</f>
        <v>INT</v>
      </c>
      <c r="K173">
        <v>10.0</v>
      </c>
      <c r="L173" s="27" t="s">
        <v>48</v>
      </c>
      <c r="M173" s="27" t="s">
        <v>48</v>
      </c>
      <c r="N173" s="27"/>
      <c r="O173" s="27"/>
      <c r="P173" t="str">
        <f t="shared" si="57"/>
        <v>JULIAN_DAY_NUM_OF_YEAR INT,</v>
      </c>
      <c r="Q173" t="str">
        <f>VLOOKUP($E173,MAPPING!$B$2:$F$7,3,0)</f>
        <v>INTEGER</v>
      </c>
      <c r="R173">
        <v>10.0</v>
      </c>
      <c r="S173" s="27" t="s">
        <v>48</v>
      </c>
      <c r="T173" s="27" t="s">
        <v>48</v>
      </c>
      <c r="U173" s="27"/>
      <c r="V173" s="27"/>
      <c r="W173" t="str">
        <f t="shared" si="58"/>
        <v>JULIAN_DAY_NUM_OF_YEAR INTEGER(10),</v>
      </c>
      <c r="X173" t="str">
        <f>VLOOKUP($E173,MAPPING!$B$2:$F$7,4,0)</f>
        <v>INTEGER</v>
      </c>
      <c r="Y173">
        <v>10.0</v>
      </c>
      <c r="Z173" s="27" t="s">
        <v>48</v>
      </c>
      <c r="AA173" s="27" t="s">
        <v>48</v>
      </c>
      <c r="AB173" s="27"/>
      <c r="AC173" s="27"/>
      <c r="AD173" s="28" t="str">
        <f t="shared" si="59"/>
        <v>JULIAN_DAY_NUM_OF_YEAR INTEGER,</v>
      </c>
      <c r="AE173" t="str">
        <f>VLOOKUP($E173,MAPPING!$B$2:$F$7,5,0)</f>
        <v>INTEGER</v>
      </c>
      <c r="AF173">
        <v>10.0</v>
      </c>
      <c r="AG173" s="27" t="s">
        <v>48</v>
      </c>
      <c r="AH173" s="27" t="s">
        <v>48</v>
      </c>
      <c r="AI173" s="27"/>
      <c r="AJ173" s="27"/>
      <c r="AK173" t="str">
        <f t="shared" si="60"/>
        <v>JULIAN_DAY_NUM_OF_YEAR INTEGER,</v>
      </c>
    </row>
    <row r="174" ht="15.75" customHeight="1">
      <c r="A174" s="24"/>
      <c r="B174" s="24"/>
      <c r="C174" s="25">
        <v>11.0</v>
      </c>
      <c r="D174" t="s">
        <v>146</v>
      </c>
      <c r="E174" t="s">
        <v>12</v>
      </c>
      <c r="F174">
        <v>10.0</v>
      </c>
      <c r="G174" s="27" t="s">
        <v>48</v>
      </c>
      <c r="H174" s="27" t="s">
        <v>48</v>
      </c>
      <c r="I174" s="27"/>
      <c r="J174" t="str">
        <f>VLOOKUP($E174,MAPPING!$B$2:$F$7,2,0)</f>
        <v>INT</v>
      </c>
      <c r="K174">
        <v>10.0</v>
      </c>
      <c r="L174" s="27" t="s">
        <v>48</v>
      </c>
      <c r="M174" s="27" t="s">
        <v>48</v>
      </c>
      <c r="N174" s="27"/>
      <c r="O174" s="27"/>
      <c r="P174" t="str">
        <f t="shared" si="57"/>
        <v>JULIAN_DAY_NUM_ABSOLUTE INT,</v>
      </c>
      <c r="Q174" t="str">
        <f>VLOOKUP($E174,MAPPING!$B$2:$F$7,3,0)</f>
        <v>INTEGER</v>
      </c>
      <c r="R174">
        <v>10.0</v>
      </c>
      <c r="S174" s="27" t="s">
        <v>48</v>
      </c>
      <c r="T174" s="27" t="s">
        <v>48</v>
      </c>
      <c r="U174" s="27"/>
      <c r="V174" s="27"/>
      <c r="W174" t="str">
        <f t="shared" si="58"/>
        <v>JULIAN_DAY_NUM_ABSOLUTE INTEGER(10),</v>
      </c>
      <c r="X174" t="str">
        <f>VLOOKUP($E174,MAPPING!$B$2:$F$7,4,0)</f>
        <v>INTEGER</v>
      </c>
      <c r="Y174">
        <v>10.0</v>
      </c>
      <c r="Z174" s="27" t="s">
        <v>48</v>
      </c>
      <c r="AA174" s="27" t="s">
        <v>48</v>
      </c>
      <c r="AB174" s="27"/>
      <c r="AC174" s="27"/>
      <c r="AD174" s="28" t="str">
        <f t="shared" si="59"/>
        <v>JULIAN_DAY_NUM_ABSOLUTE INTEGER,</v>
      </c>
      <c r="AE174" t="str">
        <f>VLOOKUP($E174,MAPPING!$B$2:$F$7,5,0)</f>
        <v>INTEGER</v>
      </c>
      <c r="AF174">
        <v>10.0</v>
      </c>
      <c r="AG174" s="27" t="s">
        <v>48</v>
      </c>
      <c r="AH174" s="27" t="s">
        <v>48</v>
      </c>
      <c r="AI174" s="27"/>
      <c r="AJ174" s="27"/>
      <c r="AK174" t="str">
        <f t="shared" si="60"/>
        <v>JULIAN_DAY_NUM_ABSOLUTE INTEGER,</v>
      </c>
    </row>
    <row r="175" ht="15.75" customHeight="1">
      <c r="A175" s="24"/>
      <c r="B175" s="24"/>
      <c r="C175" s="25">
        <v>12.0</v>
      </c>
      <c r="D175" t="s">
        <v>147</v>
      </c>
      <c r="E175" t="s">
        <v>7</v>
      </c>
      <c r="F175">
        <v>50.0</v>
      </c>
      <c r="G175" s="27" t="s">
        <v>48</v>
      </c>
      <c r="H175" s="27" t="s">
        <v>48</v>
      </c>
      <c r="I175" s="27"/>
      <c r="J175" t="str">
        <f>VLOOKUP($E175,MAPPING!$B$2:$F$7,2,0)</f>
        <v>STRING</v>
      </c>
      <c r="K175">
        <v>50.0</v>
      </c>
      <c r="L175" s="27" t="s">
        <v>48</v>
      </c>
      <c r="M175" s="27" t="s">
        <v>48</v>
      </c>
      <c r="N175" s="27"/>
      <c r="O175" s="27"/>
      <c r="P175" t="str">
        <f t="shared" si="57"/>
        <v>IS_WEEKDAY STRING,</v>
      </c>
      <c r="Q175" t="str">
        <f>VLOOKUP($E175,MAPPING!$B$2:$F$7,3,0)</f>
        <v>VARCHAR</v>
      </c>
      <c r="R175">
        <v>50.0</v>
      </c>
      <c r="S175" s="27" t="s">
        <v>48</v>
      </c>
      <c r="T175" s="27" t="s">
        <v>48</v>
      </c>
      <c r="U175" s="27"/>
      <c r="V175" s="27"/>
      <c r="W175" t="str">
        <f t="shared" si="58"/>
        <v>IS_WEEKDAY VARCHAR(50),</v>
      </c>
      <c r="X175" t="str">
        <f>VLOOKUP($E175,MAPPING!$B$2:$F$7,4,0)</f>
        <v>VARCHAR2</v>
      </c>
      <c r="Y175">
        <v>50.0</v>
      </c>
      <c r="Z175" s="27" t="s">
        <v>48</v>
      </c>
      <c r="AA175" s="27" t="s">
        <v>48</v>
      </c>
      <c r="AB175" s="27"/>
      <c r="AC175" s="27"/>
      <c r="AD175" s="28" t="str">
        <f t="shared" si="59"/>
        <v>IS_WEEKDAY VARCHAR2(50),</v>
      </c>
      <c r="AE175" t="str">
        <f>VLOOKUP($E175,MAPPING!$B$2:$F$7,5,0)</f>
        <v> VARCHAR</v>
      </c>
      <c r="AF175">
        <v>50.0</v>
      </c>
      <c r="AG175" s="27" t="s">
        <v>48</v>
      </c>
      <c r="AH175" s="27" t="s">
        <v>48</v>
      </c>
      <c r="AI175" s="27"/>
      <c r="AJ175" s="27"/>
      <c r="AK175" t="str">
        <f t="shared" si="60"/>
        <v>IS_WEEKDAY  VARCHAR(50),</v>
      </c>
    </row>
    <row r="176" ht="15.75" customHeight="1">
      <c r="A176" s="24"/>
      <c r="B176" s="24"/>
      <c r="C176" s="25">
        <v>13.0</v>
      </c>
      <c r="D176" t="s">
        <v>148</v>
      </c>
      <c r="E176" t="s">
        <v>7</v>
      </c>
      <c r="F176">
        <v>50.0</v>
      </c>
      <c r="G176" s="27" t="s">
        <v>48</v>
      </c>
      <c r="H176" s="27" t="s">
        <v>48</v>
      </c>
      <c r="I176" s="27"/>
      <c r="J176" t="str">
        <f>VLOOKUP($E176,MAPPING!$B$2:$F$7,2,0)</f>
        <v>STRING</v>
      </c>
      <c r="K176">
        <v>50.0</v>
      </c>
      <c r="L176" s="27" t="s">
        <v>48</v>
      </c>
      <c r="M176" s="27" t="s">
        <v>48</v>
      </c>
      <c r="N176" s="27"/>
      <c r="O176" s="27"/>
      <c r="P176" t="str">
        <f t="shared" si="57"/>
        <v>IS_USA_CIVIL_HOLIDAY STRING,</v>
      </c>
      <c r="Q176" t="str">
        <f>VLOOKUP($E176,MAPPING!$B$2:$F$7,3,0)</f>
        <v>VARCHAR</v>
      </c>
      <c r="R176">
        <v>50.0</v>
      </c>
      <c r="S176" s="27" t="s">
        <v>48</v>
      </c>
      <c r="T176" s="27" t="s">
        <v>48</v>
      </c>
      <c r="U176" s="27"/>
      <c r="V176" s="27"/>
      <c r="W176" t="str">
        <f t="shared" si="58"/>
        <v>IS_USA_CIVIL_HOLIDAY VARCHAR(50),</v>
      </c>
      <c r="X176" t="str">
        <f>VLOOKUP($E176,MAPPING!$B$2:$F$7,4,0)</f>
        <v>VARCHAR2</v>
      </c>
      <c r="Y176">
        <v>50.0</v>
      </c>
      <c r="Z176" s="27" t="s">
        <v>48</v>
      </c>
      <c r="AA176" s="27" t="s">
        <v>48</v>
      </c>
      <c r="AB176" s="27"/>
      <c r="AC176" s="27"/>
      <c r="AD176" s="28" t="str">
        <f t="shared" si="59"/>
        <v>IS_USA_CIVIL_HOLIDAY VARCHAR2(50),</v>
      </c>
      <c r="AE176" t="str">
        <f>VLOOKUP($E176,MAPPING!$B$2:$F$7,5,0)</f>
        <v> VARCHAR</v>
      </c>
      <c r="AF176">
        <v>50.0</v>
      </c>
      <c r="AG176" s="27" t="s">
        <v>48</v>
      </c>
      <c r="AH176" s="27" t="s">
        <v>48</v>
      </c>
      <c r="AI176" s="27"/>
      <c r="AJ176" s="27"/>
      <c r="AK176" t="str">
        <f t="shared" si="60"/>
        <v>IS_USA_CIVIL_HOLIDAY  VARCHAR(50),</v>
      </c>
    </row>
    <row r="177" ht="15.75" customHeight="1">
      <c r="A177" s="24"/>
      <c r="B177" s="24"/>
      <c r="C177" s="25">
        <v>14.0</v>
      </c>
      <c r="D177" t="s">
        <v>149</v>
      </c>
      <c r="E177" t="s">
        <v>7</v>
      </c>
      <c r="F177">
        <v>50.0</v>
      </c>
      <c r="G177" s="27" t="s">
        <v>48</v>
      </c>
      <c r="H177" s="27" t="s">
        <v>48</v>
      </c>
      <c r="I177" s="27"/>
      <c r="J177" t="str">
        <f>VLOOKUP($E177,MAPPING!$B$2:$F$7,2,0)</f>
        <v>STRING</v>
      </c>
      <c r="K177">
        <v>50.0</v>
      </c>
      <c r="L177" s="27" t="s">
        <v>48</v>
      </c>
      <c r="M177" s="27" t="s">
        <v>48</v>
      </c>
      <c r="N177" s="27"/>
      <c r="O177" s="27"/>
      <c r="P177" t="str">
        <f t="shared" si="57"/>
        <v>IS_LAST_DAY_OF_WEEK STRING,</v>
      </c>
      <c r="Q177" t="str">
        <f>VLOOKUP($E177,MAPPING!$B$2:$F$7,3,0)</f>
        <v>VARCHAR</v>
      </c>
      <c r="R177">
        <v>50.0</v>
      </c>
      <c r="S177" s="27" t="s">
        <v>48</v>
      </c>
      <c r="T177" s="27" t="s">
        <v>48</v>
      </c>
      <c r="U177" s="27"/>
      <c r="V177" s="27"/>
      <c r="W177" t="str">
        <f t="shared" si="58"/>
        <v>IS_LAST_DAY_OF_WEEK VARCHAR(50),</v>
      </c>
      <c r="X177" t="str">
        <f>VLOOKUP($E177,MAPPING!$B$2:$F$7,4,0)</f>
        <v>VARCHAR2</v>
      </c>
      <c r="Y177">
        <v>50.0</v>
      </c>
      <c r="Z177" s="27" t="s">
        <v>48</v>
      </c>
      <c r="AA177" s="27" t="s">
        <v>48</v>
      </c>
      <c r="AB177" s="27"/>
      <c r="AC177" s="27"/>
      <c r="AD177" s="28" t="str">
        <f t="shared" si="59"/>
        <v>IS_LAST_DAY_OF_WEEK VARCHAR2(50),</v>
      </c>
      <c r="AE177" t="str">
        <f>VLOOKUP($E177,MAPPING!$B$2:$F$7,5,0)</f>
        <v> VARCHAR</v>
      </c>
      <c r="AF177">
        <v>50.0</v>
      </c>
      <c r="AG177" s="27" t="s">
        <v>48</v>
      </c>
      <c r="AH177" s="27" t="s">
        <v>48</v>
      </c>
      <c r="AI177" s="27"/>
      <c r="AJ177" s="27"/>
      <c r="AK177" t="str">
        <f t="shared" si="60"/>
        <v>IS_LAST_DAY_OF_WEEK  VARCHAR(50),</v>
      </c>
    </row>
    <row r="178" ht="15.75" customHeight="1">
      <c r="A178" s="24"/>
      <c r="B178" s="24"/>
      <c r="C178" s="25">
        <v>15.0</v>
      </c>
      <c r="D178" t="s">
        <v>150</v>
      </c>
      <c r="E178" t="s">
        <v>7</v>
      </c>
      <c r="F178">
        <v>50.0</v>
      </c>
      <c r="G178" s="27" t="s">
        <v>48</v>
      </c>
      <c r="H178" s="27" t="s">
        <v>48</v>
      </c>
      <c r="I178" s="27"/>
      <c r="J178" t="str">
        <f>VLOOKUP($E178,MAPPING!$B$2:$F$7,2,0)</f>
        <v>STRING</v>
      </c>
      <c r="K178">
        <v>50.0</v>
      </c>
      <c r="L178" s="27" t="s">
        <v>48</v>
      </c>
      <c r="M178" s="27" t="s">
        <v>48</v>
      </c>
      <c r="N178" s="27"/>
      <c r="O178" s="27"/>
      <c r="P178" t="str">
        <f t="shared" si="57"/>
        <v>IS_LAST_DAY_OF_MONTH STRING,</v>
      </c>
      <c r="Q178" t="str">
        <f>VLOOKUP($E178,MAPPING!$B$2:$F$7,3,0)</f>
        <v>VARCHAR</v>
      </c>
      <c r="R178">
        <v>50.0</v>
      </c>
      <c r="S178" s="27" t="s">
        <v>48</v>
      </c>
      <c r="T178" s="27" t="s">
        <v>48</v>
      </c>
      <c r="U178" s="27"/>
      <c r="V178" s="27"/>
      <c r="W178" t="str">
        <f t="shared" si="58"/>
        <v>IS_LAST_DAY_OF_MONTH VARCHAR(50),</v>
      </c>
      <c r="X178" t="str">
        <f>VLOOKUP($E178,MAPPING!$B$2:$F$7,4,0)</f>
        <v>VARCHAR2</v>
      </c>
      <c r="Y178">
        <v>50.0</v>
      </c>
      <c r="Z178" s="27" t="s">
        <v>48</v>
      </c>
      <c r="AA178" s="27" t="s">
        <v>48</v>
      </c>
      <c r="AB178" s="27"/>
      <c r="AC178" s="27"/>
      <c r="AD178" s="28" t="str">
        <f t="shared" si="59"/>
        <v>IS_LAST_DAY_OF_MONTH VARCHAR2(50),</v>
      </c>
      <c r="AE178" t="str">
        <f>VLOOKUP($E178,MAPPING!$B$2:$F$7,5,0)</f>
        <v> VARCHAR</v>
      </c>
      <c r="AF178">
        <v>50.0</v>
      </c>
      <c r="AG178" s="27" t="s">
        <v>48</v>
      </c>
      <c r="AH178" s="27" t="s">
        <v>48</v>
      </c>
      <c r="AI178" s="27"/>
      <c r="AJ178" s="27"/>
      <c r="AK178" t="str">
        <f t="shared" si="60"/>
        <v>IS_LAST_DAY_OF_MONTH  VARCHAR(50),</v>
      </c>
    </row>
    <row r="179" ht="15.75" customHeight="1">
      <c r="A179" s="24"/>
      <c r="B179" s="24"/>
      <c r="C179" s="25">
        <v>16.0</v>
      </c>
      <c r="D179" t="s">
        <v>151</v>
      </c>
      <c r="E179" t="s">
        <v>7</v>
      </c>
      <c r="F179">
        <v>50.0</v>
      </c>
      <c r="G179" s="27" t="s">
        <v>48</v>
      </c>
      <c r="H179" s="27" t="s">
        <v>48</v>
      </c>
      <c r="I179" s="27"/>
      <c r="J179" t="str">
        <f>VLOOKUP($E179,MAPPING!$B$2:$F$7,2,0)</f>
        <v>STRING</v>
      </c>
      <c r="K179">
        <v>50.0</v>
      </c>
      <c r="L179" s="27" t="s">
        <v>48</v>
      </c>
      <c r="M179" s="27" t="s">
        <v>48</v>
      </c>
      <c r="N179" s="27"/>
      <c r="O179" s="27"/>
      <c r="P179" t="str">
        <f t="shared" si="57"/>
        <v>IS_LAST_DAY_OF_QUARTER STRING,</v>
      </c>
      <c r="Q179" t="str">
        <f>VLOOKUP($E179,MAPPING!$B$2:$F$7,3,0)</f>
        <v>VARCHAR</v>
      </c>
      <c r="R179">
        <v>50.0</v>
      </c>
      <c r="S179" s="27" t="s">
        <v>48</v>
      </c>
      <c r="T179" s="27" t="s">
        <v>48</v>
      </c>
      <c r="U179" s="27"/>
      <c r="V179" s="27"/>
      <c r="W179" t="str">
        <f t="shared" si="58"/>
        <v>IS_LAST_DAY_OF_QUARTER VARCHAR(50),</v>
      </c>
      <c r="X179" t="str">
        <f>VLOOKUP($E179,MAPPING!$B$2:$F$7,4,0)</f>
        <v>VARCHAR2</v>
      </c>
      <c r="Y179">
        <v>50.0</v>
      </c>
      <c r="Z179" s="27" t="s">
        <v>48</v>
      </c>
      <c r="AA179" s="27" t="s">
        <v>48</v>
      </c>
      <c r="AB179" s="27"/>
      <c r="AC179" s="27"/>
      <c r="AD179" s="28" t="str">
        <f t="shared" si="59"/>
        <v>IS_LAST_DAY_OF_QUARTER VARCHAR2(50),</v>
      </c>
      <c r="AE179" t="str">
        <f>VLOOKUP($E179,MAPPING!$B$2:$F$7,5,0)</f>
        <v> VARCHAR</v>
      </c>
      <c r="AF179">
        <v>50.0</v>
      </c>
      <c r="AG179" s="27" t="s">
        <v>48</v>
      </c>
      <c r="AH179" s="27" t="s">
        <v>48</v>
      </c>
      <c r="AI179" s="27"/>
      <c r="AJ179" s="27"/>
      <c r="AK179" t="str">
        <f t="shared" si="60"/>
        <v>IS_LAST_DAY_OF_QUARTER  VARCHAR(50),</v>
      </c>
    </row>
    <row r="180" ht="15.75" customHeight="1">
      <c r="A180" s="24"/>
      <c r="B180" s="24"/>
      <c r="C180" s="25">
        <v>17.0</v>
      </c>
      <c r="D180" t="s">
        <v>152</v>
      </c>
      <c r="E180" t="s">
        <v>7</v>
      </c>
      <c r="F180">
        <v>50.0</v>
      </c>
      <c r="G180" s="27" t="s">
        <v>48</v>
      </c>
      <c r="H180" s="27" t="s">
        <v>48</v>
      </c>
      <c r="I180" s="27"/>
      <c r="J180" t="str">
        <f>VLOOKUP($E180,MAPPING!$B$2:$F$7,2,0)</f>
        <v>STRING</v>
      </c>
      <c r="K180">
        <v>50.0</v>
      </c>
      <c r="L180" s="27" t="s">
        <v>48</v>
      </c>
      <c r="M180" s="27" t="s">
        <v>48</v>
      </c>
      <c r="N180" s="27"/>
      <c r="O180" s="27"/>
      <c r="P180" t="str">
        <f t="shared" si="57"/>
        <v>IS_LAST_DAY_OF_YEAR STRING,</v>
      </c>
      <c r="Q180" t="str">
        <f>VLOOKUP($E180,MAPPING!$B$2:$F$7,3,0)</f>
        <v>VARCHAR</v>
      </c>
      <c r="R180">
        <v>50.0</v>
      </c>
      <c r="S180" s="27" t="s">
        <v>48</v>
      </c>
      <c r="T180" s="27" t="s">
        <v>48</v>
      </c>
      <c r="U180" s="27"/>
      <c r="V180" s="27"/>
      <c r="W180" t="str">
        <f t="shared" si="58"/>
        <v>IS_LAST_DAY_OF_YEAR VARCHAR(50),</v>
      </c>
      <c r="X180" t="str">
        <f>VLOOKUP($E180,MAPPING!$B$2:$F$7,4,0)</f>
        <v>VARCHAR2</v>
      </c>
      <c r="Y180">
        <v>50.0</v>
      </c>
      <c r="Z180" s="27" t="s">
        <v>48</v>
      </c>
      <c r="AA180" s="27" t="s">
        <v>48</v>
      </c>
      <c r="AB180" s="27"/>
      <c r="AC180" s="27"/>
      <c r="AD180" s="28" t="str">
        <f t="shared" si="59"/>
        <v>IS_LAST_DAY_OF_YEAR VARCHAR2(50),</v>
      </c>
      <c r="AE180" t="str">
        <f>VLOOKUP($E180,MAPPING!$B$2:$F$7,5,0)</f>
        <v> VARCHAR</v>
      </c>
      <c r="AF180">
        <v>50.0</v>
      </c>
      <c r="AG180" s="27" t="s">
        <v>48</v>
      </c>
      <c r="AH180" s="27" t="s">
        <v>48</v>
      </c>
      <c r="AI180" s="27"/>
      <c r="AJ180" s="27"/>
      <c r="AK180" t="str">
        <f t="shared" si="60"/>
        <v>IS_LAST_DAY_OF_YEAR  VARCHAR(50),</v>
      </c>
    </row>
    <row r="181" ht="15.75" customHeight="1">
      <c r="A181" s="24"/>
      <c r="B181" s="24"/>
      <c r="C181" s="25">
        <v>18.0</v>
      </c>
      <c r="D181" t="s">
        <v>153</v>
      </c>
      <c r="E181" t="s">
        <v>7</v>
      </c>
      <c r="F181">
        <v>50.0</v>
      </c>
      <c r="G181" s="27" t="s">
        <v>48</v>
      </c>
      <c r="H181" s="27" t="s">
        <v>48</v>
      </c>
      <c r="I181" s="27"/>
      <c r="J181" t="str">
        <f>VLOOKUP($E181,MAPPING!$B$2:$F$7,2,0)</f>
        <v>STRING</v>
      </c>
      <c r="K181">
        <v>50.0</v>
      </c>
      <c r="L181" s="27" t="s">
        <v>48</v>
      </c>
      <c r="M181" s="27" t="s">
        <v>48</v>
      </c>
      <c r="N181" s="27"/>
      <c r="O181" s="27"/>
      <c r="P181" t="str">
        <f t="shared" si="57"/>
        <v>IS_LAST_DAY_OF_FISCAL_MONTH STRING,</v>
      </c>
      <c r="Q181" t="str">
        <f>VLOOKUP($E181,MAPPING!$B$2:$F$7,3,0)</f>
        <v>VARCHAR</v>
      </c>
      <c r="R181">
        <v>50.0</v>
      </c>
      <c r="S181" s="27" t="s">
        <v>48</v>
      </c>
      <c r="T181" s="27" t="s">
        <v>48</v>
      </c>
      <c r="U181" s="27"/>
      <c r="V181" s="27"/>
      <c r="W181" t="str">
        <f t="shared" si="58"/>
        <v>IS_LAST_DAY_OF_FISCAL_MONTH VARCHAR(50),</v>
      </c>
      <c r="X181" t="str">
        <f>VLOOKUP($E181,MAPPING!$B$2:$F$7,4,0)</f>
        <v>VARCHAR2</v>
      </c>
      <c r="Y181">
        <v>50.0</v>
      </c>
      <c r="Z181" s="27" t="s">
        <v>48</v>
      </c>
      <c r="AA181" s="27" t="s">
        <v>48</v>
      </c>
      <c r="AB181" s="27"/>
      <c r="AC181" s="27"/>
      <c r="AD181" s="28" t="str">
        <f t="shared" si="59"/>
        <v>IS_LAST_DAY_OF_FISCAL_MONTH VARCHAR2(50),</v>
      </c>
      <c r="AE181" t="str">
        <f>VLOOKUP($E181,MAPPING!$B$2:$F$7,5,0)</f>
        <v> VARCHAR</v>
      </c>
      <c r="AF181">
        <v>50.0</v>
      </c>
      <c r="AG181" s="27" t="s">
        <v>48</v>
      </c>
      <c r="AH181" s="27" t="s">
        <v>48</v>
      </c>
      <c r="AI181" s="27"/>
      <c r="AJ181" s="27"/>
      <c r="AK181" t="str">
        <f t="shared" si="60"/>
        <v>IS_LAST_DAY_OF_FISCAL_MONTH  VARCHAR(50),</v>
      </c>
    </row>
    <row r="182" ht="15.75" customHeight="1">
      <c r="A182" s="24"/>
      <c r="B182" s="24"/>
      <c r="C182" s="25">
        <v>19.0</v>
      </c>
      <c r="D182" t="s">
        <v>154</v>
      </c>
      <c r="E182" t="s">
        <v>7</v>
      </c>
      <c r="F182">
        <v>50.0</v>
      </c>
      <c r="G182" s="27" t="s">
        <v>48</v>
      </c>
      <c r="H182" s="27" t="s">
        <v>48</v>
      </c>
      <c r="I182" s="27"/>
      <c r="J182" t="str">
        <f>VLOOKUP($E182,MAPPING!$B$2:$F$7,2,0)</f>
        <v>STRING</v>
      </c>
      <c r="K182">
        <v>50.0</v>
      </c>
      <c r="L182" s="27" t="s">
        <v>48</v>
      </c>
      <c r="M182" s="27" t="s">
        <v>48</v>
      </c>
      <c r="N182" s="27"/>
      <c r="O182" s="27"/>
      <c r="P182" t="str">
        <f t="shared" si="57"/>
        <v>IS_LAST_DAY_OF_FISCAL_QUARTER STRING,</v>
      </c>
      <c r="Q182" t="str">
        <f>VLOOKUP($E182,MAPPING!$B$2:$F$7,3,0)</f>
        <v>VARCHAR</v>
      </c>
      <c r="R182">
        <v>50.0</v>
      </c>
      <c r="S182" s="27" t="s">
        <v>48</v>
      </c>
      <c r="T182" s="27" t="s">
        <v>48</v>
      </c>
      <c r="U182" s="27"/>
      <c r="V182" s="27"/>
      <c r="W182" t="str">
        <f t="shared" si="58"/>
        <v>IS_LAST_DAY_OF_FISCAL_QUARTER VARCHAR(50),</v>
      </c>
      <c r="X182" t="str">
        <f>VLOOKUP($E182,MAPPING!$B$2:$F$7,4,0)</f>
        <v>VARCHAR2</v>
      </c>
      <c r="Y182">
        <v>50.0</v>
      </c>
      <c r="Z182" s="27" t="s">
        <v>48</v>
      </c>
      <c r="AA182" s="27" t="s">
        <v>48</v>
      </c>
      <c r="AB182" s="27"/>
      <c r="AC182" s="27"/>
      <c r="AD182" s="28" t="str">
        <f t="shared" si="59"/>
        <v>IS_LAST_DAY_OF_FISCAL_QUARTER VARCHAR2(50),</v>
      </c>
      <c r="AE182" t="str">
        <f>VLOOKUP($E182,MAPPING!$B$2:$F$7,5,0)</f>
        <v> VARCHAR</v>
      </c>
      <c r="AF182">
        <v>50.0</v>
      </c>
      <c r="AG182" s="27" t="s">
        <v>48</v>
      </c>
      <c r="AH182" s="27" t="s">
        <v>48</v>
      </c>
      <c r="AI182" s="27"/>
      <c r="AJ182" s="27"/>
      <c r="AK182" t="str">
        <f t="shared" si="60"/>
        <v>IS_LAST_DAY_OF_FISCAL_QUARTER  VARCHAR(50),</v>
      </c>
    </row>
    <row r="183" ht="15.75" customHeight="1">
      <c r="A183" s="24"/>
      <c r="B183" s="24"/>
      <c r="C183" s="25">
        <v>20.0</v>
      </c>
      <c r="D183" t="s">
        <v>155</v>
      </c>
      <c r="E183" t="s">
        <v>7</v>
      </c>
      <c r="F183">
        <v>50.0</v>
      </c>
      <c r="G183" s="27" t="s">
        <v>48</v>
      </c>
      <c r="H183" s="27" t="s">
        <v>48</v>
      </c>
      <c r="I183" s="27"/>
      <c r="J183" t="str">
        <f>VLOOKUP($E183,MAPPING!$B$2:$F$7,2,0)</f>
        <v>STRING</v>
      </c>
      <c r="K183">
        <v>50.0</v>
      </c>
      <c r="L183" s="27" t="s">
        <v>48</v>
      </c>
      <c r="M183" s="27" t="s">
        <v>48</v>
      </c>
      <c r="N183" s="27"/>
      <c r="O183" s="27"/>
      <c r="P183" t="str">
        <f t="shared" si="57"/>
        <v>IS_LAST_DAY_OF_FISCAL_YEAR STRING,</v>
      </c>
      <c r="Q183" t="str">
        <f>VLOOKUP($E183,MAPPING!$B$2:$F$7,3,0)</f>
        <v>VARCHAR</v>
      </c>
      <c r="R183">
        <v>50.0</v>
      </c>
      <c r="S183" s="27" t="s">
        <v>48</v>
      </c>
      <c r="T183" s="27" t="s">
        <v>48</v>
      </c>
      <c r="U183" s="27"/>
      <c r="V183" s="27"/>
      <c r="W183" t="str">
        <f t="shared" si="58"/>
        <v>IS_LAST_DAY_OF_FISCAL_YEAR VARCHAR(50),</v>
      </c>
      <c r="X183" t="str">
        <f>VLOOKUP($E183,MAPPING!$B$2:$F$7,4,0)</f>
        <v>VARCHAR2</v>
      </c>
      <c r="Y183">
        <v>50.0</v>
      </c>
      <c r="Z183" s="27" t="s">
        <v>48</v>
      </c>
      <c r="AA183" s="27" t="s">
        <v>48</v>
      </c>
      <c r="AB183" s="27"/>
      <c r="AC183" s="27"/>
      <c r="AD183" s="28" t="str">
        <f t="shared" si="59"/>
        <v>IS_LAST_DAY_OF_FISCAL_YEAR VARCHAR2(50),</v>
      </c>
      <c r="AE183" t="str">
        <f>VLOOKUP($E183,MAPPING!$B$2:$F$7,5,0)</f>
        <v> VARCHAR</v>
      </c>
      <c r="AF183">
        <v>50.0</v>
      </c>
      <c r="AG183" s="27" t="s">
        <v>48</v>
      </c>
      <c r="AH183" s="27" t="s">
        <v>48</v>
      </c>
      <c r="AI183" s="27"/>
      <c r="AJ183" s="27"/>
      <c r="AK183" t="str">
        <f t="shared" si="60"/>
        <v>IS_LAST_DAY_OF_FISCAL_YEAR  VARCHAR(50),</v>
      </c>
    </row>
    <row r="184" ht="15.75" customHeight="1">
      <c r="A184" s="24"/>
      <c r="B184" s="24"/>
      <c r="C184" s="25">
        <v>21.0</v>
      </c>
      <c r="D184" t="s">
        <v>156</v>
      </c>
      <c r="E184" t="s">
        <v>7</v>
      </c>
      <c r="F184" s="9">
        <v>10.0</v>
      </c>
      <c r="G184" s="27" t="s">
        <v>48</v>
      </c>
      <c r="H184" s="27" t="s">
        <v>48</v>
      </c>
      <c r="I184" s="27"/>
      <c r="J184" t="str">
        <f>VLOOKUP($E184,MAPPING!$B$2:$F$7,2,0)</f>
        <v>STRING</v>
      </c>
      <c r="K184" s="9">
        <v>10.0</v>
      </c>
      <c r="L184" s="27" t="s">
        <v>48</v>
      </c>
      <c r="M184" s="27" t="s">
        <v>48</v>
      </c>
      <c r="N184" s="27"/>
      <c r="O184" s="27"/>
      <c r="P184" t="str">
        <f t="shared" si="57"/>
        <v>WEEK_OF_YEAR_BEGIN_DATE STRING,</v>
      </c>
      <c r="Q184" t="str">
        <f>VLOOKUP($E184,MAPPING!$B$2:$F$7,3,0)</f>
        <v>VARCHAR</v>
      </c>
      <c r="R184" s="9">
        <v>10.0</v>
      </c>
      <c r="S184" s="27" t="s">
        <v>48</v>
      </c>
      <c r="T184" s="27" t="s">
        <v>48</v>
      </c>
      <c r="U184" s="27"/>
      <c r="V184" s="27"/>
      <c r="W184" t="str">
        <f t="shared" si="58"/>
        <v>WEEK_OF_YEAR_BEGIN_DATE VARCHAR(10),</v>
      </c>
      <c r="X184" t="str">
        <f>VLOOKUP($E184,MAPPING!$B$2:$F$7,4,0)</f>
        <v>VARCHAR2</v>
      </c>
      <c r="Y184">
        <v>50.0</v>
      </c>
      <c r="Z184" s="27" t="s">
        <v>48</v>
      </c>
      <c r="AA184" s="27" t="s">
        <v>48</v>
      </c>
      <c r="AB184" s="27"/>
      <c r="AC184" s="27"/>
      <c r="AD184" s="28" t="str">
        <f t="shared" si="59"/>
        <v>WEEK_OF_YEAR_BEGIN_DATE VARCHAR2(50),</v>
      </c>
      <c r="AE184" t="str">
        <f>VLOOKUP($E184,MAPPING!$B$2:$F$7,5,0)</f>
        <v> VARCHAR</v>
      </c>
      <c r="AF184" s="9">
        <v>10.0</v>
      </c>
      <c r="AG184" s="27" t="s">
        <v>48</v>
      </c>
      <c r="AH184" s="27" t="s">
        <v>48</v>
      </c>
      <c r="AI184" s="27"/>
      <c r="AJ184" s="27"/>
      <c r="AK184" t="str">
        <f t="shared" si="60"/>
        <v>WEEK_OF_YEAR_BEGIN_DATE  VARCHAR(10),</v>
      </c>
    </row>
    <row r="185" ht="15.75" customHeight="1">
      <c r="A185" s="24"/>
      <c r="B185" s="24"/>
      <c r="C185" s="25">
        <v>22.0</v>
      </c>
      <c r="D185" t="s">
        <v>157</v>
      </c>
      <c r="E185" t="s">
        <v>12</v>
      </c>
      <c r="F185" s="9">
        <v>10.0</v>
      </c>
      <c r="G185" s="27" t="s">
        <v>48</v>
      </c>
      <c r="H185" s="27" t="s">
        <v>48</v>
      </c>
      <c r="I185" s="27"/>
      <c r="J185" t="str">
        <f>VLOOKUP($E185,MAPPING!$B$2:$F$7,2,0)</f>
        <v>INT</v>
      </c>
      <c r="K185" s="9">
        <v>10.0</v>
      </c>
      <c r="L185" s="27" t="s">
        <v>48</v>
      </c>
      <c r="M185" s="27" t="s">
        <v>48</v>
      </c>
      <c r="N185" s="27"/>
      <c r="O185" s="27"/>
      <c r="P185" t="str">
        <f t="shared" si="57"/>
        <v>WEEK_OF_YEAR_BEGIN_DATE_KEY INT,</v>
      </c>
      <c r="Q185" t="str">
        <f>VLOOKUP($E185,MAPPING!$B$2:$F$7,3,0)</f>
        <v>INTEGER</v>
      </c>
      <c r="R185" s="9">
        <v>10.0</v>
      </c>
      <c r="S185" s="27" t="s">
        <v>48</v>
      </c>
      <c r="T185" s="27" t="s">
        <v>48</v>
      </c>
      <c r="U185" s="27"/>
      <c r="V185" s="27"/>
      <c r="W185" t="str">
        <f t="shared" si="58"/>
        <v>WEEK_OF_YEAR_BEGIN_DATE_KEY INTEGER(10),</v>
      </c>
      <c r="X185" t="str">
        <f>VLOOKUP($E185,MAPPING!$B$2:$F$7,4,0)</f>
        <v>INTEGER</v>
      </c>
      <c r="Y185" s="9">
        <v>10.0</v>
      </c>
      <c r="Z185" s="27" t="s">
        <v>48</v>
      </c>
      <c r="AA185" s="27" t="s">
        <v>48</v>
      </c>
      <c r="AB185" s="27"/>
      <c r="AC185" s="27"/>
      <c r="AD185" s="28" t="str">
        <f t="shared" si="59"/>
        <v>WEEK_OF_YEAR_BEGIN_DATE_KEY INTEGER,</v>
      </c>
      <c r="AE185" t="str">
        <f>VLOOKUP($E185,MAPPING!$B$2:$F$7,5,0)</f>
        <v>INTEGER</v>
      </c>
      <c r="AF185" s="9">
        <v>10.0</v>
      </c>
      <c r="AG185" s="27" t="s">
        <v>48</v>
      </c>
      <c r="AH185" s="27" t="s">
        <v>48</v>
      </c>
      <c r="AI185" s="27"/>
      <c r="AJ185" s="27"/>
      <c r="AK185" t="str">
        <f t="shared" si="60"/>
        <v>WEEK_OF_YEAR_BEGIN_DATE_KEY INTEGER,</v>
      </c>
    </row>
    <row r="186" ht="15.75" customHeight="1">
      <c r="A186" s="24"/>
      <c r="B186" s="24"/>
      <c r="C186" s="25">
        <v>23.0</v>
      </c>
      <c r="D186" t="s">
        <v>158</v>
      </c>
      <c r="E186" t="s">
        <v>7</v>
      </c>
      <c r="F186" s="9">
        <v>10.0</v>
      </c>
      <c r="G186" s="27" t="s">
        <v>48</v>
      </c>
      <c r="H186" s="27" t="s">
        <v>48</v>
      </c>
      <c r="I186" s="27"/>
      <c r="J186" t="str">
        <f>VLOOKUP($E186,MAPPING!$B$2:$F$7,2,0)</f>
        <v>STRING</v>
      </c>
      <c r="K186" s="9">
        <v>10.0</v>
      </c>
      <c r="L186" s="27" t="s">
        <v>48</v>
      </c>
      <c r="M186" s="27" t="s">
        <v>48</v>
      </c>
      <c r="N186" s="27"/>
      <c r="O186" s="27"/>
      <c r="P186" t="str">
        <f t="shared" si="57"/>
        <v>WEEK_OF_YEAR_END_DATE STRING,</v>
      </c>
      <c r="Q186" t="str">
        <f>VLOOKUP($E186,MAPPING!$B$2:$F$7,3,0)</f>
        <v>VARCHAR</v>
      </c>
      <c r="R186" s="9">
        <v>10.0</v>
      </c>
      <c r="S186" s="27" t="s">
        <v>48</v>
      </c>
      <c r="T186" s="27" t="s">
        <v>48</v>
      </c>
      <c r="U186" s="27"/>
      <c r="V186" s="27"/>
      <c r="W186" t="str">
        <f t="shared" si="58"/>
        <v>WEEK_OF_YEAR_END_DATE VARCHAR(10),</v>
      </c>
      <c r="X186" t="str">
        <f>VLOOKUP($E186,MAPPING!$B$2:$F$7,4,0)</f>
        <v>VARCHAR2</v>
      </c>
      <c r="Y186">
        <v>50.0</v>
      </c>
      <c r="Z186" s="27" t="s">
        <v>48</v>
      </c>
      <c r="AA186" s="27" t="s">
        <v>48</v>
      </c>
      <c r="AB186" s="27"/>
      <c r="AC186" s="27"/>
      <c r="AD186" s="28" t="str">
        <f t="shared" si="59"/>
        <v>WEEK_OF_YEAR_END_DATE VARCHAR2(50),</v>
      </c>
      <c r="AE186" t="str">
        <f>VLOOKUP($E186,MAPPING!$B$2:$F$7,5,0)</f>
        <v> VARCHAR</v>
      </c>
      <c r="AF186" s="9">
        <v>10.0</v>
      </c>
      <c r="AG186" s="27" t="s">
        <v>48</v>
      </c>
      <c r="AH186" s="27" t="s">
        <v>48</v>
      </c>
      <c r="AI186" s="27"/>
      <c r="AJ186" s="27"/>
      <c r="AK186" t="str">
        <f t="shared" si="60"/>
        <v>WEEK_OF_YEAR_END_DATE  VARCHAR(10),</v>
      </c>
    </row>
    <row r="187" ht="15.75" customHeight="1">
      <c r="A187" s="24"/>
      <c r="B187" s="24"/>
      <c r="C187" s="25">
        <v>24.0</v>
      </c>
      <c r="D187" t="s">
        <v>159</v>
      </c>
      <c r="E187" t="s">
        <v>12</v>
      </c>
      <c r="F187" s="9">
        <v>10.0</v>
      </c>
      <c r="G187" s="27" t="s">
        <v>48</v>
      </c>
      <c r="H187" s="27" t="s">
        <v>48</v>
      </c>
      <c r="I187" s="27"/>
      <c r="J187" t="str">
        <f>VLOOKUP($E187,MAPPING!$B$2:$F$7,2,0)</f>
        <v>INT</v>
      </c>
      <c r="K187" s="9">
        <v>10.0</v>
      </c>
      <c r="L187" s="27" t="s">
        <v>48</v>
      </c>
      <c r="M187" s="27" t="s">
        <v>48</v>
      </c>
      <c r="N187" s="27"/>
      <c r="O187" s="27"/>
      <c r="P187" t="str">
        <f t="shared" si="57"/>
        <v>WEEK_OF_YEAR_END_DATE_KEY INT,</v>
      </c>
      <c r="Q187" t="str">
        <f>VLOOKUP($E187,MAPPING!$B$2:$F$7,3,0)</f>
        <v>INTEGER</v>
      </c>
      <c r="R187" s="9">
        <v>10.0</v>
      </c>
      <c r="S187" s="27" t="s">
        <v>48</v>
      </c>
      <c r="T187" s="27" t="s">
        <v>48</v>
      </c>
      <c r="U187" s="27"/>
      <c r="V187" s="27"/>
      <c r="W187" t="str">
        <f t="shared" si="58"/>
        <v>WEEK_OF_YEAR_END_DATE_KEY INTEGER(10),</v>
      </c>
      <c r="X187" t="str">
        <f>VLOOKUP($E187,MAPPING!$B$2:$F$7,4,0)</f>
        <v>INTEGER</v>
      </c>
      <c r="Y187" s="9">
        <v>10.0</v>
      </c>
      <c r="Z187" s="27" t="s">
        <v>48</v>
      </c>
      <c r="AA187" s="27" t="s">
        <v>48</v>
      </c>
      <c r="AB187" s="27"/>
      <c r="AC187" s="27"/>
      <c r="AD187" s="28" t="str">
        <f t="shared" si="59"/>
        <v>WEEK_OF_YEAR_END_DATE_KEY INTEGER,</v>
      </c>
      <c r="AE187" t="str">
        <f>VLOOKUP($E187,MAPPING!$B$2:$F$7,5,0)</f>
        <v>INTEGER</v>
      </c>
      <c r="AF187" s="9">
        <v>10.0</v>
      </c>
      <c r="AG187" s="27" t="s">
        <v>48</v>
      </c>
      <c r="AH187" s="27" t="s">
        <v>48</v>
      </c>
      <c r="AI187" s="27"/>
      <c r="AJ187" s="27"/>
      <c r="AK187" t="str">
        <f t="shared" si="60"/>
        <v>WEEK_OF_YEAR_END_DATE_KEY INTEGER,</v>
      </c>
    </row>
    <row r="188" ht="15.75" customHeight="1">
      <c r="A188" s="24"/>
      <c r="B188" s="24"/>
      <c r="C188" s="25">
        <v>25.0</v>
      </c>
      <c r="D188" t="s">
        <v>160</v>
      </c>
      <c r="E188" t="s">
        <v>7</v>
      </c>
      <c r="F188" s="9">
        <v>10.0</v>
      </c>
      <c r="G188" s="27" t="s">
        <v>48</v>
      </c>
      <c r="H188" s="27" t="s">
        <v>48</v>
      </c>
      <c r="I188" s="27"/>
      <c r="J188" t="str">
        <f>VLOOKUP($E188,MAPPING!$B$2:$F$7,2,0)</f>
        <v>STRING</v>
      </c>
      <c r="K188" s="9">
        <v>10.0</v>
      </c>
      <c r="L188" s="27" t="s">
        <v>48</v>
      </c>
      <c r="M188" s="27" t="s">
        <v>48</v>
      </c>
      <c r="N188" s="27"/>
      <c r="O188" s="27"/>
      <c r="P188" t="str">
        <f t="shared" si="57"/>
        <v>WEEK_OF_MONTH_BEGIN_DATE STRING,</v>
      </c>
      <c r="Q188" t="str">
        <f>VLOOKUP($E188,MAPPING!$B$2:$F$7,3,0)</f>
        <v>VARCHAR</v>
      </c>
      <c r="R188" s="9">
        <v>10.0</v>
      </c>
      <c r="S188" s="27" t="s">
        <v>48</v>
      </c>
      <c r="T188" s="27" t="s">
        <v>48</v>
      </c>
      <c r="U188" s="27"/>
      <c r="V188" s="27"/>
      <c r="W188" t="str">
        <f t="shared" si="58"/>
        <v>WEEK_OF_MONTH_BEGIN_DATE VARCHAR(10),</v>
      </c>
      <c r="X188" t="str">
        <f>VLOOKUP($E188,MAPPING!$B$2:$F$7,4,0)</f>
        <v>VARCHAR2</v>
      </c>
      <c r="Y188">
        <v>50.0</v>
      </c>
      <c r="Z188" s="27" t="s">
        <v>48</v>
      </c>
      <c r="AA188" s="27" t="s">
        <v>48</v>
      </c>
      <c r="AB188" s="27"/>
      <c r="AC188" s="27"/>
      <c r="AD188" s="28" t="str">
        <f t="shared" si="59"/>
        <v>WEEK_OF_MONTH_BEGIN_DATE VARCHAR2(50),</v>
      </c>
      <c r="AE188" t="str">
        <f>VLOOKUP($E188,MAPPING!$B$2:$F$7,5,0)</f>
        <v> VARCHAR</v>
      </c>
      <c r="AF188" s="9">
        <v>10.0</v>
      </c>
      <c r="AG188" s="27" t="s">
        <v>48</v>
      </c>
      <c r="AH188" s="27" t="s">
        <v>48</v>
      </c>
      <c r="AI188" s="27"/>
      <c r="AJ188" s="27"/>
      <c r="AK188" t="str">
        <f t="shared" si="60"/>
        <v>WEEK_OF_MONTH_BEGIN_DATE  VARCHAR(10),</v>
      </c>
    </row>
    <row r="189" ht="15.75" customHeight="1">
      <c r="A189" s="24"/>
      <c r="B189" s="24"/>
      <c r="C189" s="25">
        <v>26.0</v>
      </c>
      <c r="D189" t="s">
        <v>161</v>
      </c>
      <c r="E189" t="s">
        <v>12</v>
      </c>
      <c r="F189" s="9">
        <v>10.0</v>
      </c>
      <c r="G189" s="27" t="s">
        <v>48</v>
      </c>
      <c r="H189" s="27" t="s">
        <v>48</v>
      </c>
      <c r="I189" s="27"/>
      <c r="J189" t="str">
        <f>VLOOKUP($E189,MAPPING!$B$2:$F$7,2,0)</f>
        <v>INT</v>
      </c>
      <c r="K189" s="9">
        <v>10.0</v>
      </c>
      <c r="L189" s="27" t="s">
        <v>48</v>
      </c>
      <c r="M189" s="27" t="s">
        <v>48</v>
      </c>
      <c r="N189" s="27"/>
      <c r="O189" s="27"/>
      <c r="P189" t="str">
        <f t="shared" si="57"/>
        <v>WEEK_OF_MONTH_BEGIN_DATE_KEY INT,</v>
      </c>
      <c r="Q189" t="str">
        <f>VLOOKUP($E189,MAPPING!$B$2:$F$7,3,0)</f>
        <v>INTEGER</v>
      </c>
      <c r="R189" s="9">
        <v>10.0</v>
      </c>
      <c r="S189" s="27" t="s">
        <v>48</v>
      </c>
      <c r="T189" s="27" t="s">
        <v>48</v>
      </c>
      <c r="U189" s="27"/>
      <c r="V189" s="27"/>
      <c r="W189" t="str">
        <f t="shared" si="58"/>
        <v>WEEK_OF_MONTH_BEGIN_DATE_KEY INTEGER(10),</v>
      </c>
      <c r="X189" t="str">
        <f>VLOOKUP($E189,MAPPING!$B$2:$F$7,4,0)</f>
        <v>INTEGER</v>
      </c>
      <c r="Y189" s="9">
        <v>10.0</v>
      </c>
      <c r="Z189" s="27" t="s">
        <v>48</v>
      </c>
      <c r="AA189" s="27" t="s">
        <v>48</v>
      </c>
      <c r="AB189" s="27"/>
      <c r="AC189" s="27"/>
      <c r="AD189" s="28" t="str">
        <f t="shared" si="59"/>
        <v>WEEK_OF_MONTH_BEGIN_DATE_KEY INTEGER,</v>
      </c>
      <c r="AE189" t="str">
        <f>VLOOKUP($E189,MAPPING!$B$2:$F$7,5,0)</f>
        <v>INTEGER</v>
      </c>
      <c r="AF189" s="9">
        <v>10.0</v>
      </c>
      <c r="AG189" s="27" t="s">
        <v>48</v>
      </c>
      <c r="AH189" s="27" t="s">
        <v>48</v>
      </c>
      <c r="AI189" s="27"/>
      <c r="AJ189" s="27"/>
      <c r="AK189" t="str">
        <f t="shared" si="60"/>
        <v>WEEK_OF_MONTH_BEGIN_DATE_KEY INTEGER,</v>
      </c>
    </row>
    <row r="190" ht="15.75" customHeight="1">
      <c r="A190" s="24"/>
      <c r="B190" s="24"/>
      <c r="C190" s="25">
        <v>27.0</v>
      </c>
      <c r="D190" t="s">
        <v>162</v>
      </c>
      <c r="E190" t="s">
        <v>7</v>
      </c>
      <c r="F190" s="9">
        <v>10.0</v>
      </c>
      <c r="G190" s="27" t="s">
        <v>48</v>
      </c>
      <c r="H190" s="27" t="s">
        <v>48</v>
      </c>
      <c r="I190" s="27"/>
      <c r="J190" t="str">
        <f>VLOOKUP($E190,MAPPING!$B$2:$F$7,2,0)</f>
        <v>STRING</v>
      </c>
      <c r="K190" s="9">
        <v>10.0</v>
      </c>
      <c r="L190" s="27" t="s">
        <v>48</v>
      </c>
      <c r="M190" s="27" t="s">
        <v>48</v>
      </c>
      <c r="N190" s="27"/>
      <c r="O190" s="27"/>
      <c r="P190" t="str">
        <f t="shared" si="57"/>
        <v>WEEK_OF_MONTH_END_DATE STRING,</v>
      </c>
      <c r="Q190" t="str">
        <f>VLOOKUP($E190,MAPPING!$B$2:$F$7,3,0)</f>
        <v>VARCHAR</v>
      </c>
      <c r="R190" s="9">
        <v>10.0</v>
      </c>
      <c r="S190" s="27" t="s">
        <v>48</v>
      </c>
      <c r="T190" s="27" t="s">
        <v>48</v>
      </c>
      <c r="U190" s="27"/>
      <c r="V190" s="27"/>
      <c r="W190" t="str">
        <f t="shared" si="58"/>
        <v>WEEK_OF_MONTH_END_DATE VARCHAR(10),</v>
      </c>
      <c r="X190" t="str">
        <f>VLOOKUP($E190,MAPPING!$B$2:$F$7,4,0)</f>
        <v>VARCHAR2</v>
      </c>
      <c r="Y190">
        <v>50.0</v>
      </c>
      <c r="Z190" s="27" t="s">
        <v>48</v>
      </c>
      <c r="AA190" s="27" t="s">
        <v>48</v>
      </c>
      <c r="AB190" s="27"/>
      <c r="AC190" s="27"/>
      <c r="AD190" s="28" t="str">
        <f t="shared" si="59"/>
        <v>WEEK_OF_MONTH_END_DATE VARCHAR2(50),</v>
      </c>
      <c r="AE190" t="str">
        <f>VLOOKUP($E190,MAPPING!$B$2:$F$7,5,0)</f>
        <v> VARCHAR</v>
      </c>
      <c r="AF190" s="9">
        <v>10.0</v>
      </c>
      <c r="AG190" s="27" t="s">
        <v>48</v>
      </c>
      <c r="AH190" s="27" t="s">
        <v>48</v>
      </c>
      <c r="AI190" s="27"/>
      <c r="AJ190" s="27"/>
      <c r="AK190" t="str">
        <f t="shared" si="60"/>
        <v>WEEK_OF_MONTH_END_DATE  VARCHAR(10),</v>
      </c>
    </row>
    <row r="191" ht="15.75" customHeight="1">
      <c r="A191" s="24"/>
      <c r="B191" s="24"/>
      <c r="C191" s="25">
        <v>28.0</v>
      </c>
      <c r="D191" t="s">
        <v>163</v>
      </c>
      <c r="E191" t="s">
        <v>12</v>
      </c>
      <c r="F191" s="9">
        <v>10.0</v>
      </c>
      <c r="G191" s="27" t="s">
        <v>48</v>
      </c>
      <c r="H191" s="27" t="s">
        <v>48</v>
      </c>
      <c r="I191" s="27"/>
      <c r="J191" t="str">
        <f>VLOOKUP($E191,MAPPING!$B$2:$F$7,2,0)</f>
        <v>INT</v>
      </c>
      <c r="K191" s="9">
        <v>10.0</v>
      </c>
      <c r="L191" s="27" t="s">
        <v>48</v>
      </c>
      <c r="M191" s="27" t="s">
        <v>48</v>
      </c>
      <c r="N191" s="27"/>
      <c r="O191" s="27"/>
      <c r="P191" t="str">
        <f t="shared" si="57"/>
        <v>WEEK_OF_MONTH_END_DATE_KEY INT,</v>
      </c>
      <c r="Q191" t="str">
        <f>VLOOKUP($E191,MAPPING!$B$2:$F$7,3,0)</f>
        <v>INTEGER</v>
      </c>
      <c r="R191" s="9">
        <v>10.0</v>
      </c>
      <c r="S191" s="27" t="s">
        <v>48</v>
      </c>
      <c r="T191" s="27" t="s">
        <v>48</v>
      </c>
      <c r="U191" s="27"/>
      <c r="V191" s="27"/>
      <c r="W191" t="str">
        <f t="shared" si="58"/>
        <v>WEEK_OF_MONTH_END_DATE_KEY INTEGER(10),</v>
      </c>
      <c r="X191" t="str">
        <f>VLOOKUP($E191,MAPPING!$B$2:$F$7,4,0)</f>
        <v>INTEGER</v>
      </c>
      <c r="Y191" s="9">
        <v>10.0</v>
      </c>
      <c r="Z191" s="27" t="s">
        <v>48</v>
      </c>
      <c r="AA191" s="27" t="s">
        <v>48</v>
      </c>
      <c r="AB191" s="27"/>
      <c r="AC191" s="27"/>
      <c r="AD191" s="28" t="str">
        <f t="shared" si="59"/>
        <v>WEEK_OF_MONTH_END_DATE_KEY INTEGER,</v>
      </c>
      <c r="AE191" t="str">
        <f>VLOOKUP($E191,MAPPING!$B$2:$F$7,5,0)</f>
        <v>INTEGER</v>
      </c>
      <c r="AF191" s="9">
        <v>10.0</v>
      </c>
      <c r="AG191" s="27" t="s">
        <v>48</v>
      </c>
      <c r="AH191" s="27" t="s">
        <v>48</v>
      </c>
      <c r="AI191" s="27"/>
      <c r="AJ191" s="27"/>
      <c r="AK191" t="str">
        <f t="shared" si="60"/>
        <v>WEEK_OF_MONTH_END_DATE_KEY INTEGER,</v>
      </c>
    </row>
    <row r="192" ht="15.75" customHeight="1">
      <c r="A192" s="24"/>
      <c r="B192" s="24"/>
      <c r="C192" s="25">
        <v>29.0</v>
      </c>
      <c r="D192" t="s">
        <v>164</v>
      </c>
      <c r="E192" t="s">
        <v>7</v>
      </c>
      <c r="F192" s="9">
        <v>10.0</v>
      </c>
      <c r="G192" s="27" t="s">
        <v>48</v>
      </c>
      <c r="H192" s="27" t="s">
        <v>48</v>
      </c>
      <c r="I192" s="27"/>
      <c r="J192" t="str">
        <f>VLOOKUP($E192,MAPPING!$B$2:$F$7,2,0)</f>
        <v>STRING</v>
      </c>
      <c r="K192" s="9">
        <v>10.0</v>
      </c>
      <c r="L192" s="27" t="s">
        <v>48</v>
      </c>
      <c r="M192" s="27" t="s">
        <v>48</v>
      </c>
      <c r="N192" s="27"/>
      <c r="O192" s="27"/>
      <c r="P192" t="str">
        <f t="shared" si="57"/>
        <v>WEEK_OF_QUARTER_BEGIN_DATE STRING,</v>
      </c>
      <c r="Q192" t="str">
        <f>VLOOKUP($E192,MAPPING!$B$2:$F$7,3,0)</f>
        <v>VARCHAR</v>
      </c>
      <c r="R192" s="9">
        <v>10.0</v>
      </c>
      <c r="S192" s="27" t="s">
        <v>48</v>
      </c>
      <c r="T192" s="27" t="s">
        <v>48</v>
      </c>
      <c r="U192" s="27"/>
      <c r="V192" s="27"/>
      <c r="W192" t="str">
        <f t="shared" si="58"/>
        <v>WEEK_OF_QUARTER_BEGIN_DATE VARCHAR(10),</v>
      </c>
      <c r="X192" t="str">
        <f>VLOOKUP($E192,MAPPING!$B$2:$F$7,4,0)</f>
        <v>VARCHAR2</v>
      </c>
      <c r="Y192">
        <v>50.0</v>
      </c>
      <c r="Z192" s="27" t="s">
        <v>48</v>
      </c>
      <c r="AA192" s="27" t="s">
        <v>48</v>
      </c>
      <c r="AB192" s="27"/>
      <c r="AC192" s="27"/>
      <c r="AD192" s="28" t="str">
        <f t="shared" si="59"/>
        <v>WEEK_OF_QUARTER_BEGIN_DATE VARCHAR2(50),</v>
      </c>
      <c r="AE192" t="str">
        <f>VLOOKUP($E192,MAPPING!$B$2:$F$7,5,0)</f>
        <v> VARCHAR</v>
      </c>
      <c r="AF192" s="9">
        <v>10.0</v>
      </c>
      <c r="AG192" s="27" t="s">
        <v>48</v>
      </c>
      <c r="AH192" s="27" t="s">
        <v>48</v>
      </c>
      <c r="AI192" s="27"/>
      <c r="AJ192" s="27"/>
      <c r="AK192" t="str">
        <f t="shared" si="60"/>
        <v>WEEK_OF_QUARTER_BEGIN_DATE  VARCHAR(10),</v>
      </c>
    </row>
    <row r="193" ht="15.75" customHeight="1">
      <c r="A193" s="24"/>
      <c r="B193" s="24"/>
      <c r="C193" s="25">
        <v>30.0</v>
      </c>
      <c r="D193" t="s">
        <v>165</v>
      </c>
      <c r="E193" t="s">
        <v>12</v>
      </c>
      <c r="F193" s="9">
        <v>10.0</v>
      </c>
      <c r="G193" s="27" t="s">
        <v>48</v>
      </c>
      <c r="H193" s="27" t="s">
        <v>48</v>
      </c>
      <c r="I193" s="27"/>
      <c r="J193" t="str">
        <f>VLOOKUP($E193,MAPPING!$B$2:$F$7,2,0)</f>
        <v>INT</v>
      </c>
      <c r="K193" s="9">
        <v>10.0</v>
      </c>
      <c r="L193" s="27" t="s">
        <v>48</v>
      </c>
      <c r="M193" s="27" t="s">
        <v>48</v>
      </c>
      <c r="N193" s="27"/>
      <c r="O193" s="27"/>
      <c r="P193" t="str">
        <f t="shared" si="57"/>
        <v>WEEK_OF_QUARTER_BEGIN_DATE_KEY INT,</v>
      </c>
      <c r="Q193" t="str">
        <f>VLOOKUP($E193,MAPPING!$B$2:$F$7,3,0)</f>
        <v>INTEGER</v>
      </c>
      <c r="R193" s="9">
        <v>10.0</v>
      </c>
      <c r="S193" s="27" t="s">
        <v>48</v>
      </c>
      <c r="T193" s="27" t="s">
        <v>48</v>
      </c>
      <c r="U193" s="27"/>
      <c r="V193" s="27"/>
      <c r="W193" t="str">
        <f t="shared" si="58"/>
        <v>WEEK_OF_QUARTER_BEGIN_DATE_KEY INTEGER(10),</v>
      </c>
      <c r="X193" t="str">
        <f>VLOOKUP($E193,MAPPING!$B$2:$F$7,4,0)</f>
        <v>INTEGER</v>
      </c>
      <c r="Y193" s="9">
        <v>10.0</v>
      </c>
      <c r="Z193" s="27" t="s">
        <v>48</v>
      </c>
      <c r="AA193" s="27" t="s">
        <v>48</v>
      </c>
      <c r="AB193" s="27"/>
      <c r="AC193" s="27"/>
      <c r="AD193" s="28" t="str">
        <f t="shared" si="59"/>
        <v>WEEK_OF_QUARTER_BEGIN_DATE_KEY INTEGER,</v>
      </c>
      <c r="AE193" t="str">
        <f>VLOOKUP($E193,MAPPING!$B$2:$F$7,5,0)</f>
        <v>INTEGER</v>
      </c>
      <c r="AF193" s="9">
        <v>10.0</v>
      </c>
      <c r="AG193" s="27" t="s">
        <v>48</v>
      </c>
      <c r="AH193" s="27" t="s">
        <v>48</v>
      </c>
      <c r="AI193" s="27"/>
      <c r="AJ193" s="27"/>
      <c r="AK193" t="str">
        <f t="shared" si="60"/>
        <v>WEEK_OF_QUARTER_BEGIN_DATE_KEY INTEGER,</v>
      </c>
    </row>
    <row r="194" ht="15.75" customHeight="1">
      <c r="A194" s="24"/>
      <c r="B194" s="24"/>
      <c r="C194" s="25">
        <v>31.0</v>
      </c>
      <c r="D194" t="s">
        <v>166</v>
      </c>
      <c r="E194" t="s">
        <v>7</v>
      </c>
      <c r="F194" s="9">
        <v>10.0</v>
      </c>
      <c r="G194" s="27" t="s">
        <v>48</v>
      </c>
      <c r="H194" s="27" t="s">
        <v>48</v>
      </c>
      <c r="I194" s="27"/>
      <c r="J194" t="str">
        <f>VLOOKUP($E194,MAPPING!$B$2:$F$7,2,0)</f>
        <v>STRING</v>
      </c>
      <c r="K194" s="9">
        <v>10.0</v>
      </c>
      <c r="L194" s="27" t="s">
        <v>48</v>
      </c>
      <c r="M194" s="27" t="s">
        <v>48</v>
      </c>
      <c r="N194" s="27"/>
      <c r="O194" s="27"/>
      <c r="P194" t="str">
        <f t="shared" si="57"/>
        <v>WEEK_OF_QUARTER_END_DATE STRING,</v>
      </c>
      <c r="Q194" t="str">
        <f>VLOOKUP($E194,MAPPING!$B$2:$F$7,3,0)</f>
        <v>VARCHAR</v>
      </c>
      <c r="R194" s="9">
        <v>10.0</v>
      </c>
      <c r="S194" s="27" t="s">
        <v>48</v>
      </c>
      <c r="T194" s="27" t="s">
        <v>48</v>
      </c>
      <c r="U194" s="27"/>
      <c r="V194" s="27"/>
      <c r="W194" t="str">
        <f t="shared" si="58"/>
        <v>WEEK_OF_QUARTER_END_DATE VARCHAR(10),</v>
      </c>
      <c r="X194" t="str">
        <f>VLOOKUP($E194,MAPPING!$B$2:$F$7,4,0)</f>
        <v>VARCHAR2</v>
      </c>
      <c r="Y194">
        <v>50.0</v>
      </c>
      <c r="Z194" s="27" t="s">
        <v>48</v>
      </c>
      <c r="AA194" s="27" t="s">
        <v>48</v>
      </c>
      <c r="AB194" s="27"/>
      <c r="AC194" s="27"/>
      <c r="AD194" s="28" t="str">
        <f t="shared" si="59"/>
        <v>WEEK_OF_QUARTER_END_DATE VARCHAR2(50),</v>
      </c>
      <c r="AE194" t="str">
        <f>VLOOKUP($E194,MAPPING!$B$2:$F$7,5,0)</f>
        <v> VARCHAR</v>
      </c>
      <c r="AF194" s="9">
        <v>10.0</v>
      </c>
      <c r="AG194" s="27" t="s">
        <v>48</v>
      </c>
      <c r="AH194" s="27" t="s">
        <v>48</v>
      </c>
      <c r="AI194" s="27"/>
      <c r="AJ194" s="27"/>
      <c r="AK194" t="str">
        <f t="shared" si="60"/>
        <v>WEEK_OF_QUARTER_END_DATE  VARCHAR(10),</v>
      </c>
    </row>
    <row r="195" ht="15.75" customHeight="1">
      <c r="A195" s="24"/>
      <c r="B195" s="24"/>
      <c r="C195" s="25">
        <v>32.0</v>
      </c>
      <c r="D195" t="s">
        <v>167</v>
      </c>
      <c r="E195" t="s">
        <v>12</v>
      </c>
      <c r="F195" s="9">
        <v>10.0</v>
      </c>
      <c r="G195" s="27" t="s">
        <v>48</v>
      </c>
      <c r="H195" s="27" t="s">
        <v>48</v>
      </c>
      <c r="I195" s="27"/>
      <c r="J195" t="str">
        <f>VLOOKUP($E195,MAPPING!$B$2:$F$7,2,0)</f>
        <v>INT</v>
      </c>
      <c r="K195" s="9">
        <v>10.0</v>
      </c>
      <c r="L195" s="27" t="s">
        <v>48</v>
      </c>
      <c r="M195" s="27" t="s">
        <v>48</v>
      </c>
      <c r="N195" s="27"/>
      <c r="O195" s="27"/>
      <c r="P195" t="str">
        <f t="shared" si="57"/>
        <v>WEEK_OF_QUARTER_END_DATE_KEY INT,</v>
      </c>
      <c r="Q195" t="str">
        <f>VLOOKUP($E195,MAPPING!$B$2:$F$7,3,0)</f>
        <v>INTEGER</v>
      </c>
      <c r="R195" s="9">
        <v>10.0</v>
      </c>
      <c r="S195" s="27" t="s">
        <v>48</v>
      </c>
      <c r="T195" s="27" t="s">
        <v>48</v>
      </c>
      <c r="U195" s="27"/>
      <c r="V195" s="27"/>
      <c r="W195" t="str">
        <f t="shared" si="58"/>
        <v>WEEK_OF_QUARTER_END_DATE_KEY INTEGER(10),</v>
      </c>
      <c r="X195" t="str">
        <f>VLOOKUP($E195,MAPPING!$B$2:$F$7,4,0)</f>
        <v>INTEGER</v>
      </c>
      <c r="Y195" s="9">
        <v>10.0</v>
      </c>
      <c r="Z195" s="27" t="s">
        <v>48</v>
      </c>
      <c r="AA195" s="27" t="s">
        <v>48</v>
      </c>
      <c r="AB195" s="27"/>
      <c r="AC195" s="27"/>
      <c r="AD195" s="28" t="str">
        <f t="shared" si="59"/>
        <v>WEEK_OF_QUARTER_END_DATE_KEY INTEGER,</v>
      </c>
      <c r="AE195" t="str">
        <f>VLOOKUP($E195,MAPPING!$B$2:$F$7,5,0)</f>
        <v>INTEGER</v>
      </c>
      <c r="AF195" s="9">
        <v>10.0</v>
      </c>
      <c r="AG195" s="27" t="s">
        <v>48</v>
      </c>
      <c r="AH195" s="27" t="s">
        <v>48</v>
      </c>
      <c r="AI195" s="27"/>
      <c r="AJ195" s="27"/>
      <c r="AK195" t="str">
        <f t="shared" si="60"/>
        <v>WEEK_OF_QUARTER_END_DATE_KEY INTEGER,</v>
      </c>
    </row>
    <row r="196" ht="15.75" customHeight="1">
      <c r="A196" s="24"/>
      <c r="B196" s="24"/>
      <c r="C196" s="25">
        <v>33.0</v>
      </c>
      <c r="D196" t="s">
        <v>168</v>
      </c>
      <c r="E196" t="s">
        <v>12</v>
      </c>
      <c r="F196" s="9">
        <v>10.0</v>
      </c>
      <c r="G196" s="27" t="s">
        <v>48</v>
      </c>
      <c r="H196" s="27" t="s">
        <v>48</v>
      </c>
      <c r="I196" s="27"/>
      <c r="J196" t="str">
        <f>VLOOKUP($E196,MAPPING!$B$2:$F$7,2,0)</f>
        <v>INT</v>
      </c>
      <c r="K196" s="9">
        <v>10.0</v>
      </c>
      <c r="L196" s="27" t="s">
        <v>48</v>
      </c>
      <c r="M196" s="27" t="s">
        <v>48</v>
      </c>
      <c r="N196" s="27"/>
      <c r="O196" s="27"/>
      <c r="P196" t="str">
        <f t="shared" si="57"/>
        <v>WEEK_NUM_OF_MONTH INT,</v>
      </c>
      <c r="Q196" t="str">
        <f>VLOOKUP($E196,MAPPING!$B$2:$F$7,3,0)</f>
        <v>INTEGER</v>
      </c>
      <c r="R196" s="9">
        <v>10.0</v>
      </c>
      <c r="S196" s="27" t="s">
        <v>48</v>
      </c>
      <c r="T196" s="27" t="s">
        <v>48</v>
      </c>
      <c r="U196" s="27"/>
      <c r="V196" s="27"/>
      <c r="W196" t="str">
        <f t="shared" si="58"/>
        <v>WEEK_NUM_OF_MONTH INTEGER(10),</v>
      </c>
      <c r="X196" t="str">
        <f>VLOOKUP($E196,MAPPING!$B$2:$F$7,4,0)</f>
        <v>INTEGER</v>
      </c>
      <c r="Y196" s="9">
        <v>10.0</v>
      </c>
      <c r="Z196" s="27" t="s">
        <v>48</v>
      </c>
      <c r="AA196" s="27" t="s">
        <v>48</v>
      </c>
      <c r="AB196" s="27"/>
      <c r="AC196" s="27"/>
      <c r="AD196" s="28" t="str">
        <f t="shared" si="59"/>
        <v>WEEK_NUM_OF_MONTH INTEGER,</v>
      </c>
      <c r="AE196" t="str">
        <f>VLOOKUP($E196,MAPPING!$B$2:$F$7,5,0)</f>
        <v>INTEGER</v>
      </c>
      <c r="AF196" s="9">
        <v>10.0</v>
      </c>
      <c r="AG196" s="27" t="s">
        <v>48</v>
      </c>
      <c r="AH196" s="27" t="s">
        <v>48</v>
      </c>
      <c r="AI196" s="27"/>
      <c r="AJ196" s="27"/>
      <c r="AK196" t="str">
        <f t="shared" si="60"/>
        <v>WEEK_NUM_OF_MONTH INTEGER,</v>
      </c>
    </row>
    <row r="197" ht="15.75" customHeight="1">
      <c r="A197" s="24"/>
      <c r="B197" s="24"/>
      <c r="C197" s="25">
        <v>34.0</v>
      </c>
      <c r="D197" t="s">
        <v>169</v>
      </c>
      <c r="E197" t="s">
        <v>12</v>
      </c>
      <c r="F197" s="9">
        <v>10.0</v>
      </c>
      <c r="G197" s="27" t="s">
        <v>48</v>
      </c>
      <c r="H197" s="27" t="s">
        <v>48</v>
      </c>
      <c r="I197" s="27"/>
      <c r="J197" t="str">
        <f>VLOOKUP($E197,MAPPING!$B$2:$F$7,2,0)</f>
        <v>INT</v>
      </c>
      <c r="K197" s="9">
        <v>10.0</v>
      </c>
      <c r="L197" s="27" t="s">
        <v>48</v>
      </c>
      <c r="M197" s="27" t="s">
        <v>48</v>
      </c>
      <c r="N197" s="27"/>
      <c r="O197" s="27"/>
      <c r="P197" t="str">
        <f t="shared" si="57"/>
        <v>WEEK_NUM_OF_QUARTER INT,</v>
      </c>
      <c r="Q197" t="str">
        <f>VLOOKUP($E197,MAPPING!$B$2:$F$7,3,0)</f>
        <v>INTEGER</v>
      </c>
      <c r="R197" s="9">
        <v>10.0</v>
      </c>
      <c r="S197" s="27" t="s">
        <v>48</v>
      </c>
      <c r="T197" s="27" t="s">
        <v>48</v>
      </c>
      <c r="U197" s="27"/>
      <c r="V197" s="27"/>
      <c r="W197" t="str">
        <f t="shared" si="58"/>
        <v>WEEK_NUM_OF_QUARTER INTEGER(10),</v>
      </c>
      <c r="X197" t="str">
        <f>VLOOKUP($E197,MAPPING!$B$2:$F$7,4,0)</f>
        <v>INTEGER</v>
      </c>
      <c r="Y197" s="9">
        <v>10.0</v>
      </c>
      <c r="Z197" s="27" t="s">
        <v>48</v>
      </c>
      <c r="AA197" s="27" t="s">
        <v>48</v>
      </c>
      <c r="AB197" s="27"/>
      <c r="AC197" s="27"/>
      <c r="AD197" s="28" t="str">
        <f t="shared" si="59"/>
        <v>WEEK_NUM_OF_QUARTER INTEGER,</v>
      </c>
      <c r="AE197" t="str">
        <f>VLOOKUP($E197,MAPPING!$B$2:$F$7,5,0)</f>
        <v>INTEGER</v>
      </c>
      <c r="AF197" s="9">
        <v>10.0</v>
      </c>
      <c r="AG197" s="27" t="s">
        <v>48</v>
      </c>
      <c r="AH197" s="27" t="s">
        <v>48</v>
      </c>
      <c r="AI197" s="27"/>
      <c r="AJ197" s="27"/>
      <c r="AK197" t="str">
        <f t="shared" si="60"/>
        <v>WEEK_NUM_OF_QUARTER INTEGER,</v>
      </c>
    </row>
    <row r="198" ht="15.75" customHeight="1">
      <c r="A198" s="24"/>
      <c r="B198" s="24"/>
      <c r="C198" s="25">
        <v>35.0</v>
      </c>
      <c r="D198" t="s">
        <v>170</v>
      </c>
      <c r="E198" t="s">
        <v>12</v>
      </c>
      <c r="F198" s="9">
        <v>10.0</v>
      </c>
      <c r="G198" s="27" t="s">
        <v>48</v>
      </c>
      <c r="H198" s="27" t="s">
        <v>48</v>
      </c>
      <c r="I198" s="27"/>
      <c r="J198" t="str">
        <f>VLOOKUP($E198,MAPPING!$B$2:$F$7,2,0)</f>
        <v>INT</v>
      </c>
      <c r="K198" s="9">
        <v>10.0</v>
      </c>
      <c r="L198" s="27" t="s">
        <v>48</v>
      </c>
      <c r="M198" s="27" t="s">
        <v>48</v>
      </c>
      <c r="N198" s="27"/>
      <c r="O198" s="27"/>
      <c r="P198" t="str">
        <f t="shared" si="57"/>
        <v>WEEK_NUM_OF_YEAR INT,</v>
      </c>
      <c r="Q198" t="str">
        <f>VLOOKUP($E198,MAPPING!$B$2:$F$7,3,0)</f>
        <v>INTEGER</v>
      </c>
      <c r="R198" s="9">
        <v>10.0</v>
      </c>
      <c r="S198" s="27" t="s">
        <v>48</v>
      </c>
      <c r="T198" s="27" t="s">
        <v>48</v>
      </c>
      <c r="U198" s="27"/>
      <c r="V198" s="27"/>
      <c r="W198" t="str">
        <f t="shared" si="58"/>
        <v>WEEK_NUM_OF_YEAR INTEGER(10),</v>
      </c>
      <c r="X198" t="str">
        <f>VLOOKUP($E198,MAPPING!$B$2:$F$7,4,0)</f>
        <v>INTEGER</v>
      </c>
      <c r="Y198" s="9">
        <v>10.0</v>
      </c>
      <c r="Z198" s="27" t="s">
        <v>48</v>
      </c>
      <c r="AA198" s="27" t="s">
        <v>48</v>
      </c>
      <c r="AB198" s="27"/>
      <c r="AC198" s="27"/>
      <c r="AD198" s="28" t="str">
        <f t="shared" si="59"/>
        <v>WEEK_NUM_OF_YEAR INTEGER,</v>
      </c>
      <c r="AE198" t="str">
        <f>VLOOKUP($E198,MAPPING!$B$2:$F$7,5,0)</f>
        <v>INTEGER</v>
      </c>
      <c r="AF198" s="9">
        <v>10.0</v>
      </c>
      <c r="AG198" s="27" t="s">
        <v>48</v>
      </c>
      <c r="AH198" s="27" t="s">
        <v>48</v>
      </c>
      <c r="AI198" s="27"/>
      <c r="AJ198" s="27"/>
      <c r="AK198" t="str">
        <f t="shared" si="60"/>
        <v>WEEK_NUM_OF_YEAR INTEGER,</v>
      </c>
    </row>
    <row r="199" ht="15.75" customHeight="1">
      <c r="A199" s="24"/>
      <c r="B199" s="24"/>
      <c r="C199" s="25">
        <v>36.0</v>
      </c>
      <c r="D199" t="s">
        <v>171</v>
      </c>
      <c r="E199" t="s">
        <v>12</v>
      </c>
      <c r="F199" s="9">
        <v>10.0</v>
      </c>
      <c r="G199" s="27" t="s">
        <v>48</v>
      </c>
      <c r="H199" s="27" t="s">
        <v>48</v>
      </c>
      <c r="I199" s="27"/>
      <c r="J199" t="str">
        <f>VLOOKUP($E199,MAPPING!$B$2:$F$7,2,0)</f>
        <v>INT</v>
      </c>
      <c r="K199" s="9">
        <v>10.0</v>
      </c>
      <c r="L199" s="27" t="s">
        <v>48</v>
      </c>
      <c r="M199" s="27" t="s">
        <v>48</v>
      </c>
      <c r="N199" s="27"/>
      <c r="O199" s="27"/>
      <c r="P199" t="str">
        <f t="shared" si="57"/>
        <v>MONTH_NUM_OF_YEAR INT,</v>
      </c>
      <c r="Q199" t="str">
        <f>VLOOKUP($E199,MAPPING!$B$2:$F$7,3,0)</f>
        <v>INTEGER</v>
      </c>
      <c r="R199" s="9">
        <v>10.0</v>
      </c>
      <c r="S199" s="27" t="s">
        <v>48</v>
      </c>
      <c r="T199" s="27" t="s">
        <v>48</v>
      </c>
      <c r="U199" s="27"/>
      <c r="V199" s="27"/>
      <c r="W199" t="str">
        <f t="shared" si="58"/>
        <v>MONTH_NUM_OF_YEAR INTEGER(10),</v>
      </c>
      <c r="X199" t="str">
        <f>VLOOKUP($E199,MAPPING!$B$2:$F$7,4,0)</f>
        <v>INTEGER</v>
      </c>
      <c r="Y199" s="9">
        <v>10.0</v>
      </c>
      <c r="Z199" s="27" t="s">
        <v>48</v>
      </c>
      <c r="AA199" s="27" t="s">
        <v>48</v>
      </c>
      <c r="AB199" s="27"/>
      <c r="AC199" s="27"/>
      <c r="AD199" s="28" t="str">
        <f t="shared" si="59"/>
        <v>MONTH_NUM_OF_YEAR INTEGER,</v>
      </c>
      <c r="AE199" t="str">
        <f>VLOOKUP($E199,MAPPING!$B$2:$F$7,5,0)</f>
        <v>INTEGER</v>
      </c>
      <c r="AF199" s="9">
        <v>10.0</v>
      </c>
      <c r="AG199" s="27" t="s">
        <v>48</v>
      </c>
      <c r="AH199" s="27" t="s">
        <v>48</v>
      </c>
      <c r="AI199" s="27"/>
      <c r="AJ199" s="27"/>
      <c r="AK199" t="str">
        <f t="shared" si="60"/>
        <v>MONTH_NUM_OF_YEAR INTEGER,</v>
      </c>
    </row>
    <row r="200" ht="15.75" customHeight="1">
      <c r="A200" s="24"/>
      <c r="B200" s="24"/>
      <c r="C200" s="25">
        <v>37.0</v>
      </c>
      <c r="D200" t="s">
        <v>172</v>
      </c>
      <c r="E200" t="s">
        <v>7</v>
      </c>
      <c r="F200" s="9">
        <v>50.0</v>
      </c>
      <c r="G200" s="27" t="s">
        <v>48</v>
      </c>
      <c r="H200" s="27" t="s">
        <v>48</v>
      </c>
      <c r="I200" s="27"/>
      <c r="J200" t="str">
        <f>VLOOKUP($E200,MAPPING!$B$2:$F$7,2,0)</f>
        <v>STRING</v>
      </c>
      <c r="K200" s="9">
        <v>50.0</v>
      </c>
      <c r="L200" s="27" t="s">
        <v>48</v>
      </c>
      <c r="M200" s="27" t="s">
        <v>48</v>
      </c>
      <c r="N200" s="27"/>
      <c r="O200" s="27"/>
      <c r="P200" t="str">
        <f t="shared" si="57"/>
        <v>MONTH_NUM_OVERALL STRING,</v>
      </c>
      <c r="Q200" t="str">
        <f>VLOOKUP($E200,MAPPING!$B$2:$F$7,3,0)</f>
        <v>VARCHAR</v>
      </c>
      <c r="R200" s="9">
        <v>50.0</v>
      </c>
      <c r="S200" s="27" t="s">
        <v>48</v>
      </c>
      <c r="T200" s="27" t="s">
        <v>48</v>
      </c>
      <c r="U200" s="27"/>
      <c r="V200" s="27"/>
      <c r="W200" t="str">
        <f t="shared" si="58"/>
        <v>MONTH_NUM_OVERALL VARCHAR(50),</v>
      </c>
      <c r="X200" t="str">
        <f>VLOOKUP($E200,MAPPING!$B$2:$F$7,4,0)</f>
        <v>VARCHAR2</v>
      </c>
      <c r="Y200" s="9">
        <v>50.0</v>
      </c>
      <c r="Z200" s="27" t="s">
        <v>48</v>
      </c>
      <c r="AA200" s="27" t="s">
        <v>48</v>
      </c>
      <c r="AB200" s="27"/>
      <c r="AC200" s="27"/>
      <c r="AD200" s="28" t="str">
        <f t="shared" si="59"/>
        <v>MONTH_NUM_OVERALL VARCHAR2(50),</v>
      </c>
      <c r="AE200" t="str">
        <f>VLOOKUP($E200,MAPPING!$B$2:$F$7,5,0)</f>
        <v> VARCHAR</v>
      </c>
      <c r="AF200" s="9">
        <v>50.0</v>
      </c>
      <c r="AG200" s="27" t="s">
        <v>48</v>
      </c>
      <c r="AH200" s="27" t="s">
        <v>48</v>
      </c>
      <c r="AI200" s="27"/>
      <c r="AJ200" s="27"/>
      <c r="AK200" t="str">
        <f t="shared" si="60"/>
        <v>MONTH_NUM_OVERALL  VARCHAR(50),</v>
      </c>
    </row>
    <row r="201" ht="15.75" customHeight="1">
      <c r="A201" s="24"/>
      <c r="B201" s="24"/>
      <c r="C201" s="25">
        <v>38.0</v>
      </c>
      <c r="D201" t="s">
        <v>173</v>
      </c>
      <c r="E201" t="s">
        <v>7</v>
      </c>
      <c r="F201" s="9">
        <v>100.0</v>
      </c>
      <c r="G201" s="27" t="s">
        <v>48</v>
      </c>
      <c r="H201" s="27" t="s">
        <v>48</v>
      </c>
      <c r="I201" s="27"/>
      <c r="J201" t="str">
        <f>VLOOKUP($E201,MAPPING!$B$2:$F$7,2,0)</f>
        <v>STRING</v>
      </c>
      <c r="K201" s="9">
        <v>100.0</v>
      </c>
      <c r="L201" s="27" t="s">
        <v>48</v>
      </c>
      <c r="M201" s="27" t="s">
        <v>48</v>
      </c>
      <c r="N201" s="27"/>
      <c r="O201" s="27"/>
      <c r="P201" t="str">
        <f t="shared" si="57"/>
        <v>MONTH_NAME STRING,</v>
      </c>
      <c r="Q201" t="str">
        <f>VLOOKUP($E201,MAPPING!$B$2:$F$7,3,0)</f>
        <v>VARCHAR</v>
      </c>
      <c r="R201" s="9">
        <v>100.0</v>
      </c>
      <c r="S201" s="27" t="s">
        <v>48</v>
      </c>
      <c r="T201" s="27" t="s">
        <v>48</v>
      </c>
      <c r="U201" s="27"/>
      <c r="V201" s="27"/>
      <c r="W201" t="str">
        <f t="shared" si="58"/>
        <v>MONTH_NAME VARCHAR(100),</v>
      </c>
      <c r="X201" t="str">
        <f>VLOOKUP($E201,MAPPING!$B$2:$F$7,4,0)</f>
        <v>VARCHAR2</v>
      </c>
      <c r="Y201" s="9">
        <v>100.0</v>
      </c>
      <c r="Z201" s="27" t="s">
        <v>48</v>
      </c>
      <c r="AA201" s="27" t="s">
        <v>48</v>
      </c>
      <c r="AB201" s="27"/>
      <c r="AC201" s="27"/>
      <c r="AD201" s="28" t="str">
        <f t="shared" si="59"/>
        <v>MONTH_NAME VARCHAR2(100),</v>
      </c>
      <c r="AE201" t="str">
        <f>VLOOKUP($E201,MAPPING!$B$2:$F$7,5,0)</f>
        <v> VARCHAR</v>
      </c>
      <c r="AF201" s="9">
        <v>100.0</v>
      </c>
      <c r="AG201" s="27" t="s">
        <v>48</v>
      </c>
      <c r="AH201" s="27" t="s">
        <v>48</v>
      </c>
      <c r="AI201" s="27"/>
      <c r="AJ201" s="27"/>
      <c r="AK201" t="str">
        <f t="shared" si="60"/>
        <v>MONTH_NAME  VARCHAR(100),</v>
      </c>
    </row>
    <row r="202" ht="15.75" customHeight="1">
      <c r="A202" s="24"/>
      <c r="B202" s="24"/>
      <c r="C202" s="25">
        <v>39.0</v>
      </c>
      <c r="D202" t="s">
        <v>174</v>
      </c>
      <c r="E202" t="s">
        <v>7</v>
      </c>
      <c r="F202" s="9">
        <v>100.0</v>
      </c>
      <c r="G202" s="27" t="s">
        <v>48</v>
      </c>
      <c r="H202" s="27" t="s">
        <v>48</v>
      </c>
      <c r="I202" s="27"/>
      <c r="J202" t="str">
        <f>VLOOKUP($E202,MAPPING!$B$2:$F$7,2,0)</f>
        <v>STRING</v>
      </c>
      <c r="K202" s="9">
        <v>100.0</v>
      </c>
      <c r="L202" s="27" t="s">
        <v>48</v>
      </c>
      <c r="M202" s="27" t="s">
        <v>48</v>
      </c>
      <c r="N202" s="27"/>
      <c r="O202" s="27"/>
      <c r="P202" t="str">
        <f t="shared" si="57"/>
        <v>MONTH_NAME_ABBREVIATION STRING,</v>
      </c>
      <c r="Q202" t="str">
        <f>VLOOKUP($E202,MAPPING!$B$2:$F$7,3,0)</f>
        <v>VARCHAR</v>
      </c>
      <c r="R202" s="9">
        <v>100.0</v>
      </c>
      <c r="S202" s="27" t="s">
        <v>48</v>
      </c>
      <c r="T202" s="27" t="s">
        <v>48</v>
      </c>
      <c r="U202" s="27"/>
      <c r="V202" s="27"/>
      <c r="W202" t="str">
        <f t="shared" si="58"/>
        <v>MONTH_NAME_ABBREVIATION VARCHAR(100),</v>
      </c>
      <c r="X202" t="str">
        <f>VLOOKUP($E202,MAPPING!$B$2:$F$7,4,0)</f>
        <v>VARCHAR2</v>
      </c>
      <c r="Y202" s="9">
        <v>100.0</v>
      </c>
      <c r="Z202" s="27" t="s">
        <v>48</v>
      </c>
      <c r="AA202" s="27" t="s">
        <v>48</v>
      </c>
      <c r="AB202" s="27"/>
      <c r="AC202" s="27"/>
      <c r="AD202" s="28" t="str">
        <f t="shared" si="59"/>
        <v>MONTH_NAME_ABBREVIATION VARCHAR2(100),</v>
      </c>
      <c r="AE202" t="str">
        <f>VLOOKUP($E202,MAPPING!$B$2:$F$7,5,0)</f>
        <v> VARCHAR</v>
      </c>
      <c r="AF202" s="9">
        <v>100.0</v>
      </c>
      <c r="AG202" s="27" t="s">
        <v>48</v>
      </c>
      <c r="AH202" s="27" t="s">
        <v>48</v>
      </c>
      <c r="AI202" s="27"/>
      <c r="AJ202" s="27"/>
      <c r="AK202" t="str">
        <f t="shared" si="60"/>
        <v>MONTH_NAME_ABBREVIATION  VARCHAR(100),</v>
      </c>
    </row>
    <row r="203" ht="15.75" customHeight="1">
      <c r="A203" s="24"/>
      <c r="B203" s="24"/>
      <c r="C203" s="25">
        <v>40.0</v>
      </c>
      <c r="D203" t="s">
        <v>175</v>
      </c>
      <c r="E203" t="s">
        <v>7</v>
      </c>
      <c r="F203" s="9">
        <v>10.0</v>
      </c>
      <c r="G203" s="27" t="s">
        <v>48</v>
      </c>
      <c r="H203" s="27" t="s">
        <v>48</v>
      </c>
      <c r="I203" s="27"/>
      <c r="J203" t="str">
        <f>VLOOKUP($E203,MAPPING!$B$2:$F$7,2,0)</f>
        <v>STRING</v>
      </c>
      <c r="K203" s="9">
        <v>10.0</v>
      </c>
      <c r="L203" s="27" t="s">
        <v>48</v>
      </c>
      <c r="M203" s="27" t="s">
        <v>48</v>
      </c>
      <c r="N203" s="27"/>
      <c r="O203" s="27"/>
      <c r="P203" t="str">
        <f t="shared" si="57"/>
        <v>MONTH_BEGIN_DATE STRING,</v>
      </c>
      <c r="Q203" t="str">
        <f>VLOOKUP($E203,MAPPING!$B$2:$F$7,3,0)</f>
        <v>VARCHAR</v>
      </c>
      <c r="R203" s="9">
        <v>10.0</v>
      </c>
      <c r="S203" s="27" t="s">
        <v>48</v>
      </c>
      <c r="T203" s="27" t="s">
        <v>48</v>
      </c>
      <c r="U203" s="27"/>
      <c r="V203" s="27"/>
      <c r="W203" t="str">
        <f t="shared" si="58"/>
        <v>MONTH_BEGIN_DATE VARCHAR(10),</v>
      </c>
      <c r="X203" t="str">
        <f>VLOOKUP($E203,MAPPING!$B$2:$F$7,4,0)</f>
        <v>VARCHAR2</v>
      </c>
      <c r="Y203">
        <v>50.0</v>
      </c>
      <c r="Z203" s="27" t="s">
        <v>48</v>
      </c>
      <c r="AA203" s="27" t="s">
        <v>48</v>
      </c>
      <c r="AB203" s="27"/>
      <c r="AC203" s="27"/>
      <c r="AD203" s="28" t="str">
        <f t="shared" si="59"/>
        <v>MONTH_BEGIN_DATE VARCHAR2(50),</v>
      </c>
      <c r="AE203" t="str">
        <f>VLOOKUP($E203,MAPPING!$B$2:$F$7,5,0)</f>
        <v> VARCHAR</v>
      </c>
      <c r="AF203" s="9">
        <v>10.0</v>
      </c>
      <c r="AG203" s="27" t="s">
        <v>48</v>
      </c>
      <c r="AH203" s="27" t="s">
        <v>48</v>
      </c>
      <c r="AI203" s="27"/>
      <c r="AJ203" s="27"/>
      <c r="AK203" t="str">
        <f t="shared" si="60"/>
        <v>MONTH_BEGIN_DATE  VARCHAR(10),</v>
      </c>
    </row>
    <row r="204" ht="15.75" customHeight="1">
      <c r="A204" s="24"/>
      <c r="B204" s="24"/>
      <c r="C204" s="25">
        <v>41.0</v>
      </c>
      <c r="D204" t="s">
        <v>176</v>
      </c>
      <c r="E204" t="s">
        <v>12</v>
      </c>
      <c r="F204" s="9">
        <v>10.0</v>
      </c>
      <c r="G204" s="27" t="s">
        <v>48</v>
      </c>
      <c r="H204" s="27" t="s">
        <v>48</v>
      </c>
      <c r="I204" s="27"/>
      <c r="J204" t="str">
        <f>VLOOKUP($E204,MAPPING!$B$2:$F$7,2,0)</f>
        <v>INT</v>
      </c>
      <c r="K204" s="9">
        <v>10.0</v>
      </c>
      <c r="L204" s="27" t="s">
        <v>48</v>
      </c>
      <c r="M204" s="27" t="s">
        <v>48</v>
      </c>
      <c r="N204" s="27"/>
      <c r="O204" s="27"/>
      <c r="P204" t="str">
        <f t="shared" si="57"/>
        <v>MONTH_BEGIN_DATE_KEY INT,</v>
      </c>
      <c r="Q204" t="str">
        <f>VLOOKUP($E204,MAPPING!$B$2:$F$7,3,0)</f>
        <v>INTEGER</v>
      </c>
      <c r="R204" s="9">
        <v>10.0</v>
      </c>
      <c r="S204" s="27" t="s">
        <v>48</v>
      </c>
      <c r="T204" s="27" t="s">
        <v>48</v>
      </c>
      <c r="U204" s="27"/>
      <c r="V204" s="27"/>
      <c r="W204" t="str">
        <f t="shared" si="58"/>
        <v>MONTH_BEGIN_DATE_KEY INTEGER(10),</v>
      </c>
      <c r="X204" t="str">
        <f>VLOOKUP($E204,MAPPING!$B$2:$F$7,4,0)</f>
        <v>INTEGER</v>
      </c>
      <c r="Y204" s="9">
        <v>10.0</v>
      </c>
      <c r="Z204" s="27" t="s">
        <v>48</v>
      </c>
      <c r="AA204" s="27" t="s">
        <v>48</v>
      </c>
      <c r="AB204" s="27"/>
      <c r="AC204" s="27"/>
      <c r="AD204" s="28" t="str">
        <f t="shared" si="59"/>
        <v>MONTH_BEGIN_DATE_KEY INTEGER,</v>
      </c>
      <c r="AE204" t="str">
        <f>VLOOKUP($E204,MAPPING!$B$2:$F$7,5,0)</f>
        <v>INTEGER</v>
      </c>
      <c r="AF204" s="9">
        <v>10.0</v>
      </c>
      <c r="AG204" s="27" t="s">
        <v>48</v>
      </c>
      <c r="AH204" s="27" t="s">
        <v>48</v>
      </c>
      <c r="AI204" s="27"/>
      <c r="AJ204" s="27"/>
      <c r="AK204" t="str">
        <f t="shared" si="60"/>
        <v>MONTH_BEGIN_DATE_KEY INTEGER,</v>
      </c>
    </row>
    <row r="205" ht="15.75" customHeight="1">
      <c r="A205" s="24"/>
      <c r="B205" s="24"/>
      <c r="C205" s="25">
        <v>42.0</v>
      </c>
      <c r="D205" t="s">
        <v>177</v>
      </c>
      <c r="E205" t="s">
        <v>7</v>
      </c>
      <c r="F205" s="9">
        <v>10.0</v>
      </c>
      <c r="G205" s="27" t="s">
        <v>48</v>
      </c>
      <c r="H205" s="27" t="s">
        <v>48</v>
      </c>
      <c r="I205" s="27"/>
      <c r="J205" t="str">
        <f>VLOOKUP($E205,MAPPING!$B$2:$F$7,2,0)</f>
        <v>STRING</v>
      </c>
      <c r="K205" s="9">
        <v>10.0</v>
      </c>
      <c r="L205" s="27" t="s">
        <v>48</v>
      </c>
      <c r="M205" s="27" t="s">
        <v>48</v>
      </c>
      <c r="N205" s="27"/>
      <c r="O205" s="27"/>
      <c r="P205" t="str">
        <f t="shared" si="57"/>
        <v>MONTH_END_DATE STRING,</v>
      </c>
      <c r="Q205" t="str">
        <f>VLOOKUP($E205,MAPPING!$B$2:$F$7,3,0)</f>
        <v>VARCHAR</v>
      </c>
      <c r="R205" s="9">
        <v>10.0</v>
      </c>
      <c r="S205" s="27" t="s">
        <v>48</v>
      </c>
      <c r="T205" s="27" t="s">
        <v>48</v>
      </c>
      <c r="U205" s="27"/>
      <c r="V205" s="27"/>
      <c r="W205" t="str">
        <f t="shared" si="58"/>
        <v>MONTH_END_DATE VARCHAR(10),</v>
      </c>
      <c r="X205" t="str">
        <f>VLOOKUP($E205,MAPPING!$B$2:$F$7,4,0)</f>
        <v>VARCHAR2</v>
      </c>
      <c r="Y205">
        <v>50.0</v>
      </c>
      <c r="Z205" s="27" t="s">
        <v>48</v>
      </c>
      <c r="AA205" s="27" t="s">
        <v>48</v>
      </c>
      <c r="AB205" s="27"/>
      <c r="AC205" s="27"/>
      <c r="AD205" s="28" t="str">
        <f t="shared" si="59"/>
        <v>MONTH_END_DATE VARCHAR2(50),</v>
      </c>
      <c r="AE205" t="str">
        <f>VLOOKUP($E205,MAPPING!$B$2:$F$7,5,0)</f>
        <v> VARCHAR</v>
      </c>
      <c r="AF205" s="9">
        <v>10.0</v>
      </c>
      <c r="AG205" s="27" t="s">
        <v>48</v>
      </c>
      <c r="AH205" s="27" t="s">
        <v>48</v>
      </c>
      <c r="AI205" s="27"/>
      <c r="AJ205" s="27"/>
      <c r="AK205" t="str">
        <f t="shared" si="60"/>
        <v>MONTH_END_DATE  VARCHAR(10),</v>
      </c>
    </row>
    <row r="206" ht="15.75" customHeight="1">
      <c r="A206" s="24"/>
      <c r="B206" s="24"/>
      <c r="C206" s="25">
        <v>43.0</v>
      </c>
      <c r="D206" t="s">
        <v>178</v>
      </c>
      <c r="E206" t="s">
        <v>12</v>
      </c>
      <c r="F206">
        <v>10.0</v>
      </c>
      <c r="G206" s="27" t="s">
        <v>48</v>
      </c>
      <c r="H206" s="27" t="s">
        <v>48</v>
      </c>
      <c r="I206" s="27"/>
      <c r="J206" t="str">
        <f>VLOOKUP($E206,MAPPING!$B$2:$F$7,2,0)</f>
        <v>INT</v>
      </c>
      <c r="K206">
        <v>10.0</v>
      </c>
      <c r="L206" s="27" t="s">
        <v>48</v>
      </c>
      <c r="M206" s="27" t="s">
        <v>48</v>
      </c>
      <c r="N206" s="27"/>
      <c r="O206" s="27"/>
      <c r="P206" t="str">
        <f t="shared" si="57"/>
        <v>MONTH_END_DATE_KEY INT,</v>
      </c>
      <c r="Q206" t="str">
        <f>VLOOKUP($E206,MAPPING!$B$2:$F$7,3,0)</f>
        <v>INTEGER</v>
      </c>
      <c r="R206">
        <v>10.0</v>
      </c>
      <c r="S206" s="27" t="s">
        <v>48</v>
      </c>
      <c r="T206" s="27" t="s">
        <v>48</v>
      </c>
      <c r="U206" s="27"/>
      <c r="V206" s="27"/>
      <c r="W206" t="str">
        <f t="shared" si="58"/>
        <v>MONTH_END_DATE_KEY INTEGER(10),</v>
      </c>
      <c r="X206" t="str">
        <f>VLOOKUP($E206,MAPPING!$B$2:$F$7,4,0)</f>
        <v>INTEGER</v>
      </c>
      <c r="Y206">
        <v>10.0</v>
      </c>
      <c r="Z206" s="27" t="s">
        <v>48</v>
      </c>
      <c r="AA206" s="27" t="s">
        <v>48</v>
      </c>
      <c r="AB206" s="27"/>
      <c r="AC206" s="27"/>
      <c r="AD206" s="28" t="str">
        <f t="shared" si="59"/>
        <v>MONTH_END_DATE_KEY INTEGER,</v>
      </c>
      <c r="AE206" t="str">
        <f>VLOOKUP($E206,MAPPING!$B$2:$F$7,5,0)</f>
        <v>INTEGER</v>
      </c>
      <c r="AF206">
        <v>10.0</v>
      </c>
      <c r="AG206" s="27" t="s">
        <v>48</v>
      </c>
      <c r="AH206" s="27" t="s">
        <v>48</v>
      </c>
      <c r="AI206" s="27"/>
      <c r="AJ206" s="27"/>
      <c r="AK206" t="str">
        <f t="shared" si="60"/>
        <v>MONTH_END_DATE_KEY INTEGER,</v>
      </c>
    </row>
    <row r="207" ht="15.75" customHeight="1">
      <c r="A207" s="24"/>
      <c r="B207" s="24"/>
      <c r="C207" s="25">
        <v>44.0</v>
      </c>
      <c r="D207" t="s">
        <v>179</v>
      </c>
      <c r="E207" t="s">
        <v>12</v>
      </c>
      <c r="F207">
        <v>10.0</v>
      </c>
      <c r="G207" s="27" t="s">
        <v>48</v>
      </c>
      <c r="H207" s="27" t="s">
        <v>48</v>
      </c>
      <c r="I207" s="27"/>
      <c r="J207" t="str">
        <f>VLOOKUP($E207,MAPPING!$B$2:$F$7,2,0)</f>
        <v>INT</v>
      </c>
      <c r="K207">
        <v>10.0</v>
      </c>
      <c r="L207" s="27" t="s">
        <v>48</v>
      </c>
      <c r="M207" s="27" t="s">
        <v>48</v>
      </c>
      <c r="N207" s="27"/>
      <c r="O207" s="27"/>
      <c r="P207" t="str">
        <f t="shared" si="57"/>
        <v>QUARTER_NUM_OF_YEAR INT,</v>
      </c>
      <c r="Q207" t="str">
        <f>VLOOKUP($E207,MAPPING!$B$2:$F$7,3,0)</f>
        <v>INTEGER</v>
      </c>
      <c r="R207">
        <v>10.0</v>
      </c>
      <c r="S207" s="27" t="s">
        <v>48</v>
      </c>
      <c r="T207" s="27" t="s">
        <v>48</v>
      </c>
      <c r="U207" s="27"/>
      <c r="V207" s="27"/>
      <c r="W207" t="str">
        <f t="shared" si="58"/>
        <v>QUARTER_NUM_OF_YEAR INTEGER(10),</v>
      </c>
      <c r="X207" t="str">
        <f>VLOOKUP($E207,MAPPING!$B$2:$F$7,4,0)</f>
        <v>INTEGER</v>
      </c>
      <c r="Y207">
        <v>10.0</v>
      </c>
      <c r="Z207" s="27" t="s">
        <v>48</v>
      </c>
      <c r="AA207" s="27" t="s">
        <v>48</v>
      </c>
      <c r="AB207" s="27"/>
      <c r="AC207" s="27"/>
      <c r="AD207" s="28" t="str">
        <f t="shared" si="59"/>
        <v>QUARTER_NUM_OF_YEAR INTEGER,</v>
      </c>
      <c r="AE207" t="str">
        <f>VLOOKUP($E207,MAPPING!$B$2:$F$7,5,0)</f>
        <v>INTEGER</v>
      </c>
      <c r="AF207">
        <v>10.0</v>
      </c>
      <c r="AG207" s="27" t="s">
        <v>48</v>
      </c>
      <c r="AH207" s="27" t="s">
        <v>48</v>
      </c>
      <c r="AI207" s="27"/>
      <c r="AJ207" s="27"/>
      <c r="AK207" t="str">
        <f t="shared" si="60"/>
        <v>QUARTER_NUM_OF_YEAR INTEGER,</v>
      </c>
    </row>
    <row r="208" ht="15.75" customHeight="1">
      <c r="A208" s="24"/>
      <c r="B208" s="24"/>
      <c r="C208" s="25">
        <v>45.0</v>
      </c>
      <c r="D208" t="s">
        <v>180</v>
      </c>
      <c r="E208" t="s">
        <v>12</v>
      </c>
      <c r="F208">
        <v>10.0</v>
      </c>
      <c r="G208" s="27" t="s">
        <v>48</v>
      </c>
      <c r="H208" s="27" t="s">
        <v>48</v>
      </c>
      <c r="I208" s="27"/>
      <c r="J208" t="str">
        <f>VLOOKUP($E208,MAPPING!$B$2:$F$7,2,0)</f>
        <v>INT</v>
      </c>
      <c r="K208">
        <v>10.0</v>
      </c>
      <c r="L208" s="27" t="s">
        <v>48</v>
      </c>
      <c r="M208" s="27" t="s">
        <v>48</v>
      </c>
      <c r="N208" s="27"/>
      <c r="O208" s="27"/>
      <c r="P208" t="str">
        <f t="shared" si="57"/>
        <v>QUARTER_NUM_OVERALL INT,</v>
      </c>
      <c r="Q208" t="str">
        <f>VLOOKUP($E208,MAPPING!$B$2:$F$7,3,0)</f>
        <v>INTEGER</v>
      </c>
      <c r="R208">
        <v>10.0</v>
      </c>
      <c r="S208" s="27" t="s">
        <v>48</v>
      </c>
      <c r="T208" s="27" t="s">
        <v>48</v>
      </c>
      <c r="U208" s="27"/>
      <c r="V208" s="27"/>
      <c r="W208" t="str">
        <f t="shared" si="58"/>
        <v>QUARTER_NUM_OVERALL INTEGER(10),</v>
      </c>
      <c r="X208" t="str">
        <f>VLOOKUP($E208,MAPPING!$B$2:$F$7,4,0)</f>
        <v>INTEGER</v>
      </c>
      <c r="Y208">
        <v>10.0</v>
      </c>
      <c r="Z208" s="27" t="s">
        <v>48</v>
      </c>
      <c r="AA208" s="27" t="s">
        <v>48</v>
      </c>
      <c r="AB208" s="27"/>
      <c r="AC208" s="27"/>
      <c r="AD208" s="28" t="str">
        <f t="shared" si="59"/>
        <v>QUARTER_NUM_OVERALL INTEGER,</v>
      </c>
      <c r="AE208" t="str">
        <f>VLOOKUP($E208,MAPPING!$B$2:$F$7,5,0)</f>
        <v>INTEGER</v>
      </c>
      <c r="AF208">
        <v>10.0</v>
      </c>
      <c r="AG208" s="27" t="s">
        <v>48</v>
      </c>
      <c r="AH208" s="27" t="s">
        <v>48</v>
      </c>
      <c r="AI208" s="27"/>
      <c r="AJ208" s="27"/>
      <c r="AK208" t="str">
        <f t="shared" si="60"/>
        <v>QUARTER_NUM_OVERALL INTEGER,</v>
      </c>
    </row>
    <row r="209" ht="15.75" customHeight="1">
      <c r="A209" s="24"/>
      <c r="B209" s="24"/>
      <c r="C209" s="25">
        <v>46.0</v>
      </c>
      <c r="D209" t="s">
        <v>181</v>
      </c>
      <c r="E209" t="s">
        <v>7</v>
      </c>
      <c r="F209" s="9">
        <v>10.0</v>
      </c>
      <c r="G209" s="27" t="s">
        <v>48</v>
      </c>
      <c r="H209" s="27" t="s">
        <v>48</v>
      </c>
      <c r="I209" s="27"/>
      <c r="J209" t="str">
        <f>VLOOKUP($E209,MAPPING!$B$2:$F$7,2,0)</f>
        <v>STRING</v>
      </c>
      <c r="K209" s="9">
        <v>10.0</v>
      </c>
      <c r="L209" s="27" t="s">
        <v>48</v>
      </c>
      <c r="M209" s="27" t="s">
        <v>48</v>
      </c>
      <c r="N209" s="27"/>
      <c r="O209" s="27"/>
      <c r="P209" t="str">
        <f t="shared" si="57"/>
        <v>QUARTER_BEGIN_DATE STRING,</v>
      </c>
      <c r="Q209" t="str">
        <f>VLOOKUP($E209,MAPPING!$B$2:$F$7,3,0)</f>
        <v>VARCHAR</v>
      </c>
      <c r="R209" s="9">
        <v>10.0</v>
      </c>
      <c r="S209" s="27" t="s">
        <v>48</v>
      </c>
      <c r="T209" s="27" t="s">
        <v>48</v>
      </c>
      <c r="U209" s="27"/>
      <c r="V209" s="27"/>
      <c r="W209" t="str">
        <f t="shared" si="58"/>
        <v>QUARTER_BEGIN_DATE VARCHAR(10),</v>
      </c>
      <c r="X209" t="str">
        <f>VLOOKUP($E209,MAPPING!$B$2:$F$7,4,0)</f>
        <v>VARCHAR2</v>
      </c>
      <c r="Y209">
        <v>50.0</v>
      </c>
      <c r="Z209" s="27" t="s">
        <v>48</v>
      </c>
      <c r="AA209" s="27" t="s">
        <v>48</v>
      </c>
      <c r="AB209" s="27"/>
      <c r="AC209" s="27"/>
      <c r="AD209" s="28" t="str">
        <f t="shared" si="59"/>
        <v>QUARTER_BEGIN_DATE VARCHAR2(50),</v>
      </c>
      <c r="AE209" t="str">
        <f>VLOOKUP($E209,MAPPING!$B$2:$F$7,5,0)</f>
        <v> VARCHAR</v>
      </c>
      <c r="AF209" s="9">
        <v>10.0</v>
      </c>
      <c r="AG209" s="27" t="s">
        <v>48</v>
      </c>
      <c r="AH209" s="27" t="s">
        <v>48</v>
      </c>
      <c r="AI209" s="27"/>
      <c r="AJ209" s="27"/>
      <c r="AK209" t="str">
        <f t="shared" si="60"/>
        <v>QUARTER_BEGIN_DATE  VARCHAR(10),</v>
      </c>
    </row>
    <row r="210" ht="15.75" customHeight="1">
      <c r="A210" s="24"/>
      <c r="B210" s="24"/>
      <c r="C210" s="25">
        <v>47.0</v>
      </c>
      <c r="D210" t="s">
        <v>182</v>
      </c>
      <c r="E210" t="s">
        <v>12</v>
      </c>
      <c r="F210">
        <v>10.0</v>
      </c>
      <c r="G210" s="27" t="s">
        <v>48</v>
      </c>
      <c r="H210" s="27" t="s">
        <v>48</v>
      </c>
      <c r="I210" s="27"/>
      <c r="J210" t="str">
        <f>VLOOKUP($E210,MAPPING!$B$2:$F$7,2,0)</f>
        <v>INT</v>
      </c>
      <c r="K210">
        <v>10.0</v>
      </c>
      <c r="L210" s="27" t="s">
        <v>48</v>
      </c>
      <c r="M210" s="27" t="s">
        <v>48</v>
      </c>
      <c r="N210" s="27"/>
      <c r="O210" s="27"/>
      <c r="P210" t="str">
        <f t="shared" si="57"/>
        <v>QUARTER_BEGIN_DATE_KEY INT,</v>
      </c>
      <c r="Q210" t="str">
        <f>VLOOKUP($E210,MAPPING!$B$2:$F$7,3,0)</f>
        <v>INTEGER</v>
      </c>
      <c r="R210">
        <v>10.0</v>
      </c>
      <c r="S210" s="27" t="s">
        <v>48</v>
      </c>
      <c r="T210" s="27" t="s">
        <v>48</v>
      </c>
      <c r="U210" s="27"/>
      <c r="V210" s="27"/>
      <c r="W210" t="str">
        <f t="shared" si="58"/>
        <v>QUARTER_BEGIN_DATE_KEY INTEGER(10),</v>
      </c>
      <c r="X210" t="str">
        <f>VLOOKUP($E210,MAPPING!$B$2:$F$7,4,0)</f>
        <v>INTEGER</v>
      </c>
      <c r="Y210">
        <v>10.0</v>
      </c>
      <c r="Z210" s="27" t="s">
        <v>48</v>
      </c>
      <c r="AA210" s="27" t="s">
        <v>48</v>
      </c>
      <c r="AB210" s="27"/>
      <c r="AC210" s="27"/>
      <c r="AD210" s="28" t="str">
        <f t="shared" si="59"/>
        <v>QUARTER_BEGIN_DATE_KEY INTEGER,</v>
      </c>
      <c r="AE210" t="str">
        <f>VLOOKUP($E210,MAPPING!$B$2:$F$7,5,0)</f>
        <v>INTEGER</v>
      </c>
      <c r="AF210">
        <v>10.0</v>
      </c>
      <c r="AG210" s="27" t="s">
        <v>48</v>
      </c>
      <c r="AH210" s="27" t="s">
        <v>48</v>
      </c>
      <c r="AI210" s="27"/>
      <c r="AJ210" s="27"/>
      <c r="AK210" t="str">
        <f t="shared" si="60"/>
        <v>QUARTER_BEGIN_DATE_KEY INTEGER,</v>
      </c>
    </row>
    <row r="211" ht="15.75" customHeight="1">
      <c r="A211" s="24"/>
      <c r="B211" s="24"/>
      <c r="C211" s="25">
        <v>48.0</v>
      </c>
      <c r="D211" t="s">
        <v>183</v>
      </c>
      <c r="E211" t="s">
        <v>7</v>
      </c>
      <c r="F211" s="9">
        <v>10.0</v>
      </c>
      <c r="G211" s="27" t="s">
        <v>48</v>
      </c>
      <c r="H211" s="27" t="s">
        <v>48</v>
      </c>
      <c r="I211" s="27"/>
      <c r="J211" t="str">
        <f>VLOOKUP($E211,MAPPING!$B$2:$F$7,2,0)</f>
        <v>STRING</v>
      </c>
      <c r="K211" s="9">
        <v>10.0</v>
      </c>
      <c r="L211" s="27" t="s">
        <v>48</v>
      </c>
      <c r="M211" s="27" t="s">
        <v>48</v>
      </c>
      <c r="N211" s="27"/>
      <c r="O211" s="27"/>
      <c r="P211" t="str">
        <f t="shared" si="57"/>
        <v>QUARTER_END_DATE STRING,</v>
      </c>
      <c r="Q211" t="str">
        <f>VLOOKUP($E211,MAPPING!$B$2:$F$7,3,0)</f>
        <v>VARCHAR</v>
      </c>
      <c r="R211" s="9">
        <v>10.0</v>
      </c>
      <c r="S211" s="27" t="s">
        <v>48</v>
      </c>
      <c r="T211" s="27" t="s">
        <v>48</v>
      </c>
      <c r="U211" s="27"/>
      <c r="V211" s="27"/>
      <c r="W211" t="str">
        <f t="shared" si="58"/>
        <v>QUARTER_END_DATE VARCHAR(10),</v>
      </c>
      <c r="X211" t="str">
        <f>VLOOKUP($E211,MAPPING!$B$2:$F$7,4,0)</f>
        <v>VARCHAR2</v>
      </c>
      <c r="Y211">
        <v>50.0</v>
      </c>
      <c r="Z211" s="27" t="s">
        <v>48</v>
      </c>
      <c r="AA211" s="27" t="s">
        <v>48</v>
      </c>
      <c r="AB211" s="27"/>
      <c r="AC211" s="27"/>
      <c r="AD211" s="28" t="str">
        <f t="shared" si="59"/>
        <v>QUARTER_END_DATE VARCHAR2(50),</v>
      </c>
      <c r="AE211" t="str">
        <f>VLOOKUP($E211,MAPPING!$B$2:$F$7,5,0)</f>
        <v> VARCHAR</v>
      </c>
      <c r="AF211" s="9">
        <v>10.0</v>
      </c>
      <c r="AG211" s="27" t="s">
        <v>48</v>
      </c>
      <c r="AH211" s="27" t="s">
        <v>48</v>
      </c>
      <c r="AI211" s="27"/>
      <c r="AJ211" s="27"/>
      <c r="AK211" t="str">
        <f t="shared" si="60"/>
        <v>QUARTER_END_DATE  VARCHAR(10),</v>
      </c>
    </row>
    <row r="212" ht="15.75" customHeight="1">
      <c r="A212" s="24"/>
      <c r="B212" s="24"/>
      <c r="C212" s="25">
        <v>49.0</v>
      </c>
      <c r="D212" t="s">
        <v>184</v>
      </c>
      <c r="E212" t="s">
        <v>12</v>
      </c>
      <c r="F212">
        <v>10.0</v>
      </c>
      <c r="G212" s="27" t="s">
        <v>48</v>
      </c>
      <c r="H212" s="27" t="s">
        <v>48</v>
      </c>
      <c r="I212" s="27"/>
      <c r="J212" t="str">
        <f>VLOOKUP($E212,MAPPING!$B$2:$F$7,2,0)</f>
        <v>INT</v>
      </c>
      <c r="K212">
        <v>10.0</v>
      </c>
      <c r="L212" s="27" t="s">
        <v>48</v>
      </c>
      <c r="M212" s="27" t="s">
        <v>48</v>
      </c>
      <c r="N212" s="27"/>
      <c r="O212" s="27"/>
      <c r="P212" t="str">
        <f t="shared" si="57"/>
        <v>QUARTER_END_DATE_KEY INT,</v>
      </c>
      <c r="Q212" t="str">
        <f>VLOOKUP($E212,MAPPING!$B$2:$F$7,3,0)</f>
        <v>INTEGER</v>
      </c>
      <c r="R212">
        <v>10.0</v>
      </c>
      <c r="S212" s="27" t="s">
        <v>48</v>
      </c>
      <c r="T212" s="27" t="s">
        <v>48</v>
      </c>
      <c r="U212" s="27"/>
      <c r="V212" s="27"/>
      <c r="W212" t="str">
        <f t="shared" si="58"/>
        <v>QUARTER_END_DATE_KEY INTEGER(10),</v>
      </c>
      <c r="X212" t="str">
        <f>VLOOKUP($E212,MAPPING!$B$2:$F$7,4,0)</f>
        <v>INTEGER</v>
      </c>
      <c r="Y212">
        <v>10.0</v>
      </c>
      <c r="Z212" s="27" t="s">
        <v>48</v>
      </c>
      <c r="AA212" s="27" t="s">
        <v>48</v>
      </c>
      <c r="AB212" s="27"/>
      <c r="AC212" s="27"/>
      <c r="AD212" s="28" t="str">
        <f t="shared" si="59"/>
        <v>QUARTER_END_DATE_KEY INTEGER,</v>
      </c>
      <c r="AE212" t="str">
        <f>VLOOKUP($E212,MAPPING!$B$2:$F$7,5,0)</f>
        <v>INTEGER</v>
      </c>
      <c r="AF212">
        <v>10.0</v>
      </c>
      <c r="AG212" s="27" t="s">
        <v>48</v>
      </c>
      <c r="AH212" s="27" t="s">
        <v>48</v>
      </c>
      <c r="AI212" s="27"/>
      <c r="AJ212" s="27"/>
      <c r="AK212" t="str">
        <f t="shared" si="60"/>
        <v>QUARTER_END_DATE_KEY INTEGER,</v>
      </c>
    </row>
    <row r="213" ht="15.75" customHeight="1">
      <c r="A213" s="24"/>
      <c r="B213" s="24"/>
      <c r="C213" s="25">
        <v>50.0</v>
      </c>
      <c r="D213" t="s">
        <v>185</v>
      </c>
      <c r="E213" t="s">
        <v>12</v>
      </c>
      <c r="F213">
        <v>10.0</v>
      </c>
      <c r="G213" s="27" t="s">
        <v>48</v>
      </c>
      <c r="H213" s="27" t="s">
        <v>48</v>
      </c>
      <c r="I213" s="27"/>
      <c r="J213" t="str">
        <f>VLOOKUP($E213,MAPPING!$B$2:$F$7,2,0)</f>
        <v>INT</v>
      </c>
      <c r="K213">
        <v>10.0</v>
      </c>
      <c r="L213" s="27" t="s">
        <v>48</v>
      </c>
      <c r="M213" s="27" t="s">
        <v>48</v>
      </c>
      <c r="N213" s="27"/>
      <c r="O213" s="27"/>
      <c r="P213" t="str">
        <f t="shared" si="57"/>
        <v>YEAR_NUM INT,</v>
      </c>
      <c r="Q213" t="str">
        <f>VLOOKUP($E213,MAPPING!$B$2:$F$7,3,0)</f>
        <v>INTEGER</v>
      </c>
      <c r="R213">
        <v>10.0</v>
      </c>
      <c r="S213" s="27" t="s">
        <v>48</v>
      </c>
      <c r="T213" s="27" t="s">
        <v>48</v>
      </c>
      <c r="U213" s="27"/>
      <c r="V213" s="27"/>
      <c r="W213" t="str">
        <f t="shared" si="58"/>
        <v>YEAR_NUM INTEGER(10),</v>
      </c>
      <c r="X213" t="str">
        <f>VLOOKUP($E213,MAPPING!$B$2:$F$7,4,0)</f>
        <v>INTEGER</v>
      </c>
      <c r="Y213">
        <v>10.0</v>
      </c>
      <c r="Z213" s="27" t="s">
        <v>48</v>
      </c>
      <c r="AA213" s="27" t="s">
        <v>48</v>
      </c>
      <c r="AB213" s="27"/>
      <c r="AC213" s="27"/>
      <c r="AD213" s="28" t="str">
        <f t="shared" si="59"/>
        <v>YEAR_NUM INTEGER,</v>
      </c>
      <c r="AE213" t="str">
        <f>VLOOKUP($E213,MAPPING!$B$2:$F$7,5,0)</f>
        <v>INTEGER</v>
      </c>
      <c r="AF213">
        <v>10.0</v>
      </c>
      <c r="AG213" s="27" t="s">
        <v>48</v>
      </c>
      <c r="AH213" s="27" t="s">
        <v>48</v>
      </c>
      <c r="AI213" s="27"/>
      <c r="AJ213" s="27"/>
      <c r="AK213" t="str">
        <f t="shared" si="60"/>
        <v>YEAR_NUM INTEGER,</v>
      </c>
    </row>
    <row r="214" ht="15.75" customHeight="1">
      <c r="A214" s="24"/>
      <c r="B214" s="24"/>
      <c r="C214" s="25">
        <v>51.0</v>
      </c>
      <c r="D214" t="s">
        <v>186</v>
      </c>
      <c r="E214" t="s">
        <v>7</v>
      </c>
      <c r="F214" s="9">
        <v>10.0</v>
      </c>
      <c r="G214" s="27" t="s">
        <v>48</v>
      </c>
      <c r="H214" s="27" t="s">
        <v>48</v>
      </c>
      <c r="I214" s="27"/>
      <c r="J214" t="str">
        <f>VLOOKUP($E214,MAPPING!$B$2:$F$7,2,0)</f>
        <v>STRING</v>
      </c>
      <c r="K214" s="9">
        <v>10.0</v>
      </c>
      <c r="L214" s="27" t="s">
        <v>48</v>
      </c>
      <c r="M214" s="27" t="s">
        <v>48</v>
      </c>
      <c r="N214" s="27"/>
      <c r="O214" s="27"/>
      <c r="P214" t="str">
        <f t="shared" si="57"/>
        <v>YEAR_BEGIN_DATE STRING,</v>
      </c>
      <c r="Q214" t="str">
        <f>VLOOKUP($E214,MAPPING!$B$2:$F$7,3,0)</f>
        <v>VARCHAR</v>
      </c>
      <c r="R214" s="9">
        <v>10.0</v>
      </c>
      <c r="S214" s="27" t="s">
        <v>48</v>
      </c>
      <c r="T214" s="27" t="s">
        <v>48</v>
      </c>
      <c r="U214" s="27"/>
      <c r="V214" s="27"/>
      <c r="W214" t="str">
        <f t="shared" si="58"/>
        <v>YEAR_BEGIN_DATE VARCHAR(10),</v>
      </c>
      <c r="X214" t="str">
        <f>VLOOKUP($E214,MAPPING!$B$2:$F$7,4,0)</f>
        <v>VARCHAR2</v>
      </c>
      <c r="Y214">
        <v>50.0</v>
      </c>
      <c r="Z214" s="27" t="s">
        <v>48</v>
      </c>
      <c r="AA214" s="27" t="s">
        <v>48</v>
      </c>
      <c r="AB214" s="27"/>
      <c r="AC214" s="27"/>
      <c r="AD214" s="28" t="str">
        <f t="shared" si="59"/>
        <v>YEAR_BEGIN_DATE VARCHAR2(50),</v>
      </c>
      <c r="AE214" t="str">
        <f>VLOOKUP($E214,MAPPING!$B$2:$F$7,5,0)</f>
        <v> VARCHAR</v>
      </c>
      <c r="AF214" s="9">
        <v>10.0</v>
      </c>
      <c r="AG214" s="27" t="s">
        <v>48</v>
      </c>
      <c r="AH214" s="27" t="s">
        <v>48</v>
      </c>
      <c r="AI214" s="27"/>
      <c r="AJ214" s="27"/>
      <c r="AK214" t="str">
        <f t="shared" si="60"/>
        <v>YEAR_BEGIN_DATE  VARCHAR(10),</v>
      </c>
    </row>
    <row r="215" ht="15.75" customHeight="1">
      <c r="A215" s="24"/>
      <c r="B215" s="24"/>
      <c r="C215" s="25">
        <v>52.0</v>
      </c>
      <c r="D215" t="s">
        <v>187</v>
      </c>
      <c r="E215" t="s">
        <v>12</v>
      </c>
      <c r="F215">
        <v>10.0</v>
      </c>
      <c r="G215" s="27" t="s">
        <v>48</v>
      </c>
      <c r="H215" s="27" t="s">
        <v>48</v>
      </c>
      <c r="I215" s="27"/>
      <c r="J215" t="str">
        <f>VLOOKUP($E215,MAPPING!$B$2:$F$7,2,0)</f>
        <v>INT</v>
      </c>
      <c r="K215">
        <v>10.0</v>
      </c>
      <c r="L215" s="27" t="s">
        <v>48</v>
      </c>
      <c r="M215" s="27" t="s">
        <v>48</v>
      </c>
      <c r="N215" s="27"/>
      <c r="O215" s="27"/>
      <c r="P215" t="str">
        <f t="shared" si="57"/>
        <v>YEAR_BEGIN_DATE_KEY INT,</v>
      </c>
      <c r="Q215" t="str">
        <f>VLOOKUP($E215,MAPPING!$B$2:$F$7,3,0)</f>
        <v>INTEGER</v>
      </c>
      <c r="R215">
        <v>10.0</v>
      </c>
      <c r="S215" s="27" t="s">
        <v>48</v>
      </c>
      <c r="T215" s="27" t="s">
        <v>48</v>
      </c>
      <c r="U215" s="27"/>
      <c r="V215" s="27"/>
      <c r="W215" t="str">
        <f t="shared" si="58"/>
        <v>YEAR_BEGIN_DATE_KEY INTEGER(10),</v>
      </c>
      <c r="X215" t="str">
        <f>VLOOKUP($E215,MAPPING!$B$2:$F$7,4,0)</f>
        <v>INTEGER</v>
      </c>
      <c r="Y215">
        <v>10.0</v>
      </c>
      <c r="Z215" s="27" t="s">
        <v>48</v>
      </c>
      <c r="AA215" s="27" t="s">
        <v>48</v>
      </c>
      <c r="AB215" s="27"/>
      <c r="AC215" s="27"/>
      <c r="AD215" s="28" t="str">
        <f t="shared" si="59"/>
        <v>YEAR_BEGIN_DATE_KEY INTEGER,</v>
      </c>
      <c r="AE215" t="str">
        <f>VLOOKUP($E215,MAPPING!$B$2:$F$7,5,0)</f>
        <v>INTEGER</v>
      </c>
      <c r="AF215">
        <v>10.0</v>
      </c>
      <c r="AG215" s="27" t="s">
        <v>48</v>
      </c>
      <c r="AH215" s="27" t="s">
        <v>48</v>
      </c>
      <c r="AI215" s="27"/>
      <c r="AJ215" s="27"/>
      <c r="AK215" t="str">
        <f t="shared" si="60"/>
        <v>YEAR_BEGIN_DATE_KEY INTEGER,</v>
      </c>
    </row>
    <row r="216" ht="15.75" customHeight="1">
      <c r="A216" s="24"/>
      <c r="B216" s="24"/>
      <c r="C216" s="25">
        <v>53.0</v>
      </c>
      <c r="D216" t="s">
        <v>188</v>
      </c>
      <c r="E216" t="s">
        <v>7</v>
      </c>
      <c r="F216" s="9">
        <v>10.0</v>
      </c>
      <c r="G216" s="27" t="s">
        <v>48</v>
      </c>
      <c r="H216" s="27" t="s">
        <v>48</v>
      </c>
      <c r="I216" s="27"/>
      <c r="J216" t="str">
        <f>VLOOKUP($E216,MAPPING!$B$2:$F$7,2,0)</f>
        <v>STRING</v>
      </c>
      <c r="K216" s="9">
        <v>10.0</v>
      </c>
      <c r="L216" s="27" t="s">
        <v>48</v>
      </c>
      <c r="M216" s="27" t="s">
        <v>48</v>
      </c>
      <c r="N216" s="27"/>
      <c r="O216" s="27"/>
      <c r="P216" t="str">
        <f t="shared" si="57"/>
        <v>YEAR_END_DATE STRING,</v>
      </c>
      <c r="Q216" t="str">
        <f>VLOOKUP($E216,MAPPING!$B$2:$F$7,3,0)</f>
        <v>VARCHAR</v>
      </c>
      <c r="R216" s="9">
        <v>10.0</v>
      </c>
      <c r="S216" s="27" t="s">
        <v>48</v>
      </c>
      <c r="T216" s="27" t="s">
        <v>48</v>
      </c>
      <c r="U216" s="27"/>
      <c r="V216" s="27"/>
      <c r="W216" t="str">
        <f t="shared" si="58"/>
        <v>YEAR_END_DATE VARCHAR(10),</v>
      </c>
      <c r="X216" t="str">
        <f>VLOOKUP($E216,MAPPING!$B$2:$F$7,4,0)</f>
        <v>VARCHAR2</v>
      </c>
      <c r="Y216">
        <v>50.0</v>
      </c>
      <c r="Z216" s="27" t="s">
        <v>48</v>
      </c>
      <c r="AA216" s="27" t="s">
        <v>48</v>
      </c>
      <c r="AB216" s="27"/>
      <c r="AC216" s="27"/>
      <c r="AD216" s="28" t="str">
        <f t="shared" si="59"/>
        <v>YEAR_END_DATE VARCHAR2(50),</v>
      </c>
      <c r="AE216" t="str">
        <f>VLOOKUP($E216,MAPPING!$B$2:$F$7,5,0)</f>
        <v> VARCHAR</v>
      </c>
      <c r="AF216" s="9">
        <v>10.0</v>
      </c>
      <c r="AG216" s="27" t="s">
        <v>48</v>
      </c>
      <c r="AH216" s="27" t="s">
        <v>48</v>
      </c>
      <c r="AI216" s="27"/>
      <c r="AJ216" s="27"/>
      <c r="AK216" t="str">
        <f t="shared" si="60"/>
        <v>YEAR_END_DATE  VARCHAR(10),</v>
      </c>
    </row>
    <row r="217" ht="15.75" customHeight="1">
      <c r="A217" s="24"/>
      <c r="B217" s="24"/>
      <c r="C217" s="25">
        <v>54.0</v>
      </c>
      <c r="D217" t="s">
        <v>189</v>
      </c>
      <c r="E217" t="s">
        <v>12</v>
      </c>
      <c r="F217">
        <v>10.0</v>
      </c>
      <c r="G217" s="27" t="s">
        <v>48</v>
      </c>
      <c r="H217" s="27" t="s">
        <v>48</v>
      </c>
      <c r="I217" s="27"/>
      <c r="J217" t="str">
        <f>VLOOKUP($E217,MAPPING!$B$2:$F$7,2,0)</f>
        <v>INT</v>
      </c>
      <c r="K217">
        <v>10.0</v>
      </c>
      <c r="L217" s="27" t="s">
        <v>48</v>
      </c>
      <c r="M217" s="27" t="s">
        <v>48</v>
      </c>
      <c r="N217" s="27"/>
      <c r="O217" s="27"/>
      <c r="P217" t="str">
        <f t="shared" si="57"/>
        <v>YEAR_END_DATE_KEY INT,</v>
      </c>
      <c r="Q217" t="str">
        <f>VLOOKUP($E217,MAPPING!$B$2:$F$7,3,0)</f>
        <v>INTEGER</v>
      </c>
      <c r="R217">
        <v>10.0</v>
      </c>
      <c r="S217" s="27" t="s">
        <v>48</v>
      </c>
      <c r="T217" s="27" t="s">
        <v>48</v>
      </c>
      <c r="U217" s="27"/>
      <c r="V217" s="27"/>
      <c r="W217" t="str">
        <f t="shared" si="58"/>
        <v>YEAR_END_DATE_KEY INTEGER(10),</v>
      </c>
      <c r="X217" t="str">
        <f>VLOOKUP($E217,MAPPING!$B$2:$F$7,4,0)</f>
        <v>INTEGER</v>
      </c>
      <c r="Y217">
        <v>10.0</v>
      </c>
      <c r="Z217" s="27" t="s">
        <v>48</v>
      </c>
      <c r="AA217" s="27" t="s">
        <v>48</v>
      </c>
      <c r="AB217" s="27"/>
      <c r="AC217" s="27"/>
      <c r="AD217" s="28" t="str">
        <f t="shared" si="59"/>
        <v>YEAR_END_DATE_KEY INTEGER,</v>
      </c>
      <c r="AE217" t="str">
        <f>VLOOKUP($E217,MAPPING!$B$2:$F$7,5,0)</f>
        <v>INTEGER</v>
      </c>
      <c r="AF217">
        <v>10.0</v>
      </c>
      <c r="AG217" s="27" t="s">
        <v>48</v>
      </c>
      <c r="AH217" s="27" t="s">
        <v>48</v>
      </c>
      <c r="AI217" s="27"/>
      <c r="AJ217" s="27"/>
      <c r="AK217" t="str">
        <f t="shared" si="60"/>
        <v>YEAR_END_DATE_KEY INTEGER,</v>
      </c>
    </row>
    <row r="218" ht="15.75" customHeight="1">
      <c r="A218" s="24"/>
      <c r="B218" s="24"/>
      <c r="C218" s="25">
        <v>55.0</v>
      </c>
      <c r="D218" t="s">
        <v>190</v>
      </c>
      <c r="E218" t="s">
        <v>7</v>
      </c>
      <c r="F218">
        <v>50.0</v>
      </c>
      <c r="G218" s="27" t="s">
        <v>48</v>
      </c>
      <c r="H218" s="27" t="s">
        <v>48</v>
      </c>
      <c r="I218" s="27"/>
      <c r="J218" t="str">
        <f>VLOOKUP($E218,MAPPING!$B$2:$F$7,2,0)</f>
        <v>STRING</v>
      </c>
      <c r="K218">
        <v>50.0</v>
      </c>
      <c r="L218" s="27" t="s">
        <v>48</v>
      </c>
      <c r="M218" s="27" t="s">
        <v>48</v>
      </c>
      <c r="N218" s="27"/>
      <c r="O218" s="27"/>
      <c r="P218" t="str">
        <f t="shared" si="57"/>
        <v>YYYY_MM STRING,</v>
      </c>
      <c r="Q218" t="str">
        <f>VLOOKUP($E218,MAPPING!$B$2:$F$7,3,0)</f>
        <v>VARCHAR</v>
      </c>
      <c r="R218">
        <v>50.0</v>
      </c>
      <c r="S218" s="27" t="s">
        <v>48</v>
      </c>
      <c r="T218" s="27" t="s">
        <v>48</v>
      </c>
      <c r="U218" s="27"/>
      <c r="V218" s="27"/>
      <c r="W218" t="str">
        <f t="shared" si="58"/>
        <v>YYYY_MM VARCHAR(50),</v>
      </c>
      <c r="X218" t="str">
        <f>VLOOKUP($E218,MAPPING!$B$2:$F$7,4,0)</f>
        <v>VARCHAR2</v>
      </c>
      <c r="Y218">
        <v>50.0</v>
      </c>
      <c r="Z218" s="27" t="s">
        <v>48</v>
      </c>
      <c r="AA218" s="27" t="s">
        <v>48</v>
      </c>
      <c r="AB218" s="27"/>
      <c r="AC218" s="27"/>
      <c r="AD218" s="28" t="str">
        <f t="shared" si="59"/>
        <v>YYYY_MM VARCHAR2(50),</v>
      </c>
      <c r="AE218" t="str">
        <f>VLOOKUP($E218,MAPPING!$B$2:$F$7,5,0)</f>
        <v> VARCHAR</v>
      </c>
      <c r="AF218">
        <v>50.0</v>
      </c>
      <c r="AG218" s="27" t="s">
        <v>48</v>
      </c>
      <c r="AH218" s="27" t="s">
        <v>48</v>
      </c>
      <c r="AI218" s="27"/>
      <c r="AJ218" s="27"/>
      <c r="AK218" t="str">
        <f t="shared" si="60"/>
        <v>YYYY_MM  VARCHAR(50),</v>
      </c>
    </row>
    <row r="219" ht="15.75" customHeight="1">
      <c r="A219" s="24"/>
      <c r="B219" s="24"/>
      <c r="C219" s="25">
        <v>56.0</v>
      </c>
      <c r="D219" t="s">
        <v>191</v>
      </c>
      <c r="E219" t="s">
        <v>7</v>
      </c>
      <c r="F219">
        <v>50.0</v>
      </c>
      <c r="G219" s="27" t="s">
        <v>48</v>
      </c>
      <c r="H219" s="27" t="s">
        <v>48</v>
      </c>
      <c r="I219" s="27"/>
      <c r="J219" t="str">
        <f>VLOOKUP($E219,MAPPING!$B$2:$F$7,2,0)</f>
        <v>STRING</v>
      </c>
      <c r="K219">
        <v>50.0</v>
      </c>
      <c r="L219" s="27" t="s">
        <v>48</v>
      </c>
      <c r="M219" s="27" t="s">
        <v>48</v>
      </c>
      <c r="N219" s="27"/>
      <c r="O219" s="27"/>
      <c r="P219" t="str">
        <f t="shared" si="57"/>
        <v>YYYY_MM_DD STRING,</v>
      </c>
      <c r="Q219" t="str">
        <f>VLOOKUP($E219,MAPPING!$B$2:$F$7,3,0)</f>
        <v>VARCHAR</v>
      </c>
      <c r="R219">
        <v>50.0</v>
      </c>
      <c r="S219" s="27" t="s">
        <v>48</v>
      </c>
      <c r="T219" s="27" t="s">
        <v>48</v>
      </c>
      <c r="U219" s="27"/>
      <c r="V219" s="27"/>
      <c r="W219" t="str">
        <f t="shared" si="58"/>
        <v>YYYY_MM_DD VARCHAR(50),</v>
      </c>
      <c r="X219" t="str">
        <f>VLOOKUP($E219,MAPPING!$B$2:$F$7,4,0)</f>
        <v>VARCHAR2</v>
      </c>
      <c r="Y219">
        <v>50.0</v>
      </c>
      <c r="Z219" s="27" t="s">
        <v>48</v>
      </c>
      <c r="AA219" s="27" t="s">
        <v>48</v>
      </c>
      <c r="AB219" s="27"/>
      <c r="AC219" s="27"/>
      <c r="AD219" s="28" t="str">
        <f t="shared" si="59"/>
        <v>YYYY_MM_DD VARCHAR2(50),</v>
      </c>
      <c r="AE219" t="str">
        <f>VLOOKUP($E219,MAPPING!$B$2:$F$7,5,0)</f>
        <v> VARCHAR</v>
      </c>
      <c r="AF219">
        <v>50.0</v>
      </c>
      <c r="AG219" s="27" t="s">
        <v>48</v>
      </c>
      <c r="AH219" s="27" t="s">
        <v>48</v>
      </c>
      <c r="AI219" s="27"/>
      <c r="AJ219" s="27"/>
      <c r="AK219" t="str">
        <f t="shared" si="60"/>
        <v>YYYY_MM_DD  VARCHAR(50),</v>
      </c>
    </row>
    <row r="220" ht="15.75" customHeight="1">
      <c r="A220" s="24"/>
      <c r="B220" s="24"/>
      <c r="C220" s="25">
        <v>57.0</v>
      </c>
      <c r="D220" t="s">
        <v>192</v>
      </c>
      <c r="E220" t="s">
        <v>7</v>
      </c>
      <c r="F220">
        <v>50.0</v>
      </c>
      <c r="G220" s="27" t="s">
        <v>48</v>
      </c>
      <c r="H220" s="27" t="s">
        <v>48</v>
      </c>
      <c r="I220" s="27"/>
      <c r="J220" t="str">
        <f>VLOOKUP($E220,MAPPING!$B$2:$F$7,2,0)</f>
        <v>STRING</v>
      </c>
      <c r="K220">
        <v>50.0</v>
      </c>
      <c r="L220" s="27" t="s">
        <v>48</v>
      </c>
      <c r="M220" s="27" t="s">
        <v>48</v>
      </c>
      <c r="N220" s="27"/>
      <c r="O220" s="27"/>
      <c r="P220" t="str">
        <f>CONCATENATE(UPPER($D220)," ",J220,")")</f>
        <v>DD_MON_YYYY STRING)</v>
      </c>
      <c r="Q220" t="str">
        <f>VLOOKUP($E220,MAPPING!$B$2:$F$7,3,0)</f>
        <v>VARCHAR</v>
      </c>
      <c r="R220">
        <v>50.0</v>
      </c>
      <c r="S220" s="27" t="s">
        <v>48</v>
      </c>
      <c r="T220" s="27" t="s">
        <v>48</v>
      </c>
      <c r="U220" s="27"/>
      <c r="V220" s="27"/>
      <c r="W220" t="str">
        <f t="shared" si="58"/>
        <v>DD_MON_YYYY VARCHAR(50),</v>
      </c>
      <c r="X220" t="str">
        <f>VLOOKUP($E220,MAPPING!$B$2:$F$7,4,0)</f>
        <v>VARCHAR2</v>
      </c>
      <c r="Y220">
        <v>50.0</v>
      </c>
      <c r="Z220" s="27" t="s">
        <v>48</v>
      </c>
      <c r="AA220" s="27" t="s">
        <v>48</v>
      </c>
      <c r="AB220" s="27"/>
      <c r="AC220" s="27"/>
      <c r="AD220" s="28" t="str">
        <f t="shared" si="59"/>
        <v>DD_MON_YYYY VARCHAR2(50),</v>
      </c>
      <c r="AE220" t="str">
        <f>VLOOKUP($E220,MAPPING!$B$2:$F$7,5,0)</f>
        <v> VARCHAR</v>
      </c>
      <c r="AF220">
        <v>50.0</v>
      </c>
      <c r="AG220" s="27" t="s">
        <v>48</v>
      </c>
      <c r="AH220" s="27" t="s">
        <v>48</v>
      </c>
      <c r="AI220" s="27"/>
      <c r="AJ220" s="27"/>
      <c r="AK220" t="str">
        <f t="shared" si="60"/>
        <v>DD_MON_YYYY  VARCHAR(50),</v>
      </c>
    </row>
    <row r="221" ht="15.75" customHeight="1">
      <c r="A221" s="24"/>
      <c r="B221" s="24"/>
      <c r="C221" s="25">
        <v>58.0</v>
      </c>
      <c r="D221" t="s">
        <v>68</v>
      </c>
      <c r="E221" t="s">
        <v>7</v>
      </c>
      <c r="F221" s="9">
        <v>10.0</v>
      </c>
      <c r="G221" s="27" t="s">
        <v>48</v>
      </c>
      <c r="H221" t="s">
        <v>47</v>
      </c>
      <c r="J221" t="str">
        <f>VLOOKUP($E221,MAPPING!$B$2:$F$7,2,0)</f>
        <v>STRING</v>
      </c>
      <c r="K221" s="9">
        <v>10.0</v>
      </c>
      <c r="L221" s="27" t="s">
        <v>48</v>
      </c>
      <c r="M221" t="s">
        <v>47</v>
      </c>
      <c r="Q221" t="str">
        <f>VLOOKUP($E221,MAPPING!$B$2:$F$7,3,0)</f>
        <v>VARCHAR</v>
      </c>
      <c r="R221" s="9">
        <v>10.0</v>
      </c>
      <c r="S221" s="27" t="s">
        <v>48</v>
      </c>
      <c r="T221" t="s">
        <v>47</v>
      </c>
      <c r="W221" t="str">
        <f t="shared" si="58"/>
        <v>LOAD_DATE VARCHAR(10),</v>
      </c>
      <c r="X221" t="str">
        <f>VLOOKUP($E221,MAPPING!$B$2:$F$7,4,0)</f>
        <v>VARCHAR2</v>
      </c>
      <c r="Y221">
        <v>50.0</v>
      </c>
      <c r="Z221" s="27" t="s">
        <v>48</v>
      </c>
      <c r="AA221" t="s">
        <v>47</v>
      </c>
      <c r="AD221" s="28" t="str">
        <f t="shared" si="59"/>
        <v>LOAD_DATE VARCHAR2(50),</v>
      </c>
      <c r="AE221" t="str">
        <f>VLOOKUP($E221,MAPPING!$B$2:$F$7,5,0)</f>
        <v> VARCHAR</v>
      </c>
      <c r="AF221" s="9">
        <v>10.0</v>
      </c>
      <c r="AG221" s="27" t="s">
        <v>48</v>
      </c>
      <c r="AH221" t="s">
        <v>47</v>
      </c>
      <c r="AK221" t="str">
        <f t="shared" si="60"/>
        <v>LOAD_DATE  VARCHAR(10),</v>
      </c>
    </row>
    <row r="222" ht="15.75" customHeight="1">
      <c r="A222" s="24"/>
      <c r="B222" s="24"/>
      <c r="C222" s="25">
        <v>59.0</v>
      </c>
      <c r="D222" t="s">
        <v>69</v>
      </c>
      <c r="E222" t="s">
        <v>12</v>
      </c>
      <c r="F222" s="9">
        <v>50.0</v>
      </c>
      <c r="G222" s="27" t="s">
        <v>48</v>
      </c>
      <c r="H222" t="s">
        <v>47</v>
      </c>
      <c r="J222" t="str">
        <f>VLOOKUP($E222,MAPPING!$B$2:$F$7,2,0)</f>
        <v>INT</v>
      </c>
      <c r="K222" s="9">
        <v>50.0</v>
      </c>
      <c r="L222" s="27" t="s">
        <v>48</v>
      </c>
      <c r="M222" t="s">
        <v>47</v>
      </c>
      <c r="P222" s="26" t="str">
        <f>CONCATENATE("PARTITIONED BY (","LOAD_DATE STRING)",CHAR(10),"ROW FORMAT DELIMITED FIELDS TERMINATED BY ',';")</f>
        <v>PARTITIONED BY (LOAD_DATE STRING)
ROW FORMAT DELIMITED FIELDS TERMINATED BY ',';</v>
      </c>
      <c r="Q222" t="str">
        <f>VLOOKUP($E222,MAPPING!$B$2:$F$7,3,0)</f>
        <v>INTEGER</v>
      </c>
      <c r="R222" s="9">
        <v>50.0</v>
      </c>
      <c r="S222" s="27" t="s">
        <v>48</v>
      </c>
      <c r="T222" t="s">
        <v>47</v>
      </c>
      <c r="W222" s="26" t="str">
        <f>CONCATENATE(UPPER($D222)," ",Q222,"(",R222,")",IF(U222&lt;&gt;"",cov3ncatenate(" DEFAULT ",U222),""),IF(S222="Y"," NOT NULL",""),", ",CHAR(10),   "CONSTRAINT ",UPPER($D163),"_PK  PRIMARY KEY(",UPPER($D163),"));")</f>
        <v>LOAD_ID INTEGER(50), 
CONSTRAINT DATE_ID_PK  PRIMARY KEY(DATE_ID));</v>
      </c>
      <c r="X222" t="str">
        <f>VLOOKUP($E222,MAPPING!$B$2:$F$7,4,0)</f>
        <v>INTEGER</v>
      </c>
      <c r="Y222" s="9">
        <v>50.0</v>
      </c>
      <c r="Z222" s="27" t="s">
        <v>48</v>
      </c>
      <c r="AA222" t="s">
        <v>47</v>
      </c>
      <c r="AD222" s="28" t="str">
        <f>CONCATENATE(UPPER($D342)," ",Q337,IF(X222="INTEGER","",CONCATENATE("(",Y222,")")) ,IF(U337&lt;&gt;"",cov3ncatenate(" DEFAULT ",U337),""),IF(S337="Y"," NOT NULL",""),", ",CHAR(10),"CONSTRAINT ",UPPER($B163),"_PK  PRIMARY KEY (",UPPER($D163),"));")</f>
        <v>LOAD_ID INTEGER, 
CONSTRAINT DIM_DATE_PK  PRIMARY KEY (DATE_ID));</v>
      </c>
      <c r="AE222" t="str">
        <f>VLOOKUP($E222,MAPPING!$B$2:$F$7,5,0)</f>
        <v>INTEGER</v>
      </c>
      <c r="AF222" s="9">
        <v>50.0</v>
      </c>
      <c r="AG222" s="27" t="s">
        <v>48</v>
      </c>
      <c r="AH222" t="s">
        <v>47</v>
      </c>
      <c r="AK222" s="26" t="str">
        <f>CONCATENATE(UPPER($D222)," ",AE222,IF(AE222="INTEGER","",CONCATENATE("(",AF222,")")),IF(AI222&lt;&gt;"",cov3ncatenate(" DEFAULT ",AI222),""),IF(AG222="Y"," NOT NULL",""),", ",CHAR(10),    "CONSTRAINT ",UPPER($D163),"_DIM__PK  PRIMARY KEY(",UPPER($D163),"));")</f>
        <v>LOAD_ID INTEGER, 
CONSTRAINT DATE_ID_DIM__PK  PRIMARY KEY(DATE_ID));</v>
      </c>
    </row>
    <row r="223" ht="15.75" customHeight="1">
      <c r="A223" s="24"/>
      <c r="B223" s="29" t="s">
        <v>193</v>
      </c>
      <c r="C223" s="25">
        <v>0.0</v>
      </c>
      <c r="D223" t="s">
        <v>194</v>
      </c>
      <c r="E223" t="s">
        <v>7</v>
      </c>
      <c r="F223" s="9">
        <v>50.0</v>
      </c>
      <c r="G223" t="s">
        <v>47</v>
      </c>
      <c r="H223" t="s">
        <v>48</v>
      </c>
      <c r="I223">
        <v>0.0</v>
      </c>
      <c r="J223" t="str">
        <f>VLOOKUP($E223,MAPPING!$B$2:$F$7,2,0)</f>
        <v>STRING</v>
      </c>
      <c r="K223" s="9">
        <v>50.0</v>
      </c>
      <c r="L223" t="s">
        <v>47</v>
      </c>
      <c r="M223" t="s">
        <v>48</v>
      </c>
      <c r="N223">
        <v>0.0</v>
      </c>
      <c r="O223" s="26" t="str">
        <f>CONCATENATE("DROP TABLE IF EXISTS ",UPPER($B$223),";",CHAR(10),"CREATE TABLE ",UPPER($B$223),"(")</f>
        <v>DROP TABLE IF EXISTS DIM_STATE;
CREATE TABLE DIM_STATE(</v>
      </c>
      <c r="P223" t="str">
        <f t="shared" ref="P223:P226" si="61">CONCATENATE(UPPER($D223)," ",J223,",")</f>
        <v>STATE_ID STRING,</v>
      </c>
      <c r="Q223" t="str">
        <f>VLOOKUP($E223,MAPPING!$B$2:$F$7,3,0)</f>
        <v>VARCHAR</v>
      </c>
      <c r="R223" s="9">
        <v>50.0</v>
      </c>
      <c r="S223" t="s">
        <v>47</v>
      </c>
      <c r="T223" t="s">
        <v>48</v>
      </c>
      <c r="U223">
        <v>0.0</v>
      </c>
      <c r="V223" s="26" t="str">
        <f>CONCATENATE("DROP TABLE IF EXISTS ",UPPER($B$223),";",CHAR(10),"CREATE TABLE ",UPPER($B$223),"(")</f>
        <v>DROP TABLE IF EXISTS DIM_STATE;
CREATE TABLE DIM_STATE(</v>
      </c>
      <c r="W223" t="str">
        <f t="shared" ref="W223:W228" si="62">CONCATENATE(UPPER($D223)," ",Q223,"(",R223,")",IF(U223&lt;&gt;"",CONCATENATE(" DEFAULT ",U223),""),IF(S223="Y"," NOT NULL",""),",")</f>
        <v>STATE_ID VARCHAR(50) DEFAULT 0 NOT NULL,</v>
      </c>
      <c r="X223" t="str">
        <f>VLOOKUP($E223,MAPPING!$B$2:$F$7,4,0)</f>
        <v>VARCHAR2</v>
      </c>
      <c r="Y223" s="9">
        <v>50.0</v>
      </c>
      <c r="Z223" t="s">
        <v>47</v>
      </c>
      <c r="AA223" t="s">
        <v>48</v>
      </c>
      <c r="AB223">
        <v>0.0</v>
      </c>
      <c r="AC223" s="26" t="str">
        <f>CONCATENATE("DROP TABLE  ",UPPER($B$223),";",CHAR(10),"CREATE TABLE ",UPPER($B$223),"(",CHAR(10),)</f>
        <v>DROP TABLE  DIM_STATE;
CREATE TABLE DIM_STATE(
</v>
      </c>
      <c r="AD223" s="28" t="str">
        <f t="shared" ref="AD223:AD228" si="63">CONCATENATE(UPPER($D223)," ",X223,IF(X223="INTEGER","",CONCATENATE("(",Y223,")")) ,IF(Z223="Y"," NOT NULL",""),",")</f>
        <v>STATE_ID VARCHAR2(50) NOT NULL,</v>
      </c>
      <c r="AE223" t="str">
        <f>VLOOKUP($E223,MAPPING!$B$2:$F$7,5,0)</f>
        <v> VARCHAR</v>
      </c>
      <c r="AF223" s="9">
        <v>50.0</v>
      </c>
      <c r="AG223" t="s">
        <v>47</v>
      </c>
      <c r="AH223" t="s">
        <v>48</v>
      </c>
      <c r="AI223">
        <v>0.0</v>
      </c>
      <c r="AJ223" s="26" t="str">
        <f>CONCATENATE("DROP TABLE IF EXISTS ",UPPER($B$223),";",CHAR(10),"CREATE TABLE ",UPPER($B$223),"(")</f>
        <v>DROP TABLE IF EXISTS DIM_STATE;
CREATE TABLE DIM_STATE(</v>
      </c>
      <c r="AK223" t="str">
        <f t="shared" ref="AK223:AK228" si="64">CONCATENATE(UPPER($D223)," ",AE223,IF(AE223="INTEGER","",CONCATENATE("(",AF223,")")),IF(AI223&lt;&gt;"",CONCATENATE(" DEFAULT ",AI223),""),IF(AG223="Y"," NOT NULL",""),",")</f>
        <v>STATE_ID  VARCHAR(50) DEFAULT 0 NOT NULL,</v>
      </c>
    </row>
    <row r="224" ht="15.75" customHeight="1">
      <c r="A224" s="24"/>
      <c r="B224" s="24"/>
      <c r="C224" s="25">
        <v>1.0</v>
      </c>
      <c r="D224" t="s">
        <v>195</v>
      </c>
      <c r="E224" t="s">
        <v>7</v>
      </c>
      <c r="F224" s="9">
        <v>10.0</v>
      </c>
      <c r="G224" s="27" t="s">
        <v>48</v>
      </c>
      <c r="H224" s="27" t="s">
        <v>48</v>
      </c>
      <c r="I224" s="27"/>
      <c r="J224" t="str">
        <f>VLOOKUP($E224,MAPPING!$B$2:$F$7,2,0)</f>
        <v>STRING</v>
      </c>
      <c r="K224" s="9">
        <v>10.0</v>
      </c>
      <c r="L224" s="27" t="s">
        <v>48</v>
      </c>
      <c r="M224" s="27" t="s">
        <v>48</v>
      </c>
      <c r="N224" s="27"/>
      <c r="O224" s="27"/>
      <c r="P224" t="str">
        <f t="shared" si="61"/>
        <v>STATE_CODE STRING,</v>
      </c>
      <c r="Q224" t="str">
        <f>VLOOKUP($E224,MAPPING!$B$2:$F$7,3,0)</f>
        <v>VARCHAR</v>
      </c>
      <c r="R224" s="9">
        <v>10.0</v>
      </c>
      <c r="S224" s="27" t="s">
        <v>48</v>
      </c>
      <c r="T224" s="27" t="s">
        <v>48</v>
      </c>
      <c r="U224" s="27"/>
      <c r="V224" s="27"/>
      <c r="W224" t="str">
        <f t="shared" si="62"/>
        <v>STATE_CODE VARCHAR(10),</v>
      </c>
      <c r="X224" t="str">
        <f>VLOOKUP($E224,MAPPING!$B$2:$F$7,4,0)</f>
        <v>VARCHAR2</v>
      </c>
      <c r="Y224" s="9">
        <v>10.0</v>
      </c>
      <c r="Z224" s="27" t="s">
        <v>48</v>
      </c>
      <c r="AA224" s="27" t="s">
        <v>48</v>
      </c>
      <c r="AB224" s="27"/>
      <c r="AC224" s="27"/>
      <c r="AD224" s="28" t="str">
        <f t="shared" si="63"/>
        <v>STATE_CODE VARCHAR2(10),</v>
      </c>
      <c r="AE224" t="str">
        <f>VLOOKUP($E224,MAPPING!$B$2:$F$7,5,0)</f>
        <v> VARCHAR</v>
      </c>
      <c r="AF224" s="9">
        <v>10.0</v>
      </c>
      <c r="AG224" s="27" t="s">
        <v>48</v>
      </c>
      <c r="AH224" s="27" t="s">
        <v>48</v>
      </c>
      <c r="AI224" s="27"/>
      <c r="AJ224" s="27"/>
      <c r="AK224" t="str">
        <f t="shared" si="64"/>
        <v>STATE_CODE  VARCHAR(10),</v>
      </c>
    </row>
    <row r="225" ht="15.75" customHeight="1">
      <c r="A225" s="24"/>
      <c r="B225" s="24"/>
      <c r="C225" s="25">
        <v>2.0</v>
      </c>
      <c r="D225" t="s">
        <v>196</v>
      </c>
      <c r="E225" t="s">
        <v>7</v>
      </c>
      <c r="F225" s="9">
        <v>100.0</v>
      </c>
      <c r="G225" s="27" t="s">
        <v>48</v>
      </c>
      <c r="H225" s="27" t="s">
        <v>48</v>
      </c>
      <c r="I225" s="27"/>
      <c r="J225" t="str">
        <f>VLOOKUP($E225,MAPPING!$B$2:$F$7,2,0)</f>
        <v>STRING</v>
      </c>
      <c r="K225" s="9">
        <v>100.0</v>
      </c>
      <c r="L225" s="27" t="s">
        <v>48</v>
      </c>
      <c r="M225" s="27" t="s">
        <v>48</v>
      </c>
      <c r="N225" s="27"/>
      <c r="O225" s="27"/>
      <c r="P225" t="str">
        <f t="shared" si="61"/>
        <v>STATE_NAME STRING,</v>
      </c>
      <c r="Q225" t="str">
        <f>VLOOKUP($E225,MAPPING!$B$2:$F$7,3,0)</f>
        <v>VARCHAR</v>
      </c>
      <c r="R225" s="9">
        <v>100.0</v>
      </c>
      <c r="S225" s="27" t="s">
        <v>48</v>
      </c>
      <c r="T225" s="27" t="s">
        <v>48</v>
      </c>
      <c r="U225" s="27"/>
      <c r="V225" s="27"/>
      <c r="W225" t="str">
        <f t="shared" si="62"/>
        <v>STATE_NAME VARCHAR(100),</v>
      </c>
      <c r="X225" t="str">
        <f>VLOOKUP($E225,MAPPING!$B$2:$F$7,4,0)</f>
        <v>VARCHAR2</v>
      </c>
      <c r="Y225" s="9">
        <v>100.0</v>
      </c>
      <c r="Z225" s="27" t="s">
        <v>48</v>
      </c>
      <c r="AA225" s="27" t="s">
        <v>48</v>
      </c>
      <c r="AB225" s="27"/>
      <c r="AC225" s="27"/>
      <c r="AD225" s="28" t="str">
        <f t="shared" si="63"/>
        <v>STATE_NAME VARCHAR2(100),</v>
      </c>
      <c r="AE225" t="str">
        <f>VLOOKUP($E225,MAPPING!$B$2:$F$7,5,0)</f>
        <v> VARCHAR</v>
      </c>
      <c r="AF225" s="9">
        <v>100.0</v>
      </c>
      <c r="AG225" s="27" t="s">
        <v>48</v>
      </c>
      <c r="AH225" s="27" t="s">
        <v>48</v>
      </c>
      <c r="AI225" s="27"/>
      <c r="AJ225" s="27"/>
      <c r="AK225" t="str">
        <f t="shared" si="64"/>
        <v>STATE_NAME  VARCHAR(100),</v>
      </c>
    </row>
    <row r="226" ht="15.75" customHeight="1">
      <c r="A226" s="24"/>
      <c r="B226" s="24"/>
      <c r="C226" s="25">
        <v>3.0</v>
      </c>
      <c r="D226" t="s">
        <v>127</v>
      </c>
      <c r="E226" t="s">
        <v>7</v>
      </c>
      <c r="F226" s="9">
        <v>10.0</v>
      </c>
      <c r="G226" s="27" t="s">
        <v>48</v>
      </c>
      <c r="H226" s="27" t="s">
        <v>48</v>
      </c>
      <c r="I226" s="27"/>
      <c r="J226" t="str">
        <f>VLOOKUP($E226,MAPPING!$B$2:$F$7,2,0)</f>
        <v>STRING</v>
      </c>
      <c r="K226" s="9">
        <v>10.0</v>
      </c>
      <c r="L226" s="27" t="s">
        <v>48</v>
      </c>
      <c r="M226" s="27" t="s">
        <v>48</v>
      </c>
      <c r="N226" s="27"/>
      <c r="O226" s="27"/>
      <c r="P226" t="str">
        <f t="shared" si="61"/>
        <v>COUNTRY_CODE STRING,</v>
      </c>
      <c r="Q226" t="str">
        <f>VLOOKUP($E226,MAPPING!$B$2:$F$7,3,0)</f>
        <v>VARCHAR</v>
      </c>
      <c r="R226" s="9">
        <v>10.0</v>
      </c>
      <c r="S226" s="27" t="s">
        <v>48</v>
      </c>
      <c r="T226" s="27" t="s">
        <v>48</v>
      </c>
      <c r="U226" s="27"/>
      <c r="V226" s="27"/>
      <c r="W226" t="str">
        <f t="shared" si="62"/>
        <v>COUNTRY_CODE VARCHAR(10),</v>
      </c>
      <c r="X226" t="str">
        <f>VLOOKUP($E226,MAPPING!$B$2:$F$7,4,0)</f>
        <v>VARCHAR2</v>
      </c>
      <c r="Y226" s="9">
        <v>10.0</v>
      </c>
      <c r="Z226" s="27" t="s">
        <v>48</v>
      </c>
      <c r="AA226" s="27" t="s">
        <v>48</v>
      </c>
      <c r="AB226" s="27"/>
      <c r="AC226" s="27"/>
      <c r="AD226" s="28" t="str">
        <f t="shared" si="63"/>
        <v>COUNTRY_CODE VARCHAR2(10),</v>
      </c>
      <c r="AE226" t="str">
        <f>VLOOKUP($E226,MAPPING!$B$2:$F$7,5,0)</f>
        <v> VARCHAR</v>
      </c>
      <c r="AF226" s="9">
        <v>10.0</v>
      </c>
      <c r="AG226" s="27" t="s">
        <v>48</v>
      </c>
      <c r="AH226" s="27" t="s">
        <v>48</v>
      </c>
      <c r="AI226" s="27"/>
      <c r="AJ226" s="27"/>
      <c r="AK226" t="str">
        <f t="shared" si="64"/>
        <v>COUNTRY_CODE  VARCHAR(10),</v>
      </c>
    </row>
    <row r="227" ht="15.75" customHeight="1">
      <c r="A227" s="24"/>
      <c r="B227" s="24"/>
      <c r="C227" s="25">
        <v>4.0</v>
      </c>
      <c r="D227" t="s">
        <v>197</v>
      </c>
      <c r="E227" t="s">
        <v>12</v>
      </c>
      <c r="F227" s="9">
        <v>10.0</v>
      </c>
      <c r="G227" s="27" t="s">
        <v>48</v>
      </c>
      <c r="H227" s="27" t="s">
        <v>48</v>
      </c>
      <c r="I227" s="27"/>
      <c r="J227" t="str">
        <f>VLOOKUP($E227,MAPPING!$B$2:$F$7,2,0)</f>
        <v>INT</v>
      </c>
      <c r="K227" s="9">
        <v>10.0</v>
      </c>
      <c r="L227" s="27" t="s">
        <v>48</v>
      </c>
      <c r="M227" s="27" t="s">
        <v>48</v>
      </c>
      <c r="N227" s="27"/>
      <c r="O227" s="27"/>
      <c r="P227" t="str">
        <f>CONCATENATE(UPPER($D227)," ",J227,")")</f>
        <v>STATE_POPULATION INT)</v>
      </c>
      <c r="Q227" t="str">
        <f>VLOOKUP($E227,MAPPING!$B$2:$F$7,3,0)</f>
        <v>INTEGER</v>
      </c>
      <c r="R227" s="9">
        <v>10.0</v>
      </c>
      <c r="S227" s="27" t="s">
        <v>48</v>
      </c>
      <c r="T227" s="27" t="s">
        <v>48</v>
      </c>
      <c r="U227" s="27"/>
      <c r="V227" s="27"/>
      <c r="W227" t="str">
        <f t="shared" si="62"/>
        <v>STATE_POPULATION INTEGER(10),</v>
      </c>
      <c r="X227" t="str">
        <f>VLOOKUP($E227,MAPPING!$B$2:$F$7,4,0)</f>
        <v>INTEGER</v>
      </c>
      <c r="Y227" s="9">
        <v>10.0</v>
      </c>
      <c r="Z227" s="27" t="s">
        <v>48</v>
      </c>
      <c r="AA227" s="27" t="s">
        <v>48</v>
      </c>
      <c r="AB227" s="27"/>
      <c r="AC227" s="27"/>
      <c r="AD227" s="28" t="str">
        <f t="shared" si="63"/>
        <v>STATE_POPULATION INTEGER,</v>
      </c>
      <c r="AE227" t="str">
        <f>VLOOKUP($E227,MAPPING!$B$2:$F$7,5,0)</f>
        <v>INTEGER</v>
      </c>
      <c r="AF227" s="9">
        <v>10.0</v>
      </c>
      <c r="AG227" s="27" t="s">
        <v>48</v>
      </c>
      <c r="AH227" s="27" t="s">
        <v>48</v>
      </c>
      <c r="AI227" s="27"/>
      <c r="AJ227" s="27"/>
      <c r="AK227" t="str">
        <f t="shared" si="64"/>
        <v>STATE_POPULATION INTEGER,</v>
      </c>
    </row>
    <row r="228" ht="15.75" customHeight="1">
      <c r="A228" s="24"/>
      <c r="B228" s="24"/>
      <c r="C228" s="25">
        <v>5.0</v>
      </c>
      <c r="D228" t="s">
        <v>68</v>
      </c>
      <c r="E228" t="s">
        <v>7</v>
      </c>
      <c r="F228" s="9">
        <v>10.0</v>
      </c>
      <c r="G228" s="27" t="s">
        <v>48</v>
      </c>
      <c r="H228" t="s">
        <v>47</v>
      </c>
      <c r="J228" t="str">
        <f>VLOOKUP($E228,MAPPING!$B$2:$F$7,2,0)</f>
        <v>STRING</v>
      </c>
      <c r="K228" s="9">
        <v>10.0</v>
      </c>
      <c r="L228" s="27" t="s">
        <v>48</v>
      </c>
      <c r="M228" t="s">
        <v>47</v>
      </c>
      <c r="Q228" t="str">
        <f>VLOOKUP($E228,MAPPING!$B$2:$F$7,3,0)</f>
        <v>VARCHAR</v>
      </c>
      <c r="R228" s="9">
        <v>10.0</v>
      </c>
      <c r="S228" s="27" t="s">
        <v>48</v>
      </c>
      <c r="T228" t="s">
        <v>47</v>
      </c>
      <c r="W228" t="str">
        <f t="shared" si="62"/>
        <v>LOAD_DATE VARCHAR(10),</v>
      </c>
      <c r="X228" t="str">
        <f>VLOOKUP($E228,MAPPING!$B$2:$F$7,4,0)</f>
        <v>VARCHAR2</v>
      </c>
      <c r="Y228" s="9">
        <v>10.0</v>
      </c>
      <c r="Z228" s="27" t="s">
        <v>48</v>
      </c>
      <c r="AA228" t="s">
        <v>47</v>
      </c>
      <c r="AD228" s="28" t="str">
        <f t="shared" si="63"/>
        <v>LOAD_DATE VARCHAR2(10),</v>
      </c>
      <c r="AE228" t="str">
        <f>VLOOKUP($E228,MAPPING!$B$2:$F$7,5,0)</f>
        <v> VARCHAR</v>
      </c>
      <c r="AF228" s="9">
        <v>10.0</v>
      </c>
      <c r="AG228" s="27" t="s">
        <v>48</v>
      </c>
      <c r="AH228" t="s">
        <v>47</v>
      </c>
      <c r="AK228" t="str">
        <f t="shared" si="64"/>
        <v>LOAD_DATE  VARCHAR(10),</v>
      </c>
    </row>
    <row r="229" ht="15.75" customHeight="1">
      <c r="A229" s="24"/>
      <c r="B229" s="24"/>
      <c r="C229" s="25">
        <v>6.0</v>
      </c>
      <c r="D229" t="s">
        <v>69</v>
      </c>
      <c r="E229" t="s">
        <v>12</v>
      </c>
      <c r="F229" s="9">
        <v>50.0</v>
      </c>
      <c r="G229" s="27" t="s">
        <v>48</v>
      </c>
      <c r="H229" t="s">
        <v>47</v>
      </c>
      <c r="J229" t="str">
        <f>VLOOKUP($E229,MAPPING!$B$2:$F$7,2,0)</f>
        <v>INT</v>
      </c>
      <c r="K229" s="9">
        <v>50.0</v>
      </c>
      <c r="L229" s="27" t="s">
        <v>48</v>
      </c>
      <c r="M229" t="s">
        <v>47</v>
      </c>
      <c r="P22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29" t="str">
        <f>VLOOKUP($E229,MAPPING!$B$2:$F$7,3,0)</f>
        <v>INTEGER</v>
      </c>
      <c r="R229" s="9">
        <v>50.0</v>
      </c>
      <c r="S229" s="27" t="s">
        <v>48</v>
      </c>
      <c r="T229" t="s">
        <v>47</v>
      </c>
      <c r="W229" s="26" t="str">
        <f>CONCATENATE(UPPER($D229)," ",Q229,"(",R229,")",IF(U229&lt;&gt;"",cov3ncatenate(" DEFAULT ",U229),""),IF(S229="Y"," NOT NULL",""),", ",CHAR(10),"CONSTRAINT ",UPPER($D223),"_PK  PRIMARY KEY(",UPPER($D223),"));")</f>
        <v>LOAD_ID INTEGER(50), 
CONSTRAINT STATE_ID_PK  PRIMARY KEY(STATE_ID));</v>
      </c>
      <c r="X229" t="str">
        <f>VLOOKUP($E229,MAPPING!$B$2:$F$7,4,0)</f>
        <v>INTEGER</v>
      </c>
      <c r="Y229" s="9">
        <v>50.0</v>
      </c>
      <c r="Z229" s="27" t="s">
        <v>48</v>
      </c>
      <c r="AA229" t="s">
        <v>47</v>
      </c>
      <c r="AD229" s="28" t="str">
        <f>CONCATENATE(UPPER($D342)," ",Q337,IF(X229="INTEGER","",CONCATENATE("(",Y229,")")) ,IF(U337&lt;&gt;"",cov3ncatenate(" DEFAULT ",U337),""),IF(S337="Y"," NOT NULL",""),", ",CHAR(10),"CONSTRAINT ",UPPER($B223),"_PK  PRIMARY KEY (",UPPER($D223),"));")</f>
        <v>LOAD_ID INTEGER, 
CONSTRAINT DIM_STATE_PK  PRIMARY KEY (STATE_ID));</v>
      </c>
      <c r="AE229" t="str">
        <f>VLOOKUP($E229,MAPPING!$B$2:$F$7,5,0)</f>
        <v>INTEGER</v>
      </c>
      <c r="AF229" s="9">
        <v>50.0</v>
      </c>
      <c r="AG229" s="27" t="s">
        <v>48</v>
      </c>
      <c r="AH229" t="s">
        <v>47</v>
      </c>
      <c r="AK229" s="26" t="str">
        <f>CONCATENATE(UPPER($D229)," ",AE229,IF(AE229="INTEGER","",CONCATENATE("(",AF229,")")),IF(AI229&lt;&gt;"",cov3ncatenate(" DEFAULT ",AI229),""),IF(AG229="Y"," NOT NULL",""),", ",CHAR(10),    "CONSTRAINT ",UPPER($D223),"_DIM__PK  PRIMARY KEY(",UPPER($D223),"));")</f>
        <v>LOAD_ID INTEGER, 
CONSTRAINT STATE_ID_DIM__PK  PRIMARY KEY(STATE_ID));</v>
      </c>
    </row>
    <row r="230" ht="15.75" customHeight="1">
      <c r="A230" s="24"/>
      <c r="B230" s="24" t="s">
        <v>198</v>
      </c>
      <c r="C230" s="25">
        <v>0.0</v>
      </c>
      <c r="D230" t="s">
        <v>199</v>
      </c>
      <c r="E230" t="s">
        <v>7</v>
      </c>
      <c r="F230" s="9">
        <v>50.0</v>
      </c>
      <c r="G230" s="27" t="s">
        <v>47</v>
      </c>
      <c r="H230" s="27" t="s">
        <v>48</v>
      </c>
      <c r="I230">
        <v>0.0</v>
      </c>
      <c r="J230" t="str">
        <f>VLOOKUP($E230,MAPPING!$B$2:$F$7,2,0)</f>
        <v>STRING</v>
      </c>
      <c r="K230" s="9">
        <v>50.0</v>
      </c>
      <c r="L230" s="27" t="s">
        <v>47</v>
      </c>
      <c r="M230" s="27" t="s">
        <v>48</v>
      </c>
      <c r="N230">
        <v>0.0</v>
      </c>
      <c r="O230" s="26" t="str">
        <f>CONCATENATE("DROP TABLE IF EXISTS ",UPPER($B$230),";",CHAR(10),"CREATE TABLE ",UPPER($B$230),"(")</f>
        <v>DROP TABLE IF EXISTS DIM_TRANSACTION_TYPE;
CREATE TABLE DIM_TRANSACTION_TYPE(</v>
      </c>
      <c r="P230" t="str">
        <f t="shared" ref="P230:P232" si="65">CONCATENATE(UPPER($D230)," ",J230,",")</f>
        <v>TRANSACTION_TYPE_ID STRING,</v>
      </c>
      <c r="Q230" t="str">
        <f>VLOOKUP($E230,MAPPING!$B$2:$F$7,3,0)</f>
        <v>VARCHAR</v>
      </c>
      <c r="R230" s="9">
        <v>50.0</v>
      </c>
      <c r="S230" s="27" t="s">
        <v>47</v>
      </c>
      <c r="T230" s="27" t="s">
        <v>48</v>
      </c>
      <c r="U230">
        <v>0.0</v>
      </c>
      <c r="V230" s="26" t="str">
        <f>CONCATENATE("DROP TABLE IF EXISTS ",UPPER($B$230),";",CHAR(10),"CREATE TABLE ",UPPER($B$230),"(")</f>
        <v>DROP TABLE IF EXISTS DIM_TRANSACTION_TYPE;
CREATE TABLE DIM_TRANSACTION_TYPE(</v>
      </c>
      <c r="W230" t="str">
        <f t="shared" ref="W230:W234" si="66">CONCATENATE(UPPER($D230)," ",Q230,"(",R230,")",IF(U230&lt;&gt;"",CONCATENATE(" DEFAULT ",U230),""),IF(S230="Y"," NOT NULL",""),",")</f>
        <v>TRANSACTION_TYPE_ID VARCHAR(50) DEFAULT 0 NOT NULL,</v>
      </c>
      <c r="X230" t="str">
        <f>VLOOKUP($E230,MAPPING!$B$2:$F$7,4,0)</f>
        <v>VARCHAR2</v>
      </c>
      <c r="Y230" s="9">
        <v>50.0</v>
      </c>
      <c r="Z230" s="27" t="s">
        <v>47</v>
      </c>
      <c r="AA230" s="27" t="s">
        <v>48</v>
      </c>
      <c r="AB230">
        <v>0.0</v>
      </c>
      <c r="AC230" s="26" t="str">
        <f>CONCATENATE("DROP TABLE ",UPPER($B$230),";",CHAR(10),"CREATE TABLE ",UPPER($B$230),"(",CHAR(10),)</f>
        <v>DROP TABLE DIM_TRANSACTION_TYPE;
CREATE TABLE DIM_TRANSACTION_TYPE(
</v>
      </c>
      <c r="AD230" s="28" t="str">
        <f t="shared" ref="AD230:AD234" si="67">CONCATENATE(UPPER($D230)," ",X230,IF(X230="INTEGER","",CONCATENATE("(",Y230,")")) ,IF(Z230="Y"," NOT NULL",""),",")</f>
        <v>TRANSACTION_TYPE_ID VARCHAR2(50) NOT NULL,</v>
      </c>
      <c r="AE230" t="str">
        <f>VLOOKUP($E230,MAPPING!$B$2:$F$7,5,0)</f>
        <v> VARCHAR</v>
      </c>
      <c r="AF230" s="9">
        <v>50.0</v>
      </c>
      <c r="AG230" s="27" t="s">
        <v>47</v>
      </c>
      <c r="AH230" s="27" t="s">
        <v>48</v>
      </c>
      <c r="AI230">
        <v>0.0</v>
      </c>
      <c r="AJ230" s="26" t="str">
        <f>CONCATENATE("DROP TABLE IF EXISTS ",UPPER($B$230),";",CHAR(10),"CREATE TABLE ",UPPER($B$230),"(")</f>
        <v>DROP TABLE IF EXISTS DIM_TRANSACTION_TYPE;
CREATE TABLE DIM_TRANSACTION_TYPE(</v>
      </c>
      <c r="AK230" t="str">
        <f t="shared" ref="AK230:AK234" si="68">CONCATENATE(UPPER($D230)," ",AE230,IF(AE230="INTEGER","",CONCATENATE("(",AF230,")")),IF(AI230&lt;&gt;"",CONCATENATE(" DEFAULT ",AI230),""),IF(AG230="Y"," NOT NULL",""),",")</f>
        <v>TRANSACTION_TYPE_ID  VARCHAR(50) DEFAULT 0 NOT NULL,</v>
      </c>
    </row>
    <row r="231" ht="15.75" customHeight="1">
      <c r="A231" s="24"/>
      <c r="B231" s="24"/>
      <c r="C231" s="25">
        <v>1.0</v>
      </c>
      <c r="D231" t="s">
        <v>200</v>
      </c>
      <c r="E231" t="s">
        <v>7</v>
      </c>
      <c r="F231" s="9">
        <v>50.0</v>
      </c>
      <c r="G231" s="27" t="s">
        <v>48</v>
      </c>
      <c r="H231" s="27" t="s">
        <v>48</v>
      </c>
      <c r="I231" s="27"/>
      <c r="J231" t="str">
        <f>VLOOKUP($E231,MAPPING!$B$2:$F$7,2,0)</f>
        <v>STRING</v>
      </c>
      <c r="K231" s="9">
        <v>50.0</v>
      </c>
      <c r="L231" s="27" t="s">
        <v>48</v>
      </c>
      <c r="M231" s="27" t="s">
        <v>48</v>
      </c>
      <c r="N231" s="27"/>
      <c r="O231" s="27"/>
      <c r="P231" t="str">
        <f t="shared" si="65"/>
        <v>SRC_TRANSACTION_TYPE_ID STRING,</v>
      </c>
      <c r="Q231" t="str">
        <f>VLOOKUP($E231,MAPPING!$B$2:$F$7,3,0)</f>
        <v>VARCHAR</v>
      </c>
      <c r="R231" s="9">
        <v>50.0</v>
      </c>
      <c r="S231" s="27" t="s">
        <v>48</v>
      </c>
      <c r="T231" s="27" t="s">
        <v>48</v>
      </c>
      <c r="U231" s="27"/>
      <c r="V231" s="27"/>
      <c r="W231" t="str">
        <f t="shared" si="66"/>
        <v>SRC_TRANSACTION_TYPE_ID VARCHAR(50),</v>
      </c>
      <c r="X231" t="str">
        <f>VLOOKUP($E231,MAPPING!$B$2:$F$7,4,0)</f>
        <v>VARCHAR2</v>
      </c>
      <c r="Y231" s="9">
        <v>50.0</v>
      </c>
      <c r="Z231" s="27" t="s">
        <v>48</v>
      </c>
      <c r="AA231" s="27" t="s">
        <v>48</v>
      </c>
      <c r="AB231" s="27"/>
      <c r="AC231" s="27"/>
      <c r="AD231" s="28" t="str">
        <f t="shared" si="67"/>
        <v>SRC_TRANSACTION_TYPE_ID VARCHAR2(50),</v>
      </c>
      <c r="AE231" t="str">
        <f>VLOOKUP($E231,MAPPING!$B$2:$F$7,5,0)</f>
        <v> VARCHAR</v>
      </c>
      <c r="AF231" s="9">
        <v>50.0</v>
      </c>
      <c r="AG231" s="27" t="s">
        <v>48</v>
      </c>
      <c r="AH231" s="27" t="s">
        <v>48</v>
      </c>
      <c r="AI231" s="27"/>
      <c r="AJ231" s="27"/>
      <c r="AK231" t="str">
        <f t="shared" si="68"/>
        <v>SRC_TRANSACTION_TYPE_ID  VARCHAR(50),</v>
      </c>
    </row>
    <row r="232" ht="15.75" customHeight="1">
      <c r="A232" s="24"/>
      <c r="B232" s="24"/>
      <c r="C232" s="25">
        <v>2.0</v>
      </c>
      <c r="D232" t="s">
        <v>201</v>
      </c>
      <c r="E232" t="s">
        <v>7</v>
      </c>
      <c r="F232" s="9">
        <v>10.0</v>
      </c>
      <c r="G232" s="27" t="s">
        <v>48</v>
      </c>
      <c r="H232" s="27" t="s">
        <v>48</v>
      </c>
      <c r="I232" s="27"/>
      <c r="J232" t="str">
        <f>VLOOKUP($E232,MAPPING!$B$2:$F$7,2,0)</f>
        <v>STRING</v>
      </c>
      <c r="K232" s="9">
        <v>10.0</v>
      </c>
      <c r="L232" s="27" t="s">
        <v>48</v>
      </c>
      <c r="M232" s="27" t="s">
        <v>48</v>
      </c>
      <c r="N232" s="27"/>
      <c r="O232" s="27"/>
      <c r="P232" t="str">
        <f t="shared" si="65"/>
        <v>TRANSACTION_TYPE_CODE STRING,</v>
      </c>
      <c r="Q232" t="str">
        <f>VLOOKUP($E232,MAPPING!$B$2:$F$7,3,0)</f>
        <v>VARCHAR</v>
      </c>
      <c r="R232" s="9">
        <v>10.0</v>
      </c>
      <c r="S232" s="27" t="s">
        <v>48</v>
      </c>
      <c r="T232" s="27" t="s">
        <v>48</v>
      </c>
      <c r="U232" s="27"/>
      <c r="V232" s="27"/>
      <c r="W232" t="str">
        <f t="shared" si="66"/>
        <v>TRANSACTION_TYPE_CODE VARCHAR(10),</v>
      </c>
      <c r="X232" t="str">
        <f>VLOOKUP($E232,MAPPING!$B$2:$F$7,4,0)</f>
        <v>VARCHAR2</v>
      </c>
      <c r="Y232" s="9">
        <v>10.0</v>
      </c>
      <c r="Z232" s="27" t="s">
        <v>48</v>
      </c>
      <c r="AA232" s="27" t="s">
        <v>48</v>
      </c>
      <c r="AB232" s="27"/>
      <c r="AC232" s="27"/>
      <c r="AD232" s="28" t="str">
        <f t="shared" si="67"/>
        <v>TRANSACTION_TYPE_CODE VARCHAR2(10),</v>
      </c>
      <c r="AE232" t="str">
        <f>VLOOKUP($E232,MAPPING!$B$2:$F$7,5,0)</f>
        <v> VARCHAR</v>
      </c>
      <c r="AF232" s="9">
        <v>10.0</v>
      </c>
      <c r="AG232" s="27" t="s">
        <v>48</v>
      </c>
      <c r="AH232" s="27" t="s">
        <v>48</v>
      </c>
      <c r="AI232" s="27"/>
      <c r="AJ232" s="27"/>
      <c r="AK232" t="str">
        <f t="shared" si="68"/>
        <v>TRANSACTION_TYPE_CODE  VARCHAR(10),</v>
      </c>
    </row>
    <row r="233" ht="15.75" customHeight="1">
      <c r="A233" s="24"/>
      <c r="B233" s="24"/>
      <c r="C233" s="25">
        <v>3.0</v>
      </c>
      <c r="D233" t="s">
        <v>202</v>
      </c>
      <c r="E233" t="s">
        <v>7</v>
      </c>
      <c r="F233" s="9">
        <v>500.0</v>
      </c>
      <c r="G233" s="27" t="s">
        <v>48</v>
      </c>
      <c r="H233" s="27" t="s">
        <v>48</v>
      </c>
      <c r="I233" s="27"/>
      <c r="J233" t="str">
        <f>VLOOKUP($E233,MAPPING!$B$2:$F$7,2,0)</f>
        <v>STRING</v>
      </c>
      <c r="K233" s="9">
        <v>500.0</v>
      </c>
      <c r="L233" s="27" t="s">
        <v>48</v>
      </c>
      <c r="M233" s="27" t="s">
        <v>48</v>
      </c>
      <c r="N233" s="27"/>
      <c r="O233" s="27"/>
      <c r="P233" t="str">
        <f>CONCATENATE(UPPER($D233)," ",J233,")")</f>
        <v>TRANSACTION_TYPE_DESC STRING)</v>
      </c>
      <c r="Q233" t="str">
        <f>VLOOKUP($E233,MAPPING!$B$2:$F$7,3,0)</f>
        <v>VARCHAR</v>
      </c>
      <c r="R233" s="9">
        <v>500.0</v>
      </c>
      <c r="S233" s="27" t="s">
        <v>48</v>
      </c>
      <c r="T233" s="27" t="s">
        <v>48</v>
      </c>
      <c r="U233" s="27"/>
      <c r="V233" s="27"/>
      <c r="W233" t="str">
        <f t="shared" si="66"/>
        <v>TRANSACTION_TYPE_DESC VARCHAR(500),</v>
      </c>
      <c r="X233" t="str">
        <f>VLOOKUP($E233,MAPPING!$B$2:$F$7,4,0)</f>
        <v>VARCHAR2</v>
      </c>
      <c r="Y233" s="9">
        <v>500.0</v>
      </c>
      <c r="Z233" s="27" t="s">
        <v>48</v>
      </c>
      <c r="AA233" s="27" t="s">
        <v>48</v>
      </c>
      <c r="AB233" s="27"/>
      <c r="AC233" s="27"/>
      <c r="AD233" s="28" t="str">
        <f t="shared" si="67"/>
        <v>TRANSACTION_TYPE_DESC VARCHAR2(500),</v>
      </c>
      <c r="AE233" t="str">
        <f>VLOOKUP($E233,MAPPING!$B$2:$F$7,5,0)</f>
        <v> VARCHAR</v>
      </c>
      <c r="AF233" s="9">
        <v>500.0</v>
      </c>
      <c r="AG233" s="27" t="s">
        <v>48</v>
      </c>
      <c r="AH233" s="27" t="s">
        <v>48</v>
      </c>
      <c r="AI233" s="27"/>
      <c r="AJ233" s="27"/>
      <c r="AK233" t="str">
        <f t="shared" si="68"/>
        <v>TRANSACTION_TYPE_DESC  VARCHAR(500),</v>
      </c>
    </row>
    <row r="234" ht="15.75" customHeight="1">
      <c r="A234" s="24"/>
      <c r="B234" s="24"/>
      <c r="C234" s="25">
        <v>4.0</v>
      </c>
      <c r="D234" t="s">
        <v>68</v>
      </c>
      <c r="E234" t="s">
        <v>7</v>
      </c>
      <c r="F234" s="9">
        <v>10.0</v>
      </c>
      <c r="G234" s="27" t="s">
        <v>48</v>
      </c>
      <c r="H234" s="27" t="s">
        <v>47</v>
      </c>
      <c r="I234" s="27"/>
      <c r="J234" t="str">
        <f>VLOOKUP($E234,MAPPING!$B$2:$F$7,2,0)</f>
        <v>STRING</v>
      </c>
      <c r="K234" s="9">
        <v>10.0</v>
      </c>
      <c r="L234" s="27" t="s">
        <v>48</v>
      </c>
      <c r="M234" s="27" t="s">
        <v>47</v>
      </c>
      <c r="N234" s="27"/>
      <c r="O234" s="27"/>
      <c r="Q234" t="str">
        <f>VLOOKUP($E234,MAPPING!$B$2:$F$7,3,0)</f>
        <v>VARCHAR</v>
      </c>
      <c r="R234" s="9">
        <v>10.0</v>
      </c>
      <c r="S234" s="27" t="s">
        <v>48</v>
      </c>
      <c r="T234" s="27" t="s">
        <v>47</v>
      </c>
      <c r="U234" s="27"/>
      <c r="V234" s="27"/>
      <c r="W234" t="str">
        <f t="shared" si="66"/>
        <v>LOAD_DATE VARCHAR(10),</v>
      </c>
      <c r="X234" t="str">
        <f>VLOOKUP($E234,MAPPING!$B$2:$F$7,4,0)</f>
        <v>VARCHAR2</v>
      </c>
      <c r="Y234" s="9">
        <v>10.0</v>
      </c>
      <c r="Z234" s="27" t="s">
        <v>48</v>
      </c>
      <c r="AA234" s="27" t="s">
        <v>47</v>
      </c>
      <c r="AB234" s="27"/>
      <c r="AC234" s="27"/>
      <c r="AD234" s="28" t="str">
        <f t="shared" si="67"/>
        <v>LOAD_DATE VARCHAR2(10),</v>
      </c>
      <c r="AE234" t="str">
        <f>VLOOKUP($E234,MAPPING!$B$2:$F$7,5,0)</f>
        <v> VARCHAR</v>
      </c>
      <c r="AF234" s="9">
        <v>10.0</v>
      </c>
      <c r="AG234" s="27" t="s">
        <v>48</v>
      </c>
      <c r="AH234" s="27" t="s">
        <v>47</v>
      </c>
      <c r="AI234" s="27"/>
      <c r="AJ234" s="27"/>
      <c r="AK234" t="str">
        <f t="shared" si="68"/>
        <v>LOAD_DATE  VARCHAR(10),</v>
      </c>
    </row>
    <row r="235" ht="15.75" customHeight="1">
      <c r="A235" s="24"/>
      <c r="B235" s="24"/>
      <c r="C235" s="25">
        <v>5.0</v>
      </c>
      <c r="D235" t="s">
        <v>69</v>
      </c>
      <c r="E235" t="s">
        <v>12</v>
      </c>
      <c r="F235" s="9">
        <v>50.0</v>
      </c>
      <c r="G235" s="27" t="s">
        <v>48</v>
      </c>
      <c r="H235" s="27" t="s">
        <v>47</v>
      </c>
      <c r="I235" s="27"/>
      <c r="J235" t="str">
        <f>VLOOKUP($E235,MAPPING!$B$2:$F$7,2,0)</f>
        <v>INT</v>
      </c>
      <c r="K235" s="9">
        <v>50.0</v>
      </c>
      <c r="L235" s="27" t="s">
        <v>48</v>
      </c>
      <c r="M235" s="27" t="s">
        <v>47</v>
      </c>
      <c r="N235" s="27"/>
      <c r="P23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35" t="str">
        <f>VLOOKUP($E235,MAPPING!$B$2:$F$7,3,0)</f>
        <v>INTEGER</v>
      </c>
      <c r="R235" s="9">
        <v>50.0</v>
      </c>
      <c r="S235" s="27" t="s">
        <v>48</v>
      </c>
      <c r="T235" s="27" t="s">
        <v>47</v>
      </c>
      <c r="U235" s="27"/>
      <c r="W235" s="26" t="str">
        <f>CONCATENATE(UPPER($D235)," ",Q235,"(",R235,")",IF(U235&lt;&gt;"",cov3ncatenate(" DEFAULT ",U235),""),IF(S235="Y"," NOT NULL",""),", ",CHAR(10),   "CONSTRAINT ",UPPER($D235),"_PK  PRIMARY KEY(",UPPER($D230),"));")</f>
        <v>LOAD_ID INTEGER(50), 
CONSTRAINT LOAD_ID_PK  PRIMARY KEY(TRANSACTION_TYPE_ID));</v>
      </c>
      <c r="X235" t="str">
        <f>VLOOKUP($E235,MAPPING!$B$2:$F$7,4,0)</f>
        <v>INTEGER</v>
      </c>
      <c r="Y235" s="9">
        <v>50.0</v>
      </c>
      <c r="Z235" s="27" t="s">
        <v>48</v>
      </c>
      <c r="AA235" s="27" t="s">
        <v>47</v>
      </c>
      <c r="AB235" s="27"/>
      <c r="AC235" s="27"/>
      <c r="AD235" s="28" t="str">
        <f>CONCATENATE(UPPER($D342)," ",Q337,IF(X235="INTEGER","",CONCATENATE("(",Y235,")")) ,IF(U337&lt;&gt;"",cov3ncatenate(" DEFAULT ",U337),""),IF(S337="Y"," NOT NULL",""),", ",CHAR(10),"CONSTRAINT ",UPPER($B230),"_PK  PRIMARY KEY (",UPPER($D230),"));")</f>
        <v>LOAD_ID INTEGER, 
CONSTRAINT DIM_TRANSACTION_TYPE_PK  PRIMARY KEY (TRANSACTION_TYPE_ID));</v>
      </c>
      <c r="AE235" t="str">
        <f>VLOOKUP($E235,MAPPING!$B$2:$F$7,5,0)</f>
        <v>INTEGER</v>
      </c>
      <c r="AF235" s="9">
        <v>50.0</v>
      </c>
      <c r="AG235" s="27" t="s">
        <v>48</v>
      </c>
      <c r="AH235" s="27" t="s">
        <v>47</v>
      </c>
      <c r="AI235" s="27"/>
      <c r="AK235" s="26" t="str">
        <f>CONCATENATE(UPPER($D235)," ",AE235,IF(AE235="INTEGER","",CONCATENATE("(",AF235,")")),IF(AI235&lt;&gt;"",cov3ncatenate(" DEFAULT ",AI235),""),IF(AG235="Y"," NOT NULL",""),", ",CHAR(10),    "CONSTRAINT ",UPPER($D230),"_DIM__PK  PRIMARY KEY(",UPPER($D230),"));")</f>
        <v>LOAD_ID INTEGER, 
CONSTRAINT TRANSACTION_TYPE_ID_DIM__PK  PRIMARY KEY(TRANSACTION_TYPE_ID));</v>
      </c>
    </row>
    <row r="236" ht="15.75" customHeight="1">
      <c r="A236" s="24"/>
      <c r="B236" s="30" t="s">
        <v>203</v>
      </c>
      <c r="C236" s="25">
        <v>0.0</v>
      </c>
      <c r="D236" t="s">
        <v>204</v>
      </c>
      <c r="E236" t="s">
        <v>7</v>
      </c>
      <c r="F236" s="9">
        <v>50.0</v>
      </c>
      <c r="G236" s="27" t="s">
        <v>47</v>
      </c>
      <c r="H236" s="27" t="s">
        <v>48</v>
      </c>
      <c r="I236">
        <v>0.0</v>
      </c>
      <c r="J236" t="str">
        <f>VLOOKUP($E236,MAPPING!$B$2:$F$7,2,0)</f>
        <v>STRING</v>
      </c>
      <c r="K236" s="9">
        <v>50.0</v>
      </c>
      <c r="L236" s="27" t="s">
        <v>47</v>
      </c>
      <c r="M236" s="27" t="s">
        <v>48</v>
      </c>
      <c r="N236">
        <v>0.0</v>
      </c>
      <c r="O236" s="26" t="str">
        <f>CONCATENATE("DROP TABLE IF EXISTS ",UPPER($B$236),";",CHAR(10),"CREATE TABLE ",UPPER($B$236),"(")</f>
        <v>DROP TABLE IF EXISTS DP_RULE_RESULTS;
CREATE TABLE DP_RULE_RESULTS(</v>
      </c>
      <c r="P236" t="str">
        <f t="shared" ref="P236:P251" si="69">CONCATENATE(UPPER($D236)," ",J236,",")</f>
        <v>DATAPODUUID STRING,</v>
      </c>
      <c r="Q236" t="str">
        <f>VLOOKUP($E236,MAPPING!$B$2:$F$7,3,0)</f>
        <v>VARCHAR</v>
      </c>
      <c r="R236" s="9">
        <v>50.0</v>
      </c>
      <c r="S236" s="27" t="s">
        <v>47</v>
      </c>
      <c r="T236" s="27" t="s">
        <v>48</v>
      </c>
      <c r="U236">
        <v>0.0</v>
      </c>
      <c r="V236" s="26" t="str">
        <f>CONCATENATE("DROP TABLE IF EXISTS ",UPPER($B$236),";",CHAR(10),"CREATE TABLE ",UPPER($B$236),"(")</f>
        <v>DROP TABLE IF EXISTS DP_RULE_RESULTS;
CREATE TABLE DP_RULE_RESULTS(</v>
      </c>
      <c r="W236" t="str">
        <f t="shared" ref="W236:W251" si="70">CONCATENATE(UPPER($D236)," ",Q236,"(",R236,")",IF(U236&lt;&gt;"",CONCATENATE(" DEFAULT ",U236),""),IF(S236="Y"," NOT NULL",""),",")</f>
        <v>DATAPODUUID VARCHAR(50) DEFAULT 0 NOT NULL,</v>
      </c>
      <c r="X236" t="str">
        <f>VLOOKUP($E236,MAPPING!$B$2:$F$7,4,0)</f>
        <v>VARCHAR2</v>
      </c>
      <c r="Y236" s="9">
        <v>50.0</v>
      </c>
      <c r="Z236" s="27" t="s">
        <v>47</v>
      </c>
      <c r="AA236" s="27" t="s">
        <v>48</v>
      </c>
      <c r="AB236">
        <v>0.0</v>
      </c>
      <c r="AC236" s="26" t="str">
        <f>CONCATENATE("DROP TABLE ",UPPER($B$236),";",CHAR(10),"CREATE TABLE ",UPPER($B$236),"(",CHAR(10),)</f>
        <v>DROP TABLE DP_RULE_RESULTS;
CREATE TABLE DP_RULE_RESULTS(
</v>
      </c>
      <c r="AD236" s="28" t="str">
        <f t="shared" ref="AD236:AD251" si="71">CONCATENATE(UPPER($D236)," ",X236,IF(X236="INTEGER","",CONCATENATE("(",Y236,")")) ,IF(Z236="Y"," NOT NULL",""),",")</f>
        <v>DATAPODUUID VARCHAR2(50) NOT NULL,</v>
      </c>
      <c r="AE236" t="str">
        <f>VLOOKUP($E236,MAPPING!$B$2:$F$7,5,0)</f>
        <v> VARCHAR</v>
      </c>
      <c r="AF236" s="9">
        <v>50.0</v>
      </c>
      <c r="AG236" s="27" t="s">
        <v>47</v>
      </c>
      <c r="AH236" s="27" t="s">
        <v>48</v>
      </c>
      <c r="AI236">
        <v>0.0</v>
      </c>
      <c r="AJ236" s="26" t="str">
        <f>CONCATENATE("DROP TABLE IF EXISTS ",UPPER($B$236),";",CHAR(10),"CREATE TABLE ",UPPER($B$236),"(")</f>
        <v>DROP TABLE IF EXISTS DP_RULE_RESULTS;
CREATE TABLE DP_RULE_RESULTS(</v>
      </c>
      <c r="AK236" t="str">
        <f t="shared" ref="AK236:AK251" si="72">CONCATENATE(UPPER($D236)," ",AE236,IF(AE236="INTEGER","",CONCATENATE("(",AF236,")")),IF(AI236&lt;&gt;"",CONCATENATE(" DEFAULT ",AI236),""),IF(AG236="Y"," NOT NULL",""),",")</f>
        <v>DATAPODUUID  VARCHAR(50) DEFAULT 0 NOT NULL,</v>
      </c>
    </row>
    <row r="237" ht="15.75" customHeight="1">
      <c r="A237" s="24"/>
      <c r="B237" s="24"/>
      <c r="C237" s="25">
        <v>1.0</v>
      </c>
      <c r="D237" t="s">
        <v>205</v>
      </c>
      <c r="E237" t="s">
        <v>7</v>
      </c>
      <c r="F237" s="9">
        <v>50.0</v>
      </c>
      <c r="G237" s="27" t="s">
        <v>48</v>
      </c>
      <c r="H237" s="27" t="s">
        <v>48</v>
      </c>
      <c r="I237" s="27"/>
      <c r="J237" t="str">
        <f>VLOOKUP($E237,MAPPING!$B$2:$F$7,2,0)</f>
        <v>STRING</v>
      </c>
      <c r="K237" s="9">
        <v>50.0</v>
      </c>
      <c r="L237" s="27" t="s">
        <v>48</v>
      </c>
      <c r="M237" s="27" t="s">
        <v>48</v>
      </c>
      <c r="N237" s="27"/>
      <c r="O237" s="27"/>
      <c r="P237" t="str">
        <f t="shared" si="69"/>
        <v>DATAPODVERSION STRING,</v>
      </c>
      <c r="Q237" t="str">
        <f>VLOOKUP($E237,MAPPING!$B$2:$F$7,3,0)</f>
        <v>VARCHAR</v>
      </c>
      <c r="R237" s="9">
        <v>50.0</v>
      </c>
      <c r="S237" s="27" t="s">
        <v>48</v>
      </c>
      <c r="T237" s="27" t="s">
        <v>48</v>
      </c>
      <c r="U237" s="27"/>
      <c r="V237" s="27"/>
      <c r="W237" t="str">
        <f t="shared" si="70"/>
        <v>DATAPODVERSION VARCHAR(50),</v>
      </c>
      <c r="X237" t="str">
        <f>VLOOKUP($E237,MAPPING!$B$2:$F$7,4,0)</f>
        <v>VARCHAR2</v>
      </c>
      <c r="Y237" s="9">
        <v>50.0</v>
      </c>
      <c r="Z237" s="27" t="s">
        <v>48</v>
      </c>
      <c r="AA237" s="27" t="s">
        <v>48</v>
      </c>
      <c r="AB237" s="27"/>
      <c r="AC237" s="27"/>
      <c r="AD237" s="28" t="str">
        <f t="shared" si="71"/>
        <v>DATAPODVERSION VARCHAR2(50),</v>
      </c>
      <c r="AE237" t="str">
        <f>VLOOKUP($E237,MAPPING!$B$2:$F$7,5,0)</f>
        <v> VARCHAR</v>
      </c>
      <c r="AF237" s="9">
        <v>50.0</v>
      </c>
      <c r="AG237" s="27" t="s">
        <v>48</v>
      </c>
      <c r="AH237" s="27" t="s">
        <v>48</v>
      </c>
      <c r="AI237" s="27"/>
      <c r="AJ237" s="27"/>
      <c r="AK237" t="str">
        <f t="shared" si="72"/>
        <v>DATAPODVERSION  VARCHAR(50),</v>
      </c>
    </row>
    <row r="238" ht="15.75" customHeight="1">
      <c r="A238" s="24"/>
      <c r="B238" s="24"/>
      <c r="C238" s="25">
        <v>2.0</v>
      </c>
      <c r="D238" t="s">
        <v>206</v>
      </c>
      <c r="E238" t="s">
        <v>7</v>
      </c>
      <c r="F238" s="9">
        <v>100.0</v>
      </c>
      <c r="G238" s="27" t="s">
        <v>48</v>
      </c>
      <c r="H238" s="27" t="s">
        <v>48</v>
      </c>
      <c r="I238" s="27"/>
      <c r="J238" t="str">
        <f>VLOOKUP($E238,MAPPING!$B$2:$F$7,2,0)</f>
        <v>STRING</v>
      </c>
      <c r="K238" s="9">
        <v>100.0</v>
      </c>
      <c r="L238" s="27" t="s">
        <v>48</v>
      </c>
      <c r="M238" s="27" t="s">
        <v>48</v>
      </c>
      <c r="N238" s="27"/>
      <c r="O238" s="27"/>
      <c r="P238" t="str">
        <f t="shared" si="69"/>
        <v>DATAPODNAME STRING,</v>
      </c>
      <c r="Q238" t="str">
        <f>VLOOKUP($E238,MAPPING!$B$2:$F$7,3,0)</f>
        <v>VARCHAR</v>
      </c>
      <c r="R238" s="9">
        <v>100.0</v>
      </c>
      <c r="S238" s="27" t="s">
        <v>48</v>
      </c>
      <c r="T238" s="27" t="s">
        <v>48</v>
      </c>
      <c r="U238" s="27"/>
      <c r="V238" s="27"/>
      <c r="W238" t="str">
        <f t="shared" si="70"/>
        <v>DATAPODNAME VARCHAR(100),</v>
      </c>
      <c r="X238" t="str">
        <f>VLOOKUP($E238,MAPPING!$B$2:$F$7,4,0)</f>
        <v>VARCHAR2</v>
      </c>
      <c r="Y238" s="9">
        <v>100.0</v>
      </c>
      <c r="Z238" s="27" t="s">
        <v>48</v>
      </c>
      <c r="AA238" s="27" t="s">
        <v>48</v>
      </c>
      <c r="AB238" s="27"/>
      <c r="AC238" s="27"/>
      <c r="AD238" s="28" t="str">
        <f t="shared" si="71"/>
        <v>DATAPODNAME VARCHAR2(100),</v>
      </c>
      <c r="AE238" t="str">
        <f>VLOOKUP($E238,MAPPING!$B$2:$F$7,5,0)</f>
        <v> VARCHAR</v>
      </c>
      <c r="AF238" s="9">
        <v>100.0</v>
      </c>
      <c r="AG238" s="27" t="s">
        <v>48</v>
      </c>
      <c r="AH238" s="27" t="s">
        <v>48</v>
      </c>
      <c r="AI238" s="27"/>
      <c r="AJ238" s="27"/>
      <c r="AK238" t="str">
        <f t="shared" si="72"/>
        <v>DATAPODNAME  VARCHAR(100),</v>
      </c>
    </row>
    <row r="239" ht="15.75" customHeight="1">
      <c r="A239" s="24"/>
      <c r="B239" s="24"/>
      <c r="C239" s="25">
        <v>3.0</v>
      </c>
      <c r="D239" t="s">
        <v>207</v>
      </c>
      <c r="E239" t="s">
        <v>7</v>
      </c>
      <c r="F239" s="9">
        <v>50.0</v>
      </c>
      <c r="G239" s="27" t="s">
        <v>48</v>
      </c>
      <c r="H239" s="27" t="s">
        <v>48</v>
      </c>
      <c r="I239" s="27"/>
      <c r="J239" t="str">
        <f>VLOOKUP($E239,MAPPING!$B$2:$F$7,2,0)</f>
        <v>STRING</v>
      </c>
      <c r="K239" s="9">
        <v>50.0</v>
      </c>
      <c r="L239" s="27" t="s">
        <v>48</v>
      </c>
      <c r="M239" s="27" t="s">
        <v>48</v>
      </c>
      <c r="N239" s="27"/>
      <c r="O239" s="27"/>
      <c r="P239" t="str">
        <f t="shared" si="69"/>
        <v>ATTRIBUTEID STRING,</v>
      </c>
      <c r="Q239" t="str">
        <f>VLOOKUP($E239,MAPPING!$B$2:$F$7,3,0)</f>
        <v>VARCHAR</v>
      </c>
      <c r="R239" s="9">
        <v>50.0</v>
      </c>
      <c r="S239" s="27" t="s">
        <v>48</v>
      </c>
      <c r="T239" s="27" t="s">
        <v>48</v>
      </c>
      <c r="U239" s="27"/>
      <c r="V239" s="27"/>
      <c r="W239" t="str">
        <f t="shared" si="70"/>
        <v>ATTRIBUTEID VARCHAR(50),</v>
      </c>
      <c r="X239" t="str">
        <f>VLOOKUP($E239,MAPPING!$B$2:$F$7,4,0)</f>
        <v>VARCHAR2</v>
      </c>
      <c r="Y239" s="9">
        <v>50.0</v>
      </c>
      <c r="Z239" s="27" t="s">
        <v>48</v>
      </c>
      <c r="AA239" s="27" t="s">
        <v>48</v>
      </c>
      <c r="AB239" s="27"/>
      <c r="AC239" s="27"/>
      <c r="AD239" s="28" t="str">
        <f t="shared" si="71"/>
        <v>ATTRIBUTEID VARCHAR2(50),</v>
      </c>
      <c r="AE239" t="str">
        <f>VLOOKUP($E239,MAPPING!$B$2:$F$7,5,0)</f>
        <v> VARCHAR</v>
      </c>
      <c r="AF239" s="9">
        <v>50.0</v>
      </c>
      <c r="AG239" s="27" t="s">
        <v>48</v>
      </c>
      <c r="AH239" s="27" t="s">
        <v>48</v>
      </c>
      <c r="AI239" s="27"/>
      <c r="AJ239" s="27"/>
      <c r="AK239" t="str">
        <f t="shared" si="72"/>
        <v>ATTRIBUTEID  VARCHAR(50),</v>
      </c>
    </row>
    <row r="240" ht="15.75" customHeight="1">
      <c r="A240" s="24"/>
      <c r="B240" s="24"/>
      <c r="C240" s="25">
        <v>4.0</v>
      </c>
      <c r="D240" t="s">
        <v>208</v>
      </c>
      <c r="E240" t="s">
        <v>7</v>
      </c>
      <c r="F240" s="9">
        <v>100.0</v>
      </c>
      <c r="G240" s="27" t="s">
        <v>48</v>
      </c>
      <c r="H240" s="27" t="s">
        <v>48</v>
      </c>
      <c r="I240" s="27"/>
      <c r="J240" t="str">
        <f>VLOOKUP($E240,MAPPING!$B$2:$F$7,2,0)</f>
        <v>STRING</v>
      </c>
      <c r="K240" s="9">
        <v>100.0</v>
      </c>
      <c r="L240" s="27" t="s">
        <v>48</v>
      </c>
      <c r="M240" s="27" t="s">
        <v>48</v>
      </c>
      <c r="N240" s="27"/>
      <c r="O240" s="27"/>
      <c r="P240" t="str">
        <f t="shared" si="69"/>
        <v>ATTRIBUTENAME STRING,</v>
      </c>
      <c r="Q240" t="str">
        <f>VLOOKUP($E240,MAPPING!$B$2:$F$7,3,0)</f>
        <v>VARCHAR</v>
      </c>
      <c r="R240" s="9">
        <v>100.0</v>
      </c>
      <c r="S240" s="27" t="s">
        <v>48</v>
      </c>
      <c r="T240" s="27" t="s">
        <v>48</v>
      </c>
      <c r="U240" s="27"/>
      <c r="V240" s="27"/>
      <c r="W240" t="str">
        <f t="shared" si="70"/>
        <v>ATTRIBUTENAME VARCHAR(100),</v>
      </c>
      <c r="X240" t="str">
        <f>VLOOKUP($E240,MAPPING!$B$2:$F$7,4,0)</f>
        <v>VARCHAR2</v>
      </c>
      <c r="Y240" s="9">
        <v>100.0</v>
      </c>
      <c r="Z240" s="27" t="s">
        <v>48</v>
      </c>
      <c r="AA240" s="27" t="s">
        <v>48</v>
      </c>
      <c r="AB240" s="27"/>
      <c r="AC240" s="27"/>
      <c r="AD240" s="28" t="str">
        <f t="shared" si="71"/>
        <v>ATTRIBUTENAME VARCHAR2(100),</v>
      </c>
      <c r="AE240" t="str">
        <f>VLOOKUP($E240,MAPPING!$B$2:$F$7,5,0)</f>
        <v> VARCHAR</v>
      </c>
      <c r="AF240" s="9">
        <v>100.0</v>
      </c>
      <c r="AG240" s="27" t="s">
        <v>48</v>
      </c>
      <c r="AH240" s="27" t="s">
        <v>48</v>
      </c>
      <c r="AI240" s="27"/>
      <c r="AJ240" s="27"/>
      <c r="AK240" t="str">
        <f t="shared" si="72"/>
        <v>ATTRIBUTENAME  VARCHAR(100),</v>
      </c>
    </row>
    <row r="241" ht="15.75" customHeight="1">
      <c r="A241" s="24"/>
      <c r="B241" s="24"/>
      <c r="C241" s="25">
        <v>5.0</v>
      </c>
      <c r="D241" t="s">
        <v>209</v>
      </c>
      <c r="E241" t="s">
        <v>7</v>
      </c>
      <c r="F241" s="9">
        <v>50.0</v>
      </c>
      <c r="G241" s="27" t="s">
        <v>48</v>
      </c>
      <c r="H241" s="27" t="s">
        <v>48</v>
      </c>
      <c r="I241" s="27"/>
      <c r="J241" t="str">
        <f>VLOOKUP($E241,MAPPING!$B$2:$F$7,2,0)</f>
        <v>STRING</v>
      </c>
      <c r="K241" s="9">
        <v>50.0</v>
      </c>
      <c r="L241" s="27" t="s">
        <v>48</v>
      </c>
      <c r="M241" s="27" t="s">
        <v>48</v>
      </c>
      <c r="N241" s="27"/>
      <c r="O241" s="27"/>
      <c r="P241" t="str">
        <f t="shared" si="69"/>
        <v>NUMROWS STRING,</v>
      </c>
      <c r="Q241" t="str">
        <f>VLOOKUP($E241,MAPPING!$B$2:$F$7,3,0)</f>
        <v>VARCHAR</v>
      </c>
      <c r="R241" s="9">
        <v>50.0</v>
      </c>
      <c r="S241" s="27" t="s">
        <v>48</v>
      </c>
      <c r="T241" s="27" t="s">
        <v>48</v>
      </c>
      <c r="U241" s="27"/>
      <c r="V241" s="27"/>
      <c r="W241" t="str">
        <f t="shared" si="70"/>
        <v>NUMROWS VARCHAR(50),</v>
      </c>
      <c r="X241" t="str">
        <f>VLOOKUP($E241,MAPPING!$B$2:$F$7,4,0)</f>
        <v>VARCHAR2</v>
      </c>
      <c r="Y241" s="9">
        <v>50.0</v>
      </c>
      <c r="Z241" s="27" t="s">
        <v>48</v>
      </c>
      <c r="AA241" s="27" t="s">
        <v>48</v>
      </c>
      <c r="AB241" s="27"/>
      <c r="AC241" s="27"/>
      <c r="AD241" s="28" t="str">
        <f t="shared" si="71"/>
        <v>NUMROWS VARCHAR2(50),</v>
      </c>
      <c r="AE241" t="str">
        <f>VLOOKUP($E241,MAPPING!$B$2:$F$7,5,0)</f>
        <v> VARCHAR</v>
      </c>
      <c r="AF241" s="9">
        <v>50.0</v>
      </c>
      <c r="AG241" s="27" t="s">
        <v>48</v>
      </c>
      <c r="AH241" s="27" t="s">
        <v>48</v>
      </c>
      <c r="AI241" s="27"/>
      <c r="AJ241" s="27"/>
      <c r="AK241" t="str">
        <f t="shared" si="72"/>
        <v>NUMROWS  VARCHAR(50),</v>
      </c>
    </row>
    <row r="242" ht="15.75" customHeight="1">
      <c r="A242" s="24"/>
      <c r="B242" s="24"/>
      <c r="C242" s="25">
        <v>6.0</v>
      </c>
      <c r="D242" t="s">
        <v>210</v>
      </c>
      <c r="E242" t="s">
        <v>17</v>
      </c>
      <c r="F242" s="9" t="s">
        <v>23</v>
      </c>
      <c r="G242" s="27" t="s">
        <v>48</v>
      </c>
      <c r="H242" s="27" t="s">
        <v>48</v>
      </c>
      <c r="I242" s="27"/>
      <c r="J242" t="str">
        <f>VLOOKUP($E242,MAPPING!$B$2:$F$7,2,0)</f>
        <v>DECIMAL</v>
      </c>
      <c r="K242" s="9" t="s">
        <v>23</v>
      </c>
      <c r="L242" s="27" t="s">
        <v>48</v>
      </c>
      <c r="M242" s="27" t="s">
        <v>48</v>
      </c>
      <c r="N242" s="27"/>
      <c r="O242" s="27"/>
      <c r="P242" t="str">
        <f t="shared" si="69"/>
        <v>MINVAL DECIMAL,</v>
      </c>
      <c r="Q242" t="str">
        <f>VLOOKUP($E242,MAPPING!$B$2:$F$7,3,0)</f>
        <v>DECIMAL</v>
      </c>
      <c r="R242" s="9" t="s">
        <v>23</v>
      </c>
      <c r="S242" s="27" t="s">
        <v>48</v>
      </c>
      <c r="T242" s="27" t="s">
        <v>48</v>
      </c>
      <c r="U242" s="27"/>
      <c r="V242" s="27"/>
      <c r="W242" t="str">
        <f t="shared" si="70"/>
        <v>MINVAL DECIMAL(10,2),</v>
      </c>
      <c r="X242" t="str">
        <f>VLOOKUP($E242,MAPPING!$B$2:$F$7,4,0)</f>
        <v>DECIMAL</v>
      </c>
      <c r="Y242" s="9" t="s">
        <v>23</v>
      </c>
      <c r="Z242" s="27" t="s">
        <v>48</v>
      </c>
      <c r="AA242" s="27" t="s">
        <v>48</v>
      </c>
      <c r="AB242" s="27"/>
      <c r="AC242" s="27"/>
      <c r="AD242" s="28" t="str">
        <f t="shared" si="71"/>
        <v>MINVAL DECIMAL(10,2),</v>
      </c>
      <c r="AE242" t="str">
        <f>VLOOKUP($E242,MAPPING!$B$2:$F$7,5,0)</f>
        <v>DECIMAL</v>
      </c>
      <c r="AF242" s="9" t="s">
        <v>23</v>
      </c>
      <c r="AG242" s="27" t="s">
        <v>48</v>
      </c>
      <c r="AH242" s="27" t="s">
        <v>48</v>
      </c>
      <c r="AI242" s="27"/>
      <c r="AJ242" s="27"/>
      <c r="AK242" t="str">
        <f t="shared" si="72"/>
        <v>MINVAL DECIMAL(10,2),</v>
      </c>
    </row>
    <row r="243" ht="15.75" customHeight="1">
      <c r="A243" s="24"/>
      <c r="B243" s="24"/>
      <c r="C243" s="25">
        <v>7.0</v>
      </c>
      <c r="D243" t="s">
        <v>211</v>
      </c>
      <c r="E243" t="s">
        <v>17</v>
      </c>
      <c r="F243" s="9" t="s">
        <v>23</v>
      </c>
      <c r="G243" s="27" t="s">
        <v>48</v>
      </c>
      <c r="H243" s="27" t="s">
        <v>48</v>
      </c>
      <c r="I243" s="27"/>
      <c r="J243" t="str">
        <f>VLOOKUP($E243,MAPPING!$B$2:$F$7,2,0)</f>
        <v>DECIMAL</v>
      </c>
      <c r="K243" s="9" t="s">
        <v>23</v>
      </c>
      <c r="L243" s="27" t="s">
        <v>48</v>
      </c>
      <c r="M243" s="27" t="s">
        <v>48</v>
      </c>
      <c r="N243" s="27"/>
      <c r="O243" s="27"/>
      <c r="P243" t="str">
        <f t="shared" si="69"/>
        <v>MAXVAL DECIMAL,</v>
      </c>
      <c r="Q243" t="str">
        <f>VLOOKUP($E243,MAPPING!$B$2:$F$7,3,0)</f>
        <v>DECIMAL</v>
      </c>
      <c r="R243" s="9" t="s">
        <v>23</v>
      </c>
      <c r="S243" s="27" t="s">
        <v>48</v>
      </c>
      <c r="T243" s="27" t="s">
        <v>48</v>
      </c>
      <c r="U243" s="27"/>
      <c r="V243" s="27"/>
      <c r="W243" t="str">
        <f t="shared" si="70"/>
        <v>MAXVAL DECIMAL(10,2),</v>
      </c>
      <c r="X243" t="str">
        <f>VLOOKUP($E243,MAPPING!$B$2:$F$7,4,0)</f>
        <v>DECIMAL</v>
      </c>
      <c r="Y243" s="9" t="s">
        <v>23</v>
      </c>
      <c r="Z243" s="27" t="s">
        <v>48</v>
      </c>
      <c r="AA243" s="27" t="s">
        <v>48</v>
      </c>
      <c r="AB243" s="27"/>
      <c r="AC243" s="27"/>
      <c r="AD243" s="28" t="str">
        <f t="shared" si="71"/>
        <v>MAXVAL DECIMAL(10,2),</v>
      </c>
      <c r="AE243" t="str">
        <f>VLOOKUP($E243,MAPPING!$B$2:$F$7,5,0)</f>
        <v>DECIMAL</v>
      </c>
      <c r="AF243" s="9" t="s">
        <v>23</v>
      </c>
      <c r="AG243" s="27" t="s">
        <v>48</v>
      </c>
      <c r="AH243" s="27" t="s">
        <v>48</v>
      </c>
      <c r="AI243" s="27"/>
      <c r="AJ243" s="27"/>
      <c r="AK243" t="str">
        <f t="shared" si="72"/>
        <v>MAXVAL DECIMAL(10,2),</v>
      </c>
    </row>
    <row r="244" ht="15.75" customHeight="1">
      <c r="A244" s="24"/>
      <c r="B244" s="24"/>
      <c r="C244" s="25">
        <v>8.0</v>
      </c>
      <c r="D244" t="s">
        <v>212</v>
      </c>
      <c r="E244" t="s">
        <v>17</v>
      </c>
      <c r="F244" s="9" t="s">
        <v>213</v>
      </c>
      <c r="G244" s="27" t="s">
        <v>48</v>
      </c>
      <c r="H244" s="27" t="s">
        <v>48</v>
      </c>
      <c r="I244" s="27"/>
      <c r="J244" t="str">
        <f>VLOOKUP($E244,MAPPING!$B$2:$F$7,2,0)</f>
        <v>DECIMAL</v>
      </c>
      <c r="K244" s="9" t="s">
        <v>213</v>
      </c>
      <c r="L244" s="27" t="s">
        <v>48</v>
      </c>
      <c r="M244" s="27" t="s">
        <v>48</v>
      </c>
      <c r="N244" s="27"/>
      <c r="O244" s="27"/>
      <c r="P244" t="str">
        <f t="shared" si="69"/>
        <v>AVGVAL DECIMAL,</v>
      </c>
      <c r="Q244" t="str">
        <f>VLOOKUP($E244,MAPPING!$B$2:$F$7,3,0)</f>
        <v>DECIMAL</v>
      </c>
      <c r="R244" s="9" t="s">
        <v>213</v>
      </c>
      <c r="S244" s="27" t="s">
        <v>48</v>
      </c>
      <c r="T244" s="27" t="s">
        <v>48</v>
      </c>
      <c r="U244" s="27"/>
      <c r="V244" s="27"/>
      <c r="W244" t="str">
        <f t="shared" si="70"/>
        <v>AVGVAL DECIMAL(10,3),</v>
      </c>
      <c r="X244" t="str">
        <f>VLOOKUP($E244,MAPPING!$B$2:$F$7,4,0)</f>
        <v>DECIMAL</v>
      </c>
      <c r="Y244" s="9" t="s">
        <v>213</v>
      </c>
      <c r="Z244" s="27" t="s">
        <v>48</v>
      </c>
      <c r="AA244" s="27" t="s">
        <v>48</v>
      </c>
      <c r="AB244" s="27"/>
      <c r="AC244" s="27"/>
      <c r="AD244" s="28" t="str">
        <f t="shared" si="71"/>
        <v>AVGVAL DECIMAL(10,3),</v>
      </c>
      <c r="AE244" t="str">
        <f>VLOOKUP($E244,MAPPING!$B$2:$F$7,5,0)</f>
        <v>DECIMAL</v>
      </c>
      <c r="AF244" s="9" t="s">
        <v>213</v>
      </c>
      <c r="AG244" s="27" t="s">
        <v>48</v>
      </c>
      <c r="AH244" s="27" t="s">
        <v>48</v>
      </c>
      <c r="AI244" s="27"/>
      <c r="AJ244" s="27"/>
      <c r="AK244" t="str">
        <f t="shared" si="72"/>
        <v>AVGVAL DECIMAL(10,3),</v>
      </c>
    </row>
    <row r="245" ht="15.75" customHeight="1">
      <c r="A245" s="24"/>
      <c r="B245" s="24"/>
      <c r="C245" s="25">
        <v>9.0</v>
      </c>
      <c r="D245" t="s">
        <v>214</v>
      </c>
      <c r="E245" t="s">
        <v>17</v>
      </c>
      <c r="F245" s="9" t="s">
        <v>213</v>
      </c>
      <c r="G245" s="27" t="s">
        <v>48</v>
      </c>
      <c r="H245" s="27" t="s">
        <v>48</v>
      </c>
      <c r="I245" s="27"/>
      <c r="J245" t="str">
        <f>VLOOKUP($E245,MAPPING!$B$2:$F$7,2,0)</f>
        <v>DECIMAL</v>
      </c>
      <c r="K245" s="9" t="s">
        <v>213</v>
      </c>
      <c r="L245" s="27" t="s">
        <v>48</v>
      </c>
      <c r="M245" s="27" t="s">
        <v>48</v>
      </c>
      <c r="N245" s="27"/>
      <c r="O245" s="27"/>
      <c r="P245" t="str">
        <f t="shared" si="69"/>
        <v>MEDIANVAL DECIMAL,</v>
      </c>
      <c r="Q245" t="str">
        <f>VLOOKUP($E245,MAPPING!$B$2:$F$7,3,0)</f>
        <v>DECIMAL</v>
      </c>
      <c r="R245" s="9" t="s">
        <v>213</v>
      </c>
      <c r="S245" s="27" t="s">
        <v>48</v>
      </c>
      <c r="T245" s="27" t="s">
        <v>48</v>
      </c>
      <c r="U245" s="27"/>
      <c r="V245" s="27"/>
      <c r="W245" t="str">
        <f t="shared" si="70"/>
        <v>MEDIANVAL DECIMAL(10,3),</v>
      </c>
      <c r="X245" t="str">
        <f>VLOOKUP($E245,MAPPING!$B$2:$F$7,4,0)</f>
        <v>DECIMAL</v>
      </c>
      <c r="Y245" s="9" t="s">
        <v>213</v>
      </c>
      <c r="Z245" s="27" t="s">
        <v>48</v>
      </c>
      <c r="AA245" s="27" t="s">
        <v>48</v>
      </c>
      <c r="AB245" s="27"/>
      <c r="AC245" s="27"/>
      <c r="AD245" s="28" t="str">
        <f t="shared" si="71"/>
        <v>MEDIANVAL DECIMAL(10,3),</v>
      </c>
      <c r="AE245" t="str">
        <f>VLOOKUP($E245,MAPPING!$B$2:$F$7,5,0)</f>
        <v>DECIMAL</v>
      </c>
      <c r="AF245" s="9" t="s">
        <v>213</v>
      </c>
      <c r="AG245" s="27" t="s">
        <v>48</v>
      </c>
      <c r="AH245" s="27" t="s">
        <v>48</v>
      </c>
      <c r="AI245" s="27"/>
      <c r="AJ245" s="27"/>
      <c r="AK245" t="str">
        <f t="shared" si="72"/>
        <v>MEDIANVAL DECIMAL(10,3),</v>
      </c>
    </row>
    <row r="246" ht="15.75" customHeight="1">
      <c r="A246" s="24"/>
      <c r="B246" s="24"/>
      <c r="C246" s="25">
        <v>10.0</v>
      </c>
      <c r="D246" t="s">
        <v>215</v>
      </c>
      <c r="E246" t="s">
        <v>17</v>
      </c>
      <c r="F246" s="9" t="s">
        <v>216</v>
      </c>
      <c r="G246" s="27" t="s">
        <v>48</v>
      </c>
      <c r="H246" s="27" t="s">
        <v>48</v>
      </c>
      <c r="I246" s="27"/>
      <c r="J246" t="str">
        <f>VLOOKUP($E246,MAPPING!$B$2:$F$7,2,0)</f>
        <v>DECIMAL</v>
      </c>
      <c r="K246" s="9" t="s">
        <v>216</v>
      </c>
      <c r="L246" s="27" t="s">
        <v>48</v>
      </c>
      <c r="M246" s="27" t="s">
        <v>48</v>
      </c>
      <c r="N246" s="27"/>
      <c r="O246" s="27"/>
      <c r="P246" t="str">
        <f t="shared" si="69"/>
        <v>STDDEV DECIMAL,</v>
      </c>
      <c r="Q246" t="str">
        <f>VLOOKUP($E246,MAPPING!$B$2:$F$7,3,0)</f>
        <v>DECIMAL</v>
      </c>
      <c r="R246" s="9" t="s">
        <v>216</v>
      </c>
      <c r="S246" s="27" t="s">
        <v>48</v>
      </c>
      <c r="T246" s="27" t="s">
        <v>48</v>
      </c>
      <c r="U246" s="27"/>
      <c r="V246" s="27"/>
      <c r="W246" t="str">
        <f t="shared" si="70"/>
        <v>STDDEV DECIMAL(10,4),</v>
      </c>
      <c r="X246" t="str">
        <f>VLOOKUP($E246,MAPPING!$B$2:$F$7,4,0)</f>
        <v>DECIMAL</v>
      </c>
      <c r="Y246" s="9" t="s">
        <v>216</v>
      </c>
      <c r="Z246" s="27" t="s">
        <v>48</v>
      </c>
      <c r="AA246" s="27" t="s">
        <v>48</v>
      </c>
      <c r="AB246" s="27"/>
      <c r="AC246" s="27"/>
      <c r="AD246" s="28" t="str">
        <f t="shared" si="71"/>
        <v>STDDEV DECIMAL(10,4),</v>
      </c>
      <c r="AE246" t="str">
        <f>VLOOKUP($E246,MAPPING!$B$2:$F$7,5,0)</f>
        <v>DECIMAL</v>
      </c>
      <c r="AF246" s="9" t="s">
        <v>216</v>
      </c>
      <c r="AG246" s="27" t="s">
        <v>48</v>
      </c>
      <c r="AH246" s="27" t="s">
        <v>48</v>
      </c>
      <c r="AI246" s="27"/>
      <c r="AJ246" s="27"/>
      <c r="AK246" t="str">
        <f t="shared" si="72"/>
        <v>STDDEV DECIMAL(10,4),</v>
      </c>
    </row>
    <row r="247" ht="15.75" customHeight="1">
      <c r="A247" s="24"/>
      <c r="B247" s="24"/>
      <c r="C247" s="25">
        <v>11.0</v>
      </c>
      <c r="D247" t="s">
        <v>217</v>
      </c>
      <c r="E247" t="s">
        <v>12</v>
      </c>
      <c r="F247">
        <v>10.0</v>
      </c>
      <c r="G247" s="27" t="s">
        <v>48</v>
      </c>
      <c r="H247" s="27" t="s">
        <v>48</v>
      </c>
      <c r="I247" s="27"/>
      <c r="J247" t="str">
        <f>VLOOKUP($E247,MAPPING!$B$2:$F$7,2,0)</f>
        <v>INT</v>
      </c>
      <c r="K247">
        <v>10.0</v>
      </c>
      <c r="L247" s="27" t="s">
        <v>48</v>
      </c>
      <c r="M247" s="27" t="s">
        <v>48</v>
      </c>
      <c r="N247" s="27"/>
      <c r="O247" s="27"/>
      <c r="P247" t="str">
        <f t="shared" si="69"/>
        <v>NUMDISTINCT INT,</v>
      </c>
      <c r="Q247" t="str">
        <f>VLOOKUP($E247,MAPPING!$B$2:$F$7,3,0)</f>
        <v>INTEGER</v>
      </c>
      <c r="R247">
        <v>10.0</v>
      </c>
      <c r="S247" s="27" t="s">
        <v>48</v>
      </c>
      <c r="T247" s="27" t="s">
        <v>48</v>
      </c>
      <c r="U247" s="27"/>
      <c r="V247" s="27"/>
      <c r="W247" t="str">
        <f t="shared" si="70"/>
        <v>NUMDISTINCT INTEGER(10),</v>
      </c>
      <c r="X247" t="str">
        <f>VLOOKUP($E247,MAPPING!$B$2:$F$7,4,0)</f>
        <v>INTEGER</v>
      </c>
      <c r="Y247">
        <v>10.0</v>
      </c>
      <c r="Z247" s="27" t="s">
        <v>48</v>
      </c>
      <c r="AA247" s="27" t="s">
        <v>48</v>
      </c>
      <c r="AB247" s="27"/>
      <c r="AC247" s="27"/>
      <c r="AD247" s="28" t="str">
        <f t="shared" si="71"/>
        <v>NUMDISTINCT INTEGER,</v>
      </c>
      <c r="AE247" t="str">
        <f>VLOOKUP($E247,MAPPING!$B$2:$F$7,5,0)</f>
        <v>INTEGER</v>
      </c>
      <c r="AF247">
        <v>10.0</v>
      </c>
      <c r="AG247" s="27" t="s">
        <v>48</v>
      </c>
      <c r="AH247" s="27" t="s">
        <v>48</v>
      </c>
      <c r="AI247" s="27"/>
      <c r="AJ247" s="27"/>
      <c r="AK247" t="str">
        <f t="shared" si="72"/>
        <v>NUMDISTINCT INTEGER,</v>
      </c>
    </row>
    <row r="248" ht="15.75" customHeight="1">
      <c r="A248" s="24"/>
      <c r="B248" s="24"/>
      <c r="C248" s="25">
        <v>12.0</v>
      </c>
      <c r="D248" t="s">
        <v>218</v>
      </c>
      <c r="E248" t="s">
        <v>17</v>
      </c>
      <c r="F248" s="9" t="s">
        <v>23</v>
      </c>
      <c r="G248" s="27" t="s">
        <v>48</v>
      </c>
      <c r="H248" s="27" t="s">
        <v>48</v>
      </c>
      <c r="I248" s="27"/>
      <c r="J248" t="str">
        <f>VLOOKUP($E248,MAPPING!$B$2:$F$7,2,0)</f>
        <v>DECIMAL</v>
      </c>
      <c r="K248" s="9" t="s">
        <v>23</v>
      </c>
      <c r="L248" s="27" t="s">
        <v>48</v>
      </c>
      <c r="M248" s="27" t="s">
        <v>48</v>
      </c>
      <c r="N248" s="27"/>
      <c r="O248" s="27"/>
      <c r="P248" t="str">
        <f t="shared" si="69"/>
        <v>PERDISTINCT DECIMAL,</v>
      </c>
      <c r="Q248" t="str">
        <f>VLOOKUP($E248,MAPPING!$B$2:$F$7,3,0)</f>
        <v>DECIMAL</v>
      </c>
      <c r="R248" s="9" t="s">
        <v>23</v>
      </c>
      <c r="S248" s="27" t="s">
        <v>48</v>
      </c>
      <c r="T248" s="27" t="s">
        <v>48</v>
      </c>
      <c r="U248" s="27"/>
      <c r="V248" s="27"/>
      <c r="W248" t="str">
        <f t="shared" si="70"/>
        <v>PERDISTINCT DECIMAL(10,2),</v>
      </c>
      <c r="X248" t="str">
        <f>VLOOKUP($E248,MAPPING!$B$2:$F$7,4,0)</f>
        <v>DECIMAL</v>
      </c>
      <c r="Y248" s="9" t="s">
        <v>23</v>
      </c>
      <c r="Z248" s="27" t="s">
        <v>48</v>
      </c>
      <c r="AA248" s="27" t="s">
        <v>48</v>
      </c>
      <c r="AB248" s="27"/>
      <c r="AC248" s="27"/>
      <c r="AD248" s="28" t="str">
        <f t="shared" si="71"/>
        <v>PERDISTINCT DECIMAL(10,2),</v>
      </c>
      <c r="AE248" t="str">
        <f>VLOOKUP($E248,MAPPING!$B$2:$F$7,5,0)</f>
        <v>DECIMAL</v>
      </c>
      <c r="AF248" s="9" t="s">
        <v>23</v>
      </c>
      <c r="AG248" s="27" t="s">
        <v>48</v>
      </c>
      <c r="AH248" s="27" t="s">
        <v>48</v>
      </c>
      <c r="AI248" s="27"/>
      <c r="AJ248" s="27"/>
      <c r="AK248" t="str">
        <f t="shared" si="72"/>
        <v>PERDISTINCT DECIMAL(10,2),</v>
      </c>
    </row>
    <row r="249" ht="15.75" customHeight="1">
      <c r="A249" s="24"/>
      <c r="B249" s="24"/>
      <c r="C249" s="25">
        <v>13.0</v>
      </c>
      <c r="D249" t="s">
        <v>219</v>
      </c>
      <c r="E249" t="s">
        <v>12</v>
      </c>
      <c r="F249">
        <v>10.0</v>
      </c>
      <c r="G249" s="27" t="s">
        <v>48</v>
      </c>
      <c r="H249" s="27" t="s">
        <v>48</v>
      </c>
      <c r="I249" s="27"/>
      <c r="J249" t="str">
        <f>VLOOKUP($E249,MAPPING!$B$2:$F$7,2,0)</f>
        <v>INT</v>
      </c>
      <c r="K249">
        <v>10.0</v>
      </c>
      <c r="L249" s="27" t="s">
        <v>48</v>
      </c>
      <c r="M249" s="27" t="s">
        <v>48</v>
      </c>
      <c r="N249" s="27"/>
      <c r="O249" s="27"/>
      <c r="P249" t="str">
        <f t="shared" si="69"/>
        <v>NUMNULL INT,</v>
      </c>
      <c r="Q249" t="str">
        <f>VLOOKUP($E249,MAPPING!$B$2:$F$7,3,0)</f>
        <v>INTEGER</v>
      </c>
      <c r="R249">
        <v>10.0</v>
      </c>
      <c r="S249" s="27" t="s">
        <v>48</v>
      </c>
      <c r="T249" s="27" t="s">
        <v>48</v>
      </c>
      <c r="U249" s="27"/>
      <c r="V249" s="27"/>
      <c r="W249" t="str">
        <f t="shared" si="70"/>
        <v>NUMNULL INTEGER(10),</v>
      </c>
      <c r="X249" t="str">
        <f>VLOOKUP($E249,MAPPING!$B$2:$F$7,4,0)</f>
        <v>INTEGER</v>
      </c>
      <c r="Y249">
        <v>10.0</v>
      </c>
      <c r="Z249" s="27" t="s">
        <v>48</v>
      </c>
      <c r="AA249" s="27" t="s">
        <v>48</v>
      </c>
      <c r="AB249" s="27"/>
      <c r="AC249" s="27"/>
      <c r="AD249" s="28" t="str">
        <f t="shared" si="71"/>
        <v>NUMNULL INTEGER,</v>
      </c>
      <c r="AE249" t="str">
        <f>VLOOKUP($E249,MAPPING!$B$2:$F$7,5,0)</f>
        <v>INTEGER</v>
      </c>
      <c r="AF249">
        <v>10.0</v>
      </c>
      <c r="AG249" s="27" t="s">
        <v>48</v>
      </c>
      <c r="AH249" s="27" t="s">
        <v>48</v>
      </c>
      <c r="AI249" s="27"/>
      <c r="AJ249" s="27"/>
      <c r="AK249" t="str">
        <f t="shared" si="72"/>
        <v>NUMNULL INTEGER,</v>
      </c>
    </row>
    <row r="250" ht="15.75" customHeight="1">
      <c r="A250" s="24"/>
      <c r="B250" s="24"/>
      <c r="C250" s="25">
        <v>14.0</v>
      </c>
      <c r="D250" t="s">
        <v>220</v>
      </c>
      <c r="E250" t="s">
        <v>17</v>
      </c>
      <c r="F250" s="9" t="s">
        <v>23</v>
      </c>
      <c r="G250" s="27" t="s">
        <v>48</v>
      </c>
      <c r="H250" s="27" t="s">
        <v>48</v>
      </c>
      <c r="I250" s="27"/>
      <c r="J250" t="str">
        <f>VLOOKUP($E250,MAPPING!$B$2:$F$7,2,0)</f>
        <v>DECIMAL</v>
      </c>
      <c r="K250" s="9" t="s">
        <v>23</v>
      </c>
      <c r="L250" s="27" t="s">
        <v>48</v>
      </c>
      <c r="M250" s="27" t="s">
        <v>48</v>
      </c>
      <c r="N250" s="27"/>
      <c r="O250" s="27"/>
      <c r="P250" t="str">
        <f t="shared" si="69"/>
        <v>PERNULL DECIMAL,</v>
      </c>
      <c r="Q250" t="str">
        <f>VLOOKUP($E250,MAPPING!$B$2:$F$7,3,0)</f>
        <v>DECIMAL</v>
      </c>
      <c r="R250" s="9" t="s">
        <v>23</v>
      </c>
      <c r="S250" s="27" t="s">
        <v>48</v>
      </c>
      <c r="T250" s="27" t="s">
        <v>48</v>
      </c>
      <c r="U250" s="27"/>
      <c r="V250" s="27"/>
      <c r="W250" t="str">
        <f t="shared" si="70"/>
        <v>PERNULL DECIMAL(10,2),</v>
      </c>
      <c r="X250" t="str">
        <f>VLOOKUP($E250,MAPPING!$B$2:$F$7,4,0)</f>
        <v>DECIMAL</v>
      </c>
      <c r="Y250" s="9" t="s">
        <v>23</v>
      </c>
      <c r="Z250" s="27" t="s">
        <v>48</v>
      </c>
      <c r="AA250" s="27" t="s">
        <v>48</v>
      </c>
      <c r="AB250" s="27"/>
      <c r="AC250" s="27"/>
      <c r="AD250" s="28" t="str">
        <f t="shared" si="71"/>
        <v>PERNULL DECIMAL(10,2),</v>
      </c>
      <c r="AE250" t="str">
        <f>VLOOKUP($E250,MAPPING!$B$2:$F$7,5,0)</f>
        <v>DECIMAL</v>
      </c>
      <c r="AF250" s="9" t="s">
        <v>23</v>
      </c>
      <c r="AG250" s="27" t="s">
        <v>48</v>
      </c>
      <c r="AH250" s="27" t="s">
        <v>48</v>
      </c>
      <c r="AI250" s="27"/>
      <c r="AJ250" s="27"/>
      <c r="AK250" t="str">
        <f t="shared" si="72"/>
        <v>PERNULL DECIMAL(10,2),</v>
      </c>
    </row>
    <row r="251" ht="15.75" customHeight="1">
      <c r="A251" s="24"/>
      <c r="B251" s="24"/>
      <c r="C251" s="25">
        <v>15.0</v>
      </c>
      <c r="D251" t="s">
        <v>221</v>
      </c>
      <c r="E251" t="s">
        <v>17</v>
      </c>
      <c r="F251" s="9" t="s">
        <v>23</v>
      </c>
      <c r="G251" s="27" t="s">
        <v>48</v>
      </c>
      <c r="H251" s="27" t="s">
        <v>48</v>
      </c>
      <c r="I251" s="27"/>
      <c r="J251" t="str">
        <f>VLOOKUP($E251,MAPPING!$B$2:$F$7,2,0)</f>
        <v>DECIMAL</v>
      </c>
      <c r="K251" s="9" t="s">
        <v>23</v>
      </c>
      <c r="L251" s="27" t="s">
        <v>48</v>
      </c>
      <c r="M251" s="27" t="s">
        <v>48</v>
      </c>
      <c r="N251" s="27"/>
      <c r="O251" s="27"/>
      <c r="P251" s="26" t="str">
        <f t="shared" si="69"/>
        <v>SIXSIGMA DECIMAL,</v>
      </c>
      <c r="Q251" t="str">
        <f>VLOOKUP($E251,MAPPING!$B$2:$F$7,3,0)</f>
        <v>DECIMAL</v>
      </c>
      <c r="R251" s="9" t="s">
        <v>23</v>
      </c>
      <c r="S251" s="27" t="s">
        <v>48</v>
      </c>
      <c r="T251" s="27" t="s">
        <v>48</v>
      </c>
      <c r="U251" s="27"/>
      <c r="V251" s="27"/>
      <c r="W251" t="str">
        <f t="shared" si="70"/>
        <v>SIXSIGMA DECIMAL(10,2),</v>
      </c>
      <c r="X251" t="str">
        <f>VLOOKUP($E251,MAPPING!$B$2:$F$7,4,0)</f>
        <v>DECIMAL</v>
      </c>
      <c r="Y251" s="9" t="s">
        <v>23</v>
      </c>
      <c r="Z251" s="27" t="s">
        <v>48</v>
      </c>
      <c r="AA251" s="27" t="s">
        <v>48</v>
      </c>
      <c r="AB251" s="27"/>
      <c r="AC251" s="27"/>
      <c r="AD251" s="28" t="str">
        <f t="shared" si="71"/>
        <v>SIXSIGMA DECIMAL(10,2),</v>
      </c>
      <c r="AE251" t="str">
        <f>VLOOKUP($E251,MAPPING!$B$2:$F$7,5,0)</f>
        <v>DECIMAL</v>
      </c>
      <c r="AF251" s="9" t="s">
        <v>23</v>
      </c>
      <c r="AG251" s="27" t="s">
        <v>48</v>
      </c>
      <c r="AH251" s="27" t="s">
        <v>48</v>
      </c>
      <c r="AI251" s="27"/>
      <c r="AJ251" s="27"/>
      <c r="AK251" t="str">
        <f t="shared" si="72"/>
        <v>SIXSIGMA DECIMAL(10,2),</v>
      </c>
    </row>
    <row r="252" ht="15.75" customHeight="1">
      <c r="A252" s="24"/>
      <c r="B252" s="24"/>
      <c r="C252" s="31">
        <v>16.0</v>
      </c>
      <c r="D252" t="s">
        <v>222</v>
      </c>
      <c r="E252" t="s">
        <v>12</v>
      </c>
      <c r="F252">
        <v>10.0</v>
      </c>
      <c r="G252" s="27" t="s">
        <v>48</v>
      </c>
      <c r="H252" s="27" t="s">
        <v>48</v>
      </c>
      <c r="I252" s="27"/>
      <c r="J252" t="str">
        <f>VLOOKUP($E252,MAPPING!$B$2:$F$7,2,0)</f>
        <v>INT</v>
      </c>
      <c r="K252">
        <v>10.0</v>
      </c>
      <c r="L252" s="27" t="s">
        <v>48</v>
      </c>
      <c r="M252" s="27" t="s">
        <v>48</v>
      </c>
      <c r="N252" s="27"/>
      <c r="O252" s="27"/>
      <c r="P252" t="str">
        <f>CONCATENATE(UPPER($D252)," ",J252,");",)</f>
        <v>VERSION INT);</v>
      </c>
      <c r="Q252" t="str">
        <f>VLOOKUP($E252,MAPPING!$B$2:$F$7,3,0)</f>
        <v>INTEGER</v>
      </c>
      <c r="R252">
        <v>10.0</v>
      </c>
      <c r="S252" s="27" t="s">
        <v>48</v>
      </c>
      <c r="T252" s="27" t="s">
        <v>48</v>
      </c>
      <c r="U252" s="27"/>
      <c r="V252" s="27"/>
      <c r="W252" t="str">
        <f>CONCATENATE(UPPER($D252)," ",Q252,"(",R252,")",IF(U252&lt;&gt;"",CONCATENATE(" DEFAULT ",U252),""),IF(S252="Y"," NOT NULL",""),");")</f>
        <v>VERSION INTEGER(10));</v>
      </c>
      <c r="X252" t="str">
        <f>VLOOKUP($E252,MAPPING!$B$2:$F$7,4,0)</f>
        <v>INTEGER</v>
      </c>
      <c r="Y252">
        <v>10.0</v>
      </c>
      <c r="Z252" s="27" t="s">
        <v>48</v>
      </c>
      <c r="AA252" s="27" t="s">
        <v>48</v>
      </c>
      <c r="AB252" s="27"/>
      <c r="AC252" s="27"/>
      <c r="AD252" s="28" t="str">
        <f>CONCATENATE(UPPER($D252)," ",X252,IF(X252="INTEGER","",CONCATENATE("(",Y252,")")) ,IF(Z252="Y"," NOT NULL",""),")")</f>
        <v>VERSION INTEGER)</v>
      </c>
      <c r="AE252" t="str">
        <f>VLOOKUP($E252,MAPPING!$B$2:$F$7,5,0)</f>
        <v>INTEGER</v>
      </c>
      <c r="AF252">
        <v>10.0</v>
      </c>
      <c r="AG252" s="27" t="s">
        <v>48</v>
      </c>
      <c r="AH252" s="27" t="s">
        <v>48</v>
      </c>
      <c r="AI252" s="27"/>
      <c r="AJ252" s="27"/>
      <c r="AK252" t="str">
        <f>CONCATENATE(UPPER($D252)," ",AE252,IF(AE252="INTEGER","",CONCATENATE("(",AF252,")")),IF(AI252&lt;&gt;"",CONCATENATE(" DEFAULT ",AI252),""),IF(AG252="Y"," NOT NULL",""),");")</f>
        <v>VERSION INTEGER);</v>
      </c>
    </row>
    <row r="253" ht="15.75" customHeight="1">
      <c r="A253" s="24"/>
      <c r="B253" s="32" t="s">
        <v>223</v>
      </c>
      <c r="C253" s="25">
        <v>0.0</v>
      </c>
      <c r="D253" t="s">
        <v>224</v>
      </c>
      <c r="E253" t="s">
        <v>7</v>
      </c>
      <c r="F253" s="9">
        <v>50.0</v>
      </c>
      <c r="G253" s="27" t="s">
        <v>48</v>
      </c>
      <c r="H253" s="27" t="s">
        <v>48</v>
      </c>
      <c r="I253" s="27"/>
      <c r="J253" t="str">
        <f>VLOOKUP($E253,MAPPING!$B$2:$F$7,2,0)</f>
        <v>STRING</v>
      </c>
      <c r="K253" s="9">
        <v>50.0</v>
      </c>
      <c r="L253" s="27" t="s">
        <v>48</v>
      </c>
      <c r="M253" s="27" t="s">
        <v>48</v>
      </c>
      <c r="N253" s="27"/>
      <c r="O253" s="26" t="str">
        <f>CONCATENATE("DROP TABLE IF EXISTS ",UPPER($B$253),";",CHAR(10),"CREATE TABLE ",UPPER($B$253),"(")</f>
        <v>DROP TABLE IF EXISTS DQ_RULE_RESULTS;
CREATE TABLE DQ_RULE_RESULTS(</v>
      </c>
      <c r="P253" t="str">
        <f t="shared" ref="P253:P268" si="73">CONCATENATE(UPPER($D253)," ",J253,",")</f>
        <v>ROWKEY STRING,</v>
      </c>
      <c r="Q253" t="str">
        <f>VLOOKUP($E253,MAPPING!$B$2:$F$7,3,0)</f>
        <v>VARCHAR</v>
      </c>
      <c r="R253" s="9">
        <v>50.0</v>
      </c>
      <c r="S253" s="27" t="s">
        <v>48</v>
      </c>
      <c r="T253" s="27" t="s">
        <v>48</v>
      </c>
      <c r="U253" s="27"/>
      <c r="V253" s="26" t="str">
        <f>CONCATENATE("DROP TABLE IF EXISTS ",UPPER($B$253),";",CHAR(10),"CREATE TABLE ",UPPER($B$253),"(")</f>
        <v>DROP TABLE IF EXISTS DQ_RULE_RESULTS;
CREATE TABLE DQ_RULE_RESULTS(</v>
      </c>
      <c r="W253" t="str">
        <f t="shared" ref="W253:W268" si="74">CONCATENATE(UPPER($D253)," ",Q253,"(",R253,")",IF(U253&lt;&gt;"",CONCATENATE(" DEFAULT ",U253),""),IF(S253="Y"," NOT NULL",""),",")</f>
        <v>ROWKEY VARCHAR(50),</v>
      </c>
      <c r="X253" t="str">
        <f>VLOOKUP($E253,MAPPING!$B$2:$F$7,4,0)</f>
        <v>VARCHAR2</v>
      </c>
      <c r="Y253" s="9">
        <v>50.0</v>
      </c>
      <c r="Z253" s="27" t="s">
        <v>48</v>
      </c>
      <c r="AA253" s="27" t="s">
        <v>48</v>
      </c>
      <c r="AB253" s="27"/>
      <c r="AC253" s="26" t="str">
        <f>CONCATENATE("DROP TABLE ",UPPER($B$253),";",CHAR(10),"CREATE TABLE ",UPPER($B$253),"(",CHAR(10),)</f>
        <v>DROP TABLE DQ_RULE_RESULTS;
CREATE TABLE DQ_RULE_RESULTS(
</v>
      </c>
      <c r="AD253" s="28" t="str">
        <f t="shared" ref="AD253:AD268" si="75">CONCATENATE(UPPER($D253)," ",X253,IF(X253="INTEGER","",CONCATENATE("(",Y253,")")) ,IF(Z253="Y"," NOT NULL",""),",")</f>
        <v>ROWKEY VARCHAR2(50),</v>
      </c>
      <c r="AE253" t="str">
        <f>VLOOKUP($E253,MAPPING!$B$2:$F$7,5,0)</f>
        <v> VARCHAR</v>
      </c>
      <c r="AF253" s="9">
        <v>50.0</v>
      </c>
      <c r="AG253" s="27" t="s">
        <v>48</v>
      </c>
      <c r="AH253" s="27" t="s">
        <v>48</v>
      </c>
      <c r="AI253" s="27"/>
      <c r="AJ253" s="26" t="str">
        <f>CONCATENATE("DROP TABLE IF EXISTS ",UPPER($B$253),";",CHAR(10),"CREATE TABLE ",UPPER($B$253),"(")</f>
        <v>DROP TABLE IF EXISTS DQ_RULE_RESULTS;
CREATE TABLE DQ_RULE_RESULTS(</v>
      </c>
      <c r="AK253" t="str">
        <f t="shared" ref="AK253:AK268" si="76">CONCATENATE(UPPER($D253)," ",AE253,IF(AE253="INTEGER","",CONCATENATE("(",AF253,")")),IF(AI253&lt;&gt;"",CONCATENATE(" DEFAULT ",AI253),""),IF(AG253="Y"," NOT NULL",""),",")</f>
        <v>ROWKEY  VARCHAR(50),</v>
      </c>
    </row>
    <row r="254" ht="15.75" customHeight="1">
      <c r="A254" s="24"/>
      <c r="B254" s="24"/>
      <c r="C254" s="25">
        <v>1.0</v>
      </c>
      <c r="D254" t="s">
        <v>225</v>
      </c>
      <c r="E254" t="s">
        <v>7</v>
      </c>
      <c r="F254" s="9">
        <v>50.0</v>
      </c>
      <c r="G254" s="27" t="s">
        <v>48</v>
      </c>
      <c r="H254" s="27" t="s">
        <v>48</v>
      </c>
      <c r="I254" s="27"/>
      <c r="J254" t="str">
        <f>VLOOKUP($E254,MAPPING!$B$2:$F$7,2,0)</f>
        <v>STRING</v>
      </c>
      <c r="K254" s="9">
        <v>50.0</v>
      </c>
      <c r="L254" s="27" t="s">
        <v>48</v>
      </c>
      <c r="M254" s="27" t="s">
        <v>48</v>
      </c>
      <c r="N254" s="27"/>
      <c r="O254" s="27"/>
      <c r="P254" t="str">
        <f t="shared" si="73"/>
        <v>DATAPODUUID STRING,</v>
      </c>
      <c r="Q254" t="str">
        <f>VLOOKUP($E254,MAPPING!$B$2:$F$7,3,0)</f>
        <v>VARCHAR</v>
      </c>
      <c r="R254" s="9">
        <v>50.0</v>
      </c>
      <c r="S254" s="27" t="s">
        <v>48</v>
      </c>
      <c r="T254" s="27" t="s">
        <v>48</v>
      </c>
      <c r="U254" s="27"/>
      <c r="V254" s="27"/>
      <c r="W254" t="str">
        <f t="shared" si="74"/>
        <v>DATAPODUUID VARCHAR(50),</v>
      </c>
      <c r="X254" t="str">
        <f>VLOOKUP($E254,MAPPING!$B$2:$F$7,4,0)</f>
        <v>VARCHAR2</v>
      </c>
      <c r="Y254" s="9">
        <v>50.0</v>
      </c>
      <c r="Z254" s="27" t="s">
        <v>48</v>
      </c>
      <c r="AA254" s="27" t="s">
        <v>48</v>
      </c>
      <c r="AB254" s="27"/>
      <c r="AC254" s="27"/>
      <c r="AD254" s="28" t="str">
        <f t="shared" si="75"/>
        <v>DATAPODUUID VARCHAR2(50),</v>
      </c>
      <c r="AE254" t="str">
        <f>VLOOKUP($E254,MAPPING!$B$2:$F$7,5,0)</f>
        <v> VARCHAR</v>
      </c>
      <c r="AF254" s="9">
        <v>50.0</v>
      </c>
      <c r="AG254" s="27" t="s">
        <v>48</v>
      </c>
      <c r="AH254" s="27" t="s">
        <v>48</v>
      </c>
      <c r="AI254" s="27"/>
      <c r="AJ254" s="27"/>
      <c r="AK254" t="str">
        <f t="shared" si="76"/>
        <v>DATAPODUUID  VARCHAR(50),</v>
      </c>
    </row>
    <row r="255" ht="15.75" customHeight="1">
      <c r="A255" s="24"/>
      <c r="B255" s="24"/>
      <c r="C255" s="25">
        <v>2.0</v>
      </c>
      <c r="D255" t="s">
        <v>226</v>
      </c>
      <c r="E255" t="s">
        <v>7</v>
      </c>
      <c r="F255" s="9">
        <v>50.0</v>
      </c>
      <c r="G255" s="27" t="s">
        <v>48</v>
      </c>
      <c r="H255" s="27" t="s">
        <v>48</v>
      </c>
      <c r="I255" s="27"/>
      <c r="J255" t="str">
        <f>VLOOKUP($E255,MAPPING!$B$2:$F$7,2,0)</f>
        <v>STRING</v>
      </c>
      <c r="K255" s="9">
        <v>50.0</v>
      </c>
      <c r="L255" s="27" t="s">
        <v>48</v>
      </c>
      <c r="M255" s="27" t="s">
        <v>48</v>
      </c>
      <c r="N255" s="27"/>
      <c r="O255" s="27"/>
      <c r="P255" t="str">
        <f t="shared" si="73"/>
        <v>DATAPODVERSION STRING,</v>
      </c>
      <c r="Q255" t="str">
        <f>VLOOKUP($E255,MAPPING!$B$2:$F$7,3,0)</f>
        <v>VARCHAR</v>
      </c>
      <c r="R255" s="9">
        <v>50.0</v>
      </c>
      <c r="S255" s="27" t="s">
        <v>48</v>
      </c>
      <c r="T255" s="27" t="s">
        <v>48</v>
      </c>
      <c r="U255" s="27"/>
      <c r="V255" s="27"/>
      <c r="W255" t="str">
        <f t="shared" si="74"/>
        <v>DATAPODVERSION VARCHAR(50),</v>
      </c>
      <c r="X255" t="str">
        <f>VLOOKUP($E255,MAPPING!$B$2:$F$7,4,0)</f>
        <v>VARCHAR2</v>
      </c>
      <c r="Y255" s="9">
        <v>50.0</v>
      </c>
      <c r="Z255" s="27" t="s">
        <v>48</v>
      </c>
      <c r="AA255" s="27" t="s">
        <v>48</v>
      </c>
      <c r="AB255" s="27"/>
      <c r="AC255" s="27"/>
      <c r="AD255" s="28" t="str">
        <f t="shared" si="75"/>
        <v>DATAPODVERSION VARCHAR2(50),</v>
      </c>
      <c r="AE255" t="str">
        <f>VLOOKUP($E255,MAPPING!$B$2:$F$7,5,0)</f>
        <v> VARCHAR</v>
      </c>
      <c r="AF255" s="9">
        <v>50.0</v>
      </c>
      <c r="AG255" s="27" t="s">
        <v>48</v>
      </c>
      <c r="AH255" s="27" t="s">
        <v>48</v>
      </c>
      <c r="AI255" s="27"/>
      <c r="AJ255" s="27"/>
      <c r="AK255" t="str">
        <f t="shared" si="76"/>
        <v>DATAPODVERSION  VARCHAR(50),</v>
      </c>
    </row>
    <row r="256" ht="15.75" customHeight="1">
      <c r="A256" s="24"/>
      <c r="B256" s="24"/>
      <c r="C256" s="25">
        <v>3.0</v>
      </c>
      <c r="D256" t="s">
        <v>227</v>
      </c>
      <c r="E256" t="s">
        <v>7</v>
      </c>
      <c r="F256" s="9">
        <v>100.0</v>
      </c>
      <c r="G256" s="27" t="s">
        <v>48</v>
      </c>
      <c r="H256" s="27" t="s">
        <v>48</v>
      </c>
      <c r="I256" s="27"/>
      <c r="J256" t="str">
        <f>VLOOKUP($E256,MAPPING!$B$2:$F$7,2,0)</f>
        <v>STRING</v>
      </c>
      <c r="K256" s="9">
        <v>100.0</v>
      </c>
      <c r="L256" s="27" t="s">
        <v>48</v>
      </c>
      <c r="M256" s="27" t="s">
        <v>48</v>
      </c>
      <c r="N256" s="27"/>
      <c r="O256" s="27"/>
      <c r="P256" t="str">
        <f t="shared" si="73"/>
        <v>DATAPODNAME STRING,</v>
      </c>
      <c r="Q256" t="str">
        <f>VLOOKUP($E256,MAPPING!$B$2:$F$7,3,0)</f>
        <v>VARCHAR</v>
      </c>
      <c r="R256" s="9">
        <v>100.0</v>
      </c>
      <c r="S256" s="27" t="s">
        <v>48</v>
      </c>
      <c r="T256" s="27" t="s">
        <v>48</v>
      </c>
      <c r="U256" s="27"/>
      <c r="V256" s="27"/>
      <c r="W256" t="str">
        <f t="shared" si="74"/>
        <v>DATAPODNAME VARCHAR(100),</v>
      </c>
      <c r="X256" t="str">
        <f>VLOOKUP($E256,MAPPING!$B$2:$F$7,4,0)</f>
        <v>VARCHAR2</v>
      </c>
      <c r="Y256" s="9">
        <v>100.0</v>
      </c>
      <c r="Z256" s="27" t="s">
        <v>48</v>
      </c>
      <c r="AA256" s="27" t="s">
        <v>48</v>
      </c>
      <c r="AB256" s="27"/>
      <c r="AC256" s="27"/>
      <c r="AD256" s="28" t="str">
        <f t="shared" si="75"/>
        <v>DATAPODNAME VARCHAR2(100),</v>
      </c>
      <c r="AE256" t="str">
        <f>VLOOKUP($E256,MAPPING!$B$2:$F$7,5,0)</f>
        <v> VARCHAR</v>
      </c>
      <c r="AF256" s="9">
        <v>100.0</v>
      </c>
      <c r="AG256" s="27" t="s">
        <v>48</v>
      </c>
      <c r="AH256" s="27" t="s">
        <v>48</v>
      </c>
      <c r="AI256" s="27"/>
      <c r="AJ256" s="27"/>
      <c r="AK256" t="str">
        <f t="shared" si="76"/>
        <v>DATAPODNAME  VARCHAR(100),</v>
      </c>
    </row>
    <row r="257" ht="15.75" customHeight="1">
      <c r="A257" s="24"/>
      <c r="B257" s="24"/>
      <c r="C257" s="25">
        <v>4.0</v>
      </c>
      <c r="D257" t="s">
        <v>228</v>
      </c>
      <c r="E257" t="s">
        <v>7</v>
      </c>
      <c r="F257" s="9">
        <v>50.0</v>
      </c>
      <c r="G257" s="27" t="s">
        <v>48</v>
      </c>
      <c r="H257" s="27" t="s">
        <v>48</v>
      </c>
      <c r="I257" s="27"/>
      <c r="J257" t="str">
        <f>VLOOKUP($E257,MAPPING!$B$2:$F$7,2,0)</f>
        <v>STRING</v>
      </c>
      <c r="K257" s="9">
        <v>50.0</v>
      </c>
      <c r="L257" s="27" t="s">
        <v>48</v>
      </c>
      <c r="M257" s="27" t="s">
        <v>48</v>
      </c>
      <c r="N257" s="27"/>
      <c r="O257" s="27"/>
      <c r="P257" t="str">
        <f t="shared" si="73"/>
        <v>ATTRIBUTEID STRING,</v>
      </c>
      <c r="Q257" t="str">
        <f>VLOOKUP($E257,MAPPING!$B$2:$F$7,3,0)</f>
        <v>VARCHAR</v>
      </c>
      <c r="R257" s="9">
        <v>50.0</v>
      </c>
      <c r="S257" s="27" t="s">
        <v>48</v>
      </c>
      <c r="T257" s="27" t="s">
        <v>48</v>
      </c>
      <c r="U257" s="27"/>
      <c r="V257" s="27"/>
      <c r="W257" t="str">
        <f t="shared" si="74"/>
        <v>ATTRIBUTEID VARCHAR(50),</v>
      </c>
      <c r="X257" t="str">
        <f>VLOOKUP($E257,MAPPING!$B$2:$F$7,4,0)</f>
        <v>VARCHAR2</v>
      </c>
      <c r="Y257" s="9">
        <v>50.0</v>
      </c>
      <c r="Z257" s="27" t="s">
        <v>48</v>
      </c>
      <c r="AA257" s="27" t="s">
        <v>48</v>
      </c>
      <c r="AB257" s="27"/>
      <c r="AC257" s="27"/>
      <c r="AD257" s="28" t="str">
        <f t="shared" si="75"/>
        <v>ATTRIBUTEID VARCHAR2(50),</v>
      </c>
      <c r="AE257" t="str">
        <f>VLOOKUP($E257,MAPPING!$B$2:$F$7,5,0)</f>
        <v> VARCHAR</v>
      </c>
      <c r="AF257" s="9">
        <v>50.0</v>
      </c>
      <c r="AG257" s="27" t="s">
        <v>48</v>
      </c>
      <c r="AH257" s="27" t="s">
        <v>48</v>
      </c>
      <c r="AI257" s="27"/>
      <c r="AJ257" s="27"/>
      <c r="AK257" t="str">
        <f t="shared" si="76"/>
        <v>ATTRIBUTEID  VARCHAR(50),</v>
      </c>
    </row>
    <row r="258" ht="15.75" customHeight="1">
      <c r="A258" s="24"/>
      <c r="B258" s="24"/>
      <c r="C258" s="25">
        <v>5.0</v>
      </c>
      <c r="D258" t="s">
        <v>229</v>
      </c>
      <c r="E258" t="s">
        <v>7</v>
      </c>
      <c r="F258" s="9">
        <v>100.0</v>
      </c>
      <c r="G258" s="27" t="s">
        <v>48</v>
      </c>
      <c r="H258" s="27" t="s">
        <v>48</v>
      </c>
      <c r="I258" s="27"/>
      <c r="J258" t="str">
        <f>VLOOKUP($E258,MAPPING!$B$2:$F$7,2,0)</f>
        <v>STRING</v>
      </c>
      <c r="K258" s="9">
        <v>100.0</v>
      </c>
      <c r="L258" s="27" t="s">
        <v>48</v>
      </c>
      <c r="M258" s="27" t="s">
        <v>48</v>
      </c>
      <c r="N258" s="27"/>
      <c r="O258" s="27"/>
      <c r="P258" t="str">
        <f t="shared" si="73"/>
        <v>ATTRIBUTENAME STRING,</v>
      </c>
      <c r="Q258" t="str">
        <f>VLOOKUP($E258,MAPPING!$B$2:$F$7,3,0)</f>
        <v>VARCHAR</v>
      </c>
      <c r="R258" s="9">
        <v>100.0</v>
      </c>
      <c r="S258" s="27" t="s">
        <v>48</v>
      </c>
      <c r="T258" s="27" t="s">
        <v>48</v>
      </c>
      <c r="U258" s="27"/>
      <c r="V258" s="27"/>
      <c r="W258" t="str">
        <f t="shared" si="74"/>
        <v>ATTRIBUTENAME VARCHAR(100),</v>
      </c>
      <c r="X258" t="str">
        <f>VLOOKUP($E258,MAPPING!$B$2:$F$7,4,0)</f>
        <v>VARCHAR2</v>
      </c>
      <c r="Y258" s="9">
        <v>100.0</v>
      </c>
      <c r="Z258" s="27" t="s">
        <v>48</v>
      </c>
      <c r="AA258" s="27" t="s">
        <v>48</v>
      </c>
      <c r="AB258" s="27"/>
      <c r="AC258" s="27"/>
      <c r="AD258" s="28" t="str">
        <f t="shared" si="75"/>
        <v>ATTRIBUTENAME VARCHAR2(100),</v>
      </c>
      <c r="AE258" t="str">
        <f>VLOOKUP($E258,MAPPING!$B$2:$F$7,5,0)</f>
        <v> VARCHAR</v>
      </c>
      <c r="AF258" s="9">
        <v>100.0</v>
      </c>
      <c r="AG258" s="27" t="s">
        <v>48</v>
      </c>
      <c r="AH258" s="27" t="s">
        <v>48</v>
      </c>
      <c r="AI258" s="27"/>
      <c r="AJ258" s="27"/>
      <c r="AK258" t="str">
        <f t="shared" si="76"/>
        <v>ATTRIBUTENAME  VARCHAR(100),</v>
      </c>
    </row>
    <row r="259" ht="15.75" customHeight="1">
      <c r="A259" s="24"/>
      <c r="B259" s="24"/>
      <c r="C259" s="25">
        <v>6.0</v>
      </c>
      <c r="D259" t="s">
        <v>230</v>
      </c>
      <c r="E259" t="s">
        <v>7</v>
      </c>
      <c r="F259" s="9">
        <v>50.0</v>
      </c>
      <c r="G259" s="27" t="s">
        <v>48</v>
      </c>
      <c r="H259" s="27" t="s">
        <v>48</v>
      </c>
      <c r="I259" s="27"/>
      <c r="J259" t="str">
        <f>VLOOKUP($E259,MAPPING!$B$2:$F$7,2,0)</f>
        <v>STRING</v>
      </c>
      <c r="K259" s="9">
        <v>50.0</v>
      </c>
      <c r="L259" s="27" t="s">
        <v>48</v>
      </c>
      <c r="M259" s="27" t="s">
        <v>48</v>
      </c>
      <c r="N259" s="27"/>
      <c r="O259" s="27"/>
      <c r="P259" t="str">
        <f t="shared" si="73"/>
        <v>ATTRIBUTEVALUE STRING,</v>
      </c>
      <c r="Q259" t="str">
        <f>VLOOKUP($E259,MAPPING!$B$2:$F$7,3,0)</f>
        <v>VARCHAR</v>
      </c>
      <c r="R259" s="9">
        <v>50.0</v>
      </c>
      <c r="S259" s="27" t="s">
        <v>48</v>
      </c>
      <c r="T259" s="27" t="s">
        <v>48</v>
      </c>
      <c r="U259" s="27"/>
      <c r="V259" s="27"/>
      <c r="W259" t="str">
        <f t="shared" si="74"/>
        <v>ATTRIBUTEVALUE VARCHAR(50),</v>
      </c>
      <c r="X259" t="str">
        <f>VLOOKUP($E259,MAPPING!$B$2:$F$7,4,0)</f>
        <v>VARCHAR2</v>
      </c>
      <c r="Y259" s="9">
        <v>50.0</v>
      </c>
      <c r="Z259" s="27" t="s">
        <v>48</v>
      </c>
      <c r="AA259" s="27" t="s">
        <v>48</v>
      </c>
      <c r="AB259" s="27"/>
      <c r="AC259" s="27"/>
      <c r="AD259" s="28" t="str">
        <f t="shared" si="75"/>
        <v>ATTRIBUTEVALUE VARCHAR2(50),</v>
      </c>
      <c r="AE259" t="str">
        <f>VLOOKUP($E259,MAPPING!$B$2:$F$7,5,0)</f>
        <v> VARCHAR</v>
      </c>
      <c r="AF259" s="9">
        <v>50.0</v>
      </c>
      <c r="AG259" s="27" t="s">
        <v>48</v>
      </c>
      <c r="AH259" s="27" t="s">
        <v>48</v>
      </c>
      <c r="AI259" s="27"/>
      <c r="AJ259" s="27"/>
      <c r="AK259" t="str">
        <f t="shared" si="76"/>
        <v>ATTRIBUTEVALUE  VARCHAR(50),</v>
      </c>
    </row>
    <row r="260" ht="15.75" customHeight="1">
      <c r="A260" s="24"/>
      <c r="B260" s="24"/>
      <c r="C260" s="25">
        <v>7.0</v>
      </c>
      <c r="D260" t="s">
        <v>231</v>
      </c>
      <c r="E260" t="s">
        <v>7</v>
      </c>
      <c r="F260" s="9">
        <v>50.0</v>
      </c>
      <c r="G260" s="27" t="s">
        <v>48</v>
      </c>
      <c r="H260" s="27" t="s">
        <v>48</v>
      </c>
      <c r="I260" s="27"/>
      <c r="J260" t="str">
        <f>VLOOKUP($E260,MAPPING!$B$2:$F$7,2,0)</f>
        <v>STRING</v>
      </c>
      <c r="K260" s="9">
        <v>50.0</v>
      </c>
      <c r="L260" s="27" t="s">
        <v>48</v>
      </c>
      <c r="M260" s="27" t="s">
        <v>48</v>
      </c>
      <c r="N260" s="27"/>
      <c r="O260" s="27"/>
      <c r="P260" t="str">
        <f t="shared" si="73"/>
        <v>NULLCHECK_PASS STRING,</v>
      </c>
      <c r="Q260" t="str">
        <f>VLOOKUP($E260,MAPPING!$B$2:$F$7,3,0)</f>
        <v>VARCHAR</v>
      </c>
      <c r="R260" s="9">
        <v>50.0</v>
      </c>
      <c r="S260" s="27" t="s">
        <v>48</v>
      </c>
      <c r="T260" s="27" t="s">
        <v>48</v>
      </c>
      <c r="U260" s="27"/>
      <c r="V260" s="27"/>
      <c r="W260" t="str">
        <f t="shared" si="74"/>
        <v>NULLCHECK_PASS VARCHAR(50),</v>
      </c>
      <c r="X260" t="str">
        <f>VLOOKUP($E260,MAPPING!$B$2:$F$7,4,0)</f>
        <v>VARCHAR2</v>
      </c>
      <c r="Y260" s="9">
        <v>50.0</v>
      </c>
      <c r="Z260" s="27" t="s">
        <v>48</v>
      </c>
      <c r="AA260" s="27" t="s">
        <v>48</v>
      </c>
      <c r="AB260" s="27"/>
      <c r="AC260" s="27"/>
      <c r="AD260" s="28" t="str">
        <f t="shared" si="75"/>
        <v>NULLCHECK_PASS VARCHAR2(50),</v>
      </c>
      <c r="AE260" t="str">
        <f>VLOOKUP($E260,MAPPING!$B$2:$F$7,5,0)</f>
        <v> VARCHAR</v>
      </c>
      <c r="AF260" s="9">
        <v>50.0</v>
      </c>
      <c r="AG260" s="27" t="s">
        <v>48</v>
      </c>
      <c r="AH260" s="27" t="s">
        <v>48</v>
      </c>
      <c r="AI260" s="27"/>
      <c r="AJ260" s="27"/>
      <c r="AK260" t="str">
        <f t="shared" si="76"/>
        <v>NULLCHECK_PASS  VARCHAR(50),</v>
      </c>
    </row>
    <row r="261" ht="15.75" customHeight="1">
      <c r="A261" s="24"/>
      <c r="B261" s="24"/>
      <c r="C261" s="25">
        <v>8.0</v>
      </c>
      <c r="D261" t="s">
        <v>232</v>
      </c>
      <c r="E261" t="s">
        <v>7</v>
      </c>
      <c r="F261" s="9">
        <v>50.0</v>
      </c>
      <c r="G261" s="27" t="s">
        <v>48</v>
      </c>
      <c r="H261" s="27" t="s">
        <v>48</v>
      </c>
      <c r="I261" s="27"/>
      <c r="J261" t="str">
        <f>VLOOKUP($E261,MAPPING!$B$2:$F$7,2,0)</f>
        <v>STRING</v>
      </c>
      <c r="K261" s="9">
        <v>50.0</v>
      </c>
      <c r="L261" s="27" t="s">
        <v>48</v>
      </c>
      <c r="M261" s="27" t="s">
        <v>48</v>
      </c>
      <c r="N261" s="27"/>
      <c r="O261" s="27"/>
      <c r="P261" t="str">
        <f t="shared" si="73"/>
        <v>VALUECHECK_PASS STRING,</v>
      </c>
      <c r="Q261" t="str">
        <f>VLOOKUP($E261,MAPPING!$B$2:$F$7,3,0)</f>
        <v>VARCHAR</v>
      </c>
      <c r="R261" s="9">
        <v>50.0</v>
      </c>
      <c r="S261" s="27" t="s">
        <v>48</v>
      </c>
      <c r="T261" s="27" t="s">
        <v>48</v>
      </c>
      <c r="U261" s="27"/>
      <c r="V261" s="27"/>
      <c r="W261" t="str">
        <f t="shared" si="74"/>
        <v>VALUECHECK_PASS VARCHAR(50),</v>
      </c>
      <c r="X261" t="str">
        <f>VLOOKUP($E261,MAPPING!$B$2:$F$7,4,0)</f>
        <v>VARCHAR2</v>
      </c>
      <c r="Y261" s="9">
        <v>50.0</v>
      </c>
      <c r="Z261" s="27" t="s">
        <v>48</v>
      </c>
      <c r="AA261" s="27" t="s">
        <v>48</v>
      </c>
      <c r="AB261" s="27"/>
      <c r="AC261" s="27"/>
      <c r="AD261" s="28" t="str">
        <f t="shared" si="75"/>
        <v>VALUECHECK_PASS VARCHAR2(50),</v>
      </c>
      <c r="AE261" t="str">
        <f>VLOOKUP($E261,MAPPING!$B$2:$F$7,5,0)</f>
        <v> VARCHAR</v>
      </c>
      <c r="AF261" s="9">
        <v>50.0</v>
      </c>
      <c r="AG261" s="27" t="s">
        <v>48</v>
      </c>
      <c r="AH261" s="27" t="s">
        <v>48</v>
      </c>
      <c r="AI261" s="27"/>
      <c r="AJ261" s="27"/>
      <c r="AK261" t="str">
        <f t="shared" si="76"/>
        <v>VALUECHECK_PASS  VARCHAR(50),</v>
      </c>
    </row>
    <row r="262" ht="15.75" customHeight="1">
      <c r="A262" s="24"/>
      <c r="B262" s="24"/>
      <c r="C262" s="25">
        <v>9.0</v>
      </c>
      <c r="D262" t="s">
        <v>233</v>
      </c>
      <c r="E262" t="s">
        <v>7</v>
      </c>
      <c r="F262" s="9">
        <v>50.0</v>
      </c>
      <c r="G262" s="27" t="s">
        <v>48</v>
      </c>
      <c r="H262" s="27" t="s">
        <v>48</v>
      </c>
      <c r="I262" s="27"/>
      <c r="J262" t="str">
        <f>VLOOKUP($E262,MAPPING!$B$2:$F$7,2,0)</f>
        <v>STRING</v>
      </c>
      <c r="K262" s="9">
        <v>50.0</v>
      </c>
      <c r="L262" s="27" t="s">
        <v>48</v>
      </c>
      <c r="M262" s="27" t="s">
        <v>48</v>
      </c>
      <c r="N262" s="27"/>
      <c r="O262" s="27"/>
      <c r="P262" t="str">
        <f t="shared" si="73"/>
        <v>RANGECHECK_PASS STRING,</v>
      </c>
      <c r="Q262" t="str">
        <f>VLOOKUP($E262,MAPPING!$B$2:$F$7,3,0)</f>
        <v>VARCHAR</v>
      </c>
      <c r="R262" s="9">
        <v>50.0</v>
      </c>
      <c r="S262" s="27" t="s">
        <v>48</v>
      </c>
      <c r="T262" s="27" t="s">
        <v>48</v>
      </c>
      <c r="U262" s="27"/>
      <c r="V262" s="27"/>
      <c r="W262" t="str">
        <f t="shared" si="74"/>
        <v>RANGECHECK_PASS VARCHAR(50),</v>
      </c>
      <c r="X262" t="str">
        <f>VLOOKUP($E262,MAPPING!$B$2:$F$7,4,0)</f>
        <v>VARCHAR2</v>
      </c>
      <c r="Y262" s="9">
        <v>50.0</v>
      </c>
      <c r="Z262" s="27" t="s">
        <v>48</v>
      </c>
      <c r="AA262" s="27" t="s">
        <v>48</v>
      </c>
      <c r="AB262" s="27"/>
      <c r="AC262" s="27"/>
      <c r="AD262" s="28" t="str">
        <f t="shared" si="75"/>
        <v>RANGECHECK_PASS VARCHAR2(50),</v>
      </c>
      <c r="AE262" t="str">
        <f>VLOOKUP($E262,MAPPING!$B$2:$F$7,5,0)</f>
        <v> VARCHAR</v>
      </c>
      <c r="AF262" s="9">
        <v>50.0</v>
      </c>
      <c r="AG262" s="27" t="s">
        <v>48</v>
      </c>
      <c r="AH262" s="27" t="s">
        <v>48</v>
      </c>
      <c r="AI262" s="27"/>
      <c r="AJ262" s="27"/>
      <c r="AK262" t="str">
        <f t="shared" si="76"/>
        <v>RANGECHECK_PASS  VARCHAR(50),</v>
      </c>
    </row>
    <row r="263" ht="15.75" customHeight="1">
      <c r="A263" s="24"/>
      <c r="B263" s="24"/>
      <c r="C263" s="25">
        <v>10.0</v>
      </c>
      <c r="D263" t="s">
        <v>234</v>
      </c>
      <c r="E263" t="s">
        <v>7</v>
      </c>
      <c r="F263" s="9">
        <v>50.0</v>
      </c>
      <c r="G263" s="27" t="s">
        <v>48</v>
      </c>
      <c r="H263" s="27" t="s">
        <v>48</v>
      </c>
      <c r="I263" s="27"/>
      <c r="J263" t="str">
        <f>VLOOKUP($E263,MAPPING!$B$2:$F$7,2,0)</f>
        <v>STRING</v>
      </c>
      <c r="K263" s="9">
        <v>50.0</v>
      </c>
      <c r="L263" s="27" t="s">
        <v>48</v>
      </c>
      <c r="M263" s="27" t="s">
        <v>48</v>
      </c>
      <c r="N263" s="27"/>
      <c r="O263" s="27"/>
      <c r="P263" t="str">
        <f t="shared" si="73"/>
        <v>DATATYPECHECK_PASS STRING,</v>
      </c>
      <c r="Q263" t="str">
        <f>VLOOKUP($E263,MAPPING!$B$2:$F$7,3,0)</f>
        <v>VARCHAR</v>
      </c>
      <c r="R263" s="9">
        <v>50.0</v>
      </c>
      <c r="S263" s="27" t="s">
        <v>48</v>
      </c>
      <c r="T263" s="27" t="s">
        <v>48</v>
      </c>
      <c r="U263" s="27"/>
      <c r="V263" s="27"/>
      <c r="W263" t="str">
        <f t="shared" si="74"/>
        <v>DATATYPECHECK_PASS VARCHAR(50),</v>
      </c>
      <c r="X263" t="str">
        <f>VLOOKUP($E263,MAPPING!$B$2:$F$7,4,0)</f>
        <v>VARCHAR2</v>
      </c>
      <c r="Y263" s="9">
        <v>50.0</v>
      </c>
      <c r="Z263" s="27" t="s">
        <v>48</v>
      </c>
      <c r="AA263" s="27" t="s">
        <v>48</v>
      </c>
      <c r="AB263" s="27"/>
      <c r="AC263" s="27"/>
      <c r="AD263" s="28" t="str">
        <f t="shared" si="75"/>
        <v>DATATYPECHECK_PASS VARCHAR2(50),</v>
      </c>
      <c r="AE263" t="str">
        <f>VLOOKUP($E263,MAPPING!$B$2:$F$7,5,0)</f>
        <v> VARCHAR</v>
      </c>
      <c r="AF263" s="9">
        <v>50.0</v>
      </c>
      <c r="AG263" s="27" t="s">
        <v>48</v>
      </c>
      <c r="AH263" s="27" t="s">
        <v>48</v>
      </c>
      <c r="AI263" s="27"/>
      <c r="AJ263" s="27"/>
      <c r="AK263" t="str">
        <f t="shared" si="76"/>
        <v>DATATYPECHECK_PASS  VARCHAR(50),</v>
      </c>
    </row>
    <row r="264" ht="15.75" customHeight="1">
      <c r="A264" s="24"/>
      <c r="B264" s="24"/>
      <c r="C264" s="25">
        <v>11.0</v>
      </c>
      <c r="D264" t="s">
        <v>235</v>
      </c>
      <c r="E264" t="s">
        <v>7</v>
      </c>
      <c r="F264" s="9">
        <v>50.0</v>
      </c>
      <c r="G264" s="27" t="s">
        <v>48</v>
      </c>
      <c r="H264" s="27" t="s">
        <v>48</v>
      </c>
      <c r="I264" s="27"/>
      <c r="J264" t="str">
        <f>VLOOKUP($E264,MAPPING!$B$2:$F$7,2,0)</f>
        <v>STRING</v>
      </c>
      <c r="K264" s="9">
        <v>50.0</v>
      </c>
      <c r="L264" s="27" t="s">
        <v>48</v>
      </c>
      <c r="M264" s="27" t="s">
        <v>48</v>
      </c>
      <c r="N264" s="27"/>
      <c r="O264" s="27"/>
      <c r="P264" t="str">
        <f t="shared" si="73"/>
        <v>DATAFORMATCHECK_PASS STRING,</v>
      </c>
      <c r="Q264" t="str">
        <f>VLOOKUP($E264,MAPPING!$B$2:$F$7,3,0)</f>
        <v>VARCHAR</v>
      </c>
      <c r="R264" s="9">
        <v>50.0</v>
      </c>
      <c r="S264" s="27" t="s">
        <v>48</v>
      </c>
      <c r="T264" s="27" t="s">
        <v>48</v>
      </c>
      <c r="U264" s="27"/>
      <c r="V264" s="27"/>
      <c r="W264" t="str">
        <f t="shared" si="74"/>
        <v>DATAFORMATCHECK_PASS VARCHAR(50),</v>
      </c>
      <c r="X264" t="str">
        <f>VLOOKUP($E264,MAPPING!$B$2:$F$7,4,0)</f>
        <v>VARCHAR2</v>
      </c>
      <c r="Y264" s="9">
        <v>50.0</v>
      </c>
      <c r="Z264" s="27" t="s">
        <v>48</v>
      </c>
      <c r="AA264" s="27" t="s">
        <v>48</v>
      </c>
      <c r="AB264" s="27"/>
      <c r="AC264" s="27"/>
      <c r="AD264" s="28" t="str">
        <f t="shared" si="75"/>
        <v>DATAFORMATCHECK_PASS VARCHAR2(50),</v>
      </c>
      <c r="AE264" t="str">
        <f>VLOOKUP($E264,MAPPING!$B$2:$F$7,5,0)</f>
        <v> VARCHAR</v>
      </c>
      <c r="AF264" s="9">
        <v>50.0</v>
      </c>
      <c r="AG264" s="27" t="s">
        <v>48</v>
      </c>
      <c r="AH264" s="27" t="s">
        <v>48</v>
      </c>
      <c r="AI264" s="27"/>
      <c r="AJ264" s="27"/>
      <c r="AK264" t="str">
        <f t="shared" si="76"/>
        <v>DATAFORMATCHECK_PASS  VARCHAR(50),</v>
      </c>
    </row>
    <row r="265" ht="15.75" customHeight="1">
      <c r="A265" s="24"/>
      <c r="B265" s="24"/>
      <c r="C265" s="25">
        <v>12.0</v>
      </c>
      <c r="D265" t="s">
        <v>236</v>
      </c>
      <c r="E265" t="s">
        <v>7</v>
      </c>
      <c r="F265" s="9">
        <v>50.0</v>
      </c>
      <c r="G265" s="27" t="s">
        <v>48</v>
      </c>
      <c r="H265" s="27" t="s">
        <v>48</v>
      </c>
      <c r="I265" s="27"/>
      <c r="J265" t="str">
        <f>VLOOKUP($E265,MAPPING!$B$2:$F$7,2,0)</f>
        <v>STRING</v>
      </c>
      <c r="K265" s="9">
        <v>50.0</v>
      </c>
      <c r="L265" s="27" t="s">
        <v>48</v>
      </c>
      <c r="M265" s="27" t="s">
        <v>48</v>
      </c>
      <c r="N265" s="27"/>
      <c r="O265" s="27"/>
      <c r="P265" t="str">
        <f t="shared" si="73"/>
        <v>LENGTHCHECK_PASS STRING,</v>
      </c>
      <c r="Q265" t="str">
        <f>VLOOKUP($E265,MAPPING!$B$2:$F$7,3,0)</f>
        <v>VARCHAR</v>
      </c>
      <c r="R265" s="9">
        <v>50.0</v>
      </c>
      <c r="S265" s="27" t="s">
        <v>48</v>
      </c>
      <c r="T265" s="27" t="s">
        <v>48</v>
      </c>
      <c r="U265" s="27"/>
      <c r="V265" s="27"/>
      <c r="W265" t="str">
        <f t="shared" si="74"/>
        <v>LENGTHCHECK_PASS VARCHAR(50),</v>
      </c>
      <c r="X265" t="str">
        <f>VLOOKUP($E265,MAPPING!$B$2:$F$7,4,0)</f>
        <v>VARCHAR2</v>
      </c>
      <c r="Y265" s="9">
        <v>50.0</v>
      </c>
      <c r="Z265" s="27" t="s">
        <v>48</v>
      </c>
      <c r="AA265" s="27" t="s">
        <v>48</v>
      </c>
      <c r="AB265" s="27"/>
      <c r="AC265" s="27"/>
      <c r="AD265" s="28" t="str">
        <f t="shared" si="75"/>
        <v>LENGTHCHECK_PASS VARCHAR2(50),</v>
      </c>
      <c r="AE265" t="str">
        <f>VLOOKUP($E265,MAPPING!$B$2:$F$7,5,0)</f>
        <v> VARCHAR</v>
      </c>
      <c r="AF265" s="9">
        <v>50.0</v>
      </c>
      <c r="AG265" s="27" t="s">
        <v>48</v>
      </c>
      <c r="AH265" s="27" t="s">
        <v>48</v>
      </c>
      <c r="AI265" s="27"/>
      <c r="AJ265" s="27"/>
      <c r="AK265" t="str">
        <f t="shared" si="76"/>
        <v>LENGTHCHECK_PASS  VARCHAR(50),</v>
      </c>
    </row>
    <row r="266" ht="15.75" customHeight="1">
      <c r="A266" s="24"/>
      <c r="B266" s="24"/>
      <c r="C266" s="25">
        <v>13.0</v>
      </c>
      <c r="D266" t="s">
        <v>237</v>
      </c>
      <c r="E266" t="s">
        <v>7</v>
      </c>
      <c r="F266" s="9">
        <v>50.0</v>
      </c>
      <c r="G266" s="27" t="s">
        <v>48</v>
      </c>
      <c r="H266" s="27" t="s">
        <v>48</v>
      </c>
      <c r="I266" s="27"/>
      <c r="J266" t="str">
        <f>VLOOKUP($E266,MAPPING!$B$2:$F$7,2,0)</f>
        <v>STRING</v>
      </c>
      <c r="K266" s="9">
        <v>50.0</v>
      </c>
      <c r="L266" s="27" t="s">
        <v>48</v>
      </c>
      <c r="M266" s="27" t="s">
        <v>48</v>
      </c>
      <c r="N266" s="27"/>
      <c r="O266" s="27"/>
      <c r="P266" t="str">
        <f t="shared" si="73"/>
        <v>REFINTEGRITYCHECK_PASS STRING,</v>
      </c>
      <c r="Q266" t="str">
        <f>VLOOKUP($E266,MAPPING!$B$2:$F$7,3,0)</f>
        <v>VARCHAR</v>
      </c>
      <c r="R266" s="9">
        <v>50.0</v>
      </c>
      <c r="S266" s="27" t="s">
        <v>48</v>
      </c>
      <c r="T266" s="27" t="s">
        <v>48</v>
      </c>
      <c r="U266" s="27"/>
      <c r="V266" s="27"/>
      <c r="W266" t="str">
        <f t="shared" si="74"/>
        <v>REFINTEGRITYCHECK_PASS VARCHAR(50),</v>
      </c>
      <c r="X266" t="str">
        <f>VLOOKUP($E266,MAPPING!$B$2:$F$7,4,0)</f>
        <v>VARCHAR2</v>
      </c>
      <c r="Y266" s="9">
        <v>50.0</v>
      </c>
      <c r="Z266" s="27" t="s">
        <v>48</v>
      </c>
      <c r="AA266" s="27" t="s">
        <v>48</v>
      </c>
      <c r="AB266" s="27"/>
      <c r="AC266" s="27"/>
      <c r="AD266" s="28" t="str">
        <f t="shared" si="75"/>
        <v>REFINTEGRITYCHECK_PASS VARCHAR2(50),</v>
      </c>
      <c r="AE266" t="str">
        <f>VLOOKUP($E266,MAPPING!$B$2:$F$7,5,0)</f>
        <v> VARCHAR</v>
      </c>
      <c r="AF266" s="9">
        <v>50.0</v>
      </c>
      <c r="AG266" s="27" t="s">
        <v>48</v>
      </c>
      <c r="AH266" s="27" t="s">
        <v>48</v>
      </c>
      <c r="AI266" s="27"/>
      <c r="AJ266" s="27"/>
      <c r="AK266" t="str">
        <f t="shared" si="76"/>
        <v>REFINTEGRITYCHECK_PASS  VARCHAR(50),</v>
      </c>
    </row>
    <row r="267" ht="15.75" customHeight="1">
      <c r="A267" s="24"/>
      <c r="B267" s="24"/>
      <c r="C267" s="25">
        <v>14.0</v>
      </c>
      <c r="D267" t="s">
        <v>238</v>
      </c>
      <c r="E267" t="s">
        <v>7</v>
      </c>
      <c r="F267" s="9">
        <v>50.0</v>
      </c>
      <c r="G267" s="27" t="s">
        <v>48</v>
      </c>
      <c r="H267" s="27" t="s">
        <v>48</v>
      </c>
      <c r="I267" s="27"/>
      <c r="J267" t="str">
        <f>VLOOKUP($E267,MAPPING!$B$2:$F$7,2,0)</f>
        <v>STRING</v>
      </c>
      <c r="K267" s="9">
        <v>50.0</v>
      </c>
      <c r="L267" s="27" t="s">
        <v>48</v>
      </c>
      <c r="M267" s="27" t="s">
        <v>48</v>
      </c>
      <c r="N267" s="27"/>
      <c r="O267" s="27"/>
      <c r="P267" t="str">
        <f t="shared" si="73"/>
        <v>DUPCHECK_PASS STRING,</v>
      </c>
      <c r="Q267" t="str">
        <f>VLOOKUP($E267,MAPPING!$B$2:$F$7,3,0)</f>
        <v>VARCHAR</v>
      </c>
      <c r="R267" s="9">
        <v>50.0</v>
      </c>
      <c r="S267" s="27" t="s">
        <v>48</v>
      </c>
      <c r="T267" s="27" t="s">
        <v>48</v>
      </c>
      <c r="U267" s="27"/>
      <c r="V267" s="27"/>
      <c r="W267" t="str">
        <f t="shared" si="74"/>
        <v>DUPCHECK_PASS VARCHAR(50),</v>
      </c>
      <c r="X267" t="str">
        <f>VLOOKUP($E267,MAPPING!$B$2:$F$7,4,0)</f>
        <v>VARCHAR2</v>
      </c>
      <c r="Y267" s="9">
        <v>50.0</v>
      </c>
      <c r="Z267" s="27" t="s">
        <v>48</v>
      </c>
      <c r="AA267" s="27" t="s">
        <v>48</v>
      </c>
      <c r="AB267" s="27"/>
      <c r="AC267" s="27"/>
      <c r="AD267" s="28" t="str">
        <f t="shared" si="75"/>
        <v>DUPCHECK_PASS VARCHAR2(50),</v>
      </c>
      <c r="AE267" t="str">
        <f>VLOOKUP($E267,MAPPING!$B$2:$F$7,5,0)</f>
        <v> VARCHAR</v>
      </c>
      <c r="AF267" s="9">
        <v>50.0</v>
      </c>
      <c r="AG267" s="27" t="s">
        <v>48</v>
      </c>
      <c r="AH267" s="27" t="s">
        <v>48</v>
      </c>
      <c r="AI267" s="27"/>
      <c r="AJ267" s="27"/>
      <c r="AK267" t="str">
        <f t="shared" si="76"/>
        <v>DUPCHECK_PASS  VARCHAR(50),</v>
      </c>
    </row>
    <row r="268" ht="15.75" customHeight="1">
      <c r="A268" s="24"/>
      <c r="B268" s="24"/>
      <c r="C268" s="25">
        <v>15.0</v>
      </c>
      <c r="D268" t="s">
        <v>239</v>
      </c>
      <c r="E268" t="s">
        <v>7</v>
      </c>
      <c r="F268" s="9">
        <v>50.0</v>
      </c>
      <c r="G268" s="27" t="s">
        <v>48</v>
      </c>
      <c r="H268" s="27" t="s">
        <v>48</v>
      </c>
      <c r="I268" s="27"/>
      <c r="J268" t="str">
        <f>VLOOKUP($E268,MAPPING!$B$2:$F$7,2,0)</f>
        <v>STRING</v>
      </c>
      <c r="K268" s="9">
        <v>50.0</v>
      </c>
      <c r="L268" s="27" t="s">
        <v>48</v>
      </c>
      <c r="M268" s="27" t="s">
        <v>48</v>
      </c>
      <c r="N268" s="27"/>
      <c r="O268" s="27"/>
      <c r="P268" t="str">
        <f t="shared" si="73"/>
        <v>CUSTOMCHECK_PASS STRING,</v>
      </c>
      <c r="Q268" t="str">
        <f>VLOOKUP($E268,MAPPING!$B$2:$F$7,3,0)</f>
        <v>VARCHAR</v>
      </c>
      <c r="R268" s="9">
        <v>50.0</v>
      </c>
      <c r="S268" s="27" t="s">
        <v>48</v>
      </c>
      <c r="T268" s="27" t="s">
        <v>48</v>
      </c>
      <c r="U268" s="27"/>
      <c r="V268" s="27"/>
      <c r="W268" t="str">
        <f t="shared" si="74"/>
        <v>CUSTOMCHECK_PASS VARCHAR(50),</v>
      </c>
      <c r="X268" t="str">
        <f>VLOOKUP($E268,MAPPING!$B$2:$F$7,4,0)</f>
        <v>VARCHAR2</v>
      </c>
      <c r="Y268" s="9">
        <v>50.0</v>
      </c>
      <c r="Z268" s="27" t="s">
        <v>48</v>
      </c>
      <c r="AA268" s="27" t="s">
        <v>48</v>
      </c>
      <c r="AB268" s="27"/>
      <c r="AC268" s="27"/>
      <c r="AD268" s="28" t="str">
        <f t="shared" si="75"/>
        <v>CUSTOMCHECK_PASS VARCHAR2(50),</v>
      </c>
      <c r="AE268" t="str">
        <f>VLOOKUP($E268,MAPPING!$B$2:$F$7,5,0)</f>
        <v> VARCHAR</v>
      </c>
      <c r="AF268" s="9">
        <v>50.0</v>
      </c>
      <c r="AG268" s="27" t="s">
        <v>48</v>
      </c>
      <c r="AH268" s="27" t="s">
        <v>48</v>
      </c>
      <c r="AI268" s="27"/>
      <c r="AJ268" s="27"/>
      <c r="AK268" t="str">
        <f t="shared" si="76"/>
        <v>CUSTOMCHECK_PASS  VARCHAR(50),</v>
      </c>
    </row>
    <row r="269" ht="15.75" customHeight="1">
      <c r="A269" s="24"/>
      <c r="B269" s="24"/>
      <c r="C269" s="25">
        <v>16.0</v>
      </c>
      <c r="D269" t="s">
        <v>222</v>
      </c>
      <c r="E269" t="s">
        <v>12</v>
      </c>
      <c r="F269" s="9">
        <v>10.0</v>
      </c>
      <c r="G269" s="27" t="s">
        <v>48</v>
      </c>
      <c r="H269" s="27" t="s">
        <v>48</v>
      </c>
      <c r="I269" s="27"/>
      <c r="J269" t="str">
        <f>VLOOKUP($E269,MAPPING!$B$2:$F$7,2,0)</f>
        <v>INT</v>
      </c>
      <c r="K269" s="9">
        <v>10.0</v>
      </c>
      <c r="L269" s="27" t="s">
        <v>48</v>
      </c>
      <c r="M269" s="27" t="s">
        <v>48</v>
      </c>
      <c r="N269" s="27"/>
      <c r="O269" s="27"/>
      <c r="P269" t="str">
        <f>CONCATENATE(UPPER($D269)," ",J269,");")</f>
        <v>VERSION INT);</v>
      </c>
      <c r="Q269" t="str">
        <f>VLOOKUP($E269,MAPPING!$B$2:$F$7,3,0)</f>
        <v>INTEGER</v>
      </c>
      <c r="R269" s="9">
        <v>10.0</v>
      </c>
      <c r="S269" s="27" t="s">
        <v>48</v>
      </c>
      <c r="T269" s="27" t="s">
        <v>48</v>
      </c>
      <c r="U269" s="27"/>
      <c r="V269" s="27"/>
      <c r="W269" t="str">
        <f>CONCATENATE(UPPER($D269)," ",Q269,"(",R269,")",IF(U269&lt;&gt;"",CONCATENATE(" DEFAULT ",U269),""),IF(S269="Y"," NOT NULL",""),");")</f>
        <v>VERSION INTEGER(10));</v>
      </c>
      <c r="X269" t="str">
        <f>VLOOKUP($E269,MAPPING!$B$2:$F$7,4,0)</f>
        <v>INTEGER</v>
      </c>
      <c r="Y269" s="9">
        <v>10.0</v>
      </c>
      <c r="Z269" s="27" t="s">
        <v>48</v>
      </c>
      <c r="AA269" s="27" t="s">
        <v>48</v>
      </c>
      <c r="AB269" s="27"/>
      <c r="AC269" s="27"/>
      <c r="AD269" s="28" t="str">
        <f>CONCATENATE(UPPER($D269)," ",X269,IF(X269="INTEGER","",CONCATENATE("(",Y269,")")) ,IF(Z269="Y"," NOT NULL",""),")")</f>
        <v>VERSION INTEGER)</v>
      </c>
      <c r="AE269" t="str">
        <f>VLOOKUP($E269,MAPPING!$B$2:$F$7,5,0)</f>
        <v>INTEGER</v>
      </c>
      <c r="AF269" s="9">
        <v>10.0</v>
      </c>
      <c r="AG269" s="27" t="s">
        <v>48</v>
      </c>
      <c r="AH269" s="27" t="s">
        <v>48</v>
      </c>
      <c r="AI269" s="27"/>
      <c r="AJ269" s="27"/>
      <c r="AK269" t="str">
        <f>CONCATENATE(UPPER($D269)," ",AE269,IF(AE269="INTEGER","",CONCATENATE("(",AF269,")")),IF(AI269&lt;&gt;"",CONCATENATE(" DEFAULT ",AI269),""),IF(AG269="Y"," NOT NULL",""),");")</f>
        <v>VERSION INTEGER);</v>
      </c>
    </row>
    <row r="270" ht="15.75" customHeight="1">
      <c r="A270" s="24"/>
      <c r="B270" s="24" t="s">
        <v>240</v>
      </c>
      <c r="C270" s="25">
        <v>0.0</v>
      </c>
      <c r="D270" t="s">
        <v>46</v>
      </c>
      <c r="E270" t="s">
        <v>7</v>
      </c>
      <c r="F270" s="9">
        <v>50.0</v>
      </c>
      <c r="G270" t="s">
        <v>47</v>
      </c>
      <c r="H270" s="27" t="s">
        <v>48</v>
      </c>
      <c r="I270">
        <v>0.0</v>
      </c>
      <c r="J270" t="str">
        <f>VLOOKUP($E270,MAPPING!$B$2:$F$7,2,0)</f>
        <v>STRING</v>
      </c>
      <c r="K270" s="9">
        <v>50.0</v>
      </c>
      <c r="L270" t="s">
        <v>47</v>
      </c>
      <c r="M270" s="27" t="s">
        <v>48</v>
      </c>
      <c r="N270">
        <v>0.0</v>
      </c>
      <c r="O270" s="26" t="str">
        <f>CONCATENATE("DROP TABLE IF EXISTS ",UPPER($B$270),";",CHAR(10),"CREATE TABLE ",UPPER($B$270),"(")</f>
        <v>DROP TABLE IF EXISTS FACT_ACCOUNT_SUMMARY_MONTHLY;
CREATE TABLE FACT_ACCOUNT_SUMMARY_MONTHLY(</v>
      </c>
      <c r="P270" t="str">
        <f t="shared" ref="P270:P275" si="77">CONCATENATE(UPPER($D270)," ",J270,",")</f>
        <v>ACCOUNT_ID STRING,</v>
      </c>
      <c r="Q270" t="str">
        <f>VLOOKUP($E270,MAPPING!$B$2:$F$7,3,0)</f>
        <v>VARCHAR</v>
      </c>
      <c r="R270" s="9">
        <v>50.0</v>
      </c>
      <c r="S270" t="s">
        <v>47</v>
      </c>
      <c r="T270" s="27" t="s">
        <v>48</v>
      </c>
      <c r="U270">
        <v>0.0</v>
      </c>
      <c r="V270" s="26" t="str">
        <f>CONCATENATE("DROP TABLE IF EXISTS ",UPPER($B$270),";",CHAR(10),"CREATE TABLE ",UPPER($B$270),"(")</f>
        <v>DROP TABLE IF EXISTS FACT_ACCOUNT_SUMMARY_MONTHLY;
CREATE TABLE FACT_ACCOUNT_SUMMARY_MONTHLY(</v>
      </c>
      <c r="W270" t="str">
        <f t="shared" ref="W270:W277" si="78">CONCATENATE(UPPER($D270)," ",Q270,"(",R270,")",IF(U270&lt;&gt;"",CONCATENATE(" DEFAULT ",U270),""),IF(S270="Y"," NOT NULL",""),",")</f>
        <v>ACCOUNT_ID VARCHAR(50) DEFAULT 0 NOT NULL,</v>
      </c>
      <c r="X270" t="str">
        <f>VLOOKUP($E270,MAPPING!$B$2:$F$7,4,0)</f>
        <v>VARCHAR2</v>
      </c>
      <c r="Y270" s="9">
        <v>50.0</v>
      </c>
      <c r="Z270" t="s">
        <v>47</v>
      </c>
      <c r="AA270" s="27" t="s">
        <v>48</v>
      </c>
      <c r="AB270">
        <v>0.0</v>
      </c>
      <c r="AC270" s="26" t="str">
        <f>CONCATENATE("DROP TABLE ",UPPER($B$270),";",CHAR(10),"CREATE TABLE ",UPPER($B$270),"(",CHAR(10),)</f>
        <v>DROP TABLE FACT_ACCOUNT_SUMMARY_MONTHLY;
CREATE TABLE FACT_ACCOUNT_SUMMARY_MONTHLY(
</v>
      </c>
      <c r="AD270" s="28" t="str">
        <f t="shared" ref="AD270:AD277" si="79">CONCATENATE(UPPER($D270)," ",X270,IF(X270="INTEGER","",CONCATENATE("(",Y270,")")) ,IF(Z270="Y"," NOT NULL",""),",")</f>
        <v>ACCOUNT_ID VARCHAR2(50) NOT NULL,</v>
      </c>
      <c r="AE270" t="str">
        <f>VLOOKUP($E270,MAPPING!$B$2:$F$7,5,0)</f>
        <v> VARCHAR</v>
      </c>
      <c r="AF270" s="9">
        <v>50.0</v>
      </c>
      <c r="AG270" t="s">
        <v>47</v>
      </c>
      <c r="AH270" s="27" t="s">
        <v>48</v>
      </c>
      <c r="AI270">
        <v>0.0</v>
      </c>
      <c r="AJ270" s="26" t="str">
        <f>CONCATENATE("DROP TABLE IF EXISTS ",UPPER($B$270),";",CHAR(10),"CREATE TABLE ",UPPER($B$270),"(")</f>
        <v>DROP TABLE IF EXISTS FACT_ACCOUNT_SUMMARY_MONTHLY;
CREATE TABLE FACT_ACCOUNT_SUMMARY_MONTHLY(</v>
      </c>
      <c r="AK270" t="str">
        <f t="shared" ref="AK270:AK277" si="80">CONCATENATE(UPPER($D270)," ",AE270,IF(AE270="INTEGER","",CONCATENATE("(",AF270,")")),IF(AI270&lt;&gt;"",CONCATENATE(" DEFAULT ",AI270),""),IF(AG270="Y"," NOT NULL",""),",")</f>
        <v>ACCOUNT_ID  VARCHAR(50) DEFAULT 0 NOT NULL,</v>
      </c>
    </row>
    <row r="271" ht="15.75" customHeight="1">
      <c r="A271" s="24"/>
      <c r="B271" s="24"/>
      <c r="C271" s="25">
        <v>1.0</v>
      </c>
      <c r="D271" t="s">
        <v>190</v>
      </c>
      <c r="E271" t="s">
        <v>7</v>
      </c>
      <c r="F271" s="9">
        <v>50.0</v>
      </c>
      <c r="G271" s="27" t="s">
        <v>47</v>
      </c>
      <c r="H271" s="27" t="s">
        <v>48</v>
      </c>
      <c r="I271">
        <v>0.0</v>
      </c>
      <c r="J271" t="str">
        <f>VLOOKUP($E271,MAPPING!$B$2:$F$7,2,0)</f>
        <v>STRING</v>
      </c>
      <c r="K271" s="9">
        <v>50.0</v>
      </c>
      <c r="L271" s="27" t="s">
        <v>47</v>
      </c>
      <c r="M271" s="27" t="s">
        <v>48</v>
      </c>
      <c r="N271">
        <v>0.0</v>
      </c>
      <c r="P271" t="str">
        <f t="shared" si="77"/>
        <v>YYYY_MM STRING,</v>
      </c>
      <c r="Q271" t="str">
        <f>VLOOKUP($E271,MAPPING!$B$2:$F$7,3,0)</f>
        <v>VARCHAR</v>
      </c>
      <c r="R271" s="9">
        <v>50.0</v>
      </c>
      <c r="S271" s="27" t="s">
        <v>47</v>
      </c>
      <c r="T271" s="27" t="s">
        <v>48</v>
      </c>
      <c r="U271">
        <v>0.0</v>
      </c>
      <c r="W271" t="str">
        <f t="shared" si="78"/>
        <v>YYYY_MM VARCHAR(50) DEFAULT 0 NOT NULL,</v>
      </c>
      <c r="X271" t="str">
        <f>VLOOKUP($E271,MAPPING!$B$2:$F$7,4,0)</f>
        <v>VARCHAR2</v>
      </c>
      <c r="Y271" s="9">
        <v>50.0</v>
      </c>
      <c r="Z271" s="27" t="s">
        <v>47</v>
      </c>
      <c r="AA271" s="27" t="s">
        <v>48</v>
      </c>
      <c r="AB271">
        <v>0.0</v>
      </c>
      <c r="AD271" s="28" t="str">
        <f t="shared" si="79"/>
        <v>YYYY_MM VARCHAR2(50) NOT NULL,</v>
      </c>
      <c r="AE271" t="str">
        <f>VLOOKUP($E271,MAPPING!$B$2:$F$7,5,0)</f>
        <v> VARCHAR</v>
      </c>
      <c r="AF271" s="9">
        <v>50.0</v>
      </c>
      <c r="AG271" s="27" t="s">
        <v>47</v>
      </c>
      <c r="AH271" s="27" t="s">
        <v>48</v>
      </c>
      <c r="AI271">
        <v>0.0</v>
      </c>
      <c r="AK271" t="str">
        <f t="shared" si="80"/>
        <v>YYYY_MM  VARCHAR(50) DEFAULT 0 NOT NULL,</v>
      </c>
    </row>
    <row r="272" ht="15.75" customHeight="1">
      <c r="A272" s="24"/>
      <c r="B272" s="24"/>
      <c r="C272" s="25">
        <v>2.0</v>
      </c>
      <c r="D272" t="s">
        <v>241</v>
      </c>
      <c r="E272" t="s">
        <v>12</v>
      </c>
      <c r="F272" s="9">
        <v>10.0</v>
      </c>
      <c r="G272" s="27" t="s">
        <v>48</v>
      </c>
      <c r="H272" s="27" t="s">
        <v>48</v>
      </c>
      <c r="I272" s="27"/>
      <c r="J272" t="str">
        <f>VLOOKUP($E272,MAPPING!$B$2:$F$7,2,0)</f>
        <v>INT</v>
      </c>
      <c r="K272" s="9">
        <v>10.0</v>
      </c>
      <c r="L272" s="27" t="s">
        <v>48</v>
      </c>
      <c r="M272" s="27" t="s">
        <v>48</v>
      </c>
      <c r="N272" s="27"/>
      <c r="O272" s="27"/>
      <c r="P272" t="str">
        <f t="shared" si="77"/>
        <v>TOTAL_TRANS_COUNT INT,</v>
      </c>
      <c r="Q272" t="str">
        <f>VLOOKUP($E272,MAPPING!$B$2:$F$7,3,0)</f>
        <v>INTEGER</v>
      </c>
      <c r="R272" s="9">
        <v>10.0</v>
      </c>
      <c r="S272" s="27" t="s">
        <v>48</v>
      </c>
      <c r="T272" s="27" t="s">
        <v>48</v>
      </c>
      <c r="U272" s="27"/>
      <c r="V272" s="27"/>
      <c r="W272" t="str">
        <f t="shared" si="78"/>
        <v>TOTAL_TRANS_COUNT INTEGER(10),</v>
      </c>
      <c r="X272" t="str">
        <f>VLOOKUP($E272,MAPPING!$B$2:$F$7,4,0)</f>
        <v>INTEGER</v>
      </c>
      <c r="Y272" s="9">
        <v>10.0</v>
      </c>
      <c r="Z272" s="27" t="s">
        <v>48</v>
      </c>
      <c r="AA272" s="27" t="s">
        <v>48</v>
      </c>
      <c r="AB272" s="27"/>
      <c r="AC272" s="27"/>
      <c r="AD272" s="28" t="str">
        <f t="shared" si="79"/>
        <v>TOTAL_TRANS_COUNT INTEGER,</v>
      </c>
      <c r="AE272" t="str">
        <f>VLOOKUP($E272,MAPPING!$B$2:$F$7,5,0)</f>
        <v>INTEGER</v>
      </c>
      <c r="AF272" s="9">
        <v>10.0</v>
      </c>
      <c r="AG272" s="27" t="s">
        <v>48</v>
      </c>
      <c r="AH272" s="27" t="s">
        <v>48</v>
      </c>
      <c r="AI272" s="27"/>
      <c r="AJ272" s="27"/>
      <c r="AK272" t="str">
        <f t="shared" si="80"/>
        <v>TOTAL_TRANS_COUNT INTEGER,</v>
      </c>
    </row>
    <row r="273" ht="15.75" customHeight="1">
      <c r="A273" s="24"/>
      <c r="B273" s="24"/>
      <c r="C273" s="25">
        <v>3.0</v>
      </c>
      <c r="D273" t="s">
        <v>242</v>
      </c>
      <c r="E273" t="s">
        <v>12</v>
      </c>
      <c r="F273" s="9">
        <v>10.0</v>
      </c>
      <c r="G273" s="27" t="s">
        <v>48</v>
      </c>
      <c r="H273" s="27" t="s">
        <v>48</v>
      </c>
      <c r="I273" s="27"/>
      <c r="J273" t="str">
        <f>VLOOKUP($E273,MAPPING!$B$2:$F$7,2,0)</f>
        <v>INT</v>
      </c>
      <c r="K273" s="9">
        <v>10.0</v>
      </c>
      <c r="L273" s="27" t="s">
        <v>48</v>
      </c>
      <c r="M273" s="27" t="s">
        <v>48</v>
      </c>
      <c r="N273" s="27"/>
      <c r="O273" s="27"/>
      <c r="P273" t="str">
        <f t="shared" si="77"/>
        <v>TOTAL_TRANS_AMOUNT_USD INT,</v>
      </c>
      <c r="Q273" t="str">
        <f>VLOOKUP($E273,MAPPING!$B$2:$F$7,3,0)</f>
        <v>INTEGER</v>
      </c>
      <c r="R273" s="9">
        <v>10.0</v>
      </c>
      <c r="S273" s="27" t="s">
        <v>48</v>
      </c>
      <c r="T273" s="27" t="s">
        <v>48</v>
      </c>
      <c r="U273" s="27"/>
      <c r="V273" s="27"/>
      <c r="W273" t="str">
        <f t="shared" si="78"/>
        <v>TOTAL_TRANS_AMOUNT_USD INTEGER(10),</v>
      </c>
      <c r="X273" t="str">
        <f>VLOOKUP($E273,MAPPING!$B$2:$F$7,4,0)</f>
        <v>INTEGER</v>
      </c>
      <c r="Y273" s="9">
        <v>10.0</v>
      </c>
      <c r="Z273" s="27" t="s">
        <v>48</v>
      </c>
      <c r="AA273" s="27" t="s">
        <v>48</v>
      </c>
      <c r="AB273" s="27"/>
      <c r="AC273" s="27"/>
      <c r="AD273" s="28" t="str">
        <f t="shared" si="79"/>
        <v>TOTAL_TRANS_AMOUNT_USD INTEGER,</v>
      </c>
      <c r="AE273" t="str">
        <f>VLOOKUP($E273,MAPPING!$B$2:$F$7,5,0)</f>
        <v>INTEGER</v>
      </c>
      <c r="AF273" s="9">
        <v>10.0</v>
      </c>
      <c r="AG273" s="27" t="s">
        <v>48</v>
      </c>
      <c r="AH273" s="27" t="s">
        <v>48</v>
      </c>
      <c r="AI273" s="27"/>
      <c r="AJ273" s="27"/>
      <c r="AK273" t="str">
        <f t="shared" si="80"/>
        <v>TOTAL_TRANS_AMOUNT_USD INTEGER,</v>
      </c>
    </row>
    <row r="274" ht="15.75" customHeight="1">
      <c r="A274" s="24"/>
      <c r="B274" s="24"/>
      <c r="C274" s="25">
        <v>4.0</v>
      </c>
      <c r="D274" t="s">
        <v>243</v>
      </c>
      <c r="E274" t="s">
        <v>12</v>
      </c>
      <c r="F274" s="9">
        <v>10.0</v>
      </c>
      <c r="G274" s="27" t="s">
        <v>48</v>
      </c>
      <c r="H274" s="27" t="s">
        <v>48</v>
      </c>
      <c r="I274" s="27"/>
      <c r="J274" t="str">
        <f>VLOOKUP($E274,MAPPING!$B$2:$F$7,2,0)</f>
        <v>INT</v>
      </c>
      <c r="K274" s="9">
        <v>10.0</v>
      </c>
      <c r="L274" s="27" t="s">
        <v>48</v>
      </c>
      <c r="M274" s="27" t="s">
        <v>48</v>
      </c>
      <c r="N274" s="27"/>
      <c r="O274" s="27"/>
      <c r="P274" t="str">
        <f t="shared" si="77"/>
        <v>AVG_TRANS_AMOUNT INT,</v>
      </c>
      <c r="Q274" t="str">
        <f>VLOOKUP($E274,MAPPING!$B$2:$F$7,3,0)</f>
        <v>INTEGER</v>
      </c>
      <c r="R274" s="9">
        <v>10.0</v>
      </c>
      <c r="S274" s="27" t="s">
        <v>48</v>
      </c>
      <c r="T274" s="27" t="s">
        <v>48</v>
      </c>
      <c r="U274" s="27"/>
      <c r="V274" s="27"/>
      <c r="W274" t="str">
        <f t="shared" si="78"/>
        <v>AVG_TRANS_AMOUNT INTEGER(10),</v>
      </c>
      <c r="X274" t="str">
        <f>VLOOKUP($E274,MAPPING!$B$2:$F$7,4,0)</f>
        <v>INTEGER</v>
      </c>
      <c r="Y274" s="9">
        <v>10.0</v>
      </c>
      <c r="Z274" s="27" t="s">
        <v>48</v>
      </c>
      <c r="AA274" s="27" t="s">
        <v>48</v>
      </c>
      <c r="AB274" s="27"/>
      <c r="AC274" s="27"/>
      <c r="AD274" s="28" t="str">
        <f t="shared" si="79"/>
        <v>AVG_TRANS_AMOUNT INTEGER,</v>
      </c>
      <c r="AE274" t="str">
        <f>VLOOKUP($E274,MAPPING!$B$2:$F$7,5,0)</f>
        <v>INTEGER</v>
      </c>
      <c r="AF274" s="9">
        <v>10.0</v>
      </c>
      <c r="AG274" s="27" t="s">
        <v>48</v>
      </c>
      <c r="AH274" s="27" t="s">
        <v>48</v>
      </c>
      <c r="AI274" s="27"/>
      <c r="AJ274" s="27"/>
      <c r="AK274" t="str">
        <f t="shared" si="80"/>
        <v>AVG_TRANS_AMOUNT INTEGER,</v>
      </c>
    </row>
    <row r="275" ht="15.75" customHeight="1">
      <c r="A275" s="24"/>
      <c r="B275" s="24"/>
      <c r="C275" s="25">
        <v>5.0</v>
      </c>
      <c r="D275" t="s">
        <v>244</v>
      </c>
      <c r="E275" t="s">
        <v>15</v>
      </c>
      <c r="F275" s="9" t="s">
        <v>23</v>
      </c>
      <c r="G275" s="27" t="s">
        <v>48</v>
      </c>
      <c r="H275" s="27" t="s">
        <v>48</v>
      </c>
      <c r="I275" s="27"/>
      <c r="J275" t="str">
        <f>VLOOKUP($E275,MAPPING!$B$2:$F$7,2,0)</f>
        <v>DECIMAL</v>
      </c>
      <c r="K275" s="9" t="s">
        <v>23</v>
      </c>
      <c r="L275" s="27" t="s">
        <v>48</v>
      </c>
      <c r="M275" s="27" t="s">
        <v>48</v>
      </c>
      <c r="N275" s="27"/>
      <c r="O275" s="27"/>
      <c r="P275" t="str">
        <f t="shared" si="77"/>
        <v>MIN_AMOUNT DECIMAL,</v>
      </c>
      <c r="Q275" t="str">
        <f>VLOOKUP($E275,MAPPING!$B$2:$F$7,3,0)</f>
        <v>DECIMAL</v>
      </c>
      <c r="R275" s="9" t="s">
        <v>23</v>
      </c>
      <c r="S275" s="27" t="s">
        <v>48</v>
      </c>
      <c r="T275" s="27" t="s">
        <v>48</v>
      </c>
      <c r="U275" s="27"/>
      <c r="V275" s="27"/>
      <c r="W275" t="str">
        <f t="shared" si="78"/>
        <v>MIN_AMOUNT DECIMAL(10,2),</v>
      </c>
      <c r="X275" t="str">
        <f>VLOOKUP($E275,MAPPING!$B$2:$F$7,4,0)</f>
        <v>DECIMAL</v>
      </c>
      <c r="Y275" s="9" t="s">
        <v>23</v>
      </c>
      <c r="Z275" s="27" t="s">
        <v>48</v>
      </c>
      <c r="AA275" s="27" t="s">
        <v>48</v>
      </c>
      <c r="AB275" s="27"/>
      <c r="AC275" s="27"/>
      <c r="AD275" s="28" t="str">
        <f t="shared" si="79"/>
        <v>MIN_AMOUNT DECIMAL(10,2),</v>
      </c>
      <c r="AE275" t="str">
        <f>VLOOKUP($E275,MAPPING!$B$2:$F$7,5,0)</f>
        <v>DECIMAL</v>
      </c>
      <c r="AF275" s="9" t="s">
        <v>23</v>
      </c>
      <c r="AG275" s="27" t="s">
        <v>48</v>
      </c>
      <c r="AH275" s="27" t="s">
        <v>48</v>
      </c>
      <c r="AI275" s="27"/>
      <c r="AJ275" s="27"/>
      <c r="AK275" t="str">
        <f t="shared" si="80"/>
        <v>MIN_AMOUNT DECIMAL(10,2),</v>
      </c>
    </row>
    <row r="276" ht="15.75" customHeight="1">
      <c r="A276" s="24"/>
      <c r="B276" s="24"/>
      <c r="C276" s="25">
        <v>6.0</v>
      </c>
      <c r="D276" t="s">
        <v>245</v>
      </c>
      <c r="E276" t="s">
        <v>12</v>
      </c>
      <c r="F276" s="9">
        <v>10.0</v>
      </c>
      <c r="G276" s="27" t="s">
        <v>48</v>
      </c>
      <c r="H276" s="27" t="s">
        <v>48</v>
      </c>
      <c r="I276" s="27"/>
      <c r="J276" t="str">
        <f>VLOOKUP($E276,MAPPING!$B$2:$F$7,2,0)</f>
        <v>INT</v>
      </c>
      <c r="K276" s="9">
        <v>10.0</v>
      </c>
      <c r="L276" s="27" t="s">
        <v>48</v>
      </c>
      <c r="M276" s="27" t="s">
        <v>48</v>
      </c>
      <c r="N276" s="27"/>
      <c r="O276" s="27"/>
      <c r="P276" t="str">
        <f>CONCATENATE(UPPER($D276)," ",J276,")")</f>
        <v>MAX_AMOUNT INT)</v>
      </c>
      <c r="Q276" t="str">
        <f>VLOOKUP($E276,MAPPING!$B$2:$F$7,3,0)</f>
        <v>INTEGER</v>
      </c>
      <c r="R276" s="9">
        <v>10.0</v>
      </c>
      <c r="S276" s="27" t="s">
        <v>48</v>
      </c>
      <c r="T276" s="27" t="s">
        <v>48</v>
      </c>
      <c r="U276" s="27"/>
      <c r="V276" s="27"/>
      <c r="W276" t="str">
        <f t="shared" si="78"/>
        <v>MAX_AMOUNT INTEGER(10),</v>
      </c>
      <c r="X276" t="str">
        <f>VLOOKUP($E276,MAPPING!$B$2:$F$7,4,0)</f>
        <v>INTEGER</v>
      </c>
      <c r="Y276" s="9">
        <v>10.0</v>
      </c>
      <c r="Z276" s="27" t="s">
        <v>48</v>
      </c>
      <c r="AA276" s="27" t="s">
        <v>48</v>
      </c>
      <c r="AB276" s="27"/>
      <c r="AC276" s="27"/>
      <c r="AD276" s="28" t="str">
        <f t="shared" si="79"/>
        <v>MAX_AMOUNT INTEGER,</v>
      </c>
      <c r="AE276" t="str">
        <f>VLOOKUP($E276,MAPPING!$B$2:$F$7,5,0)</f>
        <v>INTEGER</v>
      </c>
      <c r="AF276" s="9">
        <v>10.0</v>
      </c>
      <c r="AG276" s="27" t="s">
        <v>48</v>
      </c>
      <c r="AH276" s="27" t="s">
        <v>48</v>
      </c>
      <c r="AI276" s="27"/>
      <c r="AJ276" s="27"/>
      <c r="AK276" t="str">
        <f t="shared" si="80"/>
        <v>MAX_AMOUNT INTEGER,</v>
      </c>
    </row>
    <row r="277" ht="15.75" customHeight="1">
      <c r="A277" s="24"/>
      <c r="B277" s="24"/>
      <c r="C277" s="25">
        <v>7.0</v>
      </c>
      <c r="D277" t="s">
        <v>68</v>
      </c>
      <c r="E277" t="s">
        <v>7</v>
      </c>
      <c r="F277" s="9">
        <v>10.0</v>
      </c>
      <c r="G277" s="27" t="s">
        <v>48</v>
      </c>
      <c r="H277" t="s">
        <v>47</v>
      </c>
      <c r="J277" t="str">
        <f>VLOOKUP($E277,MAPPING!$B$2:$F$7,2,0)</f>
        <v>STRING</v>
      </c>
      <c r="K277" s="9">
        <v>10.0</v>
      </c>
      <c r="L277" s="27" t="s">
        <v>48</v>
      </c>
      <c r="M277" t="s">
        <v>47</v>
      </c>
      <c r="Q277" t="str">
        <f>VLOOKUP($E277,MAPPING!$B$2:$F$7,3,0)</f>
        <v>VARCHAR</v>
      </c>
      <c r="R277" s="9">
        <v>10.0</v>
      </c>
      <c r="S277" s="27" t="s">
        <v>48</v>
      </c>
      <c r="T277" t="s">
        <v>47</v>
      </c>
      <c r="W277" t="str">
        <f t="shared" si="78"/>
        <v>LOAD_DATE VARCHAR(10),</v>
      </c>
      <c r="X277" t="str">
        <f>VLOOKUP($E277,MAPPING!$B$2:$F$7,4,0)</f>
        <v>VARCHAR2</v>
      </c>
      <c r="Y277" s="9">
        <v>10.0</v>
      </c>
      <c r="Z277" s="27" t="s">
        <v>48</v>
      </c>
      <c r="AA277" t="s">
        <v>47</v>
      </c>
      <c r="AD277" s="28" t="str">
        <f t="shared" si="79"/>
        <v>LOAD_DATE VARCHAR2(10),</v>
      </c>
      <c r="AE277" t="str">
        <f>VLOOKUP($E277,MAPPING!$B$2:$F$7,5,0)</f>
        <v> VARCHAR</v>
      </c>
      <c r="AF277" s="9">
        <v>10.0</v>
      </c>
      <c r="AG277" s="27" t="s">
        <v>48</v>
      </c>
      <c r="AH277" t="s">
        <v>47</v>
      </c>
      <c r="AK277" t="str">
        <f t="shared" si="80"/>
        <v>LOAD_DATE  VARCHAR(10),</v>
      </c>
    </row>
    <row r="278" ht="15.75" customHeight="1">
      <c r="A278" s="24"/>
      <c r="B278" s="24"/>
      <c r="C278" s="25">
        <v>8.0</v>
      </c>
      <c r="D278" t="s">
        <v>69</v>
      </c>
      <c r="E278" t="s">
        <v>12</v>
      </c>
      <c r="F278" s="9">
        <v>50.0</v>
      </c>
      <c r="G278" s="27" t="s">
        <v>48</v>
      </c>
      <c r="H278" s="27" t="s">
        <v>47</v>
      </c>
      <c r="I278" s="27"/>
      <c r="J278" t="str">
        <f>VLOOKUP($E278,MAPPING!$B$2:$F$7,2,0)</f>
        <v>INT</v>
      </c>
      <c r="K278" s="9">
        <v>50.0</v>
      </c>
      <c r="L278" s="27" t="s">
        <v>48</v>
      </c>
      <c r="M278" s="27" t="s">
        <v>47</v>
      </c>
      <c r="N278" s="27"/>
      <c r="P278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78" t="str">
        <f>VLOOKUP($E278,MAPPING!$B$2:$F$7,3,0)</f>
        <v>INTEGER</v>
      </c>
      <c r="R278" s="9">
        <v>50.0</v>
      </c>
      <c r="S278" s="27" t="s">
        <v>48</v>
      </c>
      <c r="T278" s="27" t="s">
        <v>47</v>
      </c>
      <c r="U278" s="27"/>
      <c r="W278" s="26" t="str">
        <f>CONCATENATE(UPPER($D278)," ",Q278,"(",R278,")",IF(U278&lt;&gt;"",cov3ncatenate(" DEFAULT ",U278),""),IF(S278="Y"," NOT NULL",""),", ",CHAR(10),"CONSTRAINT ",UPPER($D270),"_PK  PRIMARY KEY(",UPPER($D270),",",UPPER($D271),"));")</f>
        <v>LOAD_ID INTEGER(50), 
CONSTRAINT ACCOUNT_ID_PK  PRIMARY KEY(ACCOUNT_ID,YYYY_MM));</v>
      </c>
      <c r="X278" t="str">
        <f>VLOOKUP($E278,MAPPING!$B$2:$F$7,4,0)</f>
        <v>INTEGER</v>
      </c>
      <c r="Y278" s="9">
        <v>50.0</v>
      </c>
      <c r="Z278" s="27" t="s">
        <v>48</v>
      </c>
      <c r="AA278" s="27" t="s">
        <v>47</v>
      </c>
      <c r="AB278" s="27"/>
      <c r="AC278" s="27"/>
      <c r="AD278" s="28" t="str">
        <f>CONCATENATE(UPPER($D342)," ",Q337,IF(X278="INTEGER","",CONCATENATE("(",Y278,")")) ,IF(U337&lt;&gt;"",cov3ncatenate(" DEFAULT ",U337),""),IF(S337="Y"," NOT NULL",""),", ",CHAR(10),"CONSTRAINT ",UPPER($B270),"_PK  PRIMARY KEY (",UPPER($D270),"));")</f>
        <v>LOAD_ID INTEGER, 
CONSTRAINT FACT_ACCOUNT_SUMMARY_MONTHLY_PK  PRIMARY KEY (ACCOUNT_ID));</v>
      </c>
      <c r="AE278" t="str">
        <f>VLOOKUP($E278,MAPPING!$B$2:$F$7,5,0)</f>
        <v>INTEGER</v>
      </c>
      <c r="AF278" s="9">
        <v>50.0</v>
      </c>
      <c r="AG278" s="27" t="s">
        <v>48</v>
      </c>
      <c r="AH278" s="27" t="s">
        <v>47</v>
      </c>
      <c r="AI278" s="27"/>
      <c r="AK278" s="26" t="str">
        <f>CONCATENATE(UPPER($D278)," ",AE278,IF(AE278="INTEGER","",CONCATENATE("(",AF278,")")),IF(AI278&lt;&gt;"",cov3ncatenate(" DEFAULT ",AI278),""),IF(AG278="Y"," NOT NULL",""),", ",CHAR(10),"CONSTRAINT ",UPPER($D270),"_FACT_PK  PRIMARY KEY(",UPPER($D270),"));")</f>
        <v>LOAD_ID INTEGER, 
CONSTRAINT ACCOUNT_ID_FACT_PK  PRIMARY KEY(ACCOUNT_ID));</v>
      </c>
    </row>
    <row r="279" ht="15.75" customHeight="1">
      <c r="A279" s="24"/>
      <c r="B279" s="24" t="s">
        <v>246</v>
      </c>
      <c r="C279" s="25">
        <v>0.0</v>
      </c>
      <c r="D279" t="s">
        <v>52</v>
      </c>
      <c r="E279" t="s">
        <v>7</v>
      </c>
      <c r="F279" s="9">
        <v>50.0</v>
      </c>
      <c r="G279" t="s">
        <v>47</v>
      </c>
      <c r="H279" s="27" t="s">
        <v>48</v>
      </c>
      <c r="I279">
        <v>0.0</v>
      </c>
      <c r="J279" t="str">
        <f>VLOOKUP($E279,MAPPING!$B$2:$F$7,2,0)</f>
        <v>STRING</v>
      </c>
      <c r="K279" s="9">
        <v>50.0</v>
      </c>
      <c r="L279" t="s">
        <v>47</v>
      </c>
      <c r="M279" s="27" t="s">
        <v>48</v>
      </c>
      <c r="N279">
        <v>0.0</v>
      </c>
      <c r="O279" s="26" t="str">
        <f>CONCATENATE("DROP TABLE IF EXISTS ",UPPER($B$279),";",CHAR(10),"CREATE TABLE ",UPPER($B$279),"(")</f>
        <v>DROP TABLE IF EXISTS FACT_CUSTOMER_SUMMARY_MONTHLY;
CREATE TABLE FACT_CUSTOMER_SUMMARY_MONTHLY(</v>
      </c>
      <c r="P279" t="str">
        <f t="shared" ref="P279:P284" si="81">CONCATENATE(UPPER($D279)," ",J279,",")</f>
        <v>CUSTOMER_ID STRING,</v>
      </c>
      <c r="Q279" t="str">
        <f>VLOOKUP($E279,MAPPING!$B$2:$F$7,3,0)</f>
        <v>VARCHAR</v>
      </c>
      <c r="R279" s="9">
        <v>50.0</v>
      </c>
      <c r="S279" t="s">
        <v>47</v>
      </c>
      <c r="T279" s="27" t="s">
        <v>48</v>
      </c>
      <c r="U279">
        <v>0.0</v>
      </c>
      <c r="V279" s="26" t="str">
        <f>CONCATENATE("DROP TABLE IF EXISTS ",UPPER($B$279),";",CHAR(10),"CREATE TABLE ",UPPER($B$279),"(")</f>
        <v>DROP TABLE IF EXISTS FACT_CUSTOMER_SUMMARY_MONTHLY;
CREATE TABLE FACT_CUSTOMER_SUMMARY_MONTHLY(</v>
      </c>
      <c r="W279" t="str">
        <f t="shared" ref="W279:W286" si="82">CONCATENATE(UPPER($D279)," ",Q279,"(",R279,")",IF(U279&lt;&gt;"",CONCATENATE(" DEFAULT ",U279),""),IF(S279="Y"," NOT NULL",""),",")</f>
        <v>CUSTOMER_ID VARCHAR(50) DEFAULT 0 NOT NULL,</v>
      </c>
      <c r="X279" t="str">
        <f>VLOOKUP($E279,MAPPING!$B$2:$F$7,4,0)</f>
        <v>VARCHAR2</v>
      </c>
      <c r="Y279" s="9">
        <v>50.0</v>
      </c>
      <c r="Z279" t="s">
        <v>47</v>
      </c>
      <c r="AA279" s="27" t="s">
        <v>48</v>
      </c>
      <c r="AB279">
        <v>0.0</v>
      </c>
      <c r="AC279" s="26" t="str">
        <f>CONCATENATE("DROP TABLE ",UPPER($B$279),";",CHAR(10),"CREATE TABLE ",UPPER($B$279),"(",CHAR(10),)</f>
        <v>DROP TABLE FACT_CUSTOMER_SUMMARY_MONTHLY;
CREATE TABLE FACT_CUSTOMER_SUMMARY_MONTHLY(
</v>
      </c>
      <c r="AD279" s="28" t="str">
        <f t="shared" ref="AD279:AD286" si="83">CONCATENATE(UPPER($D279)," ",X279,IF(X279="INTEGER","",CONCATENATE("(",Y279,")")) ,IF(Z279="Y"," NOT NULL",""),",")</f>
        <v>CUSTOMER_ID VARCHAR2(50) NOT NULL,</v>
      </c>
      <c r="AE279" t="str">
        <f>VLOOKUP($E279,MAPPING!$B$2:$F$7,5,0)</f>
        <v> VARCHAR</v>
      </c>
      <c r="AF279" s="9">
        <v>50.0</v>
      </c>
      <c r="AG279" t="s">
        <v>47</v>
      </c>
      <c r="AH279" s="27" t="s">
        <v>48</v>
      </c>
      <c r="AI279">
        <v>0.0</v>
      </c>
      <c r="AJ279" s="26" t="str">
        <f>CONCATENATE("DROP TABLE IF EXISTS ",UPPER($B$279),";",CHAR(10),"CREATE TABLE ",UPPER($B$279),"(")</f>
        <v>DROP TABLE IF EXISTS FACT_CUSTOMER_SUMMARY_MONTHLY;
CREATE TABLE FACT_CUSTOMER_SUMMARY_MONTHLY(</v>
      </c>
      <c r="AK279" t="str">
        <f t="shared" ref="AK279:AK286" si="84">CONCATENATE(UPPER($D279)," ",AE279,IF(AE279="INTEGER","",CONCATENATE("(",AF279,")")),IF(AI279&lt;&gt;"",CONCATENATE(" DEFAULT ",AI279),""),IF(AG279="Y"," NOT NULL",""),",")</f>
        <v>CUSTOMER_ID  VARCHAR(50) DEFAULT 0 NOT NULL,</v>
      </c>
    </row>
    <row r="280" ht="15.75" customHeight="1">
      <c r="A280" s="24"/>
      <c r="B280" s="24"/>
      <c r="C280" s="25">
        <v>1.0</v>
      </c>
      <c r="D280" t="s">
        <v>190</v>
      </c>
      <c r="E280" t="s">
        <v>7</v>
      </c>
      <c r="F280" s="9">
        <v>50.0</v>
      </c>
      <c r="G280" s="27" t="s">
        <v>47</v>
      </c>
      <c r="H280" s="27" t="s">
        <v>48</v>
      </c>
      <c r="I280">
        <v>0.0</v>
      </c>
      <c r="J280" t="str">
        <f>VLOOKUP($E280,MAPPING!$B$2:$F$7,2,0)</f>
        <v>STRING</v>
      </c>
      <c r="K280" s="9">
        <v>50.0</v>
      </c>
      <c r="L280" s="27" t="s">
        <v>47</v>
      </c>
      <c r="M280" s="27" t="s">
        <v>48</v>
      </c>
      <c r="N280">
        <v>0.0</v>
      </c>
      <c r="P280" t="str">
        <f t="shared" si="81"/>
        <v>YYYY_MM STRING,</v>
      </c>
      <c r="Q280" t="str">
        <f>VLOOKUP($E280,MAPPING!$B$2:$F$7,3,0)</f>
        <v>VARCHAR</v>
      </c>
      <c r="R280" s="9">
        <v>50.0</v>
      </c>
      <c r="S280" s="27" t="s">
        <v>47</v>
      </c>
      <c r="T280" s="27" t="s">
        <v>48</v>
      </c>
      <c r="U280">
        <v>0.0</v>
      </c>
      <c r="W280" t="str">
        <f t="shared" si="82"/>
        <v>YYYY_MM VARCHAR(50) DEFAULT 0 NOT NULL,</v>
      </c>
      <c r="X280" t="str">
        <f>VLOOKUP($E280,MAPPING!$B$2:$F$7,4,0)</f>
        <v>VARCHAR2</v>
      </c>
      <c r="Y280" s="9">
        <v>50.0</v>
      </c>
      <c r="Z280" s="27" t="s">
        <v>47</v>
      </c>
      <c r="AA280" s="27" t="s">
        <v>48</v>
      </c>
      <c r="AB280">
        <v>0.0</v>
      </c>
      <c r="AD280" s="28" t="str">
        <f t="shared" si="83"/>
        <v>YYYY_MM VARCHAR2(50) NOT NULL,</v>
      </c>
      <c r="AE280" t="str">
        <f>VLOOKUP($E280,MAPPING!$B$2:$F$7,5,0)</f>
        <v> VARCHAR</v>
      </c>
      <c r="AF280" s="9">
        <v>50.0</v>
      </c>
      <c r="AG280" s="27" t="s">
        <v>47</v>
      </c>
      <c r="AH280" s="27" t="s">
        <v>48</v>
      </c>
      <c r="AI280">
        <v>0.0</v>
      </c>
      <c r="AK280" t="str">
        <f t="shared" si="84"/>
        <v>YYYY_MM  VARCHAR(50) DEFAULT 0 NOT NULL,</v>
      </c>
    </row>
    <row r="281" ht="15.75" customHeight="1">
      <c r="A281" s="24"/>
      <c r="B281" s="24"/>
      <c r="C281" s="25">
        <v>2.0</v>
      </c>
      <c r="D281" t="s">
        <v>241</v>
      </c>
      <c r="E281" t="s">
        <v>7</v>
      </c>
      <c r="F281" s="9">
        <v>50.0</v>
      </c>
      <c r="G281" s="27" t="s">
        <v>48</v>
      </c>
      <c r="H281" s="27" t="s">
        <v>48</v>
      </c>
      <c r="I281" s="27"/>
      <c r="J281" t="str">
        <f>VLOOKUP($E281,MAPPING!$B$2:$F$7,2,0)</f>
        <v>STRING</v>
      </c>
      <c r="K281" s="9">
        <v>50.0</v>
      </c>
      <c r="L281" s="27" t="s">
        <v>48</v>
      </c>
      <c r="M281" s="27" t="s">
        <v>48</v>
      </c>
      <c r="N281" s="27"/>
      <c r="O281" s="27"/>
      <c r="P281" t="str">
        <f t="shared" si="81"/>
        <v>TOTAL_TRANS_COUNT STRING,</v>
      </c>
      <c r="Q281" t="str">
        <f>VLOOKUP($E281,MAPPING!$B$2:$F$7,3,0)</f>
        <v>VARCHAR</v>
      </c>
      <c r="R281" s="9">
        <v>50.0</v>
      </c>
      <c r="S281" s="27" t="s">
        <v>48</v>
      </c>
      <c r="T281" s="27" t="s">
        <v>48</v>
      </c>
      <c r="U281" s="27"/>
      <c r="V281" s="27"/>
      <c r="W281" t="str">
        <f t="shared" si="82"/>
        <v>TOTAL_TRANS_COUNT VARCHAR(50),</v>
      </c>
      <c r="X281" t="str">
        <f>VLOOKUP($E281,MAPPING!$B$2:$F$7,4,0)</f>
        <v>VARCHAR2</v>
      </c>
      <c r="Y281" s="9">
        <v>50.0</v>
      </c>
      <c r="Z281" s="27" t="s">
        <v>48</v>
      </c>
      <c r="AA281" s="27" t="s">
        <v>48</v>
      </c>
      <c r="AB281" s="27"/>
      <c r="AC281" s="27"/>
      <c r="AD281" s="28" t="str">
        <f t="shared" si="83"/>
        <v>TOTAL_TRANS_COUNT VARCHAR2(50),</v>
      </c>
      <c r="AE281" t="str">
        <f>VLOOKUP($E281,MAPPING!$B$2:$F$7,5,0)</f>
        <v> VARCHAR</v>
      </c>
      <c r="AF281" s="9">
        <v>50.0</v>
      </c>
      <c r="AG281" s="27" t="s">
        <v>48</v>
      </c>
      <c r="AH281" s="27" t="s">
        <v>48</v>
      </c>
      <c r="AI281" s="27"/>
      <c r="AJ281" s="27"/>
      <c r="AK281" t="str">
        <f t="shared" si="84"/>
        <v>TOTAL_TRANS_COUNT  VARCHAR(50),</v>
      </c>
    </row>
    <row r="282" ht="15.75" customHeight="1">
      <c r="A282" s="24"/>
      <c r="B282" s="24"/>
      <c r="C282" s="25">
        <v>3.0</v>
      </c>
      <c r="D282" t="s">
        <v>242</v>
      </c>
      <c r="E282" t="s">
        <v>12</v>
      </c>
      <c r="F282" s="9">
        <v>10.0</v>
      </c>
      <c r="G282" s="27" t="s">
        <v>48</v>
      </c>
      <c r="H282" s="27" t="s">
        <v>48</v>
      </c>
      <c r="I282" s="27"/>
      <c r="J282" t="str">
        <f>VLOOKUP($E282,MAPPING!$B$2:$F$7,2,0)</f>
        <v>INT</v>
      </c>
      <c r="K282" s="9">
        <v>10.0</v>
      </c>
      <c r="L282" s="27" t="s">
        <v>48</v>
      </c>
      <c r="M282" s="27" t="s">
        <v>48</v>
      </c>
      <c r="N282" s="27"/>
      <c r="O282" s="27"/>
      <c r="P282" t="str">
        <f t="shared" si="81"/>
        <v>TOTAL_TRANS_AMOUNT_USD INT,</v>
      </c>
      <c r="Q282" t="str">
        <f>VLOOKUP($E282,MAPPING!$B$2:$F$7,3,0)</f>
        <v>INTEGER</v>
      </c>
      <c r="R282" s="9">
        <v>10.0</v>
      </c>
      <c r="S282" s="27" t="s">
        <v>48</v>
      </c>
      <c r="T282" s="27" t="s">
        <v>48</v>
      </c>
      <c r="U282" s="27"/>
      <c r="V282" s="27"/>
      <c r="W282" t="str">
        <f t="shared" si="82"/>
        <v>TOTAL_TRANS_AMOUNT_USD INTEGER(10),</v>
      </c>
      <c r="X282" t="str">
        <f>VLOOKUP($E282,MAPPING!$B$2:$F$7,4,0)</f>
        <v>INTEGER</v>
      </c>
      <c r="Y282" s="9">
        <v>10.0</v>
      </c>
      <c r="Z282" s="27" t="s">
        <v>48</v>
      </c>
      <c r="AA282" s="27" t="s">
        <v>48</v>
      </c>
      <c r="AB282" s="27"/>
      <c r="AC282" s="27"/>
      <c r="AD282" s="28" t="str">
        <f t="shared" si="83"/>
        <v>TOTAL_TRANS_AMOUNT_USD INTEGER,</v>
      </c>
      <c r="AE282" t="str">
        <f>VLOOKUP($E282,MAPPING!$B$2:$F$7,5,0)</f>
        <v>INTEGER</v>
      </c>
      <c r="AF282" s="9">
        <v>10.0</v>
      </c>
      <c r="AG282" s="27" t="s">
        <v>48</v>
      </c>
      <c r="AH282" s="27" t="s">
        <v>48</v>
      </c>
      <c r="AI282" s="27"/>
      <c r="AJ282" s="27"/>
      <c r="AK282" t="str">
        <f t="shared" si="84"/>
        <v>TOTAL_TRANS_AMOUNT_USD INTEGER,</v>
      </c>
    </row>
    <row r="283" ht="15.75" customHeight="1">
      <c r="A283" s="24"/>
      <c r="B283" s="24"/>
      <c r="C283" s="25">
        <v>4.0</v>
      </c>
      <c r="D283" t="s">
        <v>243</v>
      </c>
      <c r="E283" t="s">
        <v>12</v>
      </c>
      <c r="F283" s="9">
        <v>10.0</v>
      </c>
      <c r="G283" s="27" t="s">
        <v>48</v>
      </c>
      <c r="H283" s="27" t="s">
        <v>48</v>
      </c>
      <c r="I283" s="27"/>
      <c r="J283" t="str">
        <f>VLOOKUP($E283,MAPPING!$B$2:$F$7,2,0)</f>
        <v>INT</v>
      </c>
      <c r="K283" s="9">
        <v>10.0</v>
      </c>
      <c r="L283" s="27" t="s">
        <v>48</v>
      </c>
      <c r="M283" s="27" t="s">
        <v>48</v>
      </c>
      <c r="N283" s="27"/>
      <c r="O283" s="27"/>
      <c r="P283" t="str">
        <f t="shared" si="81"/>
        <v>AVG_TRANS_AMOUNT INT,</v>
      </c>
      <c r="Q283" t="str">
        <f>VLOOKUP($E283,MAPPING!$B$2:$F$7,3,0)</f>
        <v>INTEGER</v>
      </c>
      <c r="R283" s="9">
        <v>10.0</v>
      </c>
      <c r="S283" s="27" t="s">
        <v>48</v>
      </c>
      <c r="T283" s="27" t="s">
        <v>48</v>
      </c>
      <c r="U283" s="27"/>
      <c r="V283" s="27"/>
      <c r="W283" t="str">
        <f t="shared" si="82"/>
        <v>AVG_TRANS_AMOUNT INTEGER(10),</v>
      </c>
      <c r="X283" t="str">
        <f>VLOOKUP($E283,MAPPING!$B$2:$F$7,4,0)</f>
        <v>INTEGER</v>
      </c>
      <c r="Y283" s="9">
        <v>10.0</v>
      </c>
      <c r="Z283" s="27" t="s">
        <v>48</v>
      </c>
      <c r="AA283" s="27" t="s">
        <v>48</v>
      </c>
      <c r="AB283" s="27"/>
      <c r="AC283" s="27"/>
      <c r="AD283" s="28" t="str">
        <f t="shared" si="83"/>
        <v>AVG_TRANS_AMOUNT INTEGER,</v>
      </c>
      <c r="AE283" t="str">
        <f>VLOOKUP($E283,MAPPING!$B$2:$F$7,5,0)</f>
        <v>INTEGER</v>
      </c>
      <c r="AF283" s="9">
        <v>10.0</v>
      </c>
      <c r="AG283" s="27" t="s">
        <v>48</v>
      </c>
      <c r="AH283" s="27" t="s">
        <v>48</v>
      </c>
      <c r="AI283" s="27"/>
      <c r="AJ283" s="27"/>
      <c r="AK283" t="str">
        <f t="shared" si="84"/>
        <v>AVG_TRANS_AMOUNT INTEGER,</v>
      </c>
    </row>
    <row r="284" ht="15.75" customHeight="1">
      <c r="A284" s="24"/>
      <c r="B284" s="24"/>
      <c r="C284" s="25">
        <v>5.0</v>
      </c>
      <c r="D284" t="s">
        <v>244</v>
      </c>
      <c r="E284" t="s">
        <v>15</v>
      </c>
      <c r="F284" s="9" t="s">
        <v>23</v>
      </c>
      <c r="G284" s="27" t="s">
        <v>48</v>
      </c>
      <c r="H284" s="27" t="s">
        <v>48</v>
      </c>
      <c r="I284" s="27"/>
      <c r="J284" t="str">
        <f>VLOOKUP($E284,MAPPING!$B$2:$F$7,2,0)</f>
        <v>DECIMAL</v>
      </c>
      <c r="K284" s="9" t="s">
        <v>23</v>
      </c>
      <c r="L284" s="27" t="s">
        <v>48</v>
      </c>
      <c r="M284" s="27" t="s">
        <v>48</v>
      </c>
      <c r="N284" s="27"/>
      <c r="O284" s="27"/>
      <c r="P284" t="str">
        <f t="shared" si="81"/>
        <v>MIN_AMOUNT DECIMAL,</v>
      </c>
      <c r="Q284" t="str">
        <f>VLOOKUP($E284,MAPPING!$B$2:$F$7,3,0)</f>
        <v>DECIMAL</v>
      </c>
      <c r="R284" s="9" t="s">
        <v>23</v>
      </c>
      <c r="S284" s="27" t="s">
        <v>48</v>
      </c>
      <c r="T284" s="27" t="s">
        <v>48</v>
      </c>
      <c r="U284" s="27"/>
      <c r="V284" s="27"/>
      <c r="W284" t="str">
        <f t="shared" si="82"/>
        <v>MIN_AMOUNT DECIMAL(10,2),</v>
      </c>
      <c r="X284" t="str">
        <f>VLOOKUP($E284,MAPPING!$B$2:$F$7,4,0)</f>
        <v>DECIMAL</v>
      </c>
      <c r="Y284" s="9" t="s">
        <v>23</v>
      </c>
      <c r="Z284" s="27" t="s">
        <v>48</v>
      </c>
      <c r="AA284" s="27" t="s">
        <v>48</v>
      </c>
      <c r="AB284" s="27"/>
      <c r="AC284" s="27"/>
      <c r="AD284" s="28" t="str">
        <f t="shared" si="83"/>
        <v>MIN_AMOUNT DECIMAL(10,2),</v>
      </c>
      <c r="AE284" t="str">
        <f>VLOOKUP($E284,MAPPING!$B$2:$F$7,5,0)</f>
        <v>DECIMAL</v>
      </c>
      <c r="AF284" s="9" t="s">
        <v>23</v>
      </c>
      <c r="AG284" s="27" t="s">
        <v>48</v>
      </c>
      <c r="AH284" s="27" t="s">
        <v>48</v>
      </c>
      <c r="AI284" s="27"/>
      <c r="AJ284" s="27"/>
      <c r="AK284" t="str">
        <f t="shared" si="84"/>
        <v>MIN_AMOUNT DECIMAL(10,2),</v>
      </c>
    </row>
    <row r="285" ht="15.75" customHeight="1">
      <c r="A285" s="24"/>
      <c r="B285" s="24"/>
      <c r="C285" s="25">
        <v>6.0</v>
      </c>
      <c r="D285" t="s">
        <v>245</v>
      </c>
      <c r="E285" t="s">
        <v>15</v>
      </c>
      <c r="F285" s="9" t="s">
        <v>23</v>
      </c>
      <c r="G285" s="27" t="s">
        <v>48</v>
      </c>
      <c r="H285" s="27" t="s">
        <v>48</v>
      </c>
      <c r="I285" s="27"/>
      <c r="J285" t="str">
        <f>VLOOKUP($E285,MAPPING!$B$2:$F$7,2,0)</f>
        <v>DECIMAL</v>
      </c>
      <c r="K285" s="9" t="s">
        <v>23</v>
      </c>
      <c r="L285" s="27" t="s">
        <v>48</v>
      </c>
      <c r="M285" s="27" t="s">
        <v>48</v>
      </c>
      <c r="N285" s="27"/>
      <c r="O285" s="27"/>
      <c r="P285" t="str">
        <f>CONCATENATE(UPPER($D285)," ",J285,")")</f>
        <v>MAX_AMOUNT DECIMAL)</v>
      </c>
      <c r="Q285" t="str">
        <f>VLOOKUP($E285,MAPPING!$B$2:$F$7,3,0)</f>
        <v>DECIMAL</v>
      </c>
      <c r="R285" s="9" t="s">
        <v>23</v>
      </c>
      <c r="S285" s="27" t="s">
        <v>48</v>
      </c>
      <c r="T285" s="27" t="s">
        <v>48</v>
      </c>
      <c r="U285" s="27"/>
      <c r="V285" s="27"/>
      <c r="W285" t="str">
        <f t="shared" si="82"/>
        <v>MAX_AMOUNT DECIMAL(10,2),</v>
      </c>
      <c r="X285" t="str">
        <f>VLOOKUP($E285,MAPPING!$B$2:$F$7,4,0)</f>
        <v>DECIMAL</v>
      </c>
      <c r="Y285" s="9" t="s">
        <v>23</v>
      </c>
      <c r="Z285" s="27" t="s">
        <v>48</v>
      </c>
      <c r="AA285" s="27" t="s">
        <v>48</v>
      </c>
      <c r="AB285" s="27"/>
      <c r="AC285" s="27"/>
      <c r="AD285" s="28" t="str">
        <f t="shared" si="83"/>
        <v>MAX_AMOUNT DECIMAL(10,2),</v>
      </c>
      <c r="AE285" t="str">
        <f>VLOOKUP($E285,MAPPING!$B$2:$F$7,5,0)</f>
        <v>DECIMAL</v>
      </c>
      <c r="AF285" s="9" t="s">
        <v>23</v>
      </c>
      <c r="AG285" s="27" t="s">
        <v>48</v>
      </c>
      <c r="AH285" s="27" t="s">
        <v>48</v>
      </c>
      <c r="AI285" s="27"/>
      <c r="AJ285" s="27"/>
      <c r="AK285" t="str">
        <f t="shared" si="84"/>
        <v>MAX_AMOUNT DECIMAL(10,2),</v>
      </c>
    </row>
    <row r="286" ht="15.75" customHeight="1">
      <c r="A286" s="24"/>
      <c r="B286" s="24"/>
      <c r="C286" s="25">
        <v>7.0</v>
      </c>
      <c r="D286" t="s">
        <v>68</v>
      </c>
      <c r="E286" t="s">
        <v>7</v>
      </c>
      <c r="F286" s="9">
        <v>10.0</v>
      </c>
      <c r="G286" s="27" t="s">
        <v>48</v>
      </c>
      <c r="H286" t="s">
        <v>47</v>
      </c>
      <c r="J286" t="str">
        <f>VLOOKUP($E286,MAPPING!$B$2:$F$7,2,0)</f>
        <v>STRING</v>
      </c>
      <c r="K286" s="9">
        <v>10.0</v>
      </c>
      <c r="L286" s="27" t="s">
        <v>48</v>
      </c>
      <c r="M286" t="s">
        <v>47</v>
      </c>
      <c r="Q286" t="str">
        <f>VLOOKUP($E286,MAPPING!$B$2:$F$7,3,0)</f>
        <v>VARCHAR</v>
      </c>
      <c r="R286" s="9">
        <v>10.0</v>
      </c>
      <c r="S286" s="27" t="s">
        <v>48</v>
      </c>
      <c r="T286" t="s">
        <v>47</v>
      </c>
      <c r="W286" t="str">
        <f t="shared" si="82"/>
        <v>LOAD_DATE VARCHAR(10),</v>
      </c>
      <c r="X286" t="str">
        <f>VLOOKUP($E286,MAPPING!$B$2:$F$7,4,0)</f>
        <v>VARCHAR2</v>
      </c>
      <c r="Y286" s="9">
        <v>10.0</v>
      </c>
      <c r="Z286" s="27" t="s">
        <v>48</v>
      </c>
      <c r="AA286" t="s">
        <v>47</v>
      </c>
      <c r="AD286" s="28" t="str">
        <f t="shared" si="83"/>
        <v>LOAD_DATE VARCHAR2(10),</v>
      </c>
      <c r="AE286" t="str">
        <f>VLOOKUP($E286,MAPPING!$B$2:$F$7,5,0)</f>
        <v> VARCHAR</v>
      </c>
      <c r="AF286" s="9">
        <v>10.0</v>
      </c>
      <c r="AG286" s="27" t="s">
        <v>48</v>
      </c>
      <c r="AH286" t="s">
        <v>47</v>
      </c>
      <c r="AK286" t="str">
        <f t="shared" si="84"/>
        <v>LOAD_DATE  VARCHAR(10),</v>
      </c>
    </row>
    <row r="287" ht="15.75" customHeight="1">
      <c r="A287" s="24"/>
      <c r="B287" s="24"/>
      <c r="C287" s="25">
        <v>8.0</v>
      </c>
      <c r="D287" t="s">
        <v>69</v>
      </c>
      <c r="E287" t="s">
        <v>12</v>
      </c>
      <c r="F287" s="9">
        <v>50.0</v>
      </c>
      <c r="G287" s="27" t="s">
        <v>48</v>
      </c>
      <c r="H287" s="27" t="s">
        <v>47</v>
      </c>
      <c r="I287" s="27"/>
      <c r="J287" t="str">
        <f>VLOOKUP($E287,MAPPING!$B$2:$F$7,2,0)</f>
        <v>INT</v>
      </c>
      <c r="K287" s="9">
        <v>50.0</v>
      </c>
      <c r="L287" s="27" t="s">
        <v>48</v>
      </c>
      <c r="M287" s="27" t="s">
        <v>47</v>
      </c>
      <c r="N287" s="27"/>
      <c r="P287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87" t="str">
        <f>VLOOKUP($E287,MAPPING!$B$2:$F$7,3,0)</f>
        <v>INTEGER</v>
      </c>
      <c r="R287" s="9">
        <v>50.0</v>
      </c>
      <c r="S287" s="27" t="s">
        <v>48</v>
      </c>
      <c r="T287" s="27" t="s">
        <v>47</v>
      </c>
      <c r="U287" s="27"/>
      <c r="W287" s="26" t="str">
        <f>CONCATENATE(UPPER($D287)," ",Q287,"(",R287,")",IF(U287&lt;&gt;"",cov3ncatenate(" DEFAULT ",U287),""),IF(S287="Y"," NOT NULL",""),", ",CHAR(10),"CONSTRAINT ",UPPER($D279),"_PK  PRIMARY KEY(",UPPER($D279),",",UPPER($D271),"));")</f>
        <v>LOAD_ID INTEGER(50), 
CONSTRAINT CUSTOMER_ID_PK  PRIMARY KEY(CUSTOMER_ID,YYYY_MM));</v>
      </c>
      <c r="X287" t="str">
        <f>VLOOKUP($E287,MAPPING!$B$2:$F$7,4,0)</f>
        <v>INTEGER</v>
      </c>
      <c r="Y287" s="9">
        <v>50.0</v>
      </c>
      <c r="Z287" s="27" t="s">
        <v>48</v>
      </c>
      <c r="AA287" s="27" t="s">
        <v>47</v>
      </c>
      <c r="AB287" s="27"/>
      <c r="AC287" s="27"/>
      <c r="AD287" s="28" t="str">
        <f>CONCATENATE(UPPER($D342)," ",Q337,IF(X287="INTEGER","",CONCATENATE("(",Y287,")")) ,IF(U337&lt;&gt;"",cov3ncatenate(" DEFAULT ",U337),""),IF(S337="Y"," NOT NULL",""),", ",CHAR(10),"CONSTRAINT ",UPPER($B279),"_PK  PRIMARY KEY (",UPPER($D279),"));")</f>
        <v>LOAD_ID INTEGER, 
CONSTRAINT FACT_CUSTOMER_SUMMARY_MONTHLY_PK  PRIMARY KEY (CUSTOMER_ID));</v>
      </c>
      <c r="AE287" t="str">
        <f>VLOOKUP($E287,MAPPING!$B$2:$F$7,5,0)</f>
        <v>INTEGER</v>
      </c>
      <c r="AF287" s="9">
        <v>50.0</v>
      </c>
      <c r="AG287" s="27" t="s">
        <v>48</v>
      </c>
      <c r="AH287" s="27" t="s">
        <v>47</v>
      </c>
      <c r="AI287" s="27"/>
      <c r="AK287" s="26" t="str">
        <f>CONCATENATE(UPPER($D287)," ",AE287,IF(AE287="INTEGER","",CONCATENATE("(",AF287,")")),IF(AI287&lt;&gt;"",cov3ncatenate(" DEFAULT ",AI287),""),IF(AG287="Y"," NOT NULL",""),", ",CHAR(10),"CONSTRAINT ",UPPER($D279),"_FACT_PK  PRIMARY KEY(",UPPER($D279),"));")</f>
        <v>LOAD_ID INTEGER, 
CONSTRAINT CUSTOMER_ID_FACT_PK  PRIMARY KEY(CUSTOMER_ID));</v>
      </c>
    </row>
    <row r="288" ht="15.75" customHeight="1">
      <c r="A288" s="24"/>
      <c r="B288" s="24" t="s">
        <v>247</v>
      </c>
      <c r="C288" s="25">
        <v>0.0</v>
      </c>
      <c r="D288" t="s">
        <v>248</v>
      </c>
      <c r="E288" t="s">
        <v>7</v>
      </c>
      <c r="F288" s="9">
        <v>50.0</v>
      </c>
      <c r="G288" t="s">
        <v>47</v>
      </c>
      <c r="H288" s="27" t="s">
        <v>48</v>
      </c>
      <c r="I288">
        <v>0.0</v>
      </c>
      <c r="J288" t="str">
        <f>VLOOKUP($E288,MAPPING!$B$2:$F$7,2,0)</f>
        <v>STRING</v>
      </c>
      <c r="K288" s="9">
        <v>50.0</v>
      </c>
      <c r="L288" t="s">
        <v>47</v>
      </c>
      <c r="M288" s="27" t="s">
        <v>48</v>
      </c>
      <c r="N288">
        <v>0.0</v>
      </c>
      <c r="O288" s="26" t="str">
        <f>CONCATENATE("DROP TABLE IF EXISTS ",UPPER($B$288),";",CHAR(10),"CREATE TABLE ",UPPER($B$288),"(")</f>
        <v>DROP TABLE IF EXISTS FACT_TRANSACTION;
CREATE TABLE FACT_TRANSACTION(</v>
      </c>
      <c r="P288" t="str">
        <f t="shared" ref="P288:P302" si="85">CONCATENATE(UPPER($D288)," ",J288,",")</f>
        <v>TRANSACTION_ID STRING,</v>
      </c>
      <c r="Q288" t="str">
        <f>VLOOKUP($E288,MAPPING!$B$2:$F$7,3,0)</f>
        <v>VARCHAR</v>
      </c>
      <c r="R288" s="9">
        <v>50.0</v>
      </c>
      <c r="S288" t="s">
        <v>47</v>
      </c>
      <c r="T288" s="27" t="s">
        <v>48</v>
      </c>
      <c r="U288">
        <v>0.0</v>
      </c>
      <c r="V288" s="26" t="str">
        <f>CONCATENATE("DROP TABLE IF EXISTS ",UPPER($B$288),";",CHAR(10),"CREATE TABLE ",UPPER($B$288),"(")</f>
        <v>DROP TABLE IF EXISTS FACT_TRANSACTION;
CREATE TABLE FACT_TRANSACTION(</v>
      </c>
      <c r="W288" t="str">
        <f t="shared" ref="W288:W304" si="86">CONCATENATE(UPPER($D288)," ",Q288,"(",R288,")",IF(U288&lt;&gt;"",CONCATENATE(" DEFAULT ",U288),""),IF(S288="Y"," NOT NULL",""),",")</f>
        <v>TRANSACTION_ID VARCHAR(50) DEFAULT 0 NOT NULL,</v>
      </c>
      <c r="X288" t="str">
        <f>VLOOKUP($E288,MAPPING!$B$2:$F$7,4,0)</f>
        <v>VARCHAR2</v>
      </c>
      <c r="Y288" s="9">
        <v>50.0</v>
      </c>
      <c r="Z288" t="s">
        <v>47</v>
      </c>
      <c r="AA288" s="27" t="s">
        <v>48</v>
      </c>
      <c r="AB288">
        <v>0.0</v>
      </c>
      <c r="AC288" s="26" t="str">
        <f>CONCATENATE("DROP TABLE ",UPPER($B$288),";",CHAR(10),"CREATE TABLE ",UPPER($B$288),"(",CHAR(10),)</f>
        <v>DROP TABLE FACT_TRANSACTION;
CREATE TABLE FACT_TRANSACTION(
</v>
      </c>
      <c r="AD288" s="28" t="str">
        <f t="shared" ref="AD288:AD304" si="87">CONCATENATE(UPPER($D288)," ",X288,IF(X288="INTEGER","",CONCATENATE("(",Y288,")")) ,IF(Z288="Y"," NOT NULL",""),",")</f>
        <v>TRANSACTION_ID VARCHAR2(50) NOT NULL,</v>
      </c>
      <c r="AE288" t="str">
        <f>VLOOKUP($E288,MAPPING!$B$2:$F$7,5,0)</f>
        <v> VARCHAR</v>
      </c>
      <c r="AF288" s="9">
        <v>50.0</v>
      </c>
      <c r="AG288" t="s">
        <v>47</v>
      </c>
      <c r="AH288" s="27" t="s">
        <v>48</v>
      </c>
      <c r="AI288">
        <v>0.0</v>
      </c>
      <c r="AJ288" s="26" t="str">
        <f>CONCATENATE("DROP TABLE IF EXISTS ",UPPER($B$288),";",CHAR(10),"CREATE TABLE ",UPPER($B$288),"(")</f>
        <v>DROP TABLE IF EXISTS FACT_TRANSACTION;
CREATE TABLE FACT_TRANSACTION(</v>
      </c>
      <c r="AK288" t="str">
        <f t="shared" ref="AK288:AK304" si="88">CONCATENATE(UPPER($D288)," ",AE288,IF(AE288="INTEGER","",CONCATENATE("(",AF288,")")),IF(AI288&lt;&gt;"",CONCATENATE(" DEFAULT ",AI288),""),IF(AG288="Y"," NOT NULL",""),",")</f>
        <v>TRANSACTION_ID  VARCHAR(50) DEFAULT 0 NOT NULL,</v>
      </c>
    </row>
    <row r="289" ht="15.75" customHeight="1">
      <c r="A289" s="24"/>
      <c r="B289" s="24"/>
      <c r="C289" s="25">
        <v>1.0</v>
      </c>
      <c r="D289" t="s">
        <v>249</v>
      </c>
      <c r="E289" t="s">
        <v>7</v>
      </c>
      <c r="F289" s="9">
        <v>50.0</v>
      </c>
      <c r="G289" s="27" t="s">
        <v>48</v>
      </c>
      <c r="H289" s="27" t="s">
        <v>48</v>
      </c>
      <c r="I289" s="27"/>
      <c r="J289" t="str">
        <f>VLOOKUP($E289,MAPPING!$B$2:$F$7,2,0)</f>
        <v>STRING</v>
      </c>
      <c r="K289" s="9">
        <v>50.0</v>
      </c>
      <c r="L289" s="27" t="s">
        <v>48</v>
      </c>
      <c r="M289" s="27" t="s">
        <v>48</v>
      </c>
      <c r="N289" s="27"/>
      <c r="O289" s="27"/>
      <c r="P289" t="str">
        <f t="shared" si="85"/>
        <v>SRC_TRANSACTION_ID STRING,</v>
      </c>
      <c r="Q289" t="str">
        <f>VLOOKUP($E289,MAPPING!$B$2:$F$7,3,0)</f>
        <v>VARCHAR</v>
      </c>
      <c r="R289" s="9">
        <v>50.0</v>
      </c>
      <c r="S289" s="27" t="s">
        <v>48</v>
      </c>
      <c r="T289" s="27" t="s">
        <v>48</v>
      </c>
      <c r="U289" s="27"/>
      <c r="V289" s="27"/>
      <c r="W289" t="str">
        <f t="shared" si="86"/>
        <v>SRC_TRANSACTION_ID VARCHAR(50),</v>
      </c>
      <c r="X289" t="str">
        <f>VLOOKUP($E289,MAPPING!$B$2:$F$7,4,0)</f>
        <v>VARCHAR2</v>
      </c>
      <c r="Y289" s="9">
        <v>50.0</v>
      </c>
      <c r="Z289" s="27" t="s">
        <v>48</v>
      </c>
      <c r="AA289" s="27" t="s">
        <v>48</v>
      </c>
      <c r="AB289" s="27"/>
      <c r="AC289" s="27"/>
      <c r="AD289" s="28" t="str">
        <f t="shared" si="87"/>
        <v>SRC_TRANSACTION_ID VARCHAR2(50),</v>
      </c>
      <c r="AE289" t="str">
        <f>VLOOKUP($E289,MAPPING!$B$2:$F$7,5,0)</f>
        <v> VARCHAR</v>
      </c>
      <c r="AF289" s="9">
        <v>50.0</v>
      </c>
      <c r="AG289" s="27" t="s">
        <v>48</v>
      </c>
      <c r="AH289" s="27" t="s">
        <v>48</v>
      </c>
      <c r="AI289" s="27"/>
      <c r="AJ289" s="27"/>
      <c r="AK289" t="str">
        <f t="shared" si="88"/>
        <v>SRC_TRANSACTION_ID  VARCHAR(50),</v>
      </c>
    </row>
    <row r="290" ht="15.75" customHeight="1">
      <c r="A290" s="24"/>
      <c r="B290" s="24"/>
      <c r="C290" s="25">
        <v>2.0</v>
      </c>
      <c r="D290" t="s">
        <v>199</v>
      </c>
      <c r="E290" t="s">
        <v>12</v>
      </c>
      <c r="F290" s="9">
        <v>50.0</v>
      </c>
      <c r="G290" s="27" t="s">
        <v>48</v>
      </c>
      <c r="H290" s="27" t="s">
        <v>48</v>
      </c>
      <c r="I290" s="27"/>
      <c r="J290" t="str">
        <f>VLOOKUP($E290,MAPPING!$B$2:$F$7,2,0)</f>
        <v>INT</v>
      </c>
      <c r="K290" s="9">
        <v>50.0</v>
      </c>
      <c r="L290" s="27" t="s">
        <v>48</v>
      </c>
      <c r="M290" s="27" t="s">
        <v>48</v>
      </c>
      <c r="N290" s="27"/>
      <c r="O290" s="27"/>
      <c r="P290" t="str">
        <f t="shared" si="85"/>
        <v>TRANSACTION_TYPE_ID INT,</v>
      </c>
      <c r="Q290" t="str">
        <f>VLOOKUP($E290,MAPPING!$B$2:$F$7,3,0)</f>
        <v>INTEGER</v>
      </c>
      <c r="R290" s="9">
        <v>50.0</v>
      </c>
      <c r="S290" s="27" t="s">
        <v>48</v>
      </c>
      <c r="T290" s="27" t="s">
        <v>48</v>
      </c>
      <c r="U290" s="27"/>
      <c r="V290" s="27"/>
      <c r="W290" t="str">
        <f t="shared" si="86"/>
        <v>TRANSACTION_TYPE_ID INTEGER(50),</v>
      </c>
      <c r="X290" t="str">
        <f>VLOOKUP($E290,MAPPING!$B$2:$F$7,4,0)</f>
        <v>INTEGER</v>
      </c>
      <c r="Y290" s="9">
        <v>50.0</v>
      </c>
      <c r="Z290" s="27" t="s">
        <v>48</v>
      </c>
      <c r="AA290" s="27" t="s">
        <v>48</v>
      </c>
      <c r="AB290" s="27"/>
      <c r="AC290" s="27"/>
      <c r="AD290" s="28" t="str">
        <f t="shared" si="87"/>
        <v>TRANSACTION_TYPE_ID INTEGER,</v>
      </c>
      <c r="AE290" t="str">
        <f>VLOOKUP($E290,MAPPING!$B$2:$F$7,5,0)</f>
        <v>INTEGER</v>
      </c>
      <c r="AF290" s="9">
        <v>50.0</v>
      </c>
      <c r="AG290" s="27" t="s">
        <v>48</v>
      </c>
      <c r="AH290" s="27" t="s">
        <v>48</v>
      </c>
      <c r="AI290" s="27"/>
      <c r="AJ290" s="27"/>
      <c r="AK290" t="str">
        <f t="shared" si="88"/>
        <v>TRANSACTION_TYPE_ID INTEGER,</v>
      </c>
    </row>
    <row r="291" ht="15.75" customHeight="1">
      <c r="A291" s="24"/>
      <c r="B291" s="24"/>
      <c r="C291" s="25">
        <v>3.0</v>
      </c>
      <c r="D291" t="s">
        <v>250</v>
      </c>
      <c r="E291" t="s">
        <v>12</v>
      </c>
      <c r="F291" s="9">
        <v>50.0</v>
      </c>
      <c r="G291" s="27" t="s">
        <v>48</v>
      </c>
      <c r="H291" s="27" t="s">
        <v>48</v>
      </c>
      <c r="I291" s="27"/>
      <c r="J291" t="str">
        <f>VLOOKUP($E291,MAPPING!$B$2:$F$7,2,0)</f>
        <v>INT</v>
      </c>
      <c r="K291" s="9">
        <v>50.0</v>
      </c>
      <c r="L291" s="27" t="s">
        <v>48</v>
      </c>
      <c r="M291" s="27" t="s">
        <v>48</v>
      </c>
      <c r="N291" s="27"/>
      <c r="O291" s="27"/>
      <c r="P291" t="str">
        <f t="shared" si="85"/>
        <v>TRANS_DATE_ID INT,</v>
      </c>
      <c r="Q291" t="str">
        <f>VLOOKUP($E291,MAPPING!$B$2:$F$7,3,0)</f>
        <v>INTEGER</v>
      </c>
      <c r="R291" s="9">
        <v>50.0</v>
      </c>
      <c r="S291" s="27" t="s">
        <v>48</v>
      </c>
      <c r="T291" s="27" t="s">
        <v>48</v>
      </c>
      <c r="U291" s="27"/>
      <c r="V291" s="27"/>
      <c r="W291" t="str">
        <f t="shared" si="86"/>
        <v>TRANS_DATE_ID INTEGER(50),</v>
      </c>
      <c r="X291" t="str">
        <f>VLOOKUP($E291,MAPPING!$B$2:$F$7,4,0)</f>
        <v>INTEGER</v>
      </c>
      <c r="Y291" s="9">
        <v>50.0</v>
      </c>
      <c r="Z291" s="27" t="s">
        <v>48</v>
      </c>
      <c r="AA291" s="27" t="s">
        <v>48</v>
      </c>
      <c r="AB291" s="27"/>
      <c r="AC291" s="27"/>
      <c r="AD291" s="28" t="str">
        <f t="shared" si="87"/>
        <v>TRANS_DATE_ID INTEGER,</v>
      </c>
      <c r="AE291" t="str">
        <f>VLOOKUP($E291,MAPPING!$B$2:$F$7,5,0)</f>
        <v>INTEGER</v>
      </c>
      <c r="AF291" s="9">
        <v>50.0</v>
      </c>
      <c r="AG291" s="27" t="s">
        <v>48</v>
      </c>
      <c r="AH291" s="27" t="s">
        <v>48</v>
      </c>
      <c r="AI291" s="27"/>
      <c r="AJ291" s="27"/>
      <c r="AK291" t="str">
        <f t="shared" si="88"/>
        <v>TRANS_DATE_ID INTEGER,</v>
      </c>
    </row>
    <row r="292" ht="15.75" customHeight="1">
      <c r="A292" s="24"/>
      <c r="B292" s="24"/>
      <c r="C292" s="25">
        <v>4.0</v>
      </c>
      <c r="D292" t="s">
        <v>89</v>
      </c>
      <c r="E292" t="s">
        <v>12</v>
      </c>
      <c r="F292" s="9">
        <v>50.0</v>
      </c>
      <c r="G292" s="27" t="s">
        <v>48</v>
      </c>
      <c r="H292" s="27" t="s">
        <v>48</v>
      </c>
      <c r="I292" s="27"/>
      <c r="J292" t="str">
        <f>VLOOKUP($E292,MAPPING!$B$2:$F$7,2,0)</f>
        <v>INT</v>
      </c>
      <c r="K292" s="9">
        <v>50.0</v>
      </c>
      <c r="L292" s="27" t="s">
        <v>48</v>
      </c>
      <c r="M292" s="27" t="s">
        <v>48</v>
      </c>
      <c r="N292" s="27"/>
      <c r="O292" s="27"/>
      <c r="P292" t="str">
        <f t="shared" si="85"/>
        <v>BANK_ID INT,</v>
      </c>
      <c r="Q292" t="str">
        <f>VLOOKUP($E292,MAPPING!$B$2:$F$7,3,0)</f>
        <v>INTEGER</v>
      </c>
      <c r="R292" s="9">
        <v>50.0</v>
      </c>
      <c r="S292" s="27" t="s">
        <v>48</v>
      </c>
      <c r="T292" s="27" t="s">
        <v>48</v>
      </c>
      <c r="U292" s="27"/>
      <c r="V292" s="27"/>
      <c r="W292" t="str">
        <f t="shared" si="86"/>
        <v>BANK_ID INTEGER(50),</v>
      </c>
      <c r="X292" t="str">
        <f>VLOOKUP($E292,MAPPING!$B$2:$F$7,4,0)</f>
        <v>INTEGER</v>
      </c>
      <c r="Y292" s="9">
        <v>50.0</v>
      </c>
      <c r="Z292" s="27" t="s">
        <v>48</v>
      </c>
      <c r="AA292" s="27" t="s">
        <v>48</v>
      </c>
      <c r="AB292" s="27"/>
      <c r="AC292" s="27"/>
      <c r="AD292" s="28" t="str">
        <f t="shared" si="87"/>
        <v>BANK_ID INTEGER,</v>
      </c>
      <c r="AE292" t="str">
        <f>VLOOKUP($E292,MAPPING!$B$2:$F$7,5,0)</f>
        <v>INTEGER</v>
      </c>
      <c r="AF292" s="9">
        <v>50.0</v>
      </c>
      <c r="AG292" s="27" t="s">
        <v>48</v>
      </c>
      <c r="AH292" s="27" t="s">
        <v>48</v>
      </c>
      <c r="AI292" s="27"/>
      <c r="AJ292" s="27"/>
      <c r="AK292" t="str">
        <f t="shared" si="88"/>
        <v>BANK_ID INTEGER,</v>
      </c>
    </row>
    <row r="293" ht="15.75" customHeight="1">
      <c r="A293" s="24"/>
      <c r="B293" s="24"/>
      <c r="C293" s="25">
        <v>5.0</v>
      </c>
      <c r="D293" t="s">
        <v>96</v>
      </c>
      <c r="E293" t="s">
        <v>12</v>
      </c>
      <c r="F293" s="9">
        <v>50.0</v>
      </c>
      <c r="G293" s="27" t="s">
        <v>48</v>
      </c>
      <c r="H293" s="27" t="s">
        <v>48</v>
      </c>
      <c r="I293" s="27"/>
      <c r="J293" t="str">
        <f>VLOOKUP($E293,MAPPING!$B$2:$F$7,2,0)</f>
        <v>INT</v>
      </c>
      <c r="K293" s="9">
        <v>50.0</v>
      </c>
      <c r="L293" s="27" t="s">
        <v>48</v>
      </c>
      <c r="M293" s="27" t="s">
        <v>48</v>
      </c>
      <c r="N293" s="27"/>
      <c r="O293" s="27"/>
      <c r="P293" t="str">
        <f t="shared" si="85"/>
        <v>BRANCH_ID INT,</v>
      </c>
      <c r="Q293" t="str">
        <f>VLOOKUP($E293,MAPPING!$B$2:$F$7,3,0)</f>
        <v>INTEGER</v>
      </c>
      <c r="R293" s="9">
        <v>50.0</v>
      </c>
      <c r="S293" s="27" t="s">
        <v>48</v>
      </c>
      <c r="T293" s="27" t="s">
        <v>48</v>
      </c>
      <c r="U293" s="27"/>
      <c r="V293" s="27"/>
      <c r="W293" t="str">
        <f t="shared" si="86"/>
        <v>BRANCH_ID INTEGER(50),</v>
      </c>
      <c r="X293" t="str">
        <f>VLOOKUP($E293,MAPPING!$B$2:$F$7,4,0)</f>
        <v>INTEGER</v>
      </c>
      <c r="Y293" s="9">
        <v>50.0</v>
      </c>
      <c r="Z293" s="27" t="s">
        <v>48</v>
      </c>
      <c r="AA293" s="27" t="s">
        <v>48</v>
      </c>
      <c r="AB293" s="27"/>
      <c r="AC293" s="27"/>
      <c r="AD293" s="28" t="str">
        <f t="shared" si="87"/>
        <v>BRANCH_ID INTEGER,</v>
      </c>
      <c r="AE293" t="str">
        <f>VLOOKUP($E293,MAPPING!$B$2:$F$7,5,0)</f>
        <v>INTEGER</v>
      </c>
      <c r="AF293" s="9">
        <v>50.0</v>
      </c>
      <c r="AG293" s="27" t="s">
        <v>48</v>
      </c>
      <c r="AH293" s="27" t="s">
        <v>48</v>
      </c>
      <c r="AI293" s="27"/>
      <c r="AJ293" s="27"/>
      <c r="AK293" t="str">
        <f t="shared" si="88"/>
        <v>BRANCH_ID INTEGER,</v>
      </c>
    </row>
    <row r="294" ht="15.75" customHeight="1">
      <c r="A294" s="24"/>
      <c r="B294" s="24"/>
      <c r="C294" s="25">
        <v>6.0</v>
      </c>
      <c r="D294" t="s">
        <v>52</v>
      </c>
      <c r="E294" t="s">
        <v>7</v>
      </c>
      <c r="F294" s="9">
        <v>50.0</v>
      </c>
      <c r="G294" s="27" t="s">
        <v>48</v>
      </c>
      <c r="H294" s="27" t="s">
        <v>48</v>
      </c>
      <c r="I294" s="27"/>
      <c r="J294" t="str">
        <f>VLOOKUP($E294,MAPPING!$B$2:$F$7,2,0)</f>
        <v>STRING</v>
      </c>
      <c r="K294" s="9">
        <v>50.0</v>
      </c>
      <c r="L294" s="27" t="s">
        <v>48</v>
      </c>
      <c r="M294" s="27" t="s">
        <v>48</v>
      </c>
      <c r="N294" s="27"/>
      <c r="O294" s="27"/>
      <c r="P294" t="str">
        <f t="shared" si="85"/>
        <v>CUSTOMER_ID STRING,</v>
      </c>
      <c r="Q294" t="str">
        <f>VLOOKUP($E294,MAPPING!$B$2:$F$7,3,0)</f>
        <v>VARCHAR</v>
      </c>
      <c r="R294" s="9">
        <v>50.0</v>
      </c>
      <c r="S294" s="27" t="s">
        <v>48</v>
      </c>
      <c r="T294" s="27" t="s">
        <v>48</v>
      </c>
      <c r="U294" s="27"/>
      <c r="V294" s="27"/>
      <c r="W294" t="str">
        <f t="shared" si="86"/>
        <v>CUSTOMER_ID VARCHAR(50),</v>
      </c>
      <c r="X294" t="str">
        <f>VLOOKUP($E294,MAPPING!$B$2:$F$7,4,0)</f>
        <v>VARCHAR2</v>
      </c>
      <c r="Y294" s="9">
        <v>50.0</v>
      </c>
      <c r="Z294" s="27" t="s">
        <v>48</v>
      </c>
      <c r="AA294" s="27" t="s">
        <v>48</v>
      </c>
      <c r="AB294" s="27"/>
      <c r="AC294" s="27"/>
      <c r="AD294" s="28" t="str">
        <f t="shared" si="87"/>
        <v>CUSTOMER_ID VARCHAR2(50),</v>
      </c>
      <c r="AE294" t="str">
        <f>VLOOKUP($E294,MAPPING!$B$2:$F$7,5,0)</f>
        <v> VARCHAR</v>
      </c>
      <c r="AF294" s="9">
        <v>50.0</v>
      </c>
      <c r="AG294" s="27" t="s">
        <v>48</v>
      </c>
      <c r="AH294" s="27" t="s">
        <v>48</v>
      </c>
      <c r="AI294" s="27"/>
      <c r="AJ294" s="27"/>
      <c r="AK294" t="str">
        <f t="shared" si="88"/>
        <v>CUSTOMER_ID  VARCHAR(50),</v>
      </c>
    </row>
    <row r="295" ht="15.75" customHeight="1">
      <c r="A295" s="24"/>
      <c r="B295" s="24"/>
      <c r="C295" s="25">
        <v>7.0</v>
      </c>
      <c r="D295" t="s">
        <v>77</v>
      </c>
      <c r="E295" t="s">
        <v>7</v>
      </c>
      <c r="F295" s="9">
        <v>50.0</v>
      </c>
      <c r="G295" s="27" t="s">
        <v>48</v>
      </c>
      <c r="H295" s="27" t="s">
        <v>48</v>
      </c>
      <c r="I295" s="27"/>
      <c r="J295" t="str">
        <f>VLOOKUP($E295,MAPPING!$B$2:$F$7,2,0)</f>
        <v>STRING</v>
      </c>
      <c r="K295" s="9">
        <v>50.0</v>
      </c>
      <c r="L295" s="27" t="s">
        <v>48</v>
      </c>
      <c r="M295" s="27" t="s">
        <v>48</v>
      </c>
      <c r="N295" s="27"/>
      <c r="O295" s="27"/>
      <c r="P295" t="str">
        <f t="shared" si="85"/>
        <v>ADDRESS_ID STRING,</v>
      </c>
      <c r="Q295" t="str">
        <f>VLOOKUP($E295,MAPPING!$B$2:$F$7,3,0)</f>
        <v>VARCHAR</v>
      </c>
      <c r="R295" s="9">
        <v>50.0</v>
      </c>
      <c r="S295" s="27" t="s">
        <v>48</v>
      </c>
      <c r="T295" s="27" t="s">
        <v>48</v>
      </c>
      <c r="U295" s="27"/>
      <c r="V295" s="27"/>
      <c r="W295" t="str">
        <f t="shared" si="86"/>
        <v>ADDRESS_ID VARCHAR(50),</v>
      </c>
      <c r="X295" t="str">
        <f>VLOOKUP($E295,MAPPING!$B$2:$F$7,4,0)</f>
        <v>VARCHAR2</v>
      </c>
      <c r="Y295" s="9">
        <v>50.0</v>
      </c>
      <c r="Z295" s="27" t="s">
        <v>48</v>
      </c>
      <c r="AA295" s="27" t="s">
        <v>48</v>
      </c>
      <c r="AB295" s="27"/>
      <c r="AC295" s="27"/>
      <c r="AD295" s="28" t="str">
        <f t="shared" si="87"/>
        <v>ADDRESS_ID VARCHAR2(50),</v>
      </c>
      <c r="AE295" t="str">
        <f>VLOOKUP($E295,MAPPING!$B$2:$F$7,5,0)</f>
        <v> VARCHAR</v>
      </c>
      <c r="AF295" s="9">
        <v>50.0</v>
      </c>
      <c r="AG295" s="27" t="s">
        <v>48</v>
      </c>
      <c r="AH295" s="27" t="s">
        <v>48</v>
      </c>
      <c r="AI295" s="27"/>
      <c r="AJ295" s="27"/>
      <c r="AK295" t="str">
        <f t="shared" si="88"/>
        <v>ADDRESS_ID  VARCHAR(50),</v>
      </c>
    </row>
    <row r="296" ht="15.75" customHeight="1">
      <c r="A296" s="24"/>
      <c r="B296" s="24"/>
      <c r="C296" s="25">
        <v>8.0</v>
      </c>
      <c r="D296" t="s">
        <v>46</v>
      </c>
      <c r="E296" t="s">
        <v>7</v>
      </c>
      <c r="F296" s="9">
        <v>50.0</v>
      </c>
      <c r="G296" s="27" t="s">
        <v>48</v>
      </c>
      <c r="H296" s="27" t="s">
        <v>48</v>
      </c>
      <c r="I296" s="27"/>
      <c r="J296" t="str">
        <f>VLOOKUP($E296,MAPPING!$B$2:$F$7,2,0)</f>
        <v>STRING</v>
      </c>
      <c r="K296" s="9">
        <v>50.0</v>
      </c>
      <c r="L296" s="27" t="s">
        <v>48</v>
      </c>
      <c r="M296" s="27" t="s">
        <v>48</v>
      </c>
      <c r="N296" s="27"/>
      <c r="O296" s="27"/>
      <c r="P296" t="str">
        <f t="shared" si="85"/>
        <v>ACCOUNT_ID STRING,</v>
      </c>
      <c r="Q296" t="str">
        <f>VLOOKUP($E296,MAPPING!$B$2:$F$7,3,0)</f>
        <v>VARCHAR</v>
      </c>
      <c r="R296" s="9">
        <v>50.0</v>
      </c>
      <c r="S296" s="27" t="s">
        <v>48</v>
      </c>
      <c r="T296" s="27" t="s">
        <v>48</v>
      </c>
      <c r="U296" s="27"/>
      <c r="V296" s="27"/>
      <c r="W296" t="str">
        <f t="shared" si="86"/>
        <v>ACCOUNT_ID VARCHAR(50),</v>
      </c>
      <c r="X296" t="str">
        <f>VLOOKUP($E296,MAPPING!$B$2:$F$7,4,0)</f>
        <v>VARCHAR2</v>
      </c>
      <c r="Y296" s="9">
        <v>50.0</v>
      </c>
      <c r="Z296" s="27" t="s">
        <v>48</v>
      </c>
      <c r="AA296" s="27" t="s">
        <v>48</v>
      </c>
      <c r="AB296" s="27"/>
      <c r="AC296" s="27"/>
      <c r="AD296" s="28" t="str">
        <f t="shared" si="87"/>
        <v>ACCOUNT_ID VARCHAR2(50),</v>
      </c>
      <c r="AE296" t="str">
        <f>VLOOKUP($E296,MAPPING!$B$2:$F$7,5,0)</f>
        <v> VARCHAR</v>
      </c>
      <c r="AF296" s="9">
        <v>50.0</v>
      </c>
      <c r="AG296" s="27" t="s">
        <v>48</v>
      </c>
      <c r="AH296" s="27" t="s">
        <v>48</v>
      </c>
      <c r="AI296" s="27"/>
      <c r="AJ296" s="27"/>
      <c r="AK296" t="str">
        <f t="shared" si="88"/>
        <v>ACCOUNT_ID  VARCHAR(50),</v>
      </c>
    </row>
    <row r="297" ht="15.75" customHeight="1">
      <c r="A297" s="24"/>
      <c r="B297" s="24"/>
      <c r="C297" s="25">
        <v>9.0</v>
      </c>
      <c r="D297" t="s">
        <v>251</v>
      </c>
      <c r="E297" t="s">
        <v>7</v>
      </c>
      <c r="F297" s="9">
        <v>50.0</v>
      </c>
      <c r="G297" s="27" t="s">
        <v>48</v>
      </c>
      <c r="H297" s="27" t="s">
        <v>48</v>
      </c>
      <c r="I297" s="27"/>
      <c r="J297" t="str">
        <f>VLOOKUP($E297,MAPPING!$B$2:$F$7,2,0)</f>
        <v>STRING</v>
      </c>
      <c r="K297" s="9">
        <v>50.0</v>
      </c>
      <c r="L297" s="27" t="s">
        <v>48</v>
      </c>
      <c r="M297" s="27" t="s">
        <v>48</v>
      </c>
      <c r="N297" s="27"/>
      <c r="O297" s="27"/>
      <c r="P297" t="str">
        <f t="shared" si="85"/>
        <v>FROM_ACCOUNT STRING,</v>
      </c>
      <c r="Q297" t="str">
        <f>VLOOKUP($E297,MAPPING!$B$2:$F$7,3,0)</f>
        <v>VARCHAR</v>
      </c>
      <c r="R297" s="9">
        <v>50.0</v>
      </c>
      <c r="S297" s="27" t="s">
        <v>48</v>
      </c>
      <c r="T297" s="27" t="s">
        <v>48</v>
      </c>
      <c r="U297" s="27"/>
      <c r="V297" s="27"/>
      <c r="W297" t="str">
        <f t="shared" si="86"/>
        <v>FROM_ACCOUNT VARCHAR(50),</v>
      </c>
      <c r="X297" t="str">
        <f>VLOOKUP($E297,MAPPING!$B$2:$F$7,4,0)</f>
        <v>VARCHAR2</v>
      </c>
      <c r="Y297" s="9">
        <v>50.0</v>
      </c>
      <c r="Z297" s="27" t="s">
        <v>48</v>
      </c>
      <c r="AA297" s="27" t="s">
        <v>48</v>
      </c>
      <c r="AB297" s="27"/>
      <c r="AC297" s="27"/>
      <c r="AD297" s="28" t="str">
        <f t="shared" si="87"/>
        <v>FROM_ACCOUNT VARCHAR2(50),</v>
      </c>
      <c r="AE297" t="str">
        <f>VLOOKUP($E297,MAPPING!$B$2:$F$7,5,0)</f>
        <v> VARCHAR</v>
      </c>
      <c r="AF297" s="9">
        <v>50.0</v>
      </c>
      <c r="AG297" s="27" t="s">
        <v>48</v>
      </c>
      <c r="AH297" s="27" t="s">
        <v>48</v>
      </c>
      <c r="AI297" s="27"/>
      <c r="AJ297" s="27"/>
      <c r="AK297" t="str">
        <f t="shared" si="88"/>
        <v>FROM_ACCOUNT  VARCHAR(50),</v>
      </c>
    </row>
    <row r="298" ht="15.75" customHeight="1">
      <c r="A298" s="24"/>
      <c r="B298" s="24"/>
      <c r="C298" s="25">
        <v>10.0</v>
      </c>
      <c r="D298" t="s">
        <v>252</v>
      </c>
      <c r="E298" t="s">
        <v>7</v>
      </c>
      <c r="F298" s="9">
        <v>50.0</v>
      </c>
      <c r="G298" s="27" t="s">
        <v>48</v>
      </c>
      <c r="H298" s="27" t="s">
        <v>48</v>
      </c>
      <c r="I298" s="27"/>
      <c r="J298" t="str">
        <f>VLOOKUP($E298,MAPPING!$B$2:$F$7,2,0)</f>
        <v>STRING</v>
      </c>
      <c r="K298" s="9">
        <v>50.0</v>
      </c>
      <c r="L298" s="27" t="s">
        <v>48</v>
      </c>
      <c r="M298" s="27" t="s">
        <v>48</v>
      </c>
      <c r="N298" s="27"/>
      <c r="O298" s="27"/>
      <c r="P298" t="str">
        <f t="shared" si="85"/>
        <v>TO_ACCOUNT STRING,</v>
      </c>
      <c r="Q298" t="str">
        <f>VLOOKUP($E298,MAPPING!$B$2:$F$7,3,0)</f>
        <v>VARCHAR</v>
      </c>
      <c r="R298" s="9">
        <v>50.0</v>
      </c>
      <c r="S298" s="27" t="s">
        <v>48</v>
      </c>
      <c r="T298" s="27" t="s">
        <v>48</v>
      </c>
      <c r="U298" s="27"/>
      <c r="V298" s="27"/>
      <c r="W298" t="str">
        <f t="shared" si="86"/>
        <v>TO_ACCOUNT VARCHAR(50),</v>
      </c>
      <c r="X298" t="str">
        <f>VLOOKUP($E298,MAPPING!$B$2:$F$7,4,0)</f>
        <v>VARCHAR2</v>
      </c>
      <c r="Y298" s="9">
        <v>50.0</v>
      </c>
      <c r="Z298" s="27" t="s">
        <v>48</v>
      </c>
      <c r="AA298" s="27" t="s">
        <v>48</v>
      </c>
      <c r="AB298" s="27"/>
      <c r="AC298" s="27"/>
      <c r="AD298" s="28" t="str">
        <f t="shared" si="87"/>
        <v>TO_ACCOUNT VARCHAR2(50),</v>
      </c>
      <c r="AE298" t="str">
        <f>VLOOKUP($E298,MAPPING!$B$2:$F$7,5,0)</f>
        <v> VARCHAR</v>
      </c>
      <c r="AF298" s="9">
        <v>50.0</v>
      </c>
      <c r="AG298" s="27" t="s">
        <v>48</v>
      </c>
      <c r="AH298" s="27" t="s">
        <v>48</v>
      </c>
      <c r="AI298" s="27"/>
      <c r="AJ298" s="27"/>
      <c r="AK298" t="str">
        <f t="shared" si="88"/>
        <v>TO_ACCOUNT  VARCHAR(50),</v>
      </c>
    </row>
    <row r="299" ht="15.75" customHeight="1">
      <c r="A299" s="24"/>
      <c r="B299" s="24"/>
      <c r="C299" s="25">
        <v>11.0</v>
      </c>
      <c r="D299" t="s">
        <v>253</v>
      </c>
      <c r="E299" t="s">
        <v>12</v>
      </c>
      <c r="F299">
        <v>10.0</v>
      </c>
      <c r="G299" s="27" t="s">
        <v>48</v>
      </c>
      <c r="H299" s="27" t="s">
        <v>48</v>
      </c>
      <c r="I299" s="27"/>
      <c r="J299" t="str">
        <f>VLOOKUP($E299,MAPPING!$B$2:$F$7,2,0)</f>
        <v>INT</v>
      </c>
      <c r="K299">
        <v>10.0</v>
      </c>
      <c r="L299" s="27" t="s">
        <v>48</v>
      </c>
      <c r="M299" s="27" t="s">
        <v>48</v>
      </c>
      <c r="N299" s="27"/>
      <c r="O299" s="27"/>
      <c r="P299" t="str">
        <f t="shared" si="85"/>
        <v>AMOUNT_BASE_CURR INT,</v>
      </c>
      <c r="Q299" t="str">
        <f>VLOOKUP($E299,MAPPING!$B$2:$F$7,3,0)</f>
        <v>INTEGER</v>
      </c>
      <c r="R299">
        <v>10.0</v>
      </c>
      <c r="S299" s="27" t="s">
        <v>48</v>
      </c>
      <c r="T299" s="27" t="s">
        <v>48</v>
      </c>
      <c r="U299" s="27"/>
      <c r="V299" s="27"/>
      <c r="W299" t="str">
        <f t="shared" si="86"/>
        <v>AMOUNT_BASE_CURR INTEGER(10),</v>
      </c>
      <c r="X299" t="str">
        <f>VLOOKUP($E299,MAPPING!$B$2:$F$7,4,0)</f>
        <v>INTEGER</v>
      </c>
      <c r="Y299">
        <v>10.0</v>
      </c>
      <c r="Z299" s="27" t="s">
        <v>48</v>
      </c>
      <c r="AA299" s="27" t="s">
        <v>48</v>
      </c>
      <c r="AB299" s="27"/>
      <c r="AC299" s="27"/>
      <c r="AD299" s="28" t="str">
        <f t="shared" si="87"/>
        <v>AMOUNT_BASE_CURR INTEGER,</v>
      </c>
      <c r="AE299" t="str">
        <f>VLOOKUP($E299,MAPPING!$B$2:$F$7,5,0)</f>
        <v>INTEGER</v>
      </c>
      <c r="AF299">
        <v>10.0</v>
      </c>
      <c r="AG299" s="27" t="s">
        <v>48</v>
      </c>
      <c r="AH299" s="27" t="s">
        <v>48</v>
      </c>
      <c r="AI299" s="27"/>
      <c r="AJ299" s="27"/>
      <c r="AK299" t="str">
        <f t="shared" si="88"/>
        <v>AMOUNT_BASE_CURR INTEGER,</v>
      </c>
    </row>
    <row r="300" ht="15.75" customHeight="1">
      <c r="A300" s="24"/>
      <c r="B300" s="24"/>
      <c r="C300" s="25">
        <v>12.0</v>
      </c>
      <c r="D300" t="s">
        <v>254</v>
      </c>
      <c r="E300" t="s">
        <v>12</v>
      </c>
      <c r="F300">
        <v>10.0</v>
      </c>
      <c r="G300" s="27" t="s">
        <v>48</v>
      </c>
      <c r="H300" s="27" t="s">
        <v>48</v>
      </c>
      <c r="I300" s="27"/>
      <c r="J300" t="str">
        <f>VLOOKUP($E300,MAPPING!$B$2:$F$7,2,0)</f>
        <v>INT</v>
      </c>
      <c r="K300">
        <v>10.0</v>
      </c>
      <c r="L300" s="27" t="s">
        <v>48</v>
      </c>
      <c r="M300" s="27" t="s">
        <v>48</v>
      </c>
      <c r="N300" s="27"/>
      <c r="O300" s="27"/>
      <c r="P300" t="str">
        <f t="shared" si="85"/>
        <v>AMOUNT_USD INT,</v>
      </c>
      <c r="Q300" t="str">
        <f>VLOOKUP($E300,MAPPING!$B$2:$F$7,3,0)</f>
        <v>INTEGER</v>
      </c>
      <c r="R300">
        <v>10.0</v>
      </c>
      <c r="S300" s="27" t="s">
        <v>48</v>
      </c>
      <c r="T300" s="27" t="s">
        <v>48</v>
      </c>
      <c r="U300" s="27"/>
      <c r="V300" s="27"/>
      <c r="W300" t="str">
        <f t="shared" si="86"/>
        <v>AMOUNT_USD INTEGER(10),</v>
      </c>
      <c r="X300" t="str">
        <f>VLOOKUP($E300,MAPPING!$B$2:$F$7,4,0)</f>
        <v>INTEGER</v>
      </c>
      <c r="Y300">
        <v>10.0</v>
      </c>
      <c r="Z300" s="27" t="s">
        <v>48</v>
      </c>
      <c r="AA300" s="27" t="s">
        <v>48</v>
      </c>
      <c r="AB300" s="27"/>
      <c r="AC300" s="27"/>
      <c r="AD300" s="28" t="str">
        <f t="shared" si="87"/>
        <v>AMOUNT_USD INTEGER,</v>
      </c>
      <c r="AE300" t="str">
        <f>VLOOKUP($E300,MAPPING!$B$2:$F$7,5,0)</f>
        <v>INTEGER</v>
      </c>
      <c r="AF300">
        <v>10.0</v>
      </c>
      <c r="AG300" s="27" t="s">
        <v>48</v>
      </c>
      <c r="AH300" s="27" t="s">
        <v>48</v>
      </c>
      <c r="AI300" s="27"/>
      <c r="AJ300" s="27"/>
      <c r="AK300" t="str">
        <f t="shared" si="88"/>
        <v>AMOUNT_USD INTEGER,</v>
      </c>
    </row>
    <row r="301" ht="15.75" customHeight="1">
      <c r="A301" s="24"/>
      <c r="B301" s="24"/>
      <c r="C301" s="25">
        <v>13.0</v>
      </c>
      <c r="D301" t="s">
        <v>65</v>
      </c>
      <c r="E301" t="s">
        <v>7</v>
      </c>
      <c r="F301" s="9">
        <v>10.0</v>
      </c>
      <c r="G301" s="27" t="s">
        <v>48</v>
      </c>
      <c r="H301" s="27" t="s">
        <v>48</v>
      </c>
      <c r="I301" s="27"/>
      <c r="J301" t="str">
        <f>VLOOKUP($E301,MAPPING!$B$2:$F$7,2,0)</f>
        <v>STRING</v>
      </c>
      <c r="K301" s="9">
        <v>10.0</v>
      </c>
      <c r="L301" s="27" t="s">
        <v>48</v>
      </c>
      <c r="M301" s="27" t="s">
        <v>48</v>
      </c>
      <c r="N301" s="27"/>
      <c r="O301" s="27"/>
      <c r="P301" t="str">
        <f t="shared" si="85"/>
        <v>CURRENCY_CODE STRING,</v>
      </c>
      <c r="Q301" t="str">
        <f>VLOOKUP($E301,MAPPING!$B$2:$F$7,3,0)</f>
        <v>VARCHAR</v>
      </c>
      <c r="R301" s="9">
        <v>10.0</v>
      </c>
      <c r="S301" s="27" t="s">
        <v>48</v>
      </c>
      <c r="T301" s="27" t="s">
        <v>48</v>
      </c>
      <c r="U301" s="27"/>
      <c r="V301" s="27"/>
      <c r="W301" t="str">
        <f t="shared" si="86"/>
        <v>CURRENCY_CODE VARCHAR(10),</v>
      </c>
      <c r="X301" t="str">
        <f>VLOOKUP($E301,MAPPING!$B$2:$F$7,4,0)</f>
        <v>VARCHAR2</v>
      </c>
      <c r="Y301" s="9">
        <v>10.0</v>
      </c>
      <c r="Z301" s="27" t="s">
        <v>48</v>
      </c>
      <c r="AA301" s="27" t="s">
        <v>48</v>
      </c>
      <c r="AB301" s="27"/>
      <c r="AC301" s="27"/>
      <c r="AD301" s="28" t="str">
        <f t="shared" si="87"/>
        <v>CURRENCY_CODE VARCHAR2(10),</v>
      </c>
      <c r="AE301" t="str">
        <f>VLOOKUP($E301,MAPPING!$B$2:$F$7,5,0)</f>
        <v> VARCHAR</v>
      </c>
      <c r="AF301" s="9">
        <v>10.0</v>
      </c>
      <c r="AG301" s="27" t="s">
        <v>48</v>
      </c>
      <c r="AH301" s="27" t="s">
        <v>48</v>
      </c>
      <c r="AI301" s="27"/>
      <c r="AJ301" s="27"/>
      <c r="AK301" t="str">
        <f t="shared" si="88"/>
        <v>CURRENCY_CODE  VARCHAR(10),</v>
      </c>
    </row>
    <row r="302" ht="15.75" customHeight="1">
      <c r="A302" s="24"/>
      <c r="B302" s="24"/>
      <c r="C302" s="25">
        <v>14.0</v>
      </c>
      <c r="D302" t="s">
        <v>255</v>
      </c>
      <c r="E302" t="s">
        <v>12</v>
      </c>
      <c r="F302" s="9">
        <v>10.0</v>
      </c>
      <c r="G302" s="27" t="s">
        <v>48</v>
      </c>
      <c r="H302" s="27" t="s">
        <v>48</v>
      </c>
      <c r="I302" s="27"/>
      <c r="J302" t="str">
        <f>VLOOKUP($E302,MAPPING!$B$2:$F$7,2,0)</f>
        <v>INT</v>
      </c>
      <c r="K302" s="9">
        <v>10.0</v>
      </c>
      <c r="L302" s="27" t="s">
        <v>48</v>
      </c>
      <c r="M302" s="27" t="s">
        <v>48</v>
      </c>
      <c r="N302" s="27"/>
      <c r="O302" s="27"/>
      <c r="P302" t="str">
        <f t="shared" si="85"/>
        <v>CURRENCY_RATE INT,</v>
      </c>
      <c r="Q302" t="str">
        <f>VLOOKUP($E302,MAPPING!$B$2:$F$7,3,0)</f>
        <v>INTEGER</v>
      </c>
      <c r="R302" s="9">
        <v>10.0</v>
      </c>
      <c r="S302" s="27" t="s">
        <v>48</v>
      </c>
      <c r="T302" s="27" t="s">
        <v>48</v>
      </c>
      <c r="U302" s="27"/>
      <c r="V302" s="27"/>
      <c r="W302" t="str">
        <f t="shared" si="86"/>
        <v>CURRENCY_RATE INTEGER(10),</v>
      </c>
      <c r="X302" t="str">
        <f>VLOOKUP($E302,MAPPING!$B$2:$F$7,4,0)</f>
        <v>INTEGER</v>
      </c>
      <c r="Y302" s="9">
        <v>10.0</v>
      </c>
      <c r="Z302" s="27" t="s">
        <v>48</v>
      </c>
      <c r="AA302" s="27" t="s">
        <v>48</v>
      </c>
      <c r="AB302" s="27"/>
      <c r="AC302" s="27"/>
      <c r="AD302" s="28" t="str">
        <f t="shared" si="87"/>
        <v>CURRENCY_RATE INTEGER,</v>
      </c>
      <c r="AE302" t="str">
        <f>VLOOKUP($E302,MAPPING!$B$2:$F$7,5,0)</f>
        <v>INTEGER</v>
      </c>
      <c r="AF302" s="9">
        <v>10.0</v>
      </c>
      <c r="AG302" s="27" t="s">
        <v>48</v>
      </c>
      <c r="AH302" s="27" t="s">
        <v>48</v>
      </c>
      <c r="AI302" s="27"/>
      <c r="AJ302" s="27"/>
      <c r="AK302" t="str">
        <f t="shared" si="88"/>
        <v>CURRENCY_RATE INTEGER,</v>
      </c>
    </row>
    <row r="303" ht="15.75" customHeight="1">
      <c r="A303" s="24"/>
      <c r="B303" s="24"/>
      <c r="C303" s="25">
        <v>15.0</v>
      </c>
      <c r="D303" t="s">
        <v>256</v>
      </c>
      <c r="E303" t="s">
        <v>7</v>
      </c>
      <c r="F303" s="9">
        <v>50.0</v>
      </c>
      <c r="G303" s="27" t="s">
        <v>48</v>
      </c>
      <c r="H303" s="27" t="s">
        <v>48</v>
      </c>
      <c r="I303" s="27"/>
      <c r="J303" t="str">
        <f>VLOOKUP($E303,MAPPING!$B$2:$F$7,2,0)</f>
        <v>STRING</v>
      </c>
      <c r="K303" s="9">
        <v>50.0</v>
      </c>
      <c r="L303" s="27" t="s">
        <v>48</v>
      </c>
      <c r="M303" s="27" t="s">
        <v>48</v>
      </c>
      <c r="N303" s="27"/>
      <c r="O303" s="27"/>
      <c r="P303" t="str">
        <f>CONCATENATE(UPPER($D303)," ",J303,")")</f>
        <v>NOTES STRING)</v>
      </c>
      <c r="Q303" t="str">
        <f>VLOOKUP($E303,MAPPING!$B$2:$F$7,3,0)</f>
        <v>VARCHAR</v>
      </c>
      <c r="R303" s="9">
        <v>50.0</v>
      </c>
      <c r="S303" s="27" t="s">
        <v>48</v>
      </c>
      <c r="T303" s="27" t="s">
        <v>48</v>
      </c>
      <c r="U303" s="27"/>
      <c r="V303" s="27"/>
      <c r="W303" t="str">
        <f t="shared" si="86"/>
        <v>NOTES VARCHAR(50),</v>
      </c>
      <c r="X303" t="str">
        <f>VLOOKUP($E303,MAPPING!$B$2:$F$7,4,0)</f>
        <v>VARCHAR2</v>
      </c>
      <c r="Y303" s="9">
        <v>50.0</v>
      </c>
      <c r="Z303" s="27" t="s">
        <v>48</v>
      </c>
      <c r="AA303" s="27" t="s">
        <v>48</v>
      </c>
      <c r="AB303" s="27"/>
      <c r="AC303" s="27"/>
      <c r="AD303" s="28" t="str">
        <f t="shared" si="87"/>
        <v>NOTES VARCHAR2(50),</v>
      </c>
      <c r="AE303" t="str">
        <f>VLOOKUP($E303,MAPPING!$B$2:$F$7,5,0)</f>
        <v> VARCHAR</v>
      </c>
      <c r="AF303" s="9">
        <v>50.0</v>
      </c>
      <c r="AG303" s="27" t="s">
        <v>48</v>
      </c>
      <c r="AH303" s="27" t="s">
        <v>48</v>
      </c>
      <c r="AI303" s="27"/>
      <c r="AJ303" s="27"/>
      <c r="AK303" t="str">
        <f t="shared" si="88"/>
        <v>NOTES  VARCHAR(50),</v>
      </c>
    </row>
    <row r="304" ht="15.75" customHeight="1">
      <c r="A304" s="24"/>
      <c r="B304" s="24"/>
      <c r="C304" s="25">
        <v>16.0</v>
      </c>
      <c r="D304" t="s">
        <v>68</v>
      </c>
      <c r="E304" t="s">
        <v>7</v>
      </c>
      <c r="F304" s="9">
        <v>10.0</v>
      </c>
      <c r="G304" s="27" t="s">
        <v>48</v>
      </c>
      <c r="H304" t="s">
        <v>47</v>
      </c>
      <c r="J304" t="str">
        <f>VLOOKUP($E304,MAPPING!$B$2:$F$7,2,0)</f>
        <v>STRING</v>
      </c>
      <c r="K304" s="9">
        <v>10.0</v>
      </c>
      <c r="L304" s="27" t="s">
        <v>48</v>
      </c>
      <c r="M304" t="s">
        <v>47</v>
      </c>
      <c r="Q304" t="str">
        <f>VLOOKUP($E304,MAPPING!$B$2:$F$7,3,0)</f>
        <v>VARCHAR</v>
      </c>
      <c r="R304" s="9">
        <v>10.0</v>
      </c>
      <c r="S304" s="27" t="s">
        <v>48</v>
      </c>
      <c r="T304" t="s">
        <v>47</v>
      </c>
      <c r="W304" t="str">
        <f t="shared" si="86"/>
        <v>LOAD_DATE VARCHAR(10),</v>
      </c>
      <c r="X304" t="str">
        <f>VLOOKUP($E304,MAPPING!$B$2:$F$7,4,0)</f>
        <v>VARCHAR2</v>
      </c>
      <c r="Y304" s="9">
        <v>10.0</v>
      </c>
      <c r="Z304" s="27" t="s">
        <v>48</v>
      </c>
      <c r="AA304" t="s">
        <v>47</v>
      </c>
      <c r="AD304" s="28" t="str">
        <f t="shared" si="87"/>
        <v>LOAD_DATE VARCHAR2(10),</v>
      </c>
      <c r="AE304" t="str">
        <f>VLOOKUP($E304,MAPPING!$B$2:$F$7,5,0)</f>
        <v> VARCHAR</v>
      </c>
      <c r="AF304" s="9">
        <v>10.0</v>
      </c>
      <c r="AG304" s="27" t="s">
        <v>48</v>
      </c>
      <c r="AH304" t="s">
        <v>47</v>
      </c>
      <c r="AK304" t="str">
        <f t="shared" si="88"/>
        <v>LOAD_DATE  VARCHAR(10),</v>
      </c>
    </row>
    <row r="305" ht="15.75" customHeight="1">
      <c r="A305" s="24"/>
      <c r="B305" s="24"/>
      <c r="C305" s="25">
        <v>17.0</v>
      </c>
      <c r="D305" t="s">
        <v>69</v>
      </c>
      <c r="E305" t="s">
        <v>12</v>
      </c>
      <c r="F305" s="9">
        <v>50.0</v>
      </c>
      <c r="G305" s="27" t="s">
        <v>48</v>
      </c>
      <c r="H305" s="27" t="s">
        <v>47</v>
      </c>
      <c r="I305" s="27"/>
      <c r="J305" t="str">
        <f>VLOOKUP($E305,MAPPING!$B$2:$F$7,2,0)</f>
        <v>INT</v>
      </c>
      <c r="K305" s="9">
        <v>50.0</v>
      </c>
      <c r="L305" s="27" t="s">
        <v>48</v>
      </c>
      <c r="M305" s="27" t="s">
        <v>47</v>
      </c>
      <c r="N305" s="27"/>
      <c r="P30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5" t="str">
        <f>VLOOKUP($E305,MAPPING!$B$2:$F$7,3,0)</f>
        <v>INTEGER</v>
      </c>
      <c r="R305" s="9">
        <v>50.0</v>
      </c>
      <c r="S305" s="27" t="s">
        <v>48</v>
      </c>
      <c r="T305" s="27" t="s">
        <v>47</v>
      </c>
      <c r="U305" s="27"/>
      <c r="W305" s="26" t="str">
        <f>CONCATENATE(UPPER($D305)," ",Q305,"(",R305,")",IF(U305&lt;&gt;"",cov3ncatenate(" DEFAULT ",U305),""),IF(S305="Y"," NOT NULL",""),", ",CHAR(10),"CONSTRAINT ",UPPER($D288),"_PK  PRIMARY KEY(",UPPER($D288),"));")</f>
        <v>LOAD_ID INTEGER(50), 
CONSTRAINT TRANSACTION_ID_PK  PRIMARY KEY(TRANSACTION_ID));</v>
      </c>
      <c r="X305" t="str">
        <f>VLOOKUP($E305,MAPPING!$B$2:$F$7,4,0)</f>
        <v>INTEGER</v>
      </c>
      <c r="Y305" s="9">
        <v>50.0</v>
      </c>
      <c r="Z305" s="27" t="s">
        <v>48</v>
      </c>
      <c r="AA305" s="27" t="s">
        <v>47</v>
      </c>
      <c r="AB305" s="27"/>
      <c r="AC305" s="27"/>
      <c r="AD305" s="28" t="str">
        <f>CONCATENATE(UPPER($D342)," ",Q337,IF(X305="INTEGER","",CONCATENATE("(",Y305,")")) ,IF(U337&lt;&gt;"",cov3ncatenate(" DEFAULT ",U337),""),IF(S337="Y"," NOT NULL",""),", ",CHAR(10),"CONSTRAINT ",UPPER($B288),"_PK  PRIMARY KEY (",UPPER($D288),"));")</f>
        <v>LOAD_ID INTEGER, 
CONSTRAINT FACT_TRANSACTION_PK  PRIMARY KEY (TRANSACTION_ID));</v>
      </c>
      <c r="AE305" t="str">
        <f>VLOOKUP($E305,MAPPING!$B$2:$F$7,5,0)</f>
        <v>INTEGER</v>
      </c>
      <c r="AF305" s="9">
        <v>50.0</v>
      </c>
      <c r="AG305" s="27" t="s">
        <v>48</v>
      </c>
      <c r="AH305" s="27" t="s">
        <v>47</v>
      </c>
      <c r="AI305" s="27"/>
      <c r="AK305" s="26" t="str">
        <f>CONCATENATE(UPPER($D305)," ",AE305,IF(AE305="INTEGER","",CONCATENATE("(",AF305,")")),IF(AI305&lt;&gt;"",cov3ncatenate(" DEFAULT ",AI305),""),IF(AG305="Y"," NOT NULL",""),", ",CHAR(10),"CONSTRAINT ",UPPER($D288),"_FACT_PK  PRIMARY KEY(",UPPER($D288),"));")</f>
        <v>LOAD_ID INTEGER, 
CONSTRAINT TRANSACTION_ID_FACT_PK  PRIMARY KEY(TRANSACTION_ID));</v>
      </c>
    </row>
    <row r="306" ht="15.75" customHeight="1">
      <c r="A306" s="24"/>
      <c r="B306" s="24" t="s">
        <v>257</v>
      </c>
      <c r="C306" s="25">
        <v>0.0</v>
      </c>
      <c r="D306" t="s">
        <v>51</v>
      </c>
      <c r="E306" t="s">
        <v>7</v>
      </c>
      <c r="F306" s="9">
        <v>50.0</v>
      </c>
      <c r="G306" t="s">
        <v>47</v>
      </c>
      <c r="H306" s="27" t="s">
        <v>48</v>
      </c>
      <c r="I306">
        <v>0.0</v>
      </c>
      <c r="J306" t="str">
        <f>VLOOKUP($E306,MAPPING!$B$2:$F$7,2,0)</f>
        <v>STRING</v>
      </c>
      <c r="K306" s="9">
        <v>50.0</v>
      </c>
      <c r="L306" t="s">
        <v>47</v>
      </c>
      <c r="M306" s="27" t="s">
        <v>48</v>
      </c>
      <c r="N306">
        <v>0.0</v>
      </c>
      <c r="O306" s="26" t="str">
        <f>CONCATENATE("DROP TABLE IF EXISTS ",UPPER($B$306),";",CHAR(10),"CREATE TABLE ",UPPER($B$306),"(")</f>
        <v>DROP TABLE IF EXISTS PRODUCT_TYPE;
CREATE TABLE PRODUCT_TYPE(</v>
      </c>
      <c r="P306" t="str">
        <f t="shared" ref="P306:P307" si="89">CONCATENATE(UPPER($D306)," ",J306,",")</f>
        <v>PRODUCT_TYPE_ID STRING,</v>
      </c>
      <c r="Q306" t="str">
        <f>VLOOKUP($E306,MAPPING!$B$2:$F$7,3,0)</f>
        <v>VARCHAR</v>
      </c>
      <c r="R306" s="9">
        <v>50.0</v>
      </c>
      <c r="S306" t="s">
        <v>47</v>
      </c>
      <c r="T306" s="27" t="s">
        <v>48</v>
      </c>
      <c r="U306">
        <v>0.0</v>
      </c>
      <c r="V306" s="26" t="str">
        <f>CONCATENATE("DROP TABLE IF EXISTS ",UPPER($B$306),";",CHAR(10),"CREATE TABLE ",UPPER($B$306),"(")</f>
        <v>DROP TABLE IF EXISTS PRODUCT_TYPE;
CREATE TABLE PRODUCT_TYPE(</v>
      </c>
      <c r="W306" t="str">
        <f t="shared" ref="W306:W309" si="90">CONCATENATE(UPPER($D306)," ",Q306,"(",R306,")",IF(U306&lt;&gt;"",CONCATENATE(" DEFAULT ",U306),""),IF(S306="Y"," NOT NULL",""),",")</f>
        <v>PRODUCT_TYPE_ID VARCHAR(50) DEFAULT 0 NOT NULL,</v>
      </c>
      <c r="X306" t="str">
        <f>VLOOKUP($E306,MAPPING!$B$2:$F$7,4,0)</f>
        <v>VARCHAR2</v>
      </c>
      <c r="Y306" s="9">
        <v>50.0</v>
      </c>
      <c r="Z306" t="s">
        <v>47</v>
      </c>
      <c r="AA306" s="27" t="s">
        <v>48</v>
      </c>
      <c r="AB306">
        <v>0.0</v>
      </c>
      <c r="AC306" s="26" t="str">
        <f>CONCATENATE("DROP TABLE ",UPPER($B$306),";",CHAR(10),"CREATE TABLE ",UPPER($B$306),"(",CHAR(10),)</f>
        <v>DROP TABLE PRODUCT_TYPE;
CREATE TABLE PRODUCT_TYPE(
</v>
      </c>
      <c r="AD306" s="28" t="str">
        <f t="shared" ref="AD306:AD309" si="91">CONCATENATE(UPPER($D306)," ",X306,IF(X306="INTEGER","",CONCATENATE("(",Y306,")")) ,IF(Z306="Y"," NOT NULL",""),",")</f>
        <v>PRODUCT_TYPE_ID VARCHAR2(50) NOT NULL,</v>
      </c>
      <c r="AE306" t="str">
        <f>VLOOKUP($E306,MAPPING!$B$2:$F$7,5,0)</f>
        <v> VARCHAR</v>
      </c>
      <c r="AF306" s="9">
        <v>50.0</v>
      </c>
      <c r="AG306" t="s">
        <v>47</v>
      </c>
      <c r="AH306" s="27" t="s">
        <v>48</v>
      </c>
      <c r="AI306">
        <v>0.0</v>
      </c>
      <c r="AJ306" s="26" t="str">
        <f>CONCATENATE("DROP TABLE IF EXISTS ",UPPER($B$306),";",CHAR(10),"CREATE TABLE ",UPPER($B$306),"(")</f>
        <v>DROP TABLE IF EXISTS PRODUCT_TYPE;
CREATE TABLE PRODUCT_TYPE(</v>
      </c>
      <c r="AK306" t="str">
        <f t="shared" ref="AK306:AK309" si="92">CONCATENATE(UPPER($D306)," ",AE306,IF(AE306="INTEGER","",CONCATENATE("(",AF306,")")),IF(AI306&lt;&gt;"",CONCATENATE(" DEFAULT ",AI306),""),IF(AG306="Y"," NOT NULL",""),",")</f>
        <v>PRODUCT_TYPE_ID  VARCHAR(50) DEFAULT 0 NOT NULL,</v>
      </c>
    </row>
    <row r="307" ht="15.75" customHeight="1">
      <c r="A307" s="24"/>
      <c r="B307" s="24"/>
      <c r="C307" s="25">
        <v>1.0</v>
      </c>
      <c r="D307" t="s">
        <v>117</v>
      </c>
      <c r="E307" t="s">
        <v>7</v>
      </c>
      <c r="F307" s="9">
        <v>10.0</v>
      </c>
      <c r="G307" s="27" t="s">
        <v>48</v>
      </c>
      <c r="H307" s="27" t="s">
        <v>48</v>
      </c>
      <c r="I307" s="27"/>
      <c r="J307" t="str">
        <f>VLOOKUP($E307,MAPPING!$B$2:$F$7,2,0)</f>
        <v>STRING</v>
      </c>
      <c r="K307" s="9">
        <v>10.0</v>
      </c>
      <c r="L307" s="27" t="s">
        <v>48</v>
      </c>
      <c r="M307" s="27" t="s">
        <v>48</v>
      </c>
      <c r="N307" s="27"/>
      <c r="O307" s="27"/>
      <c r="P307" t="str">
        <f t="shared" si="89"/>
        <v>PRODUCT_TYPE_CODE STRING,</v>
      </c>
      <c r="Q307" t="str">
        <f>VLOOKUP($E307,MAPPING!$B$2:$F$7,3,0)</f>
        <v>VARCHAR</v>
      </c>
      <c r="R307" s="9">
        <v>10.0</v>
      </c>
      <c r="S307" s="27" t="s">
        <v>48</v>
      </c>
      <c r="T307" s="27" t="s">
        <v>48</v>
      </c>
      <c r="U307" s="27"/>
      <c r="V307" s="27"/>
      <c r="W307" t="str">
        <f t="shared" si="90"/>
        <v>PRODUCT_TYPE_CODE VARCHAR(10),</v>
      </c>
      <c r="X307" t="str">
        <f>VLOOKUP($E307,MAPPING!$B$2:$F$7,4,0)</f>
        <v>VARCHAR2</v>
      </c>
      <c r="Y307" s="9">
        <v>10.0</v>
      </c>
      <c r="Z307" s="27" t="s">
        <v>48</v>
      </c>
      <c r="AA307" s="27" t="s">
        <v>48</v>
      </c>
      <c r="AB307" s="27"/>
      <c r="AC307" s="27"/>
      <c r="AD307" s="28" t="str">
        <f t="shared" si="91"/>
        <v>PRODUCT_TYPE_CODE VARCHAR2(10),</v>
      </c>
      <c r="AE307" t="str">
        <f>VLOOKUP($E307,MAPPING!$B$2:$F$7,5,0)</f>
        <v> VARCHAR</v>
      </c>
      <c r="AF307" s="9">
        <v>10.0</v>
      </c>
      <c r="AG307" s="27" t="s">
        <v>48</v>
      </c>
      <c r="AH307" s="27" t="s">
        <v>48</v>
      </c>
      <c r="AI307" s="27"/>
      <c r="AJ307" s="27"/>
      <c r="AK307" t="str">
        <f t="shared" si="92"/>
        <v>PRODUCT_TYPE_CODE  VARCHAR(10),</v>
      </c>
    </row>
    <row r="308" ht="15.75" customHeight="1">
      <c r="A308" s="24"/>
      <c r="B308" s="24"/>
      <c r="C308" s="25">
        <v>2.0</v>
      </c>
      <c r="D308" t="s">
        <v>258</v>
      </c>
      <c r="E308" t="s">
        <v>7</v>
      </c>
      <c r="F308" s="9">
        <v>500.0</v>
      </c>
      <c r="G308" s="27" t="s">
        <v>48</v>
      </c>
      <c r="H308" s="27" t="s">
        <v>48</v>
      </c>
      <c r="I308" s="27"/>
      <c r="J308" t="str">
        <f>VLOOKUP($E308,MAPPING!$B$2:$F$7,2,0)</f>
        <v>STRING</v>
      </c>
      <c r="K308" s="9">
        <v>500.0</v>
      </c>
      <c r="L308" s="27" t="s">
        <v>48</v>
      </c>
      <c r="M308" s="27" t="s">
        <v>48</v>
      </c>
      <c r="N308" s="27"/>
      <c r="O308" s="27"/>
      <c r="P308" t="str">
        <f>CONCATENATE(UPPER($D308)," ",J308,")")</f>
        <v>PRODUCT_TYPE_DESC STRING)</v>
      </c>
      <c r="Q308" t="str">
        <f>VLOOKUP($E308,MAPPING!$B$2:$F$7,3,0)</f>
        <v>VARCHAR</v>
      </c>
      <c r="R308" s="9">
        <v>500.0</v>
      </c>
      <c r="S308" s="27" t="s">
        <v>48</v>
      </c>
      <c r="T308" s="27" t="s">
        <v>48</v>
      </c>
      <c r="U308" s="27"/>
      <c r="V308" s="27"/>
      <c r="W308" t="str">
        <f t="shared" si="90"/>
        <v>PRODUCT_TYPE_DESC VARCHAR(500),</v>
      </c>
      <c r="X308" t="str">
        <f>VLOOKUP($E308,MAPPING!$B$2:$F$7,4,0)</f>
        <v>VARCHAR2</v>
      </c>
      <c r="Y308" s="9">
        <v>500.0</v>
      </c>
      <c r="Z308" s="27" t="s">
        <v>48</v>
      </c>
      <c r="AA308" s="27" t="s">
        <v>48</v>
      </c>
      <c r="AB308" s="27"/>
      <c r="AC308" s="27"/>
      <c r="AD308" s="28" t="str">
        <f t="shared" si="91"/>
        <v>PRODUCT_TYPE_DESC VARCHAR2(500),</v>
      </c>
      <c r="AE308" t="str">
        <f>VLOOKUP($E308,MAPPING!$B$2:$F$7,5,0)</f>
        <v> VARCHAR</v>
      </c>
      <c r="AF308" s="9">
        <v>500.0</v>
      </c>
      <c r="AG308" s="27" t="s">
        <v>48</v>
      </c>
      <c r="AH308" s="27" t="s">
        <v>48</v>
      </c>
      <c r="AI308" s="27"/>
      <c r="AJ308" s="27"/>
      <c r="AK308" t="str">
        <f t="shared" si="92"/>
        <v>PRODUCT_TYPE_DESC  VARCHAR(500),</v>
      </c>
    </row>
    <row r="309" ht="15.75" customHeight="1">
      <c r="A309" s="24"/>
      <c r="B309" s="24"/>
      <c r="C309" s="25">
        <v>3.0</v>
      </c>
      <c r="D309" t="s">
        <v>68</v>
      </c>
      <c r="E309" t="s">
        <v>7</v>
      </c>
      <c r="F309" s="9">
        <v>10.0</v>
      </c>
      <c r="G309" s="27" t="s">
        <v>48</v>
      </c>
      <c r="H309" t="s">
        <v>47</v>
      </c>
      <c r="J309" t="str">
        <f>VLOOKUP($E309,MAPPING!$B$2:$F$7,2,0)</f>
        <v>STRING</v>
      </c>
      <c r="K309" s="9">
        <v>10.0</v>
      </c>
      <c r="L309" s="27" t="s">
        <v>48</v>
      </c>
      <c r="M309" t="s">
        <v>47</v>
      </c>
      <c r="Q309" t="str">
        <f>VLOOKUP($E309,MAPPING!$B$2:$F$7,3,0)</f>
        <v>VARCHAR</v>
      </c>
      <c r="R309" s="9">
        <v>10.0</v>
      </c>
      <c r="S309" s="27" t="s">
        <v>48</v>
      </c>
      <c r="T309" t="s">
        <v>47</v>
      </c>
      <c r="W309" t="str">
        <f t="shared" si="90"/>
        <v>LOAD_DATE VARCHAR(10),</v>
      </c>
      <c r="X309" t="str">
        <f>VLOOKUP($E309,MAPPING!$B$2:$F$7,4,0)</f>
        <v>VARCHAR2</v>
      </c>
      <c r="Y309" s="9">
        <v>10.0</v>
      </c>
      <c r="Z309" s="27" t="s">
        <v>48</v>
      </c>
      <c r="AA309" t="s">
        <v>47</v>
      </c>
      <c r="AD309" s="28" t="str">
        <f t="shared" si="91"/>
        <v>LOAD_DATE VARCHAR2(10),</v>
      </c>
      <c r="AE309" t="str">
        <f>VLOOKUP($E309,MAPPING!$B$2:$F$7,5,0)</f>
        <v> VARCHAR</v>
      </c>
      <c r="AF309" s="9">
        <v>10.0</v>
      </c>
      <c r="AG309" s="27" t="s">
        <v>48</v>
      </c>
      <c r="AH309" t="s">
        <v>47</v>
      </c>
      <c r="AK309" t="str">
        <f t="shared" si="92"/>
        <v>LOAD_DATE  VARCHAR(10),</v>
      </c>
    </row>
    <row r="310" ht="15.75" customHeight="1">
      <c r="A310" s="24"/>
      <c r="B310" s="24"/>
      <c r="C310" s="25">
        <v>4.0</v>
      </c>
      <c r="D310" t="s">
        <v>69</v>
      </c>
      <c r="E310" t="s">
        <v>12</v>
      </c>
      <c r="F310" s="9">
        <v>50.0</v>
      </c>
      <c r="G310" s="27" t="s">
        <v>48</v>
      </c>
      <c r="H310" s="27" t="s">
        <v>47</v>
      </c>
      <c r="I310" s="27"/>
      <c r="J310" t="str">
        <f>VLOOKUP($E310,MAPPING!$B$2:$F$7,2,0)</f>
        <v>INT</v>
      </c>
      <c r="K310" s="9">
        <v>50.0</v>
      </c>
      <c r="L310" s="27" t="s">
        <v>48</v>
      </c>
      <c r="M310" s="27" t="s">
        <v>47</v>
      </c>
      <c r="N310" s="27"/>
      <c r="P310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10" t="str">
        <f>VLOOKUP($E310,MAPPING!$B$2:$F$7,3,0)</f>
        <v>INTEGER</v>
      </c>
      <c r="R310" s="9">
        <v>50.0</v>
      </c>
      <c r="S310" s="27" t="s">
        <v>48</v>
      </c>
      <c r="T310" s="27" t="s">
        <v>47</v>
      </c>
      <c r="U310" s="27"/>
      <c r="W310" s="26" t="str">
        <f>CONCATENATE(UPPER($D310)," ",Q310,"(",R310,")",IF(U310&lt;&gt;"",cov3ncatenate(" DEFAULT ",U310),""),IF(S310="Y"," NOT NULL",""),", ",CHAR(10),"CONSTRAINT ",UPPER($D306),"_PK  PRIMARY KEY(",UPPER($D306),"));")</f>
        <v>LOAD_ID INTEGER(50), 
CONSTRAINT PRODUCT_TYPE_ID_PK  PRIMARY KEY(PRODUCT_TYPE_ID));</v>
      </c>
      <c r="X310" t="str">
        <f>VLOOKUP($E310,MAPPING!$B$2:$F$7,4,0)</f>
        <v>INTEGER</v>
      </c>
      <c r="Y310" s="9">
        <v>50.0</v>
      </c>
      <c r="Z310" s="27" t="s">
        <v>48</v>
      </c>
      <c r="AA310" s="27" t="s">
        <v>47</v>
      </c>
      <c r="AB310" s="27"/>
      <c r="AC310" s="27"/>
      <c r="AD310" s="28" t="str">
        <f>CONCATENATE(UPPER($D310)," ",X310,IF(AE310="INTEGER","",CONCATENATE("(",AF310,")")) ,IF(AG310="Y"," NOT NULL",""),");")</f>
        <v>LOAD_ID INTEGER);</v>
      </c>
      <c r="AE310" t="str">
        <f>VLOOKUP($E310,MAPPING!$B$2:$F$7,5,0)</f>
        <v>INTEGER</v>
      </c>
      <c r="AF310" s="9">
        <v>50.0</v>
      </c>
      <c r="AG310" s="27" t="s">
        <v>48</v>
      </c>
      <c r="AH310" s="27" t="s">
        <v>47</v>
      </c>
      <c r="AI310" s="27"/>
      <c r="AK310" s="26" t="str">
        <f>CONCATENATE(UPPER($D310)," ",AE310,IF(AE310="INTEGER","",CONCATENATE("(",AF310,")")),IF(AI310&lt;&gt;"",cov3ncatenate(" DEFAULT ",AI310),""),IF(AG310="Y"," NOT NULL",""),", ",CHAR(10),"CONSTRAINT ",UPPER($D310),"_PK  PRIMARY KEY(",UPPER($D306),"));")</f>
        <v>LOAD_ID INTEGER, 
CONSTRAINT LOAD_ID_PK  PRIMARY KEY(PRODUCT_TYPE_ID));</v>
      </c>
    </row>
    <row r="311" ht="15.75" customHeight="1">
      <c r="A311" s="24"/>
      <c r="B311" s="29" t="s">
        <v>259</v>
      </c>
      <c r="C311" s="25">
        <v>0.0</v>
      </c>
      <c r="D311" t="s">
        <v>260</v>
      </c>
      <c r="E311" t="s">
        <v>7</v>
      </c>
      <c r="F311" s="9">
        <v>50.0</v>
      </c>
      <c r="G311" s="27" t="s">
        <v>47</v>
      </c>
      <c r="H311" s="27" t="s">
        <v>48</v>
      </c>
      <c r="I311">
        <v>0.0</v>
      </c>
      <c r="J311" t="str">
        <f>VLOOKUP($E311,MAPPING!$B$2:$F$7,2,0)</f>
        <v>STRING</v>
      </c>
      <c r="K311" s="9">
        <v>50.0</v>
      </c>
      <c r="L311" s="27" t="s">
        <v>47</v>
      </c>
      <c r="M311" s="27" t="s">
        <v>48</v>
      </c>
      <c r="N311">
        <v>0.0</v>
      </c>
      <c r="O311" s="26" t="str">
        <f>CONCATENATE("DROP TABLE IF EXISTS ",UPPER($B$311),";",CHAR(10),"CREATE TABLE ",UPPER($B$311),"(")</f>
        <v>DROP TABLE IF EXISTS RC_RULE_RESULTS;
CREATE TABLE RC_RULE_RESULTS(</v>
      </c>
      <c r="P311" t="str">
        <f t="shared" ref="P311:P323" si="93">CONCATENATE(UPPER($D311)," ",J311,",")</f>
        <v>SOURCEUUID STRING,</v>
      </c>
      <c r="Q311" t="str">
        <f>VLOOKUP($E311,MAPPING!$B$2:$F$7,3,0)</f>
        <v>VARCHAR</v>
      </c>
      <c r="R311" s="9">
        <v>50.0</v>
      </c>
      <c r="S311" s="27" t="s">
        <v>47</v>
      </c>
      <c r="T311" s="27" t="s">
        <v>48</v>
      </c>
      <c r="U311">
        <v>0.0</v>
      </c>
      <c r="V311" s="26" t="str">
        <f>CONCATENATE("DROP TABLE IF EXISTS ",UPPER($B$311),";",CHAR(10),"CREATE TABLE ",UPPER($B$311),"(")</f>
        <v>DROP TABLE IF EXISTS RC_RULE_RESULTS;
CREATE TABLE RC_RULE_RESULTS(</v>
      </c>
      <c r="W311" t="str">
        <f t="shared" ref="W311:W323" si="94">CONCATENATE(UPPER($D311)," ",Q311,"(",R311,")",IF(U311&lt;&gt;"",CONCATENATE(" DEFAULT ",U311),""),IF(S311="Y"," NOT NULL",""),",")</f>
        <v>SOURCEUUID VARCHAR(50) DEFAULT 0 NOT NULL,</v>
      </c>
      <c r="X311" t="str">
        <f>VLOOKUP($E311,MAPPING!$B$2:$F$7,4,0)</f>
        <v>VARCHAR2</v>
      </c>
      <c r="Y311" s="9">
        <v>50.0</v>
      </c>
      <c r="Z311" s="27" t="s">
        <v>47</v>
      </c>
      <c r="AA311" s="27" t="s">
        <v>48</v>
      </c>
      <c r="AB311">
        <v>0.0</v>
      </c>
      <c r="AC311" s="26" t="str">
        <f>CONCATENATE("DROP TABLE ",UPPER($B$311),";",CHAR(10),"CREATE TABLE ",UPPER($B$311),"(",CHAR(10),)</f>
        <v>DROP TABLE RC_RULE_RESULTS;
CREATE TABLE RC_RULE_RESULTS(
</v>
      </c>
      <c r="AD311" s="28" t="str">
        <f t="shared" ref="AD311:AD323" si="95">CONCATENATE(UPPER($D311)," ",X311,IF(X311="INTEGER","",CONCATENATE("(",Y311,")")) ,IF(Z311="Y"," NOT NULL",""),",")</f>
        <v>SOURCEUUID VARCHAR2(50) NOT NULL,</v>
      </c>
      <c r="AE311" t="str">
        <f>VLOOKUP($E311,MAPPING!$B$2:$F$7,5,0)</f>
        <v> VARCHAR</v>
      </c>
      <c r="AF311" s="9">
        <v>50.0</v>
      </c>
      <c r="AG311" s="27" t="s">
        <v>47</v>
      </c>
      <c r="AH311" s="27" t="s">
        <v>48</v>
      </c>
      <c r="AI311">
        <v>0.0</v>
      </c>
      <c r="AJ311" s="26" t="str">
        <f>CONCATENATE("DROP TABLE IF EXISTS ",UPPER($B$311),";",CHAR(10),"CREATE TABLE ",UPPER($B$311),"(")</f>
        <v>DROP TABLE IF EXISTS RC_RULE_RESULTS;
CREATE TABLE RC_RULE_RESULTS(</v>
      </c>
      <c r="AK311" t="str">
        <f t="shared" ref="AK311:AK323" si="96">CONCATENATE(UPPER($D311)," ",AE311,IF(AE311="INTEGER","",CONCATENATE("(",AF311,")")),IF(AI311&lt;&gt;"",CONCATENATE(" DEFAULT ",AI311),""),IF(AG311="Y"," NOT NULL",""),",")</f>
        <v>SOURCEUUID  VARCHAR(50) DEFAULT 0 NOT NULL,</v>
      </c>
    </row>
    <row r="312" ht="15.75" customHeight="1">
      <c r="A312" s="24"/>
      <c r="B312" s="24"/>
      <c r="C312" s="25">
        <v>1.0</v>
      </c>
      <c r="D312" t="s">
        <v>261</v>
      </c>
      <c r="E312" t="s">
        <v>7</v>
      </c>
      <c r="F312" s="9">
        <v>50.0</v>
      </c>
      <c r="G312" s="27" t="s">
        <v>48</v>
      </c>
      <c r="H312" s="27" t="s">
        <v>48</v>
      </c>
      <c r="I312" s="27"/>
      <c r="J312" t="str">
        <f>VLOOKUP($E312,MAPPING!$B$2:$F$7,2,0)</f>
        <v>STRING</v>
      </c>
      <c r="K312" s="9">
        <v>50.0</v>
      </c>
      <c r="L312" s="27" t="s">
        <v>48</v>
      </c>
      <c r="M312" s="27" t="s">
        <v>48</v>
      </c>
      <c r="N312" s="27"/>
      <c r="O312" s="27"/>
      <c r="P312" t="str">
        <f t="shared" si="93"/>
        <v>SOURCEVERSION STRING,</v>
      </c>
      <c r="Q312" t="str">
        <f>VLOOKUP($E312,MAPPING!$B$2:$F$7,3,0)</f>
        <v>VARCHAR</v>
      </c>
      <c r="R312" s="9">
        <v>50.0</v>
      </c>
      <c r="S312" s="27" t="s">
        <v>48</v>
      </c>
      <c r="T312" s="27" t="s">
        <v>48</v>
      </c>
      <c r="U312" s="27"/>
      <c r="V312" s="27"/>
      <c r="W312" t="str">
        <f t="shared" si="94"/>
        <v>SOURCEVERSION VARCHAR(50),</v>
      </c>
      <c r="X312" t="str">
        <f>VLOOKUP($E312,MAPPING!$B$2:$F$7,4,0)</f>
        <v>VARCHAR2</v>
      </c>
      <c r="Y312" s="9">
        <v>50.0</v>
      </c>
      <c r="Z312" s="27" t="s">
        <v>48</v>
      </c>
      <c r="AA312" s="27" t="s">
        <v>48</v>
      </c>
      <c r="AB312" s="27"/>
      <c r="AC312" s="27"/>
      <c r="AD312" s="28" t="str">
        <f t="shared" si="95"/>
        <v>SOURCEVERSION VARCHAR2(50),</v>
      </c>
      <c r="AE312" t="str">
        <f>VLOOKUP($E312,MAPPING!$B$2:$F$7,5,0)</f>
        <v> VARCHAR</v>
      </c>
      <c r="AF312" s="9">
        <v>50.0</v>
      </c>
      <c r="AG312" s="27" t="s">
        <v>48</v>
      </c>
      <c r="AH312" s="27" t="s">
        <v>48</v>
      </c>
      <c r="AI312" s="27"/>
      <c r="AJ312" s="27"/>
      <c r="AK312" t="str">
        <f t="shared" si="96"/>
        <v>SOURCEVERSION  VARCHAR(50),</v>
      </c>
    </row>
    <row r="313" ht="15.75" customHeight="1">
      <c r="A313" s="24"/>
      <c r="B313" s="24"/>
      <c r="C313" s="25">
        <v>2.0</v>
      </c>
      <c r="D313" t="s">
        <v>262</v>
      </c>
      <c r="E313" t="s">
        <v>7</v>
      </c>
      <c r="F313" s="9">
        <v>100.0</v>
      </c>
      <c r="G313" s="27" t="s">
        <v>48</v>
      </c>
      <c r="H313" s="27" t="s">
        <v>48</v>
      </c>
      <c r="I313" s="27"/>
      <c r="J313" t="str">
        <f>VLOOKUP($E313,MAPPING!$B$2:$F$7,2,0)</f>
        <v>STRING</v>
      </c>
      <c r="K313" s="9">
        <v>100.0</v>
      </c>
      <c r="L313" s="27" t="s">
        <v>48</v>
      </c>
      <c r="M313" s="27" t="s">
        <v>48</v>
      </c>
      <c r="N313" s="27"/>
      <c r="O313" s="27"/>
      <c r="P313" t="str">
        <f t="shared" si="93"/>
        <v>SOURCENAME STRING,</v>
      </c>
      <c r="Q313" t="str">
        <f>VLOOKUP($E313,MAPPING!$B$2:$F$7,3,0)</f>
        <v>VARCHAR</v>
      </c>
      <c r="R313" s="9">
        <v>100.0</v>
      </c>
      <c r="S313" s="27" t="s">
        <v>48</v>
      </c>
      <c r="T313" s="27" t="s">
        <v>48</v>
      </c>
      <c r="U313" s="27"/>
      <c r="V313" s="27"/>
      <c r="W313" t="str">
        <f t="shared" si="94"/>
        <v>SOURCENAME VARCHAR(100),</v>
      </c>
      <c r="X313" t="str">
        <f>VLOOKUP($E313,MAPPING!$B$2:$F$7,4,0)</f>
        <v>VARCHAR2</v>
      </c>
      <c r="Y313" s="9">
        <v>100.0</v>
      </c>
      <c r="Z313" s="27" t="s">
        <v>48</v>
      </c>
      <c r="AA313" s="27" t="s">
        <v>48</v>
      </c>
      <c r="AB313" s="27"/>
      <c r="AC313" s="27"/>
      <c r="AD313" s="28" t="str">
        <f t="shared" si="95"/>
        <v>SOURCENAME VARCHAR2(100),</v>
      </c>
      <c r="AE313" t="str">
        <f>VLOOKUP($E313,MAPPING!$B$2:$F$7,5,0)</f>
        <v> VARCHAR</v>
      </c>
      <c r="AF313" s="9">
        <v>100.0</v>
      </c>
      <c r="AG313" s="27" t="s">
        <v>48</v>
      </c>
      <c r="AH313" s="27" t="s">
        <v>48</v>
      </c>
      <c r="AI313" s="27"/>
      <c r="AJ313" s="27"/>
      <c r="AK313" t="str">
        <f t="shared" si="96"/>
        <v>SOURCENAME  VARCHAR(100),</v>
      </c>
    </row>
    <row r="314" ht="15.75" customHeight="1">
      <c r="A314" s="24"/>
      <c r="B314" s="24"/>
      <c r="C314" s="25">
        <v>3.0</v>
      </c>
      <c r="D314" t="s">
        <v>263</v>
      </c>
      <c r="E314" t="s">
        <v>7</v>
      </c>
      <c r="F314" s="9">
        <v>50.0</v>
      </c>
      <c r="G314" s="27" t="s">
        <v>48</v>
      </c>
      <c r="H314" s="27" t="s">
        <v>48</v>
      </c>
      <c r="I314" s="27"/>
      <c r="J314" t="str">
        <f>VLOOKUP($E314,MAPPING!$B$2:$F$7,2,0)</f>
        <v>STRING</v>
      </c>
      <c r="K314" s="9">
        <v>50.0</v>
      </c>
      <c r="L314" s="27" t="s">
        <v>48</v>
      </c>
      <c r="M314" s="27" t="s">
        <v>48</v>
      </c>
      <c r="N314" s="27"/>
      <c r="O314" s="27"/>
      <c r="P314" t="str">
        <f t="shared" si="93"/>
        <v>SOURCEATTRIBUTEID STRING,</v>
      </c>
      <c r="Q314" t="str">
        <f>VLOOKUP($E314,MAPPING!$B$2:$F$7,3,0)</f>
        <v>VARCHAR</v>
      </c>
      <c r="R314" s="9">
        <v>50.0</v>
      </c>
      <c r="S314" s="27" t="s">
        <v>48</v>
      </c>
      <c r="T314" s="27" t="s">
        <v>48</v>
      </c>
      <c r="U314" s="27"/>
      <c r="V314" s="27"/>
      <c r="W314" t="str">
        <f t="shared" si="94"/>
        <v>SOURCEATTRIBUTEID VARCHAR(50),</v>
      </c>
      <c r="X314" t="str">
        <f>VLOOKUP($E314,MAPPING!$B$2:$F$7,4,0)</f>
        <v>VARCHAR2</v>
      </c>
      <c r="Y314" s="9">
        <v>50.0</v>
      </c>
      <c r="Z314" s="27" t="s">
        <v>48</v>
      </c>
      <c r="AA314" s="27" t="s">
        <v>48</v>
      </c>
      <c r="AB314" s="27"/>
      <c r="AC314" s="27"/>
      <c r="AD314" s="28" t="str">
        <f t="shared" si="95"/>
        <v>SOURCEATTRIBUTEID VARCHAR2(50),</v>
      </c>
      <c r="AE314" t="str">
        <f>VLOOKUP($E314,MAPPING!$B$2:$F$7,5,0)</f>
        <v> VARCHAR</v>
      </c>
      <c r="AF314" s="9">
        <v>50.0</v>
      </c>
      <c r="AG314" s="27" t="s">
        <v>48</v>
      </c>
      <c r="AH314" s="27" t="s">
        <v>48</v>
      </c>
      <c r="AI314" s="27"/>
      <c r="AJ314" s="27"/>
      <c r="AK314" t="str">
        <f t="shared" si="96"/>
        <v>SOURCEATTRIBUTEID  VARCHAR(50),</v>
      </c>
    </row>
    <row r="315" ht="15.75" customHeight="1">
      <c r="A315" s="24"/>
      <c r="B315" s="24"/>
      <c r="C315" s="25">
        <v>4.0</v>
      </c>
      <c r="D315" t="s">
        <v>264</v>
      </c>
      <c r="E315" t="s">
        <v>7</v>
      </c>
      <c r="F315" s="9">
        <v>100.0</v>
      </c>
      <c r="G315" s="27" t="s">
        <v>48</v>
      </c>
      <c r="H315" s="27" t="s">
        <v>48</v>
      </c>
      <c r="I315" s="27"/>
      <c r="J315" t="str">
        <f>VLOOKUP($E315,MAPPING!$B$2:$F$7,2,0)</f>
        <v>STRING</v>
      </c>
      <c r="K315" s="9">
        <v>100.0</v>
      </c>
      <c r="L315" s="27" t="s">
        <v>48</v>
      </c>
      <c r="M315" s="27" t="s">
        <v>48</v>
      </c>
      <c r="N315" s="27"/>
      <c r="O315" s="27"/>
      <c r="P315" t="str">
        <f t="shared" si="93"/>
        <v>SOURCEATTRIBUTENAME STRING,</v>
      </c>
      <c r="Q315" t="str">
        <f>VLOOKUP($E315,MAPPING!$B$2:$F$7,3,0)</f>
        <v>VARCHAR</v>
      </c>
      <c r="R315" s="9">
        <v>100.0</v>
      </c>
      <c r="S315" s="27" t="s">
        <v>48</v>
      </c>
      <c r="T315" s="27" t="s">
        <v>48</v>
      </c>
      <c r="U315" s="27"/>
      <c r="V315" s="27"/>
      <c r="W315" t="str">
        <f t="shared" si="94"/>
        <v>SOURCEATTRIBUTENAME VARCHAR(100),</v>
      </c>
      <c r="X315" t="str">
        <f>VLOOKUP($E315,MAPPING!$B$2:$F$7,4,0)</f>
        <v>VARCHAR2</v>
      </c>
      <c r="Y315" s="9">
        <v>100.0</v>
      </c>
      <c r="Z315" s="27" t="s">
        <v>48</v>
      </c>
      <c r="AA315" s="27" t="s">
        <v>48</v>
      </c>
      <c r="AB315" s="27"/>
      <c r="AC315" s="27"/>
      <c r="AD315" s="28" t="str">
        <f t="shared" si="95"/>
        <v>SOURCEATTRIBUTENAME VARCHAR2(100),</v>
      </c>
      <c r="AE315" t="str">
        <f>VLOOKUP($E315,MAPPING!$B$2:$F$7,5,0)</f>
        <v> VARCHAR</v>
      </c>
      <c r="AF315" s="9">
        <v>100.0</v>
      </c>
      <c r="AG315" s="27" t="s">
        <v>48</v>
      </c>
      <c r="AH315" s="27" t="s">
        <v>48</v>
      </c>
      <c r="AI315" s="27"/>
      <c r="AJ315" s="27"/>
      <c r="AK315" t="str">
        <f t="shared" si="96"/>
        <v>SOURCEATTRIBUTENAME  VARCHAR(100),</v>
      </c>
    </row>
    <row r="316" ht="15.75" customHeight="1">
      <c r="A316" s="24"/>
      <c r="B316" s="24"/>
      <c r="C316" s="25">
        <v>5.0</v>
      </c>
      <c r="D316" t="s">
        <v>265</v>
      </c>
      <c r="E316" s="27" t="s">
        <v>17</v>
      </c>
      <c r="F316" s="9" t="s">
        <v>23</v>
      </c>
      <c r="G316" s="27" t="s">
        <v>48</v>
      </c>
      <c r="H316" s="27" t="s">
        <v>48</v>
      </c>
      <c r="I316" s="27"/>
      <c r="J316" t="str">
        <f>VLOOKUP($E316,MAPPING!$B$2:$F$7,2,0)</f>
        <v>DECIMAL</v>
      </c>
      <c r="K316" s="9" t="s">
        <v>23</v>
      </c>
      <c r="L316" s="27" t="s">
        <v>48</v>
      </c>
      <c r="M316" s="27" t="s">
        <v>48</v>
      </c>
      <c r="N316" s="27"/>
      <c r="O316" s="27"/>
      <c r="P316" t="str">
        <f t="shared" si="93"/>
        <v>SOURCEVALUE DECIMAL,</v>
      </c>
      <c r="Q316" t="str">
        <f>VLOOKUP($E316,MAPPING!$B$2:$F$7,3,0)</f>
        <v>DECIMAL</v>
      </c>
      <c r="R316" s="9" t="s">
        <v>23</v>
      </c>
      <c r="S316" s="27" t="s">
        <v>48</v>
      </c>
      <c r="T316" s="27" t="s">
        <v>48</v>
      </c>
      <c r="U316" s="27"/>
      <c r="V316" s="27"/>
      <c r="W316" t="str">
        <f t="shared" si="94"/>
        <v>SOURCEVALUE DECIMAL(10,2),</v>
      </c>
      <c r="X316" t="str">
        <f>VLOOKUP($E316,MAPPING!$B$2:$F$7,4,0)</f>
        <v>DECIMAL</v>
      </c>
      <c r="Y316" s="9" t="s">
        <v>23</v>
      </c>
      <c r="Z316" s="27" t="s">
        <v>48</v>
      </c>
      <c r="AA316" s="27" t="s">
        <v>48</v>
      </c>
      <c r="AB316" s="27"/>
      <c r="AC316" s="27"/>
      <c r="AD316" s="28" t="str">
        <f t="shared" si="95"/>
        <v>SOURCEVALUE DECIMAL(10,2),</v>
      </c>
      <c r="AE316" t="str">
        <f>VLOOKUP($E316,MAPPING!$B$2:$F$7,5,0)</f>
        <v>DECIMAL</v>
      </c>
      <c r="AF316" s="9" t="s">
        <v>23</v>
      </c>
      <c r="AG316" s="27" t="s">
        <v>48</v>
      </c>
      <c r="AH316" s="27" t="s">
        <v>48</v>
      </c>
      <c r="AI316" s="27"/>
      <c r="AJ316" s="27"/>
      <c r="AK316" t="str">
        <f t="shared" si="96"/>
        <v>SOURCEVALUE DECIMAL(10,2),</v>
      </c>
    </row>
    <row r="317" ht="15.75" customHeight="1">
      <c r="A317" s="24"/>
      <c r="B317" s="24"/>
      <c r="C317" s="25">
        <v>6.0</v>
      </c>
      <c r="D317" t="s">
        <v>266</v>
      </c>
      <c r="E317" t="s">
        <v>7</v>
      </c>
      <c r="F317" s="9">
        <v>50.0</v>
      </c>
      <c r="G317" s="27" t="s">
        <v>47</v>
      </c>
      <c r="H317" s="27" t="s">
        <v>48</v>
      </c>
      <c r="I317">
        <v>0.0</v>
      </c>
      <c r="J317" t="str">
        <f>VLOOKUP($E317,MAPPING!$B$2:$F$7,2,0)</f>
        <v>STRING</v>
      </c>
      <c r="K317" s="9">
        <v>50.0</v>
      </c>
      <c r="L317" s="27" t="s">
        <v>47</v>
      </c>
      <c r="M317" s="27" t="s">
        <v>48</v>
      </c>
      <c r="N317">
        <v>0.0</v>
      </c>
      <c r="P317" t="str">
        <f t="shared" si="93"/>
        <v>TARGETUUID STRING,</v>
      </c>
      <c r="Q317" t="str">
        <f>VLOOKUP($E317,MAPPING!$B$2:$F$7,3,0)</f>
        <v>VARCHAR</v>
      </c>
      <c r="R317" s="9">
        <v>50.0</v>
      </c>
      <c r="S317" s="27" t="s">
        <v>47</v>
      </c>
      <c r="T317" s="27" t="s">
        <v>48</v>
      </c>
      <c r="U317">
        <v>0.0</v>
      </c>
      <c r="W317" t="str">
        <f t="shared" si="94"/>
        <v>TARGETUUID VARCHAR(50) DEFAULT 0 NOT NULL,</v>
      </c>
      <c r="X317" t="str">
        <f>VLOOKUP($E317,MAPPING!$B$2:$F$7,4,0)</f>
        <v>VARCHAR2</v>
      </c>
      <c r="Y317" s="9">
        <v>50.0</v>
      </c>
      <c r="Z317" s="27" t="s">
        <v>47</v>
      </c>
      <c r="AA317" s="27" t="s">
        <v>48</v>
      </c>
      <c r="AB317">
        <v>0.0</v>
      </c>
      <c r="AD317" s="28" t="str">
        <f t="shared" si="95"/>
        <v>TARGETUUID VARCHAR2(50) NOT NULL,</v>
      </c>
      <c r="AE317" t="str">
        <f>VLOOKUP($E317,MAPPING!$B$2:$F$7,5,0)</f>
        <v> VARCHAR</v>
      </c>
      <c r="AF317" s="9">
        <v>50.0</v>
      </c>
      <c r="AG317" s="27" t="s">
        <v>47</v>
      </c>
      <c r="AH317" s="27" t="s">
        <v>48</v>
      </c>
      <c r="AI317">
        <v>0.0</v>
      </c>
      <c r="AK317" t="str">
        <f t="shared" si="96"/>
        <v>TARGETUUID  VARCHAR(50) DEFAULT 0 NOT NULL,</v>
      </c>
    </row>
    <row r="318" ht="15.75" customHeight="1">
      <c r="A318" s="24"/>
      <c r="B318" s="24"/>
      <c r="C318" s="25">
        <v>7.0</v>
      </c>
      <c r="D318" t="s">
        <v>267</v>
      </c>
      <c r="E318" t="s">
        <v>7</v>
      </c>
      <c r="F318" s="9">
        <v>50.0</v>
      </c>
      <c r="G318" s="27" t="s">
        <v>48</v>
      </c>
      <c r="H318" s="27" t="s">
        <v>48</v>
      </c>
      <c r="I318" s="27"/>
      <c r="J318" t="str">
        <f>VLOOKUP($E318,MAPPING!$B$2:$F$7,2,0)</f>
        <v>STRING</v>
      </c>
      <c r="K318" s="9">
        <v>50.0</v>
      </c>
      <c r="L318" s="27" t="s">
        <v>48</v>
      </c>
      <c r="M318" s="27" t="s">
        <v>48</v>
      </c>
      <c r="N318" s="27"/>
      <c r="O318" s="27"/>
      <c r="P318" t="str">
        <f t="shared" si="93"/>
        <v>TARGETVERSION STRING,</v>
      </c>
      <c r="Q318" t="str">
        <f>VLOOKUP($E318,MAPPING!$B$2:$F$7,3,0)</f>
        <v>VARCHAR</v>
      </c>
      <c r="R318" s="9">
        <v>50.0</v>
      </c>
      <c r="S318" s="27" t="s">
        <v>48</v>
      </c>
      <c r="T318" s="27" t="s">
        <v>48</v>
      </c>
      <c r="U318" s="27"/>
      <c r="V318" s="27"/>
      <c r="W318" t="str">
        <f t="shared" si="94"/>
        <v>TARGETVERSION VARCHAR(50),</v>
      </c>
      <c r="X318" t="str">
        <f>VLOOKUP($E318,MAPPING!$B$2:$F$7,4,0)</f>
        <v>VARCHAR2</v>
      </c>
      <c r="Y318" s="9">
        <v>50.0</v>
      </c>
      <c r="Z318" s="27" t="s">
        <v>48</v>
      </c>
      <c r="AA318" s="27" t="s">
        <v>48</v>
      </c>
      <c r="AB318" s="27"/>
      <c r="AC318" s="27"/>
      <c r="AD318" s="28" t="str">
        <f t="shared" si="95"/>
        <v>TARGETVERSION VARCHAR2(50),</v>
      </c>
      <c r="AE318" t="str">
        <f>VLOOKUP($E318,MAPPING!$B$2:$F$7,5,0)</f>
        <v> VARCHAR</v>
      </c>
      <c r="AF318" s="9">
        <v>50.0</v>
      </c>
      <c r="AG318" s="27" t="s">
        <v>48</v>
      </c>
      <c r="AH318" s="27" t="s">
        <v>48</v>
      </c>
      <c r="AI318" s="27"/>
      <c r="AJ318" s="27"/>
      <c r="AK318" t="str">
        <f t="shared" si="96"/>
        <v>TARGETVERSION  VARCHAR(50),</v>
      </c>
    </row>
    <row r="319" ht="15.75" customHeight="1">
      <c r="A319" s="24"/>
      <c r="B319" s="24"/>
      <c r="C319" s="25">
        <v>8.0</v>
      </c>
      <c r="D319" t="s">
        <v>268</v>
      </c>
      <c r="E319" t="s">
        <v>7</v>
      </c>
      <c r="F319" s="9">
        <v>100.0</v>
      </c>
      <c r="G319" s="27" t="s">
        <v>48</v>
      </c>
      <c r="H319" s="27" t="s">
        <v>48</v>
      </c>
      <c r="I319" s="27"/>
      <c r="J319" t="str">
        <f>VLOOKUP($E319,MAPPING!$B$2:$F$7,2,0)</f>
        <v>STRING</v>
      </c>
      <c r="K319" s="9">
        <v>100.0</v>
      </c>
      <c r="L319" s="27" t="s">
        <v>48</v>
      </c>
      <c r="M319" s="27" t="s">
        <v>48</v>
      </c>
      <c r="N319" s="27"/>
      <c r="O319" s="27"/>
      <c r="P319" t="str">
        <f t="shared" si="93"/>
        <v>TARGETNAME STRING,</v>
      </c>
      <c r="Q319" t="str">
        <f>VLOOKUP($E319,MAPPING!$B$2:$F$7,3,0)</f>
        <v>VARCHAR</v>
      </c>
      <c r="R319" s="9">
        <v>100.0</v>
      </c>
      <c r="S319" s="27" t="s">
        <v>48</v>
      </c>
      <c r="T319" s="27" t="s">
        <v>48</v>
      </c>
      <c r="U319" s="27"/>
      <c r="V319" s="27"/>
      <c r="W319" t="str">
        <f t="shared" si="94"/>
        <v>TARGETNAME VARCHAR(100),</v>
      </c>
      <c r="X319" t="str">
        <f>VLOOKUP($E319,MAPPING!$B$2:$F$7,4,0)</f>
        <v>VARCHAR2</v>
      </c>
      <c r="Y319" s="9">
        <v>100.0</v>
      </c>
      <c r="Z319" s="27" t="s">
        <v>48</v>
      </c>
      <c r="AA319" s="27" t="s">
        <v>48</v>
      </c>
      <c r="AB319" s="27"/>
      <c r="AC319" s="27"/>
      <c r="AD319" s="28" t="str">
        <f t="shared" si="95"/>
        <v>TARGETNAME VARCHAR2(100),</v>
      </c>
      <c r="AE319" t="str">
        <f>VLOOKUP($E319,MAPPING!$B$2:$F$7,5,0)</f>
        <v> VARCHAR</v>
      </c>
      <c r="AF319" s="9">
        <v>100.0</v>
      </c>
      <c r="AG319" s="27" t="s">
        <v>48</v>
      </c>
      <c r="AH319" s="27" t="s">
        <v>48</v>
      </c>
      <c r="AI319" s="27"/>
      <c r="AJ319" s="27"/>
      <c r="AK319" t="str">
        <f t="shared" si="96"/>
        <v>TARGETNAME  VARCHAR(100),</v>
      </c>
    </row>
    <row r="320" ht="15.75" customHeight="1">
      <c r="A320" s="24"/>
      <c r="B320" s="24"/>
      <c r="C320" s="25">
        <v>9.0</v>
      </c>
      <c r="D320" t="s">
        <v>269</v>
      </c>
      <c r="E320" t="s">
        <v>7</v>
      </c>
      <c r="F320" s="9">
        <v>50.0</v>
      </c>
      <c r="G320" s="27" t="s">
        <v>48</v>
      </c>
      <c r="H320" s="27" t="s">
        <v>48</v>
      </c>
      <c r="I320" s="27"/>
      <c r="J320" t="str">
        <f>VLOOKUP($E320,MAPPING!$B$2:$F$7,2,0)</f>
        <v>STRING</v>
      </c>
      <c r="K320" s="9">
        <v>50.0</v>
      </c>
      <c r="L320" s="27" t="s">
        <v>48</v>
      </c>
      <c r="M320" s="27" t="s">
        <v>48</v>
      </c>
      <c r="N320" s="27"/>
      <c r="O320" s="27"/>
      <c r="P320" t="str">
        <f t="shared" si="93"/>
        <v>TARGETATTRIBUTEID STRING,</v>
      </c>
      <c r="Q320" t="str">
        <f>VLOOKUP($E320,MAPPING!$B$2:$F$7,3,0)</f>
        <v>VARCHAR</v>
      </c>
      <c r="R320" s="9">
        <v>50.0</v>
      </c>
      <c r="S320" s="27" t="s">
        <v>48</v>
      </c>
      <c r="T320" s="27" t="s">
        <v>48</v>
      </c>
      <c r="U320" s="27"/>
      <c r="V320" s="27"/>
      <c r="W320" t="str">
        <f t="shared" si="94"/>
        <v>TARGETATTRIBUTEID VARCHAR(50),</v>
      </c>
      <c r="X320" t="str">
        <f>VLOOKUP($E320,MAPPING!$B$2:$F$7,4,0)</f>
        <v>VARCHAR2</v>
      </c>
      <c r="Y320" s="9">
        <v>50.0</v>
      </c>
      <c r="Z320" s="27" t="s">
        <v>48</v>
      </c>
      <c r="AA320" s="27" t="s">
        <v>48</v>
      </c>
      <c r="AB320" s="27"/>
      <c r="AC320" s="27"/>
      <c r="AD320" s="28" t="str">
        <f t="shared" si="95"/>
        <v>TARGETATTRIBUTEID VARCHAR2(50),</v>
      </c>
      <c r="AE320" t="str">
        <f>VLOOKUP($E320,MAPPING!$B$2:$F$7,5,0)</f>
        <v> VARCHAR</v>
      </c>
      <c r="AF320" s="9">
        <v>50.0</v>
      </c>
      <c r="AG320" s="27" t="s">
        <v>48</v>
      </c>
      <c r="AH320" s="27" t="s">
        <v>48</v>
      </c>
      <c r="AI320" s="27"/>
      <c r="AJ320" s="27"/>
      <c r="AK320" t="str">
        <f t="shared" si="96"/>
        <v>TARGETATTRIBUTEID  VARCHAR(50),</v>
      </c>
    </row>
    <row r="321" ht="15.75" customHeight="1">
      <c r="A321" s="24"/>
      <c r="B321" s="24"/>
      <c r="C321" s="25">
        <v>10.0</v>
      </c>
      <c r="D321" t="s">
        <v>270</v>
      </c>
      <c r="E321" t="s">
        <v>7</v>
      </c>
      <c r="F321" s="9">
        <v>100.0</v>
      </c>
      <c r="G321" s="27" t="s">
        <v>48</v>
      </c>
      <c r="H321" s="27" t="s">
        <v>48</v>
      </c>
      <c r="I321" s="27"/>
      <c r="J321" t="str">
        <f>VLOOKUP($E321,MAPPING!$B$2:$F$7,2,0)</f>
        <v>STRING</v>
      </c>
      <c r="K321" s="9">
        <v>100.0</v>
      </c>
      <c r="L321" s="27" t="s">
        <v>48</v>
      </c>
      <c r="M321" s="27" t="s">
        <v>48</v>
      </c>
      <c r="N321" s="27"/>
      <c r="O321" s="27"/>
      <c r="P321" t="str">
        <f t="shared" si="93"/>
        <v>TARGETATTRIBUTENAME STRING,</v>
      </c>
      <c r="Q321" t="str">
        <f>VLOOKUP($E321,MAPPING!$B$2:$F$7,3,0)</f>
        <v>VARCHAR</v>
      </c>
      <c r="R321" s="9">
        <v>100.0</v>
      </c>
      <c r="S321" s="27" t="s">
        <v>48</v>
      </c>
      <c r="T321" s="27" t="s">
        <v>48</v>
      </c>
      <c r="U321" s="27"/>
      <c r="V321" s="27"/>
      <c r="W321" t="str">
        <f t="shared" si="94"/>
        <v>TARGETATTRIBUTENAME VARCHAR(100),</v>
      </c>
      <c r="X321" t="str">
        <f>VLOOKUP($E321,MAPPING!$B$2:$F$7,4,0)</f>
        <v>VARCHAR2</v>
      </c>
      <c r="Y321" s="9">
        <v>100.0</v>
      </c>
      <c r="Z321" s="27" t="s">
        <v>48</v>
      </c>
      <c r="AA321" s="27" t="s">
        <v>48</v>
      </c>
      <c r="AB321" s="27"/>
      <c r="AC321" s="27"/>
      <c r="AD321" s="28" t="str">
        <f t="shared" si="95"/>
        <v>TARGETATTRIBUTENAME VARCHAR2(100),</v>
      </c>
      <c r="AE321" t="str">
        <f>VLOOKUP($E321,MAPPING!$B$2:$F$7,5,0)</f>
        <v> VARCHAR</v>
      </c>
      <c r="AF321" s="9">
        <v>100.0</v>
      </c>
      <c r="AG321" s="27" t="s">
        <v>48</v>
      </c>
      <c r="AH321" s="27" t="s">
        <v>48</v>
      </c>
      <c r="AI321" s="27"/>
      <c r="AJ321" s="27"/>
      <c r="AK321" t="str">
        <f t="shared" si="96"/>
        <v>TARGETATTRIBUTENAME  VARCHAR(100),</v>
      </c>
    </row>
    <row r="322" ht="15.75" customHeight="1">
      <c r="A322" s="24"/>
      <c r="B322" s="24"/>
      <c r="C322" s="25">
        <v>11.0</v>
      </c>
      <c r="D322" t="s">
        <v>271</v>
      </c>
      <c r="E322" s="27" t="s">
        <v>17</v>
      </c>
      <c r="F322" s="9" t="s">
        <v>23</v>
      </c>
      <c r="G322" s="27" t="s">
        <v>48</v>
      </c>
      <c r="H322" s="27" t="s">
        <v>48</v>
      </c>
      <c r="I322" s="27"/>
      <c r="J322" t="str">
        <f>VLOOKUP($E322,MAPPING!$B$2:$F$7,2,0)</f>
        <v>DECIMAL</v>
      </c>
      <c r="K322" s="9" t="s">
        <v>23</v>
      </c>
      <c r="L322" s="27" t="s">
        <v>48</v>
      </c>
      <c r="M322" s="27" t="s">
        <v>48</v>
      </c>
      <c r="N322" s="27"/>
      <c r="O322" s="27"/>
      <c r="P322" t="str">
        <f t="shared" si="93"/>
        <v>TARGETVALUE DECIMAL,</v>
      </c>
      <c r="Q322" t="str">
        <f>VLOOKUP($E322,MAPPING!$B$2:$F$7,3,0)</f>
        <v>DECIMAL</v>
      </c>
      <c r="R322" s="9" t="s">
        <v>23</v>
      </c>
      <c r="S322" s="27" t="s">
        <v>48</v>
      </c>
      <c r="T322" s="27" t="s">
        <v>48</v>
      </c>
      <c r="U322" s="27"/>
      <c r="V322" s="27"/>
      <c r="W322" t="str">
        <f t="shared" si="94"/>
        <v>TARGETVALUE DECIMAL(10,2),</v>
      </c>
      <c r="X322" t="str">
        <f>VLOOKUP($E322,MAPPING!$B$2:$F$7,4,0)</f>
        <v>DECIMAL</v>
      </c>
      <c r="Y322" s="9" t="s">
        <v>23</v>
      </c>
      <c r="Z322" s="27" t="s">
        <v>48</v>
      </c>
      <c r="AA322" s="27" t="s">
        <v>48</v>
      </c>
      <c r="AB322" s="27"/>
      <c r="AC322" s="27"/>
      <c r="AD322" s="28" t="str">
        <f t="shared" si="95"/>
        <v>TARGETVALUE DECIMAL(10,2),</v>
      </c>
      <c r="AE322" t="str">
        <f>VLOOKUP($E322,MAPPING!$B$2:$F$7,5,0)</f>
        <v>DECIMAL</v>
      </c>
      <c r="AF322" s="9" t="s">
        <v>23</v>
      </c>
      <c r="AG322" s="27" t="s">
        <v>48</v>
      </c>
      <c r="AH322" s="27" t="s">
        <v>48</v>
      </c>
      <c r="AI322" s="27"/>
      <c r="AJ322" s="27"/>
      <c r="AK322" t="str">
        <f t="shared" si="96"/>
        <v>TARGETVALUE DECIMAL(10,2),</v>
      </c>
    </row>
    <row r="323" ht="15.75" customHeight="1">
      <c r="A323" s="24"/>
      <c r="B323" s="24"/>
      <c r="C323" s="25">
        <v>12.0</v>
      </c>
      <c r="D323" t="s">
        <v>272</v>
      </c>
      <c r="E323" t="s">
        <v>7</v>
      </c>
      <c r="F323">
        <v>50.0</v>
      </c>
      <c r="G323" s="27" t="s">
        <v>48</v>
      </c>
      <c r="H323" s="27" t="s">
        <v>48</v>
      </c>
      <c r="I323" s="27"/>
      <c r="J323" t="str">
        <f>VLOOKUP($E323,MAPPING!$B$2:$F$7,2,0)</f>
        <v>STRING</v>
      </c>
      <c r="K323">
        <v>50.0</v>
      </c>
      <c r="L323" s="27" t="s">
        <v>48</v>
      </c>
      <c r="M323" s="27" t="s">
        <v>48</v>
      </c>
      <c r="N323" s="27"/>
      <c r="O323" s="27"/>
      <c r="P323" t="str">
        <f t="shared" si="93"/>
        <v>STATUS STRING,</v>
      </c>
      <c r="Q323" t="str">
        <f>VLOOKUP($E323,MAPPING!$B$2:$F$7,3,0)</f>
        <v>VARCHAR</v>
      </c>
      <c r="R323">
        <v>50.0</v>
      </c>
      <c r="S323" s="27" t="s">
        <v>48</v>
      </c>
      <c r="T323" s="27" t="s">
        <v>48</v>
      </c>
      <c r="U323" s="27"/>
      <c r="V323" s="27"/>
      <c r="W323" t="str">
        <f t="shared" si="94"/>
        <v>STATUS VARCHAR(50),</v>
      </c>
      <c r="X323" t="str">
        <f>VLOOKUP($E323,MAPPING!$B$2:$F$7,4,0)</f>
        <v>VARCHAR2</v>
      </c>
      <c r="Y323">
        <v>50.0</v>
      </c>
      <c r="Z323" s="27" t="s">
        <v>48</v>
      </c>
      <c r="AA323" s="27" t="s">
        <v>48</v>
      </c>
      <c r="AB323" s="27"/>
      <c r="AC323" s="27"/>
      <c r="AD323" s="28" t="str">
        <f t="shared" si="95"/>
        <v>STATUS VARCHAR2(50),</v>
      </c>
      <c r="AE323" t="str">
        <f>VLOOKUP($E323,MAPPING!$B$2:$F$7,5,0)</f>
        <v> VARCHAR</v>
      </c>
      <c r="AF323">
        <v>50.0</v>
      </c>
      <c r="AG323" s="27" t="s">
        <v>48</v>
      </c>
      <c r="AH323" s="27" t="s">
        <v>48</v>
      </c>
      <c r="AI323" s="27"/>
      <c r="AJ323" s="27"/>
      <c r="AK323" t="str">
        <f t="shared" si="96"/>
        <v>STATUS  VARCHAR(50),</v>
      </c>
    </row>
    <row r="324" ht="15.75" customHeight="1">
      <c r="A324" s="24"/>
      <c r="B324" s="24"/>
      <c r="C324" s="25">
        <v>13.0</v>
      </c>
      <c r="D324" t="s">
        <v>222</v>
      </c>
      <c r="E324" t="s">
        <v>12</v>
      </c>
      <c r="F324" s="9">
        <v>10.0</v>
      </c>
      <c r="G324" s="27" t="s">
        <v>48</v>
      </c>
      <c r="H324" s="27" t="s">
        <v>48</v>
      </c>
      <c r="I324" s="27"/>
      <c r="J324" t="str">
        <f>VLOOKUP($E324,MAPPING!$B$2:$F$7,2,0)</f>
        <v>INT</v>
      </c>
      <c r="K324" s="9">
        <v>10.0</v>
      </c>
      <c r="L324" s="27" t="s">
        <v>48</v>
      </c>
      <c r="M324" s="27" t="s">
        <v>48</v>
      </c>
      <c r="N324" s="27"/>
      <c r="O324" s="27"/>
      <c r="P324" t="str">
        <f>CONCATENATE(UPPER($D324)," ",J324,");")</f>
        <v>VERSION INT);</v>
      </c>
      <c r="Q324" t="str">
        <f>VLOOKUP($E324,MAPPING!$B$2:$F$7,3,0)</f>
        <v>INTEGER</v>
      </c>
      <c r="R324" s="9">
        <v>10.0</v>
      </c>
      <c r="S324" s="27" t="s">
        <v>48</v>
      </c>
      <c r="T324" s="27" t="s">
        <v>48</v>
      </c>
      <c r="U324" s="27"/>
      <c r="V324" s="27"/>
      <c r="W324" t="str">
        <f>CONCATENATE(UPPER($D324)," ",Q324,"(",R324,")",IF(U324&lt;&gt;"",CONCATENATE(" DEFAULT ",U324),""),IF(S324="Y"," NOT NULL",""),");")</f>
        <v>VERSION INTEGER(10));</v>
      </c>
      <c r="X324" t="str">
        <f>VLOOKUP($E324,MAPPING!$B$2:$F$7,4,0)</f>
        <v>INTEGER</v>
      </c>
      <c r="Y324" s="9">
        <v>10.0</v>
      </c>
      <c r="Z324" s="27" t="s">
        <v>48</v>
      </c>
      <c r="AA324" s="27" t="s">
        <v>48</v>
      </c>
      <c r="AB324" s="27"/>
      <c r="AC324" s="27"/>
      <c r="AD324" s="28" t="str">
        <f>CONCATENATE(UPPER($D324)," ",X324,IF(X324="INTEGER","",CONCATENATE("(",Y324,")")) ,IF(Z324="Y"," NOT NULL",""),")")</f>
        <v>VERSION INTEGER)</v>
      </c>
      <c r="AE324" t="str">
        <f>VLOOKUP($E324,MAPPING!$B$2:$F$7,5,0)</f>
        <v>INTEGER</v>
      </c>
      <c r="AF324" s="9">
        <v>10.0</v>
      </c>
      <c r="AG324" s="27" t="s">
        <v>48</v>
      </c>
      <c r="AH324" s="27" t="s">
        <v>48</v>
      </c>
      <c r="AI324" s="27"/>
      <c r="AJ324" s="27"/>
      <c r="AK324" t="str">
        <f>CONCATENATE(UPPER($D324)," ",AE324,IF(AE324="INTEGER","",CONCATENATE("(",AF324,")")),IF(AI324&lt;&gt;"",CONCATENATE(" DEFAULT ",AI324),""),IF(AG324="Y"," NOT NULL",""),");")</f>
        <v>VERSION INTEGER);</v>
      </c>
    </row>
    <row r="325" ht="15.75" customHeight="1">
      <c r="A325" s="24"/>
      <c r="B325" s="24" t="s">
        <v>273</v>
      </c>
      <c r="C325" s="25">
        <v>0.0</v>
      </c>
      <c r="D325" t="s">
        <v>248</v>
      </c>
      <c r="E325" t="s">
        <v>7</v>
      </c>
      <c r="F325" s="9">
        <v>50.0</v>
      </c>
      <c r="G325" s="27" t="s">
        <v>47</v>
      </c>
      <c r="H325" s="27" t="s">
        <v>48</v>
      </c>
      <c r="I325">
        <v>0.0</v>
      </c>
      <c r="J325" t="str">
        <f>VLOOKUP($E325,MAPPING!$B$2:$F$7,2,0)</f>
        <v>STRING</v>
      </c>
      <c r="K325" s="9">
        <v>50.0</v>
      </c>
      <c r="L325" s="27" t="s">
        <v>47</v>
      </c>
      <c r="M325" s="27" t="s">
        <v>48</v>
      </c>
      <c r="N325">
        <v>0.0</v>
      </c>
      <c r="O325" s="26" t="str">
        <f>CONCATENATE("DROP TABLE IF EXISTS ",UPPER($B$325),";",CHAR(10),"CREATE TABLE ",UPPER($B$325),"(")</f>
        <v>DROP TABLE IF EXISTS TRANSACTION;
CREATE TABLE TRANSACTION(</v>
      </c>
      <c r="P325" t="str">
        <f t="shared" ref="P325:P334" si="97">CONCATENATE(UPPER($D325)," ",J325,",")</f>
        <v>TRANSACTION_ID STRING,</v>
      </c>
      <c r="Q325" t="str">
        <f>VLOOKUP($E325,MAPPING!$B$2:$F$7,3,0)</f>
        <v>VARCHAR</v>
      </c>
      <c r="R325" s="9">
        <v>50.0</v>
      </c>
      <c r="S325" s="27" t="s">
        <v>47</v>
      </c>
      <c r="T325" s="27" t="s">
        <v>48</v>
      </c>
      <c r="U325">
        <v>0.0</v>
      </c>
      <c r="V325" s="26" t="str">
        <f>CONCATENATE("DROP TABLE IF EXISTS ",UPPER($B$325),";",CHAR(10),"CREATE TABLE ",UPPER($B$325),"(")</f>
        <v>DROP TABLE IF EXISTS TRANSACTION;
CREATE TABLE TRANSACTION(</v>
      </c>
      <c r="W325" t="str">
        <f t="shared" ref="W325:W336" si="98">CONCATENATE(UPPER($D325)," ",Q325,"(",R325,")",IF(U325&lt;&gt;"",CONCATENATE(" DEFAULT ",U325),""),IF(S325="Y"," NOT NULL",""),",")</f>
        <v>TRANSACTION_ID VARCHAR(50) DEFAULT 0 NOT NULL,</v>
      </c>
      <c r="X325" t="str">
        <f>VLOOKUP($E325,MAPPING!$B$2:$F$7,4,0)</f>
        <v>VARCHAR2</v>
      </c>
      <c r="Y325" s="9">
        <v>50.0</v>
      </c>
      <c r="Z325" s="27" t="s">
        <v>47</v>
      </c>
      <c r="AA325" s="27" t="s">
        <v>48</v>
      </c>
      <c r="AB325">
        <v>0.0</v>
      </c>
      <c r="AC325" s="26" t="str">
        <f>CONCATENATE("DROP TABLE ",UPPER($B$325),";",CHAR(10),"CREATE TABLE ",UPPER($B$325),"(",CHAR(10),)</f>
        <v>DROP TABLE TRANSACTION;
CREATE TABLE TRANSACTION(
</v>
      </c>
      <c r="AD325" s="28" t="str">
        <f t="shared" ref="AD325:AD336" si="99">CONCATENATE(UPPER($D325)," ",X325,IF(X325="INTEGER","",CONCATENATE("(",Y325,")")) ,IF(Z325="Y"," NOT NULL",""),",")</f>
        <v>TRANSACTION_ID VARCHAR2(50) NOT NULL,</v>
      </c>
      <c r="AE325" t="str">
        <f>VLOOKUP($E325,MAPPING!$B$2:$F$7,5,0)</f>
        <v> VARCHAR</v>
      </c>
      <c r="AF325" s="9">
        <v>50.0</v>
      </c>
      <c r="AG325" s="27" t="s">
        <v>47</v>
      </c>
      <c r="AH325" s="27" t="s">
        <v>48</v>
      </c>
      <c r="AI325">
        <v>0.0</v>
      </c>
      <c r="AJ325" s="26" t="str">
        <f>CONCATENATE("DROP TABLE IF EXISTS ",UPPER($B$325),";",CHAR(10),"CREATE TABLE ",UPPER($B$325),"(")</f>
        <v>DROP TABLE IF EXISTS TRANSACTION;
CREATE TABLE TRANSACTION(</v>
      </c>
      <c r="AK325" t="str">
        <f t="shared" ref="AK325:AK336" si="100">CONCATENATE(UPPER($D325)," ",AE325,IF(AE325="INTEGER","",CONCATENATE("(",AF325,")")),IF(AI325&lt;&gt;"",CONCATENATE(" DEFAULT ",AI325),""),IF(AG325="Y"," NOT NULL",""),",")</f>
        <v>TRANSACTION_ID  VARCHAR(50) DEFAULT 0 NOT NULL,</v>
      </c>
    </row>
    <row r="326" ht="15.75" customHeight="1">
      <c r="A326" s="24"/>
      <c r="B326" s="24"/>
      <c r="C326" s="25">
        <v>1.0</v>
      </c>
      <c r="D326" t="s">
        <v>199</v>
      </c>
      <c r="E326" t="s">
        <v>7</v>
      </c>
      <c r="F326" s="9">
        <v>50.0</v>
      </c>
      <c r="G326" s="27" t="s">
        <v>48</v>
      </c>
      <c r="H326" s="27" t="s">
        <v>48</v>
      </c>
      <c r="I326" s="27"/>
      <c r="J326" t="str">
        <f>VLOOKUP($E326,MAPPING!$B$2:$F$7,2,0)</f>
        <v>STRING</v>
      </c>
      <c r="K326" s="9">
        <v>50.0</v>
      </c>
      <c r="L326" s="27" t="s">
        <v>48</v>
      </c>
      <c r="M326" s="27" t="s">
        <v>48</v>
      </c>
      <c r="N326" s="27"/>
      <c r="O326" s="27"/>
      <c r="P326" t="str">
        <f t="shared" si="97"/>
        <v>TRANSACTION_TYPE_ID STRING,</v>
      </c>
      <c r="Q326" t="str">
        <f>VLOOKUP($E326,MAPPING!$B$2:$F$7,3,0)</f>
        <v>VARCHAR</v>
      </c>
      <c r="R326" s="9">
        <v>50.0</v>
      </c>
      <c r="S326" s="27" t="s">
        <v>48</v>
      </c>
      <c r="T326" s="27" t="s">
        <v>48</v>
      </c>
      <c r="U326" s="27"/>
      <c r="V326" s="27"/>
      <c r="W326" t="str">
        <f t="shared" si="98"/>
        <v>TRANSACTION_TYPE_ID VARCHAR(50),</v>
      </c>
      <c r="X326" t="str">
        <f>VLOOKUP($E326,MAPPING!$B$2:$F$7,4,0)</f>
        <v>VARCHAR2</v>
      </c>
      <c r="Y326" s="9">
        <v>50.0</v>
      </c>
      <c r="Z326" s="27" t="s">
        <v>48</v>
      </c>
      <c r="AA326" s="27" t="s">
        <v>48</v>
      </c>
      <c r="AB326" s="27"/>
      <c r="AC326" s="27"/>
      <c r="AD326" s="28" t="str">
        <f t="shared" si="99"/>
        <v>TRANSACTION_TYPE_ID VARCHAR2(50),</v>
      </c>
      <c r="AE326" t="str">
        <f>VLOOKUP($E326,MAPPING!$B$2:$F$7,5,0)</f>
        <v> VARCHAR</v>
      </c>
      <c r="AF326" s="9">
        <v>50.0</v>
      </c>
      <c r="AG326" s="27" t="s">
        <v>48</v>
      </c>
      <c r="AH326" s="27" t="s">
        <v>48</v>
      </c>
      <c r="AI326" s="27"/>
      <c r="AJ326" s="27"/>
      <c r="AK326" t="str">
        <f t="shared" si="100"/>
        <v>TRANSACTION_TYPE_ID  VARCHAR(50),</v>
      </c>
    </row>
    <row r="327" ht="15.75" customHeight="1">
      <c r="A327" s="24"/>
      <c r="B327" s="24"/>
      <c r="C327" s="25">
        <v>2.0</v>
      </c>
      <c r="D327" t="s">
        <v>46</v>
      </c>
      <c r="E327" t="s">
        <v>7</v>
      </c>
      <c r="F327" s="9">
        <v>50.0</v>
      </c>
      <c r="G327" s="27" t="s">
        <v>48</v>
      </c>
      <c r="H327" s="27" t="s">
        <v>48</v>
      </c>
      <c r="I327" s="27"/>
      <c r="J327" t="str">
        <f>VLOOKUP($E327,MAPPING!$B$2:$F$7,2,0)</f>
        <v>STRING</v>
      </c>
      <c r="K327" s="9">
        <v>50.0</v>
      </c>
      <c r="L327" s="27" t="s">
        <v>48</v>
      </c>
      <c r="M327" s="27" t="s">
        <v>48</v>
      </c>
      <c r="N327" s="27"/>
      <c r="O327" s="27"/>
      <c r="P327" t="str">
        <f t="shared" si="97"/>
        <v>ACCOUNT_ID STRING,</v>
      </c>
      <c r="Q327" t="str">
        <f>VLOOKUP($E327,MAPPING!$B$2:$F$7,3,0)</f>
        <v>VARCHAR</v>
      </c>
      <c r="R327" s="9">
        <v>50.0</v>
      </c>
      <c r="S327" s="27" t="s">
        <v>48</v>
      </c>
      <c r="T327" s="27" t="s">
        <v>48</v>
      </c>
      <c r="U327" s="27"/>
      <c r="V327" s="27"/>
      <c r="W327" t="str">
        <f t="shared" si="98"/>
        <v>ACCOUNT_ID VARCHAR(50),</v>
      </c>
      <c r="X327" t="str">
        <f>VLOOKUP($E327,MAPPING!$B$2:$F$7,4,0)</f>
        <v>VARCHAR2</v>
      </c>
      <c r="Y327" s="9">
        <v>50.0</v>
      </c>
      <c r="Z327" s="27" t="s">
        <v>48</v>
      </c>
      <c r="AA327" s="27" t="s">
        <v>48</v>
      </c>
      <c r="AB327" s="27"/>
      <c r="AC327" s="27"/>
      <c r="AD327" s="28" t="str">
        <f t="shared" si="99"/>
        <v>ACCOUNT_ID VARCHAR2(50),</v>
      </c>
      <c r="AE327" t="str">
        <f>VLOOKUP($E327,MAPPING!$B$2:$F$7,5,0)</f>
        <v> VARCHAR</v>
      </c>
      <c r="AF327" s="9">
        <v>50.0</v>
      </c>
      <c r="AG327" s="27" t="s">
        <v>48</v>
      </c>
      <c r="AH327" s="27" t="s">
        <v>48</v>
      </c>
      <c r="AI327" s="27"/>
      <c r="AJ327" s="27"/>
      <c r="AK327" t="str">
        <f t="shared" si="100"/>
        <v>ACCOUNT_ID  VARCHAR(50),</v>
      </c>
    </row>
    <row r="328" ht="15.75" customHeight="1">
      <c r="A328" s="24"/>
      <c r="B328" s="24"/>
      <c r="C328" s="25">
        <v>3.0</v>
      </c>
      <c r="D328" t="s">
        <v>274</v>
      </c>
      <c r="E328" t="s">
        <v>7</v>
      </c>
      <c r="F328" s="9">
        <v>10.0</v>
      </c>
      <c r="G328" s="27" t="s">
        <v>48</v>
      </c>
      <c r="H328" s="27" t="s">
        <v>48</v>
      </c>
      <c r="I328" s="27"/>
      <c r="J328" t="str">
        <f>VLOOKUP($E328,MAPPING!$B$2:$F$7,2,0)</f>
        <v>STRING</v>
      </c>
      <c r="K328" s="9">
        <v>10.0</v>
      </c>
      <c r="L328" s="27" t="s">
        <v>48</v>
      </c>
      <c r="M328" s="27" t="s">
        <v>48</v>
      </c>
      <c r="N328" s="27"/>
      <c r="O328" s="27"/>
      <c r="P328" t="str">
        <f t="shared" si="97"/>
        <v>TRANSACTION_DATE STRING,</v>
      </c>
      <c r="Q328" t="str">
        <f>VLOOKUP($E328,MAPPING!$B$2:$F$7,3,0)</f>
        <v>VARCHAR</v>
      </c>
      <c r="R328" s="9">
        <v>10.0</v>
      </c>
      <c r="S328" s="27" t="s">
        <v>48</v>
      </c>
      <c r="T328" s="27" t="s">
        <v>48</v>
      </c>
      <c r="U328" s="27"/>
      <c r="V328" s="27"/>
      <c r="W328" t="str">
        <f t="shared" si="98"/>
        <v>TRANSACTION_DATE VARCHAR(10),</v>
      </c>
      <c r="X328" t="str">
        <f>VLOOKUP($E328,MAPPING!$B$2:$F$7,4,0)</f>
        <v>VARCHAR2</v>
      </c>
      <c r="Y328" s="9">
        <v>10.0</v>
      </c>
      <c r="Z328" s="27" t="s">
        <v>48</v>
      </c>
      <c r="AA328" s="27" t="s">
        <v>48</v>
      </c>
      <c r="AB328" s="27"/>
      <c r="AC328" s="27"/>
      <c r="AD328" s="28" t="str">
        <f t="shared" si="99"/>
        <v>TRANSACTION_DATE VARCHAR2(10),</v>
      </c>
      <c r="AE328" t="str">
        <f>VLOOKUP($E328,MAPPING!$B$2:$F$7,5,0)</f>
        <v> VARCHAR</v>
      </c>
      <c r="AF328" s="9">
        <v>10.0</v>
      </c>
      <c r="AG328" s="27" t="s">
        <v>48</v>
      </c>
      <c r="AH328" s="27" t="s">
        <v>48</v>
      </c>
      <c r="AI328" s="27"/>
      <c r="AJ328" s="27"/>
      <c r="AK328" t="str">
        <f t="shared" si="100"/>
        <v>TRANSACTION_DATE  VARCHAR(10),</v>
      </c>
    </row>
    <row r="329" ht="15.75" customHeight="1">
      <c r="A329" s="24"/>
      <c r="B329" s="24"/>
      <c r="C329" s="25">
        <v>4.0</v>
      </c>
      <c r="D329" t="s">
        <v>251</v>
      </c>
      <c r="E329" t="s">
        <v>7</v>
      </c>
      <c r="F329">
        <v>50.0</v>
      </c>
      <c r="G329" s="27" t="s">
        <v>48</v>
      </c>
      <c r="H329" s="27" t="s">
        <v>48</v>
      </c>
      <c r="I329" s="27"/>
      <c r="J329" t="str">
        <f>VLOOKUP($E329,MAPPING!$B$2:$F$7,2,0)</f>
        <v>STRING</v>
      </c>
      <c r="K329">
        <v>50.0</v>
      </c>
      <c r="L329" s="27" t="s">
        <v>48</v>
      </c>
      <c r="M329" s="27" t="s">
        <v>48</v>
      </c>
      <c r="N329" s="27"/>
      <c r="O329" s="27"/>
      <c r="P329" t="str">
        <f t="shared" si="97"/>
        <v>FROM_ACCOUNT STRING,</v>
      </c>
      <c r="Q329" t="str">
        <f>VLOOKUP($E329,MAPPING!$B$2:$F$7,3,0)</f>
        <v>VARCHAR</v>
      </c>
      <c r="R329">
        <v>50.0</v>
      </c>
      <c r="S329" s="27" t="s">
        <v>48</v>
      </c>
      <c r="T329" s="27" t="s">
        <v>48</v>
      </c>
      <c r="U329" s="27"/>
      <c r="V329" s="27"/>
      <c r="W329" t="str">
        <f t="shared" si="98"/>
        <v>FROM_ACCOUNT VARCHAR(50),</v>
      </c>
      <c r="X329" t="str">
        <f>VLOOKUP($E329,MAPPING!$B$2:$F$7,4,0)</f>
        <v>VARCHAR2</v>
      </c>
      <c r="Y329">
        <v>50.0</v>
      </c>
      <c r="Z329" s="27" t="s">
        <v>48</v>
      </c>
      <c r="AA329" s="27" t="s">
        <v>48</v>
      </c>
      <c r="AB329" s="27"/>
      <c r="AC329" s="27"/>
      <c r="AD329" s="28" t="str">
        <f t="shared" si="99"/>
        <v>FROM_ACCOUNT VARCHAR2(50),</v>
      </c>
      <c r="AE329" t="str">
        <f>VLOOKUP($E329,MAPPING!$B$2:$F$7,5,0)</f>
        <v> VARCHAR</v>
      </c>
      <c r="AF329">
        <v>50.0</v>
      </c>
      <c r="AG329" s="27" t="s">
        <v>48</v>
      </c>
      <c r="AH329" s="27" t="s">
        <v>48</v>
      </c>
      <c r="AI329" s="27"/>
      <c r="AJ329" s="27"/>
      <c r="AK329" t="str">
        <f t="shared" si="100"/>
        <v>FROM_ACCOUNT  VARCHAR(50),</v>
      </c>
    </row>
    <row r="330" ht="15.75" customHeight="1">
      <c r="A330" s="24"/>
      <c r="B330" s="24"/>
      <c r="C330" s="25">
        <v>5.0</v>
      </c>
      <c r="D330" t="s">
        <v>252</v>
      </c>
      <c r="E330" t="s">
        <v>7</v>
      </c>
      <c r="F330">
        <v>50.0</v>
      </c>
      <c r="G330" s="27" t="s">
        <v>48</v>
      </c>
      <c r="H330" s="27" t="s">
        <v>48</v>
      </c>
      <c r="I330" s="27"/>
      <c r="J330" t="str">
        <f>VLOOKUP($E330,MAPPING!$B$2:$F$7,2,0)</f>
        <v>STRING</v>
      </c>
      <c r="K330">
        <v>50.0</v>
      </c>
      <c r="L330" s="27" t="s">
        <v>48</v>
      </c>
      <c r="M330" s="27" t="s">
        <v>48</v>
      </c>
      <c r="N330" s="27"/>
      <c r="O330" s="27"/>
      <c r="P330" t="str">
        <f t="shared" si="97"/>
        <v>TO_ACCOUNT STRING,</v>
      </c>
      <c r="Q330" t="str">
        <f>VLOOKUP($E330,MAPPING!$B$2:$F$7,3,0)</f>
        <v>VARCHAR</v>
      </c>
      <c r="R330">
        <v>50.0</v>
      </c>
      <c r="S330" s="27" t="s">
        <v>48</v>
      </c>
      <c r="T330" s="27" t="s">
        <v>48</v>
      </c>
      <c r="U330" s="27"/>
      <c r="V330" s="27"/>
      <c r="W330" t="str">
        <f t="shared" si="98"/>
        <v>TO_ACCOUNT VARCHAR(50),</v>
      </c>
      <c r="X330" t="str">
        <f>VLOOKUP($E330,MAPPING!$B$2:$F$7,4,0)</f>
        <v>VARCHAR2</v>
      </c>
      <c r="Y330">
        <v>50.0</v>
      </c>
      <c r="Z330" s="27" t="s">
        <v>48</v>
      </c>
      <c r="AA330" s="27" t="s">
        <v>48</v>
      </c>
      <c r="AB330" s="27"/>
      <c r="AC330" s="27"/>
      <c r="AD330" s="28" t="str">
        <f t="shared" si="99"/>
        <v>TO_ACCOUNT VARCHAR2(50),</v>
      </c>
      <c r="AE330" t="str">
        <f>VLOOKUP($E330,MAPPING!$B$2:$F$7,5,0)</f>
        <v> VARCHAR</v>
      </c>
      <c r="AF330">
        <v>50.0</v>
      </c>
      <c r="AG330" s="27" t="s">
        <v>48</v>
      </c>
      <c r="AH330" s="27" t="s">
        <v>48</v>
      </c>
      <c r="AI330" s="27"/>
      <c r="AJ330" s="27"/>
      <c r="AK330" t="str">
        <f t="shared" si="100"/>
        <v>TO_ACCOUNT  VARCHAR(50),</v>
      </c>
    </row>
    <row r="331" ht="15.75" customHeight="1">
      <c r="A331" s="24"/>
      <c r="B331" s="24"/>
      <c r="C331" s="25">
        <v>6.0</v>
      </c>
      <c r="D331" t="s">
        <v>253</v>
      </c>
      <c r="E331" t="s">
        <v>15</v>
      </c>
      <c r="F331" s="9" t="s">
        <v>23</v>
      </c>
      <c r="G331" s="27" t="s">
        <v>48</v>
      </c>
      <c r="H331" s="27" t="s">
        <v>48</v>
      </c>
      <c r="I331" s="27"/>
      <c r="J331" t="str">
        <f>VLOOKUP($E331,MAPPING!$B$2:$F$7,2,0)</f>
        <v>DECIMAL</v>
      </c>
      <c r="K331" s="9" t="s">
        <v>23</v>
      </c>
      <c r="L331" s="27" t="s">
        <v>48</v>
      </c>
      <c r="M331" s="27" t="s">
        <v>48</v>
      </c>
      <c r="N331" s="27"/>
      <c r="O331" s="27"/>
      <c r="P331" t="str">
        <f t="shared" si="97"/>
        <v>AMOUNT_BASE_CURR DECIMAL,</v>
      </c>
      <c r="Q331" t="str">
        <f>VLOOKUP($E331,MAPPING!$B$2:$F$7,3,0)</f>
        <v>DECIMAL</v>
      </c>
      <c r="R331" s="9" t="s">
        <v>23</v>
      </c>
      <c r="S331" s="27" t="s">
        <v>48</v>
      </c>
      <c r="T331" s="27" t="s">
        <v>48</v>
      </c>
      <c r="U331" s="27"/>
      <c r="V331" s="27"/>
      <c r="W331" t="str">
        <f t="shared" si="98"/>
        <v>AMOUNT_BASE_CURR DECIMAL(10,2),</v>
      </c>
      <c r="X331" t="str">
        <f>VLOOKUP($E331,MAPPING!$B$2:$F$7,4,0)</f>
        <v>DECIMAL</v>
      </c>
      <c r="Y331" s="9" t="s">
        <v>23</v>
      </c>
      <c r="Z331" s="27" t="s">
        <v>48</v>
      </c>
      <c r="AA331" s="27" t="s">
        <v>48</v>
      </c>
      <c r="AB331" s="27"/>
      <c r="AC331" s="27"/>
      <c r="AD331" s="28" t="str">
        <f t="shared" si="99"/>
        <v>AMOUNT_BASE_CURR DECIMAL(10,2),</v>
      </c>
      <c r="AE331" t="str">
        <f>VLOOKUP($E331,MAPPING!$B$2:$F$7,5,0)</f>
        <v>DECIMAL</v>
      </c>
      <c r="AF331" s="9" t="s">
        <v>23</v>
      </c>
      <c r="AG331" s="27" t="s">
        <v>48</v>
      </c>
      <c r="AH331" s="27" t="s">
        <v>48</v>
      </c>
      <c r="AI331" s="27"/>
      <c r="AJ331" s="27"/>
      <c r="AK331" t="str">
        <f t="shared" si="100"/>
        <v>AMOUNT_BASE_CURR DECIMAL(10,2),</v>
      </c>
    </row>
    <row r="332" ht="15.75" customHeight="1">
      <c r="A332" s="24"/>
      <c r="B332" s="24"/>
      <c r="C332" s="25">
        <v>7.0</v>
      </c>
      <c r="D332" t="s">
        <v>254</v>
      </c>
      <c r="E332" t="s">
        <v>15</v>
      </c>
      <c r="F332" s="9" t="s">
        <v>23</v>
      </c>
      <c r="G332" s="27" t="s">
        <v>48</v>
      </c>
      <c r="H332" s="27" t="s">
        <v>48</v>
      </c>
      <c r="I332" s="27"/>
      <c r="J332" t="str">
        <f>VLOOKUP($E332,MAPPING!$B$2:$F$7,2,0)</f>
        <v>DECIMAL</v>
      </c>
      <c r="K332" s="9" t="s">
        <v>23</v>
      </c>
      <c r="L332" s="27" t="s">
        <v>48</v>
      </c>
      <c r="M332" s="27" t="s">
        <v>48</v>
      </c>
      <c r="N332" s="27"/>
      <c r="O332" s="27"/>
      <c r="P332" t="str">
        <f t="shared" si="97"/>
        <v>AMOUNT_USD DECIMAL,</v>
      </c>
      <c r="Q332" t="str">
        <f>VLOOKUP($E332,MAPPING!$B$2:$F$7,3,0)</f>
        <v>DECIMAL</v>
      </c>
      <c r="R332" s="9" t="s">
        <v>23</v>
      </c>
      <c r="S332" s="27" t="s">
        <v>48</v>
      </c>
      <c r="T332" s="27" t="s">
        <v>48</v>
      </c>
      <c r="U332" s="27"/>
      <c r="V332" s="27"/>
      <c r="W332" t="str">
        <f t="shared" si="98"/>
        <v>AMOUNT_USD DECIMAL(10,2),</v>
      </c>
      <c r="X332" t="str">
        <f>VLOOKUP($E332,MAPPING!$B$2:$F$7,4,0)</f>
        <v>DECIMAL</v>
      </c>
      <c r="Y332" s="9" t="s">
        <v>23</v>
      </c>
      <c r="Z332" s="27" t="s">
        <v>48</v>
      </c>
      <c r="AA332" s="27" t="s">
        <v>48</v>
      </c>
      <c r="AB332" s="27"/>
      <c r="AC332" s="27"/>
      <c r="AD332" s="28" t="str">
        <f t="shared" si="99"/>
        <v>AMOUNT_USD DECIMAL(10,2),</v>
      </c>
      <c r="AE332" t="str">
        <f>VLOOKUP($E332,MAPPING!$B$2:$F$7,5,0)</f>
        <v>DECIMAL</v>
      </c>
      <c r="AF332" s="9" t="s">
        <v>23</v>
      </c>
      <c r="AG332" s="27" t="s">
        <v>48</v>
      </c>
      <c r="AH332" s="27" t="s">
        <v>48</v>
      </c>
      <c r="AI332" s="27"/>
      <c r="AJ332" s="27"/>
      <c r="AK332" t="str">
        <f t="shared" si="100"/>
        <v>AMOUNT_USD DECIMAL(10,2),</v>
      </c>
    </row>
    <row r="333" ht="15.75" customHeight="1">
      <c r="A333" s="24"/>
      <c r="B333" s="24"/>
      <c r="C333" s="25">
        <v>8.0</v>
      </c>
      <c r="D333" t="s">
        <v>65</v>
      </c>
      <c r="E333" t="s">
        <v>7</v>
      </c>
      <c r="F333" s="9">
        <v>10.0</v>
      </c>
      <c r="G333" s="27" t="s">
        <v>48</v>
      </c>
      <c r="H333" s="27" t="s">
        <v>48</v>
      </c>
      <c r="I333" s="27"/>
      <c r="J333" t="str">
        <f>VLOOKUP($E333,MAPPING!$B$2:$F$7,2,0)</f>
        <v>STRING</v>
      </c>
      <c r="K333" s="9">
        <v>10.0</v>
      </c>
      <c r="L333" s="27" t="s">
        <v>48</v>
      </c>
      <c r="M333" s="27" t="s">
        <v>48</v>
      </c>
      <c r="N333" s="27"/>
      <c r="O333" s="27"/>
      <c r="P333" t="str">
        <f t="shared" si="97"/>
        <v>CURRENCY_CODE STRING,</v>
      </c>
      <c r="Q333" t="str">
        <f>VLOOKUP($E333,MAPPING!$B$2:$F$7,3,0)</f>
        <v>VARCHAR</v>
      </c>
      <c r="R333" s="9">
        <v>10.0</v>
      </c>
      <c r="S333" s="27" t="s">
        <v>48</v>
      </c>
      <c r="T333" s="27" t="s">
        <v>48</v>
      </c>
      <c r="U333" s="27"/>
      <c r="V333" s="27"/>
      <c r="W333" t="str">
        <f t="shared" si="98"/>
        <v>CURRENCY_CODE VARCHAR(10),</v>
      </c>
      <c r="X333" t="str">
        <f>VLOOKUP($E333,MAPPING!$B$2:$F$7,4,0)</f>
        <v>VARCHAR2</v>
      </c>
      <c r="Y333" s="9">
        <v>10.0</v>
      </c>
      <c r="Z333" s="27" t="s">
        <v>48</v>
      </c>
      <c r="AA333" s="27" t="s">
        <v>48</v>
      </c>
      <c r="AB333" s="27"/>
      <c r="AC333" s="27"/>
      <c r="AD333" s="28" t="str">
        <f t="shared" si="99"/>
        <v>CURRENCY_CODE VARCHAR2(10),</v>
      </c>
      <c r="AE333" t="str">
        <f>VLOOKUP($E333,MAPPING!$B$2:$F$7,5,0)</f>
        <v> VARCHAR</v>
      </c>
      <c r="AF333" s="9">
        <v>10.0</v>
      </c>
      <c r="AG333" s="27" t="s">
        <v>48</v>
      </c>
      <c r="AH333" s="27" t="s">
        <v>48</v>
      </c>
      <c r="AI333" s="27"/>
      <c r="AJ333" s="27"/>
      <c r="AK333" t="str">
        <f t="shared" si="100"/>
        <v>CURRENCY_CODE  VARCHAR(10),</v>
      </c>
    </row>
    <row r="334" ht="15.75" customHeight="1">
      <c r="A334" s="24"/>
      <c r="B334" s="24"/>
      <c r="C334" s="25">
        <v>9.0</v>
      </c>
      <c r="D334" t="s">
        <v>255</v>
      </c>
      <c r="E334" t="s">
        <v>15</v>
      </c>
      <c r="F334" s="9" t="s">
        <v>23</v>
      </c>
      <c r="G334" s="27" t="s">
        <v>48</v>
      </c>
      <c r="H334" s="27" t="s">
        <v>48</v>
      </c>
      <c r="I334" s="27"/>
      <c r="J334" t="str">
        <f>VLOOKUP($E334,MAPPING!$B$2:$F$7,2,0)</f>
        <v>DECIMAL</v>
      </c>
      <c r="K334" s="9" t="s">
        <v>23</v>
      </c>
      <c r="L334" s="27" t="s">
        <v>48</v>
      </c>
      <c r="M334" s="27" t="s">
        <v>48</v>
      </c>
      <c r="N334" s="27"/>
      <c r="O334" s="27"/>
      <c r="P334" t="str">
        <f t="shared" si="97"/>
        <v>CURRENCY_RATE DECIMAL,</v>
      </c>
      <c r="Q334" t="str">
        <f>VLOOKUP($E334,MAPPING!$B$2:$F$7,3,0)</f>
        <v>DECIMAL</v>
      </c>
      <c r="R334" s="9" t="s">
        <v>23</v>
      </c>
      <c r="S334" s="27" t="s">
        <v>48</v>
      </c>
      <c r="T334" s="27" t="s">
        <v>48</v>
      </c>
      <c r="U334" s="27"/>
      <c r="V334" s="27"/>
      <c r="W334" t="str">
        <f t="shared" si="98"/>
        <v>CURRENCY_RATE DECIMAL(10,2),</v>
      </c>
      <c r="X334" t="str">
        <f>VLOOKUP($E334,MAPPING!$B$2:$F$7,4,0)</f>
        <v>DECIMAL</v>
      </c>
      <c r="Y334" s="9" t="s">
        <v>23</v>
      </c>
      <c r="Z334" s="27" t="s">
        <v>48</v>
      </c>
      <c r="AA334" s="27" t="s">
        <v>48</v>
      </c>
      <c r="AB334" s="27"/>
      <c r="AC334" s="27"/>
      <c r="AD334" s="28" t="str">
        <f t="shared" si="99"/>
        <v>CURRENCY_RATE DECIMAL(10,2),</v>
      </c>
      <c r="AE334" t="str">
        <f>VLOOKUP($E334,MAPPING!$B$2:$F$7,5,0)</f>
        <v>DECIMAL</v>
      </c>
      <c r="AF334" s="9" t="s">
        <v>23</v>
      </c>
      <c r="AG334" s="27" t="s">
        <v>48</v>
      </c>
      <c r="AH334" s="27" t="s">
        <v>48</v>
      </c>
      <c r="AI334" s="27"/>
      <c r="AJ334" s="27"/>
      <c r="AK334" t="str">
        <f t="shared" si="100"/>
        <v>CURRENCY_RATE DECIMAL(10,2),</v>
      </c>
    </row>
    <row r="335" ht="15.75" customHeight="1">
      <c r="A335" s="24"/>
      <c r="B335" s="24"/>
      <c r="C335" s="25">
        <v>10.0</v>
      </c>
      <c r="D335" t="s">
        <v>256</v>
      </c>
      <c r="E335" t="s">
        <v>7</v>
      </c>
      <c r="F335" s="9">
        <v>100.0</v>
      </c>
      <c r="G335" s="27" t="s">
        <v>48</v>
      </c>
      <c r="H335" s="27" t="s">
        <v>48</v>
      </c>
      <c r="I335" s="27"/>
      <c r="J335" t="str">
        <f>VLOOKUP($E335,MAPPING!$B$2:$F$7,2,0)</f>
        <v>STRING</v>
      </c>
      <c r="K335" s="9">
        <v>100.0</v>
      </c>
      <c r="L335" s="27" t="s">
        <v>48</v>
      </c>
      <c r="M335" s="27" t="s">
        <v>48</v>
      </c>
      <c r="N335" s="27"/>
      <c r="O335" s="27"/>
      <c r="P335" t="str">
        <f>CONCATENATE(UPPER($D335)," ",J335,")")</f>
        <v>NOTES STRING)</v>
      </c>
      <c r="Q335" t="str">
        <f>VLOOKUP($E335,MAPPING!$B$2:$F$7,3,0)</f>
        <v>VARCHAR</v>
      </c>
      <c r="R335" s="9">
        <v>100.0</v>
      </c>
      <c r="S335" s="27" t="s">
        <v>48</v>
      </c>
      <c r="T335" s="27" t="s">
        <v>48</v>
      </c>
      <c r="U335" s="27"/>
      <c r="V335" s="27"/>
      <c r="W335" t="str">
        <f t="shared" si="98"/>
        <v>NOTES VARCHAR(100),</v>
      </c>
      <c r="X335" t="str">
        <f>VLOOKUP($E335,MAPPING!$B$2:$F$7,4,0)</f>
        <v>VARCHAR2</v>
      </c>
      <c r="Y335" s="9">
        <v>100.0</v>
      </c>
      <c r="Z335" s="27" t="s">
        <v>48</v>
      </c>
      <c r="AA335" s="27" t="s">
        <v>48</v>
      </c>
      <c r="AB335" s="27"/>
      <c r="AC335" s="27"/>
      <c r="AD335" s="28" t="str">
        <f t="shared" si="99"/>
        <v>NOTES VARCHAR2(100),</v>
      </c>
      <c r="AE335" t="str">
        <f>VLOOKUP($E335,MAPPING!$B$2:$F$7,5,0)</f>
        <v> VARCHAR</v>
      </c>
      <c r="AF335" s="9">
        <v>100.0</v>
      </c>
      <c r="AG335" s="27" t="s">
        <v>48</v>
      </c>
      <c r="AH335" s="27" t="s">
        <v>48</v>
      </c>
      <c r="AI335" s="27"/>
      <c r="AJ335" s="27"/>
      <c r="AK335" t="str">
        <f t="shared" si="100"/>
        <v>NOTES  VARCHAR(100),</v>
      </c>
    </row>
    <row r="336" ht="15.75" customHeight="1">
      <c r="A336" s="24"/>
      <c r="B336" s="24"/>
      <c r="C336" s="25">
        <v>11.0</v>
      </c>
      <c r="D336" t="s">
        <v>68</v>
      </c>
      <c r="E336" t="s">
        <v>7</v>
      </c>
      <c r="F336" s="9">
        <v>10.0</v>
      </c>
      <c r="G336" s="27" t="s">
        <v>48</v>
      </c>
      <c r="H336" s="27" t="s">
        <v>47</v>
      </c>
      <c r="I336" s="27"/>
      <c r="J336" t="str">
        <f>VLOOKUP($E336,MAPPING!$B$2:$F$7,2,0)</f>
        <v>STRING</v>
      </c>
      <c r="K336" s="9">
        <v>10.0</v>
      </c>
      <c r="L336" s="27" t="s">
        <v>48</v>
      </c>
      <c r="M336" s="27" t="s">
        <v>47</v>
      </c>
      <c r="N336" s="27"/>
      <c r="O336" s="27"/>
      <c r="Q336" t="str">
        <f>VLOOKUP($E336,MAPPING!$B$2:$F$7,3,0)</f>
        <v>VARCHAR</v>
      </c>
      <c r="R336" s="9">
        <v>10.0</v>
      </c>
      <c r="S336" s="27" t="s">
        <v>48</v>
      </c>
      <c r="T336" s="27" t="s">
        <v>47</v>
      </c>
      <c r="U336" s="27"/>
      <c r="V336" s="27"/>
      <c r="W336" t="str">
        <f t="shared" si="98"/>
        <v>LOAD_DATE VARCHAR(10),</v>
      </c>
      <c r="X336" t="str">
        <f>VLOOKUP($E336,MAPPING!$B$2:$F$7,4,0)</f>
        <v>VARCHAR2</v>
      </c>
      <c r="Y336" s="9">
        <v>10.0</v>
      </c>
      <c r="Z336" s="27" t="s">
        <v>48</v>
      </c>
      <c r="AA336" s="27" t="s">
        <v>47</v>
      </c>
      <c r="AB336" s="27"/>
      <c r="AC336" s="27"/>
      <c r="AD336" s="28" t="str">
        <f t="shared" si="99"/>
        <v>LOAD_DATE VARCHAR2(10),</v>
      </c>
      <c r="AE336" t="str">
        <f>VLOOKUP($E336,MAPPING!$B$2:$F$7,5,0)</f>
        <v> VARCHAR</v>
      </c>
      <c r="AF336" s="9">
        <v>10.0</v>
      </c>
      <c r="AG336" s="27" t="s">
        <v>48</v>
      </c>
      <c r="AH336" s="27" t="s">
        <v>47</v>
      </c>
      <c r="AI336" s="27"/>
      <c r="AJ336" s="27"/>
      <c r="AK336" t="str">
        <f t="shared" si="100"/>
        <v>LOAD_DATE  VARCHAR(10),</v>
      </c>
    </row>
    <row r="337" ht="15.75" customHeight="1">
      <c r="A337" s="24"/>
      <c r="B337" s="24"/>
      <c r="C337" s="25">
        <v>12.0</v>
      </c>
      <c r="D337" t="s">
        <v>69</v>
      </c>
      <c r="E337" t="s">
        <v>12</v>
      </c>
      <c r="F337" s="9">
        <v>50.0</v>
      </c>
      <c r="G337" s="27" t="s">
        <v>48</v>
      </c>
      <c r="H337" t="s">
        <v>47</v>
      </c>
      <c r="J337" t="str">
        <f>VLOOKUP($E337,MAPPING!$B$2:$F$7,2,0)</f>
        <v>INT</v>
      </c>
      <c r="K337" s="9">
        <v>50.0</v>
      </c>
      <c r="L337" s="27" t="s">
        <v>48</v>
      </c>
      <c r="M337" t="s">
        <v>47</v>
      </c>
      <c r="P337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7" t="str">
        <f>VLOOKUP($E337,MAPPING!$B$2:$F$7,3,0)</f>
        <v>INTEGER</v>
      </c>
      <c r="R337" s="9">
        <v>50.0</v>
      </c>
      <c r="S337" s="27" t="s">
        <v>48</v>
      </c>
      <c r="T337" t="s">
        <v>47</v>
      </c>
      <c r="W337" s="26" t="str">
        <f>CONCATENATE(UPPER($D337)," ",Q337,"(",R337,")",IF(U337&lt;&gt;"",cov3ncatenate(" DEFAULT ",U337),""),IF(S337="Y"," NOT NULL",""),", ",CHAR(10),"CONSTRAINT ",UPPER($D325),"_PK  PRIMARY KEY(",UPPER($D325),"));")</f>
        <v>LOAD_ID INTEGER(50), 
CONSTRAINT TRANSACTION_ID_PK  PRIMARY KEY(TRANSACTION_ID));</v>
      </c>
      <c r="X337" t="str">
        <f>VLOOKUP($E337,MAPPING!$B$2:$F$7,4,0)</f>
        <v>INTEGER</v>
      </c>
      <c r="Y337" s="9">
        <v>50.0</v>
      </c>
      <c r="Z337" s="27" t="s">
        <v>48</v>
      </c>
      <c r="AA337" t="s">
        <v>47</v>
      </c>
      <c r="AD337" s="28" t="str">
        <f>CONCATENATE(UPPER($D342)," ",Q337,IF(X337="INTEGER","",CONCATENATE("(",Y337,")")) ,IF(U337&lt;&gt;"",cov3ncatenate(" DEFAULT ",U337),""),IF(S337="Y"," NOT NULL",""),", ",CHAR(10),"CONSTRAINT ",UPPER($B325),"_PK  PRIMARY KEY (",UPPER($D325),"));")</f>
        <v>LOAD_ID INTEGER, 
CONSTRAINT TRANSACTION_PK  PRIMARY KEY (TRANSACTION_ID));</v>
      </c>
      <c r="AE337" t="str">
        <f>VLOOKUP($E337,MAPPING!$B$2:$F$7,5,0)</f>
        <v>INTEGER</v>
      </c>
      <c r="AF337" s="9">
        <v>50.0</v>
      </c>
      <c r="AG337" s="27" t="s">
        <v>48</v>
      </c>
      <c r="AH337" t="s">
        <v>47</v>
      </c>
      <c r="AK337" s="26" t="str">
        <f>CONCATENATE(UPPER($D337)," ",AE337,IF(AE337="INTEGER","",CONCATENATE("(",AF337,")")),IF(AI337&lt;&gt;"",cov3ncatenate(" DEFAULT ",AI337),""),IF(AG337="Y"," NOT NULL",""),", ",CHAR(10),"CONSTRAINT ",UPPER($D325),"_PK  PRIMARY KEY(",UPPER($D325),"));")</f>
        <v>LOAD_ID INTEGER, 
CONSTRAINT TRANSACTION_ID_PK  PRIMARY KEY(TRANSACTION_ID));</v>
      </c>
    </row>
    <row r="338" ht="15.75" customHeight="1">
      <c r="A338" s="24"/>
      <c r="B338" s="24" t="s">
        <v>275</v>
      </c>
      <c r="C338" s="25">
        <v>0.0</v>
      </c>
      <c r="D338" t="s">
        <v>199</v>
      </c>
      <c r="E338" t="s">
        <v>7</v>
      </c>
      <c r="F338" s="9">
        <v>50.0</v>
      </c>
      <c r="G338" s="27" t="s">
        <v>47</v>
      </c>
      <c r="H338" s="27" t="s">
        <v>48</v>
      </c>
      <c r="I338">
        <v>0.0</v>
      </c>
      <c r="J338" t="str">
        <f>VLOOKUP($E338,MAPPING!$B$2:$F$7,2,0)</f>
        <v>STRING</v>
      </c>
      <c r="K338" s="9">
        <v>50.0</v>
      </c>
      <c r="L338" s="27" t="s">
        <v>47</v>
      </c>
      <c r="M338" s="27" t="s">
        <v>48</v>
      </c>
      <c r="N338">
        <v>0.0</v>
      </c>
      <c r="O338" s="26" t="str">
        <f>CONCATENATE("DROP TABLE IF EXISTS ",UPPER($B$338),";",CHAR(10),"CREATE TABLE ",UPPER($B$338),"(")</f>
        <v>DROP TABLE IF EXISTS TRANSACTION_TYPE;
CREATE TABLE TRANSACTION_TYPE(</v>
      </c>
      <c r="P338" t="str">
        <f t="shared" ref="P338:P339" si="101">CONCATENATE(UPPER($D338)," ",J338,",")</f>
        <v>TRANSACTION_TYPE_ID STRING,</v>
      </c>
      <c r="Q338" t="str">
        <f>VLOOKUP($E338,MAPPING!$B$2:$F$7,3,0)</f>
        <v>VARCHAR</v>
      </c>
      <c r="R338" s="9">
        <v>50.0</v>
      </c>
      <c r="S338" s="27" t="s">
        <v>47</v>
      </c>
      <c r="T338" s="27" t="s">
        <v>48</v>
      </c>
      <c r="U338">
        <v>0.0</v>
      </c>
      <c r="V338" s="26" t="str">
        <f>CONCATENATE("DROP TABLE IF EXISTS ",UPPER($B$338),";",CHAR(10),"CREATE TABLE ",UPPER($B$338),"(")</f>
        <v>DROP TABLE IF EXISTS TRANSACTION_TYPE;
CREATE TABLE TRANSACTION_TYPE(</v>
      </c>
      <c r="W338" t="str">
        <f t="shared" ref="W338:W341" si="102">CONCATENATE(UPPER($D338)," ",Q338,"(",R338,")",IF(U338&lt;&gt;"",CONCATENATE(" DEFAULT ",U338),""),IF(S338="Y"," NOT NULL",""),",")</f>
        <v>TRANSACTION_TYPE_ID VARCHAR(50) DEFAULT 0 NOT NULL,</v>
      </c>
      <c r="X338" t="str">
        <f>VLOOKUP(#REF!,MAPPING!$B$2:$F$7,4,0)</f>
        <v>#REF!</v>
      </c>
      <c r="Y338" s="9">
        <v>50.0</v>
      </c>
      <c r="Z338" s="27" t="s">
        <v>47</v>
      </c>
      <c r="AA338" s="27" t="s">
        <v>48</v>
      </c>
      <c r="AB338">
        <v>0.0</v>
      </c>
      <c r="AC338" s="26" t="str">
        <f>CONCATENATE("DROP TABLE ",UPPER($B$338),";",CHAR(10),"CREATE TABLE ",UPPER($B$338),"(",CHAR(10),)</f>
        <v>DROP TABLE TRANSACTION_TYPE;
CREATE TABLE TRANSACTION_TYPE(
</v>
      </c>
      <c r="AD338" s="28" t="str">
        <f t="shared" ref="AD338:AD341" si="103">CONCATENATE(UPPER($D338)," ",X338,IF(X338="INTEGER","",CONCATENATE("(",Y338,")")) ,IF(Z338="Y"," NOT NULL",""),",")</f>
        <v>#REF!</v>
      </c>
      <c r="AE338" t="str">
        <f>VLOOKUP(#REF!,MAPPING!$B$2:$F$7,5,0)</f>
        <v>#REF!</v>
      </c>
      <c r="AF338" s="9">
        <v>50.0</v>
      </c>
      <c r="AG338" s="27" t="s">
        <v>47</v>
      </c>
      <c r="AH338" s="27" t="s">
        <v>48</v>
      </c>
      <c r="AI338">
        <v>0.0</v>
      </c>
      <c r="AJ338" s="26" t="str">
        <f>CONCATENATE("DROP TABLE IF EXISTS ",UPPER($B$338),";",CHAR(10),"CREATE TABLE ",UPPER($B$338),"(")</f>
        <v>DROP TABLE IF EXISTS TRANSACTION_TYPE;
CREATE TABLE TRANSACTION_TYPE(</v>
      </c>
      <c r="AK338" t="str">
        <f t="shared" ref="AK338:AK341" si="104">CONCATENATE(UPPER($D338)," ",AE338,IF(AE338="INTEGER","",CONCATENATE("(",AF338,")")),IF(AI338&lt;&gt;"",CONCATENATE(" DEFAULT ",AI338),""),IF(AG338="Y"," NOT NULL",""),",")</f>
        <v>#REF!</v>
      </c>
    </row>
    <row r="339" ht="15.75" customHeight="1">
      <c r="A339" s="24"/>
      <c r="B339" s="24"/>
      <c r="C339" s="25">
        <v>1.0</v>
      </c>
      <c r="D339" t="s">
        <v>201</v>
      </c>
      <c r="F339" s="9">
        <v>10.0</v>
      </c>
      <c r="G339" s="27" t="s">
        <v>48</v>
      </c>
      <c r="H339" s="27" t="s">
        <v>48</v>
      </c>
      <c r="I339" s="27"/>
      <c r="J339" t="str">
        <f>VLOOKUP($E338,MAPPING!$B$2:$F$7,2,0)</f>
        <v>STRING</v>
      </c>
      <c r="K339" s="9">
        <v>10.0</v>
      </c>
      <c r="L339" s="27" t="s">
        <v>48</v>
      </c>
      <c r="M339" s="27" t="s">
        <v>48</v>
      </c>
      <c r="N339" s="27"/>
      <c r="O339" s="27"/>
      <c r="P339" t="str">
        <f t="shared" si="101"/>
        <v>TRANSACTION_TYPE_CODE STRING,</v>
      </c>
      <c r="Q339" t="str">
        <f>VLOOKUP($E338,MAPPING!$B$2:$F$7,3,0)</f>
        <v>VARCHAR</v>
      </c>
      <c r="R339" s="9">
        <v>10.0</v>
      </c>
      <c r="S339" s="27" t="s">
        <v>48</v>
      </c>
      <c r="T339" s="27" t="s">
        <v>48</v>
      </c>
      <c r="U339" s="27"/>
      <c r="V339" s="27"/>
      <c r="W339" t="str">
        <f t="shared" si="102"/>
        <v>TRANSACTION_TYPE_CODE VARCHAR(10),</v>
      </c>
      <c r="X339" t="str">
        <f>VLOOKUP($E338,MAPPING!$B$2:$F$7,4,0)</f>
        <v>VARCHAR2</v>
      </c>
      <c r="Y339" s="9">
        <v>10.0</v>
      </c>
      <c r="Z339" s="27" t="s">
        <v>48</v>
      </c>
      <c r="AA339" s="27" t="s">
        <v>48</v>
      </c>
      <c r="AB339" s="27"/>
      <c r="AC339" s="27"/>
      <c r="AD339" s="28" t="str">
        <f t="shared" si="103"/>
        <v>TRANSACTION_TYPE_CODE VARCHAR2(10),</v>
      </c>
      <c r="AE339" t="str">
        <f>VLOOKUP($E338,MAPPING!$B$2:$F$7,5,0)</f>
        <v> VARCHAR</v>
      </c>
      <c r="AF339" s="9">
        <v>10.0</v>
      </c>
      <c r="AG339" s="27" t="s">
        <v>48</v>
      </c>
      <c r="AH339" s="27" t="s">
        <v>48</v>
      </c>
      <c r="AI339" s="27"/>
      <c r="AJ339" s="27"/>
      <c r="AK339" t="str">
        <f t="shared" si="104"/>
        <v>TRANSACTION_TYPE_CODE  VARCHAR(10),</v>
      </c>
    </row>
    <row r="340" ht="15.75" customHeight="1">
      <c r="A340" s="24"/>
      <c r="B340" s="24"/>
      <c r="C340" s="25">
        <v>2.0</v>
      </c>
      <c r="D340" t="s">
        <v>202</v>
      </c>
      <c r="E340" t="s">
        <v>7</v>
      </c>
      <c r="F340" s="9">
        <v>500.0</v>
      </c>
      <c r="G340" s="27" t="s">
        <v>48</v>
      </c>
      <c r="H340" s="27" t="s">
        <v>48</v>
      </c>
      <c r="I340" s="27"/>
      <c r="J340" t="str">
        <f>VLOOKUP($E340,MAPPING!$B$2:$F$7,2,0)</f>
        <v>STRING</v>
      </c>
      <c r="K340" s="9">
        <v>500.0</v>
      </c>
      <c r="L340" s="27" t="s">
        <v>48</v>
      </c>
      <c r="M340" s="27" t="s">
        <v>48</v>
      </c>
      <c r="N340" s="27"/>
      <c r="O340" s="27"/>
      <c r="P340" t="str">
        <f>CONCATENATE(UPPER($D340)," ",J340,")")</f>
        <v>TRANSACTION_TYPE_DESC STRING)</v>
      </c>
      <c r="Q340" t="str">
        <f>VLOOKUP($E340,MAPPING!$B$2:$F$7,3,0)</f>
        <v>VARCHAR</v>
      </c>
      <c r="R340" s="9">
        <v>500.0</v>
      </c>
      <c r="S340" s="27" t="s">
        <v>48</v>
      </c>
      <c r="T340" s="27" t="s">
        <v>48</v>
      </c>
      <c r="U340" s="27"/>
      <c r="V340" s="27"/>
      <c r="W340" t="str">
        <f t="shared" si="102"/>
        <v>TRANSACTION_TYPE_DESC VARCHAR(500),</v>
      </c>
      <c r="X340" t="str">
        <f>VLOOKUP($E340,MAPPING!$B$2:$F$7,4,0)</f>
        <v>VARCHAR2</v>
      </c>
      <c r="Y340" s="9">
        <v>500.0</v>
      </c>
      <c r="Z340" s="27" t="s">
        <v>48</v>
      </c>
      <c r="AA340" s="27" t="s">
        <v>48</v>
      </c>
      <c r="AB340" s="27"/>
      <c r="AC340" s="27"/>
      <c r="AD340" s="28" t="str">
        <f t="shared" si="103"/>
        <v>TRANSACTION_TYPE_DESC VARCHAR2(500),</v>
      </c>
      <c r="AE340" t="str">
        <f>VLOOKUP($E340,MAPPING!$B$2:$F$7,5,0)</f>
        <v> VARCHAR</v>
      </c>
      <c r="AF340" s="9">
        <v>500.0</v>
      </c>
      <c r="AG340" s="27" t="s">
        <v>48</v>
      </c>
      <c r="AH340" s="27" t="s">
        <v>48</v>
      </c>
      <c r="AI340" s="27"/>
      <c r="AJ340" s="27"/>
      <c r="AK340" t="str">
        <f t="shared" si="104"/>
        <v>TRANSACTION_TYPE_DESC  VARCHAR(500),</v>
      </c>
    </row>
    <row r="341" ht="15.75" customHeight="1">
      <c r="A341" s="24"/>
      <c r="B341" s="24"/>
      <c r="C341" s="25">
        <v>3.0</v>
      </c>
      <c r="D341" t="s">
        <v>68</v>
      </c>
      <c r="E341" t="s">
        <v>7</v>
      </c>
      <c r="F341" s="9">
        <v>10.0</v>
      </c>
      <c r="G341" s="27" t="s">
        <v>48</v>
      </c>
      <c r="H341" s="27" t="s">
        <v>47</v>
      </c>
      <c r="I341" s="27"/>
      <c r="J341" t="str">
        <f>VLOOKUP($E341,MAPPING!$B$2:$F$7,2,0)</f>
        <v>STRING</v>
      </c>
      <c r="K341" s="9">
        <v>10.0</v>
      </c>
      <c r="L341" s="27" t="s">
        <v>48</v>
      </c>
      <c r="M341" s="27" t="s">
        <v>47</v>
      </c>
      <c r="N341" s="27"/>
      <c r="O341" s="27"/>
      <c r="Q341" t="str">
        <f>VLOOKUP($E341,MAPPING!$B$2:$F$7,3,0)</f>
        <v>VARCHAR</v>
      </c>
      <c r="R341" s="9">
        <v>10.0</v>
      </c>
      <c r="S341" s="27" t="s">
        <v>48</v>
      </c>
      <c r="T341" s="27" t="s">
        <v>47</v>
      </c>
      <c r="U341" s="27"/>
      <c r="V341" s="27"/>
      <c r="W341" t="str">
        <f t="shared" si="102"/>
        <v>LOAD_DATE VARCHAR(10),</v>
      </c>
      <c r="X341" t="str">
        <f>VLOOKUP($E341,MAPPING!$B$2:$F$7,4,0)</f>
        <v>VARCHAR2</v>
      </c>
      <c r="Y341" s="9">
        <v>10.0</v>
      </c>
      <c r="Z341" s="27" t="s">
        <v>48</v>
      </c>
      <c r="AA341" s="27" t="s">
        <v>47</v>
      </c>
      <c r="AB341" s="27"/>
      <c r="AC341" s="27"/>
      <c r="AD341" s="28" t="str">
        <f t="shared" si="103"/>
        <v>LOAD_DATE VARCHAR2(10),</v>
      </c>
      <c r="AE341" t="str">
        <f>VLOOKUP($E341,MAPPING!$B$2:$F$7,5,0)</f>
        <v> VARCHAR</v>
      </c>
      <c r="AF341" s="9">
        <v>10.0</v>
      </c>
      <c r="AG341" s="27" t="s">
        <v>48</v>
      </c>
      <c r="AH341" s="27" t="s">
        <v>47</v>
      </c>
      <c r="AI341" s="27"/>
      <c r="AJ341" s="27"/>
      <c r="AK341" t="str">
        <f t="shared" si="104"/>
        <v>LOAD_DATE  VARCHAR(10),</v>
      </c>
    </row>
    <row r="342" ht="15.75" customHeight="1">
      <c r="A342" s="24"/>
      <c r="B342" s="24"/>
      <c r="C342" s="25">
        <v>4.0</v>
      </c>
      <c r="D342" t="s">
        <v>69</v>
      </c>
      <c r="E342" t="s">
        <v>12</v>
      </c>
      <c r="F342" s="9">
        <v>50.0</v>
      </c>
      <c r="G342" s="27" t="s">
        <v>48</v>
      </c>
      <c r="H342" s="27" t="s">
        <v>47</v>
      </c>
      <c r="I342" s="27"/>
      <c r="J342" t="str">
        <f>VLOOKUP($E342,MAPPING!$B$2:$F$7,2,0)</f>
        <v>INT</v>
      </c>
      <c r="K342" s="9">
        <v>50.0</v>
      </c>
      <c r="L342" s="27" t="s">
        <v>48</v>
      </c>
      <c r="M342" s="27" t="s">
        <v>47</v>
      </c>
      <c r="N342" s="27"/>
      <c r="P342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42" t="str">
        <f>VLOOKUP($E342,MAPPING!$B$2:$F$7,3,0)</f>
        <v>INTEGER</v>
      </c>
      <c r="R342" s="9">
        <v>50.0</v>
      </c>
      <c r="S342" s="27" t="s">
        <v>48</v>
      </c>
      <c r="T342" s="27" t="s">
        <v>47</v>
      </c>
      <c r="U342" s="27"/>
      <c r="W342" s="26" t="str">
        <f>CONCATENATE(UPPER($D342)," ",Q342,"(",R342,")",IF(U342&lt;&gt;"",cov3ncatenate(" DEFAULT ",U342),""),IF(S342="Y"," NOT NULL",""),", ",CHAR(10),"CONSTRAINT ",UPPER($D338),"_PK  PRIMARY KEY(",UPPER($D338),"));")</f>
        <v>LOAD_ID INTEGER(50), 
CONSTRAINT TRANSACTION_TYPE_ID_PK  PRIMARY KEY(TRANSACTION_TYPE_ID));</v>
      </c>
      <c r="X342" t="str">
        <f>VLOOKUP($E342,MAPPING!$B$2:$F$7,4,0)</f>
        <v>INTEGER</v>
      </c>
      <c r="Y342" s="9">
        <v>50.0</v>
      </c>
      <c r="Z342" s="27" t="s">
        <v>48</v>
      </c>
      <c r="AA342" s="27" t="s">
        <v>47</v>
      </c>
      <c r="AB342" s="27"/>
      <c r="AC342" s="27"/>
      <c r="AD342" s="28" t="str">
        <f>CONCATENATE(UPPER($D342)," ",Q337,IF(X342="INTEGER","",CONCATENATE("(",Y342,")")) ,IF(U337&lt;&gt;"",cov3ncatenate(" DEFAULT ",U337),""),IF(S337="Y"," NOT NULL",""),", ",CHAR(10),"CONSTRAINT ",UPPER($B338),"_PK  PRIMARY KEY (",UPPER($D338),"));")</f>
        <v>LOAD_ID INTEGER, 
CONSTRAINT TRANSACTION_TYPE_PK  PRIMARY KEY (TRANSACTION_TYPE_ID));</v>
      </c>
      <c r="AE342" t="str">
        <f>VLOOKUP($E342,MAPPING!$B$2:$F$7,5,0)</f>
        <v>INTEGER</v>
      </c>
      <c r="AF342" s="9">
        <v>50.0</v>
      </c>
      <c r="AG342" s="27" t="s">
        <v>48</v>
      </c>
      <c r="AH342" s="27" t="s">
        <v>47</v>
      </c>
      <c r="AI342" s="27"/>
      <c r="AK342" s="26" t="str">
        <f>CONCATENATE(UPPER($D342)," ",AE342,IF(AE342="INTEGER","",CONCATENATE("(",AF342,")")),IF(AI342&lt;&gt;"",cov3ncatenate(" DEFAULT ",AI342),""),IF(AG342="Y"," NOT NULL",""),", ",CHAR(10),"CONSTRAINT ",UPPER($D338),"_PK  PRIMARY KEY(",UPPER($D338),"));")</f>
        <v>LOAD_ID INTEGER, 
CONSTRAINT TRANSACTION_TYPE_ID_PK  PRIMARY KEY(TRANSACTION_TYPE_ID));</v>
      </c>
    </row>
    <row r="343" ht="15.75" customHeight="1">
      <c r="A343" s="33" t="s">
        <v>276</v>
      </c>
      <c r="B343" s="34" t="s">
        <v>277</v>
      </c>
      <c r="C343" s="31">
        <v>0.0</v>
      </c>
      <c r="D343" s="35" t="s">
        <v>278</v>
      </c>
      <c r="E343" s="35" t="s">
        <v>7</v>
      </c>
      <c r="G343" t="s">
        <v>48</v>
      </c>
      <c r="H343" t="s">
        <v>48</v>
      </c>
      <c r="J343" t="str">
        <f>VLOOKUP($E343,MAPPING!$B$2:$F$7,2,0)</f>
        <v>STRING</v>
      </c>
      <c r="K343" s="36">
        <v>50.0</v>
      </c>
      <c r="L343" t="s">
        <v>48</v>
      </c>
      <c r="M343" t="s">
        <v>48</v>
      </c>
      <c r="O343" s="26" t="str">
        <f>CONCATENATE("DROP TABLE IF EXISTS ",UPPER($B$343),";",CHAR(10),"CREATE TABLE ",UPPER($B$343),"(")</f>
        <v>DROP TABLE IF EXISTS CUSTOMER_ES_ALLOCATION;
CREATE TABLE CUSTOMER_ES_ALLOCATION(</v>
      </c>
      <c r="P343" t="str">
        <f t="shared" ref="P343:P346" si="105">CONCATENATE(UPPER($D343)," ",J343,",")</f>
        <v>CUST_ID STRING,</v>
      </c>
      <c r="Q343" t="str">
        <f>VLOOKUP($E343,MAPPING!$B$2:$F$7,3,0)</f>
        <v>VARCHAR</v>
      </c>
      <c r="R343" s="36">
        <v>50.0</v>
      </c>
      <c r="S343" s="27" t="s">
        <v>48</v>
      </c>
      <c r="T343" s="27" t="s">
        <v>48</v>
      </c>
      <c r="V343" s="26" t="str">
        <f>CONCATENATE("DROP TABLE IF EXISTS ",UPPER($B$343),";",CHAR(10),"CREATE TABLE ",UPPER($B$343),"(")</f>
        <v>DROP TABLE IF EXISTS CUSTOMER_ES_ALLOCATION;
CREATE TABLE CUSTOMER_ES_ALLOCATION(</v>
      </c>
      <c r="W343" t="str">
        <f t="shared" ref="W343:W346" si="106">CONCATENATE(UPPER($D343)," ",Q343,"(",R343,")",IF(U343&lt;&gt;"",CONCATENATE(" DEFAULT ",U343),""),IF(S343="Y"," NOT NULL",""),",")</f>
        <v>CUST_ID VARCHAR(50),</v>
      </c>
      <c r="X343" t="str">
        <f>VLOOKUP($E343,MAPPING!$B$2:$F$7,4,0)</f>
        <v>VARCHAR2</v>
      </c>
      <c r="Y343" s="36">
        <v>50.0</v>
      </c>
      <c r="Z343" s="27" t="s">
        <v>48</v>
      </c>
      <c r="AA343" s="27" t="s">
        <v>48</v>
      </c>
      <c r="AC343" s="26" t="str">
        <f>CONCATENATE("DROP TABLE IF EXISTS ",UPPER($B$343),";",CHAR(10),"CREATE TABLE ",UPPER($B$343),"(")</f>
        <v>DROP TABLE IF EXISTS CUSTOMER_ES_ALLOCATION;
CREATE TABLE CUSTOMER_ES_ALLOCATION(</v>
      </c>
      <c r="AD343" s="28" t="str">
        <f t="shared" ref="AD343:AD346" si="107">CONCATENATE(UPPER($D343)," ",X343,IF(AE343="INTEGER","",CONCATENATE("(",AF343,")")) ,IF(AG343="Y"," NOT NULL",""),",")</f>
        <v>CUST_ID VARCHAR2(50),</v>
      </c>
      <c r="AE343" t="str">
        <f>VLOOKUP($E343,MAPPING!$B$2:$F$7,5,0)</f>
        <v> VARCHAR</v>
      </c>
      <c r="AF343" s="36">
        <v>50.0</v>
      </c>
      <c r="AG343" s="8" t="s">
        <v>48</v>
      </c>
      <c r="AH343" s="8" t="s">
        <v>48</v>
      </c>
      <c r="AJ343" s="26" t="str">
        <f>CONCATENATE("DROP TABLE IF EXISTS ",UPPER($B$343),";",CHAR(10),"CREATE TABLE ",UPPER($B$343),"(")</f>
        <v>DROP TABLE IF EXISTS CUSTOMER_ES_ALLOCATION;
CREATE TABLE CUSTOMER_ES_ALLOCATION(</v>
      </c>
      <c r="AK343" t="str">
        <f t="shared" ref="AK343:AK346" si="108">CONCATENATE(UPPER($D343)," ",AE343,IF(AE343="INTEGER","",CONCATENATE("(",AF343,")")),IF(AI343&lt;&gt;"",CONCATENATE(" DEFAULT ",AI343),""),IF(AG343="Y"," NOT NULL",""),",")</f>
        <v>CUST_ID  VARCHAR(50),</v>
      </c>
    </row>
    <row r="344" ht="15.75" customHeight="1">
      <c r="C344" s="31">
        <v>1.0</v>
      </c>
      <c r="D344" s="35" t="s">
        <v>279</v>
      </c>
      <c r="E344" s="35" t="s">
        <v>15</v>
      </c>
      <c r="G344" t="s">
        <v>48</v>
      </c>
      <c r="H344" t="s">
        <v>48</v>
      </c>
      <c r="J344" t="str">
        <f>VLOOKUP($E344,MAPPING!$B$2:$F$7,2,0)</f>
        <v>DECIMAL</v>
      </c>
      <c r="K344" s="36" t="s">
        <v>23</v>
      </c>
      <c r="L344" t="s">
        <v>48</v>
      </c>
      <c r="M344" t="s">
        <v>48</v>
      </c>
      <c r="P344" t="str">
        <f t="shared" si="105"/>
        <v>ES_CONTRIBUTION DECIMAL,</v>
      </c>
      <c r="Q344" t="str">
        <f>VLOOKUP($E344,MAPPING!$B$2:$F$7,3,0)</f>
        <v>DECIMAL</v>
      </c>
      <c r="R344" s="36" t="s">
        <v>23</v>
      </c>
      <c r="S344" s="27" t="s">
        <v>48</v>
      </c>
      <c r="T344" s="27" t="s">
        <v>48</v>
      </c>
      <c r="W344" t="str">
        <f t="shared" si="106"/>
        <v>ES_CONTRIBUTION DECIMAL(10,2),</v>
      </c>
      <c r="X344" t="str">
        <f>VLOOKUP($E344,MAPPING!$B$2:$F$7,4,0)</f>
        <v>DECIMAL</v>
      </c>
      <c r="Y344" s="36" t="s">
        <v>23</v>
      </c>
      <c r="Z344" s="27" t="s">
        <v>48</v>
      </c>
      <c r="AA344" s="27" t="s">
        <v>48</v>
      </c>
      <c r="AD344" s="28" t="str">
        <f t="shared" si="107"/>
        <v>ES_CONTRIBUTION DECIMAL(10,2),</v>
      </c>
      <c r="AE344" t="str">
        <f>VLOOKUP($E344,MAPPING!$B$2:$F$7,5,0)</f>
        <v>DECIMAL</v>
      </c>
      <c r="AF344" s="36" t="s">
        <v>23</v>
      </c>
      <c r="AG344" s="8" t="s">
        <v>48</v>
      </c>
      <c r="AH344" s="8" t="s">
        <v>48</v>
      </c>
      <c r="AK344" t="str">
        <f t="shared" si="108"/>
        <v>ES_CONTRIBUTION DECIMAL(10,2),</v>
      </c>
    </row>
    <row r="345" ht="15.75" customHeight="1">
      <c r="C345" s="31">
        <v>2.0</v>
      </c>
      <c r="D345" s="35" t="s">
        <v>280</v>
      </c>
      <c r="E345" s="35" t="s">
        <v>15</v>
      </c>
      <c r="G345" t="s">
        <v>48</v>
      </c>
      <c r="H345" t="s">
        <v>48</v>
      </c>
      <c r="J345" t="str">
        <f>VLOOKUP($E345,MAPPING!$B$2:$F$7,2,0)</f>
        <v>DECIMAL</v>
      </c>
      <c r="K345" s="36" t="s">
        <v>23</v>
      </c>
      <c r="L345" t="s">
        <v>48</v>
      </c>
      <c r="M345" t="s">
        <v>48</v>
      </c>
      <c r="P345" t="str">
        <f t="shared" si="105"/>
        <v>ES_ALLOCATION DECIMAL,</v>
      </c>
      <c r="Q345" t="str">
        <f>VLOOKUP($E345,MAPPING!$B$2:$F$7,3,0)</f>
        <v>DECIMAL</v>
      </c>
      <c r="R345" s="36" t="s">
        <v>23</v>
      </c>
      <c r="S345" s="27" t="s">
        <v>48</v>
      </c>
      <c r="T345" s="27" t="s">
        <v>48</v>
      </c>
      <c r="W345" t="str">
        <f t="shared" si="106"/>
        <v>ES_ALLOCATION DECIMAL(10,2),</v>
      </c>
      <c r="X345" t="str">
        <f>VLOOKUP($E345,MAPPING!$B$2:$F$7,4,0)</f>
        <v>DECIMAL</v>
      </c>
      <c r="Y345" s="36" t="s">
        <v>23</v>
      </c>
      <c r="Z345" s="27" t="s">
        <v>48</v>
      </c>
      <c r="AA345" s="27" t="s">
        <v>48</v>
      </c>
      <c r="AD345" s="28" t="str">
        <f t="shared" si="107"/>
        <v>ES_ALLOCATION DECIMAL(10,2),</v>
      </c>
      <c r="AE345" t="str">
        <f>VLOOKUP($E345,MAPPING!$B$2:$F$7,5,0)</f>
        <v>DECIMAL</v>
      </c>
      <c r="AF345" s="36" t="s">
        <v>23</v>
      </c>
      <c r="AG345" s="8" t="s">
        <v>48</v>
      </c>
      <c r="AH345" s="8" t="s">
        <v>48</v>
      </c>
      <c r="AK345" t="str">
        <f t="shared" si="108"/>
        <v>ES_ALLOCATION DECIMAL(10,2),</v>
      </c>
    </row>
    <row r="346" ht="15.75" customHeight="1">
      <c r="C346" s="31">
        <v>3.0</v>
      </c>
      <c r="D346" s="35" t="s">
        <v>281</v>
      </c>
      <c r="E346" s="35" t="s">
        <v>7</v>
      </c>
      <c r="G346" t="s">
        <v>48</v>
      </c>
      <c r="H346" t="s">
        <v>48</v>
      </c>
      <c r="J346" t="str">
        <f>VLOOKUP($E346,MAPPING!$B$2:$F$7,2,0)</f>
        <v>STRING</v>
      </c>
      <c r="K346" s="36">
        <v>50.0</v>
      </c>
      <c r="L346" t="s">
        <v>48</v>
      </c>
      <c r="M346" t="s">
        <v>48</v>
      </c>
      <c r="P346" t="str">
        <f t="shared" si="105"/>
        <v>REPORTING_DATE STRING,</v>
      </c>
      <c r="Q346" t="str">
        <f>VLOOKUP($E346,MAPPING!$B$2:$F$7,3,0)</f>
        <v>VARCHAR</v>
      </c>
      <c r="R346" s="36">
        <v>50.0</v>
      </c>
      <c r="S346" s="27" t="s">
        <v>48</v>
      </c>
      <c r="T346" s="27" t="s">
        <v>48</v>
      </c>
      <c r="W346" t="str">
        <f t="shared" si="106"/>
        <v>REPORTING_DATE VARCHAR(50),</v>
      </c>
      <c r="X346" t="str">
        <f>VLOOKUP($E346,MAPPING!$B$2:$F$7,4,0)</f>
        <v>VARCHAR2</v>
      </c>
      <c r="Y346" s="36">
        <v>50.0</v>
      </c>
      <c r="Z346" s="27" t="s">
        <v>48</v>
      </c>
      <c r="AA346" s="27" t="s">
        <v>48</v>
      </c>
      <c r="AD346" s="28" t="str">
        <f t="shared" si="107"/>
        <v>REPORTING_DATE VARCHAR2(50),</v>
      </c>
      <c r="AE346" t="str">
        <f>VLOOKUP($E346,MAPPING!$B$2:$F$7,5,0)</f>
        <v> VARCHAR</v>
      </c>
      <c r="AF346" s="36">
        <v>50.0</v>
      </c>
      <c r="AG346" s="8" t="s">
        <v>48</v>
      </c>
      <c r="AH346" s="8" t="s">
        <v>48</v>
      </c>
      <c r="AK346" t="str">
        <f t="shared" si="108"/>
        <v>REPORTING_DATE  VARCHAR(50),</v>
      </c>
    </row>
    <row r="347" ht="15.75" customHeight="1">
      <c r="C347" s="31">
        <v>4.0</v>
      </c>
      <c r="D347" s="35" t="s">
        <v>222</v>
      </c>
      <c r="E347" s="35" t="s">
        <v>12</v>
      </c>
      <c r="G347" t="s">
        <v>48</v>
      </c>
      <c r="H347" t="s">
        <v>48</v>
      </c>
      <c r="J347" t="str">
        <f>VLOOKUP($E347,MAPPING!$B$2:$F$7,2,0)</f>
        <v>INT</v>
      </c>
      <c r="K347" s="9">
        <v>50.0</v>
      </c>
      <c r="L347" t="s">
        <v>48</v>
      </c>
      <c r="M347" t="s">
        <v>48</v>
      </c>
      <c r="P347" t="str">
        <f>CONCATENATE(UPPER($D347)," ",J347,")",CHAR(10),"ROW FORMAT DELIMITED FIELDS TERMINATED BY ',';",)</f>
        <v>VERSION INT)
ROW FORMAT DELIMITED FIELDS TERMINATED BY ',';</v>
      </c>
      <c r="Q347" t="str">
        <f>VLOOKUP($E347,MAPPING!$B$2:$F$7,3,0)</f>
        <v>INTEGER</v>
      </c>
      <c r="R347" s="9">
        <v>50.0</v>
      </c>
      <c r="S347" s="27" t="s">
        <v>48</v>
      </c>
      <c r="T347" s="27" t="s">
        <v>48</v>
      </c>
      <c r="W347" t="str">
        <f>CONCATENATE(UPPER($D347)," ",Q347,"(",R347,")",IF(U347&lt;&gt;"",CONCATENATE(" DEFAULT ",U347),""),IF(S347="Y"," NOT NULL",""),");")</f>
        <v>VERSION INTEGER(50));</v>
      </c>
      <c r="X347" t="str">
        <f>VLOOKUP($E347,MAPPING!$B$2:$F$7,4,0)</f>
        <v>INTEGER</v>
      </c>
      <c r="Y347" s="9">
        <v>50.0</v>
      </c>
      <c r="Z347" s="27" t="s">
        <v>48</v>
      </c>
      <c r="AA347" s="27" t="s">
        <v>48</v>
      </c>
      <c r="AD347" s="28" t="str">
        <f>CONCATENATE(UPPER($D347)," ",X347,IF(AE347="INTEGER","",CONCATENATE("(",AF347,")")) ,IF(AG347="Y"," NOT NULL",""),");")</f>
        <v>VERSION INTEGER);</v>
      </c>
      <c r="AE347" t="str">
        <f>VLOOKUP($E347,MAPPING!$B$2:$F$7,5,0)</f>
        <v>INTEGER</v>
      </c>
      <c r="AF347" s="9">
        <v>50.0</v>
      </c>
      <c r="AG347" s="8" t="s">
        <v>48</v>
      </c>
      <c r="AH347" s="8" t="s">
        <v>48</v>
      </c>
      <c r="AK347" t="str">
        <f>CONCATENATE(UPPER($D347)," ",AE347,IF(AE347="INTEGER","",CONCATENATE("(",AF347,")")),IF(AI347&lt;&gt;"",CONCATENATE(" DEFAULT ",AI347),""),IF(AG347="Y"," NOT NULL",""),");")</f>
        <v>VERSION INTEGER);</v>
      </c>
    </row>
    <row r="348" ht="15.75" customHeight="1">
      <c r="B348" s="34" t="s">
        <v>282</v>
      </c>
      <c r="C348" s="31">
        <v>0.0</v>
      </c>
      <c r="D348" s="35" t="s">
        <v>283</v>
      </c>
      <c r="E348" s="35" t="s">
        <v>12</v>
      </c>
      <c r="G348" t="s">
        <v>48</v>
      </c>
      <c r="H348" t="s">
        <v>48</v>
      </c>
      <c r="J348" t="str">
        <f>VLOOKUP($E348,MAPPING!$B$2:$F$7,2,0)</f>
        <v>INT</v>
      </c>
      <c r="K348" s="9">
        <v>50.0</v>
      </c>
      <c r="L348" t="s">
        <v>48</v>
      </c>
      <c r="M348" t="s">
        <v>48</v>
      </c>
      <c r="O348" s="26" t="str">
        <f>CONCATENATE("DROP TABLE IF EXISTS ",UPPER($B$348),";",CHAR(10),"CREATE TABLE ",UPPER($B$348),"(")</f>
        <v>DROP TABLE IF EXISTS CUSTOMER_GENERATE_DATA;
CREATE TABLE CUSTOMER_GENERATE_DATA(</v>
      </c>
      <c r="P348" t="str">
        <f t="shared" ref="P348:P349" si="109">CONCATENATE(UPPER($D348)," ",J348,",")</f>
        <v>ID INT,</v>
      </c>
      <c r="Q348" t="str">
        <f>VLOOKUP($E348,MAPPING!$B$2:$F$7,3,0)</f>
        <v>INTEGER</v>
      </c>
      <c r="R348" s="9">
        <v>50.0</v>
      </c>
      <c r="S348" s="27" t="s">
        <v>48</v>
      </c>
      <c r="T348" s="27" t="s">
        <v>48</v>
      </c>
      <c r="V348" s="26" t="str">
        <f>CONCATENATE("DROP TABLE IF EXISTS ",UPPER($B$348),";",CHAR(10),"CREATE TABLE ",UPPER($B$348),"(")</f>
        <v>DROP TABLE IF EXISTS CUSTOMER_GENERATE_DATA;
CREATE TABLE CUSTOMER_GENERATE_DATA(</v>
      </c>
      <c r="W348" t="str">
        <f t="shared" ref="W348:W349" si="110">CONCATENATE(UPPER($D348)," ",Q348,"(",R348,")",IF(U348&lt;&gt;"",CONCATENATE(" DEFAULT ",U348),""),IF(S348="Y"," NOT NULL",""),",")</f>
        <v>ID INTEGER(50),</v>
      </c>
      <c r="X348" t="str">
        <f>VLOOKUP($E348,MAPPING!$B$2:$F$7,4,0)</f>
        <v>INTEGER</v>
      </c>
      <c r="Y348" s="9">
        <v>50.0</v>
      </c>
      <c r="Z348" s="27" t="s">
        <v>48</v>
      </c>
      <c r="AA348" s="27" t="s">
        <v>48</v>
      </c>
      <c r="AC348" s="26" t="str">
        <f>CONCATENATE("DROP TABLE IF EXISTS ",UPPER($B$348),";",CHAR(10),"CREATE TABLE ",UPPER($B$348),"(")</f>
        <v>DROP TABLE IF EXISTS CUSTOMER_GENERATE_DATA;
CREATE TABLE CUSTOMER_GENERATE_DATA(</v>
      </c>
      <c r="AD348" s="28" t="str">
        <f t="shared" ref="AD348:AD349" si="111">CONCATENATE(UPPER($D348)," ",X348,IF(AE348="INTEGER","",CONCATENATE("(",AF348,")")) ,IF(AG348="Y"," NOT NULL",""),",")</f>
        <v>ID INTEGER,</v>
      </c>
      <c r="AE348" t="str">
        <f>VLOOKUP($E348,MAPPING!$B$2:$F$7,5,0)</f>
        <v>INTEGER</v>
      </c>
      <c r="AF348" s="9">
        <v>50.0</v>
      </c>
      <c r="AG348" s="8" t="s">
        <v>48</v>
      </c>
      <c r="AH348" s="8" t="s">
        <v>48</v>
      </c>
      <c r="AJ348" s="26" t="str">
        <f>CONCATENATE("DROP TABLE IF EXISTS ",UPPER($B$348),";",CHAR(10),"CREATE TABLE ",UPPER($B$348),"(")</f>
        <v>DROP TABLE IF EXISTS CUSTOMER_GENERATE_DATA;
CREATE TABLE CUSTOMER_GENERATE_DATA(</v>
      </c>
      <c r="AK348" t="str">
        <f t="shared" ref="AK348:AK349" si="112">CONCATENATE(UPPER($D348)," ",AE348,IF(AE348="INTEGER","",CONCATENATE("(",AF348,")")),IF(AI348&lt;&gt;"",CONCATENATE(" DEFAULT ",AI348),""),IF(AG348="Y"," NOT NULL",""),",")</f>
        <v>ID INTEGER,</v>
      </c>
    </row>
    <row r="349" ht="15.75" customHeight="1">
      <c r="C349" s="31">
        <v>1.0</v>
      </c>
      <c r="D349" s="35" t="s">
        <v>284</v>
      </c>
      <c r="E349" s="35" t="s">
        <v>17</v>
      </c>
      <c r="G349" t="s">
        <v>48</v>
      </c>
      <c r="H349" t="s">
        <v>48</v>
      </c>
      <c r="J349" t="str">
        <f>VLOOKUP($E349,MAPPING!$B$2:$F$7,2,0)</f>
        <v>DECIMAL</v>
      </c>
      <c r="K349" s="36" t="s">
        <v>23</v>
      </c>
      <c r="L349" t="s">
        <v>48</v>
      </c>
      <c r="M349" t="s">
        <v>48</v>
      </c>
      <c r="P349" t="str">
        <f t="shared" si="109"/>
        <v>DATA DECIMAL,</v>
      </c>
      <c r="Q349" t="str">
        <f>VLOOKUP($E349,MAPPING!$B$2:$F$7,3,0)</f>
        <v>DECIMAL</v>
      </c>
      <c r="R349" s="36" t="s">
        <v>23</v>
      </c>
      <c r="S349" s="27" t="s">
        <v>48</v>
      </c>
      <c r="T349" s="27" t="s">
        <v>48</v>
      </c>
      <c r="W349" t="str">
        <f t="shared" si="110"/>
        <v>DATA DECIMAL(10,2),</v>
      </c>
      <c r="X349" t="str">
        <f>VLOOKUP($E349,MAPPING!$B$2:$F$7,4,0)</f>
        <v>DECIMAL</v>
      </c>
      <c r="Y349" s="36" t="s">
        <v>23</v>
      </c>
      <c r="Z349" s="27" t="s">
        <v>48</v>
      </c>
      <c r="AA349" s="27" t="s">
        <v>48</v>
      </c>
      <c r="AD349" s="28" t="str">
        <f t="shared" si="111"/>
        <v>DATA DECIMAL(10,2),</v>
      </c>
      <c r="AE349" t="str">
        <f>VLOOKUP($E349,MAPPING!$B$2:$F$7,5,0)</f>
        <v>DECIMAL</v>
      </c>
      <c r="AF349" s="36" t="s">
        <v>23</v>
      </c>
      <c r="AG349" s="8" t="s">
        <v>48</v>
      </c>
      <c r="AH349" s="8" t="s">
        <v>48</v>
      </c>
      <c r="AK349" t="str">
        <f t="shared" si="112"/>
        <v>DATA DECIMAL(10,2),</v>
      </c>
    </row>
    <row r="350" ht="15.75" customHeight="1">
      <c r="C350" s="31">
        <v>2.0</v>
      </c>
      <c r="D350" s="35" t="s">
        <v>222</v>
      </c>
      <c r="E350" s="35" t="s">
        <v>12</v>
      </c>
      <c r="G350" t="s">
        <v>48</v>
      </c>
      <c r="H350" t="s">
        <v>48</v>
      </c>
      <c r="J350" t="str">
        <f>VLOOKUP($E350,MAPPING!$B$2:$F$7,2,0)</f>
        <v>INT</v>
      </c>
      <c r="K350" s="9">
        <v>50.0</v>
      </c>
      <c r="L350" t="s">
        <v>48</v>
      </c>
      <c r="M350" t="s">
        <v>48</v>
      </c>
      <c r="P350" t="str">
        <f>CONCATENATE(UPPER($D350)," ",J350,")",CHAR(10),"ROW FORMAT DELIMITED FIELDS TERMINATED BY ',';",)</f>
        <v>VERSION INT)
ROW FORMAT DELIMITED FIELDS TERMINATED BY ',';</v>
      </c>
      <c r="Q350" t="str">
        <f>VLOOKUP($E350,MAPPING!$B$2:$F$7,3,0)</f>
        <v>INTEGER</v>
      </c>
      <c r="R350" s="9">
        <v>50.0</v>
      </c>
      <c r="S350" s="27" t="s">
        <v>48</v>
      </c>
      <c r="T350" s="27" t="s">
        <v>48</v>
      </c>
      <c r="W350" t="str">
        <f>CONCATENATE(UPPER($D350)," ",Q350,"(",R350,")",IF(U350&lt;&gt;"",CONCATENATE(" DEFAULT ",U350),""),IF(S350="Y"," NOT NULL",""),");")</f>
        <v>VERSION INTEGER(50));</v>
      </c>
      <c r="X350" t="str">
        <f>VLOOKUP($E350,MAPPING!$B$2:$F$7,4,0)</f>
        <v>INTEGER</v>
      </c>
      <c r="Y350" s="9">
        <v>50.0</v>
      </c>
      <c r="Z350" s="27" t="s">
        <v>48</v>
      </c>
      <c r="AA350" s="27" t="s">
        <v>48</v>
      </c>
      <c r="AD350" s="28" t="str">
        <f>CONCATENATE(UPPER($D350)," ",X350,IF(AE350="INTEGER","",CONCATENATE("(",AF350,")")) ,IF(AG350="Y"," NOT NULL",""),");")</f>
        <v>VERSION INTEGER);</v>
      </c>
      <c r="AE350" t="str">
        <f>VLOOKUP($E350,MAPPING!$B$2:$F$7,5,0)</f>
        <v>INTEGER</v>
      </c>
      <c r="AF350" s="9">
        <v>50.0</v>
      </c>
      <c r="AG350" s="8" t="s">
        <v>48</v>
      </c>
      <c r="AH350" s="8" t="s">
        <v>48</v>
      </c>
      <c r="AK350" t="str">
        <f>CONCATENATE(UPPER($D350)," ",AE350,IF(AE350="INTEGER","",CONCATENATE("(",AF350,")")),IF(AI350&lt;&gt;"",CONCATENATE(" DEFAULT ",AI350),""),IF(AG350="Y"," NOT NULL",""),");")</f>
        <v>VERSION INTEGER);</v>
      </c>
    </row>
    <row r="351" ht="15.75" customHeight="1">
      <c r="B351" s="34" t="s">
        <v>285</v>
      </c>
      <c r="C351" s="31">
        <v>0.0</v>
      </c>
      <c r="D351" s="35" t="s">
        <v>286</v>
      </c>
      <c r="E351" s="35" t="s">
        <v>12</v>
      </c>
      <c r="G351" t="s">
        <v>48</v>
      </c>
      <c r="H351" t="s">
        <v>48</v>
      </c>
      <c r="J351" t="str">
        <f>VLOOKUP($E351,MAPPING!$B$2:$F$7,2,0)</f>
        <v>INT</v>
      </c>
      <c r="K351" s="9">
        <v>50.0</v>
      </c>
      <c r="L351" t="s">
        <v>48</v>
      </c>
      <c r="M351" t="s">
        <v>48</v>
      </c>
      <c r="O351" s="26" t="str">
        <f>CONCATENATE("DROP TABLE IF EXISTS ",UPPER($B$351),";",CHAR(10),"CREATE TABLE ",UPPER($B$351),"(")</f>
        <v>DROP TABLE IF EXISTS CUSTOMER_IDIOSYNCRATIC_RISK;
CREATE TABLE CUSTOMER_IDIOSYNCRATIC_RISK(</v>
      </c>
      <c r="P351" t="str">
        <f t="shared" ref="P351:P448" si="113">CONCATENATE(UPPER($D351)," ",J351,",")</f>
        <v>ITERATION_ID INT,</v>
      </c>
      <c r="Q351" t="str">
        <f>VLOOKUP($E351,MAPPING!$B$2:$F$7,3,0)</f>
        <v>INTEGER</v>
      </c>
      <c r="R351" s="9">
        <v>50.0</v>
      </c>
      <c r="S351" s="27" t="s">
        <v>48</v>
      </c>
      <c r="T351" s="27" t="s">
        <v>48</v>
      </c>
      <c r="V351" s="26" t="str">
        <f>CONCATENATE("DROP TABLE IF EXISTS ",UPPER($B$351),";",CHAR(10),"CREATE TABLE ",UPPER($B$351),"(")</f>
        <v>DROP TABLE IF EXISTS CUSTOMER_IDIOSYNCRATIC_RISK;
CREATE TABLE CUSTOMER_IDIOSYNCRATIC_RISK(</v>
      </c>
      <c r="W351" t="str">
        <f t="shared" ref="W351:W448" si="114">CONCATENATE(UPPER($D351)," ",Q351,"(",R351,")",IF(U351&lt;&gt;"",CONCATENATE(" DEFAULT ",U351),""),IF(S351="Y"," NOT NULL",""),",")</f>
        <v>ITERATION_ID INTEGER(50),</v>
      </c>
      <c r="X351" t="str">
        <f>VLOOKUP($E351,MAPPING!$B$2:$F$7,4,0)</f>
        <v>INTEGER</v>
      </c>
      <c r="Y351" s="9">
        <v>50.0</v>
      </c>
      <c r="Z351" s="27" t="s">
        <v>48</v>
      </c>
      <c r="AA351" s="27" t="s">
        <v>48</v>
      </c>
      <c r="AC351" s="26" t="str">
        <f>CONCATENATE("DROP TABLE IF EXISTS ",UPPER($B$351),";",CHAR(10),"CREATE TABLE ",UPPER($B$351),"(")</f>
        <v>DROP TABLE IF EXISTS CUSTOMER_IDIOSYNCRATIC_RISK;
CREATE TABLE CUSTOMER_IDIOSYNCRATIC_RISK(</v>
      </c>
      <c r="AD351" s="28" t="str">
        <f t="shared" ref="AD351:AD448" si="115">CONCATENATE(UPPER($D351)," ",X351,IF(AE351="INTEGER","",CONCATENATE("(",AF351,")")) ,IF(AG351="Y"," NOT NULL",""),",")</f>
        <v>ITERATION_ID INTEGER,</v>
      </c>
      <c r="AE351" t="str">
        <f>VLOOKUP($E351,MAPPING!$B$2:$F$7,5,0)</f>
        <v>INTEGER</v>
      </c>
      <c r="AF351" s="9">
        <v>50.0</v>
      </c>
      <c r="AG351" s="8" t="s">
        <v>48</v>
      </c>
      <c r="AH351" s="8" t="s">
        <v>48</v>
      </c>
      <c r="AJ351" s="26" t="str">
        <f>CONCATENATE("DROP TABLE IF EXISTS ",UPPER($B$351),";",CHAR(10),"CREATE TABLE ",UPPER($B$351),"(")</f>
        <v>DROP TABLE IF EXISTS CUSTOMER_IDIOSYNCRATIC_RISK;
CREATE TABLE CUSTOMER_IDIOSYNCRATIC_RISK(</v>
      </c>
      <c r="AK351" t="str">
        <f t="shared" ref="AK351:AK448" si="116">CONCATENATE(UPPER($D351)," ",AE351,IF(AE351="INTEGER","",CONCATENATE("(",AF351,")")),IF(AI351&lt;&gt;"",CONCATENATE(" DEFAULT ",AI351),""),IF(AG351="Y"," NOT NULL",""),",")</f>
        <v>ITERATION_ID INTEGER,</v>
      </c>
    </row>
    <row r="352" ht="15.75" customHeight="1">
      <c r="C352" s="31">
        <v>1.0</v>
      </c>
      <c r="D352" s="35" t="s">
        <v>287</v>
      </c>
      <c r="E352" s="35" t="s">
        <v>17</v>
      </c>
      <c r="G352" t="s">
        <v>48</v>
      </c>
      <c r="H352" t="s">
        <v>48</v>
      </c>
      <c r="J352" t="str">
        <f>VLOOKUP($E352,MAPPING!$B$2:$F$7,2,0)</f>
        <v>DECIMAL</v>
      </c>
      <c r="K352" s="36" t="s">
        <v>23</v>
      </c>
      <c r="L352" t="s">
        <v>48</v>
      </c>
      <c r="M352" t="s">
        <v>48</v>
      </c>
      <c r="P352" t="str">
        <f t="shared" si="113"/>
        <v>CUST1 DECIMAL,</v>
      </c>
      <c r="Q352" t="str">
        <f>VLOOKUP($E352,MAPPING!$B$2:$F$7,3,0)</f>
        <v>DECIMAL</v>
      </c>
      <c r="R352" s="36" t="s">
        <v>23</v>
      </c>
      <c r="S352" s="27" t="s">
        <v>48</v>
      </c>
      <c r="T352" s="27" t="s">
        <v>48</v>
      </c>
      <c r="W352" t="str">
        <f t="shared" si="114"/>
        <v>CUST1 DECIMAL(10,2),</v>
      </c>
      <c r="X352" t="str">
        <f>VLOOKUP($E352,MAPPING!$B$2:$F$7,4,0)</f>
        <v>DECIMAL</v>
      </c>
      <c r="Y352" s="36" t="s">
        <v>23</v>
      </c>
      <c r="Z352" s="27" t="s">
        <v>48</v>
      </c>
      <c r="AA352" s="27" t="s">
        <v>48</v>
      </c>
      <c r="AD352" s="28" t="str">
        <f t="shared" si="115"/>
        <v>CUST1 DECIMAL(10,2),</v>
      </c>
      <c r="AE352" t="str">
        <f>VLOOKUP($E352,MAPPING!$B$2:$F$7,5,0)</f>
        <v>DECIMAL</v>
      </c>
      <c r="AF352" s="36" t="s">
        <v>23</v>
      </c>
      <c r="AG352" s="8" t="s">
        <v>48</v>
      </c>
      <c r="AH352" s="8" t="s">
        <v>48</v>
      </c>
      <c r="AK352" t="str">
        <f t="shared" si="116"/>
        <v>CUST1 DECIMAL(10,2),</v>
      </c>
    </row>
    <row r="353" ht="15.75" customHeight="1">
      <c r="C353" s="31">
        <v>2.0</v>
      </c>
      <c r="D353" s="35" t="s">
        <v>288</v>
      </c>
      <c r="E353" s="35" t="s">
        <v>17</v>
      </c>
      <c r="G353" t="s">
        <v>48</v>
      </c>
      <c r="H353" t="s">
        <v>48</v>
      </c>
      <c r="J353" t="str">
        <f>VLOOKUP($E353,MAPPING!$B$2:$F$7,2,0)</f>
        <v>DECIMAL</v>
      </c>
      <c r="K353" s="36" t="s">
        <v>23</v>
      </c>
      <c r="L353" t="s">
        <v>48</v>
      </c>
      <c r="M353" t="s">
        <v>48</v>
      </c>
      <c r="P353" t="str">
        <f t="shared" si="113"/>
        <v>CUST2 DECIMAL,</v>
      </c>
      <c r="Q353" t="str">
        <f>VLOOKUP($E353,MAPPING!$B$2:$F$7,3,0)</f>
        <v>DECIMAL</v>
      </c>
      <c r="R353" s="36" t="s">
        <v>23</v>
      </c>
      <c r="S353" s="27" t="s">
        <v>48</v>
      </c>
      <c r="T353" s="27" t="s">
        <v>48</v>
      </c>
      <c r="W353" t="str">
        <f t="shared" si="114"/>
        <v>CUST2 DECIMAL(10,2),</v>
      </c>
      <c r="X353" t="str">
        <f>VLOOKUP($E353,MAPPING!$B$2:$F$7,4,0)</f>
        <v>DECIMAL</v>
      </c>
      <c r="Y353" s="36" t="s">
        <v>23</v>
      </c>
      <c r="Z353" s="27" t="s">
        <v>48</v>
      </c>
      <c r="AA353" s="27" t="s">
        <v>48</v>
      </c>
      <c r="AD353" s="28" t="str">
        <f t="shared" si="115"/>
        <v>CUST2 DECIMAL(10,2),</v>
      </c>
      <c r="AE353" t="str">
        <f>VLOOKUP($E353,MAPPING!$B$2:$F$7,5,0)</f>
        <v>DECIMAL</v>
      </c>
      <c r="AF353" s="36" t="s">
        <v>23</v>
      </c>
      <c r="AG353" s="8" t="s">
        <v>48</v>
      </c>
      <c r="AH353" s="8" t="s">
        <v>48</v>
      </c>
      <c r="AK353" t="str">
        <f t="shared" si="116"/>
        <v>CUST2 DECIMAL(10,2),</v>
      </c>
    </row>
    <row r="354" ht="15.75" customHeight="1">
      <c r="C354" s="31">
        <v>3.0</v>
      </c>
      <c r="D354" s="35" t="s">
        <v>289</v>
      </c>
      <c r="E354" s="35" t="s">
        <v>17</v>
      </c>
      <c r="G354" t="s">
        <v>48</v>
      </c>
      <c r="H354" t="s">
        <v>48</v>
      </c>
      <c r="J354" t="str">
        <f>VLOOKUP($E354,MAPPING!$B$2:$F$7,2,0)</f>
        <v>DECIMAL</v>
      </c>
      <c r="K354" s="36" t="s">
        <v>23</v>
      </c>
      <c r="L354" t="s">
        <v>48</v>
      </c>
      <c r="M354" t="s">
        <v>48</v>
      </c>
      <c r="P354" t="str">
        <f t="shared" si="113"/>
        <v>CUST3 DECIMAL,</v>
      </c>
      <c r="Q354" t="str">
        <f>VLOOKUP($E354,MAPPING!$B$2:$F$7,3,0)</f>
        <v>DECIMAL</v>
      </c>
      <c r="R354" s="36" t="s">
        <v>23</v>
      </c>
      <c r="S354" s="27" t="s">
        <v>48</v>
      </c>
      <c r="T354" s="27" t="s">
        <v>48</v>
      </c>
      <c r="W354" t="str">
        <f t="shared" si="114"/>
        <v>CUST3 DECIMAL(10,2),</v>
      </c>
      <c r="X354" t="str">
        <f>VLOOKUP($E354,MAPPING!$B$2:$F$7,4,0)</f>
        <v>DECIMAL</v>
      </c>
      <c r="Y354" s="36" t="s">
        <v>23</v>
      </c>
      <c r="Z354" s="27" t="s">
        <v>48</v>
      </c>
      <c r="AA354" s="27" t="s">
        <v>48</v>
      </c>
      <c r="AD354" s="28" t="str">
        <f t="shared" si="115"/>
        <v>CUST3 DECIMAL(10,2),</v>
      </c>
      <c r="AE354" t="str">
        <f>VLOOKUP($E354,MAPPING!$B$2:$F$7,5,0)</f>
        <v>DECIMAL</v>
      </c>
      <c r="AF354" s="36" t="s">
        <v>23</v>
      </c>
      <c r="AG354" s="8" t="s">
        <v>48</v>
      </c>
      <c r="AH354" s="8" t="s">
        <v>48</v>
      </c>
      <c r="AK354" t="str">
        <f t="shared" si="116"/>
        <v>CUST3 DECIMAL(10,2),</v>
      </c>
    </row>
    <row r="355" ht="15.75" customHeight="1">
      <c r="C355" s="31">
        <v>4.0</v>
      </c>
      <c r="D355" s="35" t="s">
        <v>290</v>
      </c>
      <c r="E355" s="35" t="s">
        <v>17</v>
      </c>
      <c r="G355" t="s">
        <v>48</v>
      </c>
      <c r="H355" t="s">
        <v>48</v>
      </c>
      <c r="J355" t="str">
        <f>VLOOKUP($E355,MAPPING!$B$2:$F$7,2,0)</f>
        <v>DECIMAL</v>
      </c>
      <c r="K355" s="36" t="s">
        <v>23</v>
      </c>
      <c r="L355" t="s">
        <v>48</v>
      </c>
      <c r="M355" t="s">
        <v>48</v>
      </c>
      <c r="P355" t="str">
        <f t="shared" si="113"/>
        <v>CUST4 DECIMAL,</v>
      </c>
      <c r="Q355" t="str">
        <f>VLOOKUP($E355,MAPPING!$B$2:$F$7,3,0)</f>
        <v>DECIMAL</v>
      </c>
      <c r="R355" s="36" t="s">
        <v>23</v>
      </c>
      <c r="S355" s="27" t="s">
        <v>48</v>
      </c>
      <c r="T355" s="27" t="s">
        <v>48</v>
      </c>
      <c r="W355" t="str">
        <f t="shared" si="114"/>
        <v>CUST4 DECIMAL(10,2),</v>
      </c>
      <c r="X355" t="str">
        <f>VLOOKUP($E355,MAPPING!$B$2:$F$7,4,0)</f>
        <v>DECIMAL</v>
      </c>
      <c r="Y355" s="36" t="s">
        <v>23</v>
      </c>
      <c r="Z355" s="27" t="s">
        <v>48</v>
      </c>
      <c r="AA355" s="27" t="s">
        <v>48</v>
      </c>
      <c r="AD355" s="28" t="str">
        <f t="shared" si="115"/>
        <v>CUST4 DECIMAL(10,2),</v>
      </c>
      <c r="AE355" t="str">
        <f>VLOOKUP($E355,MAPPING!$B$2:$F$7,5,0)</f>
        <v>DECIMAL</v>
      </c>
      <c r="AF355" s="36" t="s">
        <v>23</v>
      </c>
      <c r="AG355" s="8" t="s">
        <v>48</v>
      </c>
      <c r="AH355" s="8" t="s">
        <v>48</v>
      </c>
      <c r="AK355" t="str">
        <f t="shared" si="116"/>
        <v>CUST4 DECIMAL(10,2),</v>
      </c>
    </row>
    <row r="356" ht="15.75" customHeight="1">
      <c r="C356" s="31">
        <v>5.0</v>
      </c>
      <c r="D356" s="35" t="s">
        <v>291</v>
      </c>
      <c r="E356" s="35" t="s">
        <v>17</v>
      </c>
      <c r="G356" t="s">
        <v>48</v>
      </c>
      <c r="H356" t="s">
        <v>48</v>
      </c>
      <c r="J356" t="str">
        <f>VLOOKUP($E356,MAPPING!$B$2:$F$7,2,0)</f>
        <v>DECIMAL</v>
      </c>
      <c r="K356" s="36" t="s">
        <v>23</v>
      </c>
      <c r="L356" t="s">
        <v>48</v>
      </c>
      <c r="M356" t="s">
        <v>48</v>
      </c>
      <c r="P356" t="str">
        <f t="shared" si="113"/>
        <v>CUST5 DECIMAL,</v>
      </c>
      <c r="Q356" t="str">
        <f>VLOOKUP($E356,MAPPING!$B$2:$F$7,3,0)</f>
        <v>DECIMAL</v>
      </c>
      <c r="R356" s="36" t="s">
        <v>23</v>
      </c>
      <c r="S356" s="27" t="s">
        <v>48</v>
      </c>
      <c r="T356" s="27" t="s">
        <v>48</v>
      </c>
      <c r="W356" t="str">
        <f t="shared" si="114"/>
        <v>CUST5 DECIMAL(10,2),</v>
      </c>
      <c r="X356" t="str">
        <f>VLOOKUP($E356,MAPPING!$B$2:$F$7,4,0)</f>
        <v>DECIMAL</v>
      </c>
      <c r="Y356" s="36" t="s">
        <v>23</v>
      </c>
      <c r="Z356" s="27" t="s">
        <v>48</v>
      </c>
      <c r="AA356" s="27" t="s">
        <v>48</v>
      </c>
      <c r="AD356" s="28" t="str">
        <f t="shared" si="115"/>
        <v>CUST5 DECIMAL(10,2),</v>
      </c>
      <c r="AE356" t="str">
        <f>VLOOKUP($E356,MAPPING!$B$2:$F$7,5,0)</f>
        <v>DECIMAL</v>
      </c>
      <c r="AF356" s="36" t="s">
        <v>23</v>
      </c>
      <c r="AG356" s="8" t="s">
        <v>48</v>
      </c>
      <c r="AH356" s="8" t="s">
        <v>48</v>
      </c>
      <c r="AK356" t="str">
        <f t="shared" si="116"/>
        <v>CUST5 DECIMAL(10,2),</v>
      </c>
    </row>
    <row r="357" ht="15.75" customHeight="1">
      <c r="C357" s="31">
        <v>6.0</v>
      </c>
      <c r="D357" s="35" t="s">
        <v>292</v>
      </c>
      <c r="E357" s="35" t="s">
        <v>17</v>
      </c>
      <c r="G357" t="s">
        <v>48</v>
      </c>
      <c r="H357" t="s">
        <v>48</v>
      </c>
      <c r="J357" t="str">
        <f>VLOOKUP($E357,MAPPING!$B$2:$F$7,2,0)</f>
        <v>DECIMAL</v>
      </c>
      <c r="K357" s="36" t="s">
        <v>23</v>
      </c>
      <c r="L357" t="s">
        <v>48</v>
      </c>
      <c r="M357" t="s">
        <v>48</v>
      </c>
      <c r="P357" t="str">
        <f t="shared" si="113"/>
        <v>CUST6 DECIMAL,</v>
      </c>
      <c r="Q357" t="str">
        <f>VLOOKUP($E357,MAPPING!$B$2:$F$7,3,0)</f>
        <v>DECIMAL</v>
      </c>
      <c r="R357" s="36" t="s">
        <v>23</v>
      </c>
      <c r="S357" s="27" t="s">
        <v>48</v>
      </c>
      <c r="T357" s="27" t="s">
        <v>48</v>
      </c>
      <c r="W357" t="str">
        <f t="shared" si="114"/>
        <v>CUST6 DECIMAL(10,2),</v>
      </c>
      <c r="X357" t="str">
        <f>VLOOKUP($E357,MAPPING!$B$2:$F$7,4,0)</f>
        <v>DECIMAL</v>
      </c>
      <c r="Y357" s="36" t="s">
        <v>23</v>
      </c>
      <c r="Z357" s="27" t="s">
        <v>48</v>
      </c>
      <c r="AA357" s="27" t="s">
        <v>48</v>
      </c>
      <c r="AD357" s="28" t="str">
        <f t="shared" si="115"/>
        <v>CUST6 DECIMAL(10,2),</v>
      </c>
      <c r="AE357" t="str">
        <f>VLOOKUP($E357,MAPPING!$B$2:$F$7,5,0)</f>
        <v>DECIMAL</v>
      </c>
      <c r="AF357" s="36" t="s">
        <v>23</v>
      </c>
      <c r="AG357" s="8" t="s">
        <v>48</v>
      </c>
      <c r="AH357" s="8" t="s">
        <v>48</v>
      </c>
      <c r="AK357" t="str">
        <f t="shared" si="116"/>
        <v>CUST6 DECIMAL(10,2),</v>
      </c>
    </row>
    <row r="358" ht="15.75" customHeight="1">
      <c r="C358" s="31">
        <v>7.0</v>
      </c>
      <c r="D358" s="35" t="s">
        <v>293</v>
      </c>
      <c r="E358" s="35" t="s">
        <v>17</v>
      </c>
      <c r="G358" t="s">
        <v>48</v>
      </c>
      <c r="H358" t="s">
        <v>48</v>
      </c>
      <c r="J358" t="str">
        <f>VLOOKUP($E358,MAPPING!$B$2:$F$7,2,0)</f>
        <v>DECIMAL</v>
      </c>
      <c r="K358" s="36" t="s">
        <v>23</v>
      </c>
      <c r="L358" t="s">
        <v>48</v>
      </c>
      <c r="M358" t="s">
        <v>48</v>
      </c>
      <c r="P358" t="str">
        <f t="shared" si="113"/>
        <v>CUST7 DECIMAL,</v>
      </c>
      <c r="Q358" t="str">
        <f>VLOOKUP($E358,MAPPING!$B$2:$F$7,3,0)</f>
        <v>DECIMAL</v>
      </c>
      <c r="R358" s="36" t="s">
        <v>23</v>
      </c>
      <c r="S358" s="27" t="s">
        <v>48</v>
      </c>
      <c r="T358" s="27" t="s">
        <v>48</v>
      </c>
      <c r="W358" t="str">
        <f t="shared" si="114"/>
        <v>CUST7 DECIMAL(10,2),</v>
      </c>
      <c r="X358" t="str">
        <f>VLOOKUP($E358,MAPPING!$B$2:$F$7,4,0)</f>
        <v>DECIMAL</v>
      </c>
      <c r="Y358" s="36" t="s">
        <v>23</v>
      </c>
      <c r="Z358" s="27" t="s">
        <v>48</v>
      </c>
      <c r="AA358" s="27" t="s">
        <v>48</v>
      </c>
      <c r="AD358" s="28" t="str">
        <f t="shared" si="115"/>
        <v>CUST7 DECIMAL(10,2),</v>
      </c>
      <c r="AE358" t="str">
        <f>VLOOKUP($E358,MAPPING!$B$2:$F$7,5,0)</f>
        <v>DECIMAL</v>
      </c>
      <c r="AF358" s="36" t="s">
        <v>23</v>
      </c>
      <c r="AG358" s="8" t="s">
        <v>48</v>
      </c>
      <c r="AH358" s="8" t="s">
        <v>48</v>
      </c>
      <c r="AK358" t="str">
        <f t="shared" si="116"/>
        <v>CUST7 DECIMAL(10,2),</v>
      </c>
    </row>
    <row r="359" ht="15.75" customHeight="1">
      <c r="C359" s="31">
        <v>8.0</v>
      </c>
      <c r="D359" s="35" t="s">
        <v>294</v>
      </c>
      <c r="E359" s="35" t="s">
        <v>17</v>
      </c>
      <c r="G359" t="s">
        <v>48</v>
      </c>
      <c r="H359" t="s">
        <v>48</v>
      </c>
      <c r="J359" t="str">
        <f>VLOOKUP($E359,MAPPING!$B$2:$F$7,2,0)</f>
        <v>DECIMAL</v>
      </c>
      <c r="K359" s="36" t="s">
        <v>23</v>
      </c>
      <c r="L359" t="s">
        <v>48</v>
      </c>
      <c r="M359" t="s">
        <v>48</v>
      </c>
      <c r="P359" t="str">
        <f t="shared" si="113"/>
        <v>CUST8 DECIMAL,</v>
      </c>
      <c r="Q359" t="str">
        <f>VLOOKUP($E359,MAPPING!$B$2:$F$7,3,0)</f>
        <v>DECIMAL</v>
      </c>
      <c r="R359" s="36" t="s">
        <v>23</v>
      </c>
      <c r="S359" s="27" t="s">
        <v>48</v>
      </c>
      <c r="T359" s="27" t="s">
        <v>48</v>
      </c>
      <c r="W359" t="str">
        <f t="shared" si="114"/>
        <v>CUST8 DECIMAL(10,2),</v>
      </c>
      <c r="X359" t="str">
        <f>VLOOKUP($E359,MAPPING!$B$2:$F$7,4,0)</f>
        <v>DECIMAL</v>
      </c>
      <c r="Y359" s="36" t="s">
        <v>23</v>
      </c>
      <c r="Z359" s="27" t="s">
        <v>48</v>
      </c>
      <c r="AA359" s="27" t="s">
        <v>48</v>
      </c>
      <c r="AD359" s="28" t="str">
        <f t="shared" si="115"/>
        <v>CUST8 DECIMAL(10,2),</v>
      </c>
      <c r="AE359" t="str">
        <f>VLOOKUP($E359,MAPPING!$B$2:$F$7,5,0)</f>
        <v>DECIMAL</v>
      </c>
      <c r="AF359" s="36" t="s">
        <v>23</v>
      </c>
      <c r="AG359" s="8" t="s">
        <v>48</v>
      </c>
      <c r="AH359" s="8" t="s">
        <v>48</v>
      </c>
      <c r="AK359" t="str">
        <f t="shared" si="116"/>
        <v>CUST8 DECIMAL(10,2),</v>
      </c>
    </row>
    <row r="360" ht="15.75" customHeight="1">
      <c r="C360" s="31">
        <v>9.0</v>
      </c>
      <c r="D360" s="35" t="s">
        <v>295</v>
      </c>
      <c r="E360" s="35" t="s">
        <v>17</v>
      </c>
      <c r="G360" t="s">
        <v>48</v>
      </c>
      <c r="H360" t="s">
        <v>48</v>
      </c>
      <c r="J360" t="str">
        <f>VLOOKUP($E360,MAPPING!$B$2:$F$7,2,0)</f>
        <v>DECIMAL</v>
      </c>
      <c r="K360" s="36" t="s">
        <v>23</v>
      </c>
      <c r="L360" t="s">
        <v>48</v>
      </c>
      <c r="M360" t="s">
        <v>48</v>
      </c>
      <c r="P360" t="str">
        <f t="shared" si="113"/>
        <v>CUST9 DECIMAL,</v>
      </c>
      <c r="Q360" t="str">
        <f>VLOOKUP($E360,MAPPING!$B$2:$F$7,3,0)</f>
        <v>DECIMAL</v>
      </c>
      <c r="R360" s="36" t="s">
        <v>23</v>
      </c>
      <c r="S360" s="27" t="s">
        <v>48</v>
      </c>
      <c r="T360" s="27" t="s">
        <v>48</v>
      </c>
      <c r="W360" t="str">
        <f t="shared" si="114"/>
        <v>CUST9 DECIMAL(10,2),</v>
      </c>
      <c r="X360" t="str">
        <f>VLOOKUP($E360,MAPPING!$B$2:$F$7,4,0)</f>
        <v>DECIMAL</v>
      </c>
      <c r="Y360" s="36" t="s">
        <v>23</v>
      </c>
      <c r="Z360" s="27" t="s">
        <v>48</v>
      </c>
      <c r="AA360" s="27" t="s">
        <v>48</v>
      </c>
      <c r="AD360" s="28" t="str">
        <f t="shared" si="115"/>
        <v>CUST9 DECIMAL(10,2),</v>
      </c>
      <c r="AE360" t="str">
        <f>VLOOKUP($E360,MAPPING!$B$2:$F$7,5,0)</f>
        <v>DECIMAL</v>
      </c>
      <c r="AF360" s="36" t="s">
        <v>23</v>
      </c>
      <c r="AG360" s="8" t="s">
        <v>48</v>
      </c>
      <c r="AH360" s="8" t="s">
        <v>48</v>
      </c>
      <c r="AK360" t="str">
        <f t="shared" si="116"/>
        <v>CUST9 DECIMAL(10,2),</v>
      </c>
    </row>
    <row r="361" ht="15.75" customHeight="1">
      <c r="C361" s="31">
        <v>10.0</v>
      </c>
      <c r="D361" s="35" t="s">
        <v>296</v>
      </c>
      <c r="E361" s="35" t="s">
        <v>17</v>
      </c>
      <c r="G361" t="s">
        <v>48</v>
      </c>
      <c r="H361" t="s">
        <v>48</v>
      </c>
      <c r="J361" t="str">
        <f>VLOOKUP($E361,MAPPING!$B$2:$F$7,2,0)</f>
        <v>DECIMAL</v>
      </c>
      <c r="K361" s="36" t="s">
        <v>23</v>
      </c>
      <c r="L361" t="s">
        <v>48</v>
      </c>
      <c r="M361" t="s">
        <v>48</v>
      </c>
      <c r="P361" t="str">
        <f t="shared" si="113"/>
        <v>CUST10 DECIMAL,</v>
      </c>
      <c r="Q361" t="str">
        <f>VLOOKUP($E361,MAPPING!$B$2:$F$7,3,0)</f>
        <v>DECIMAL</v>
      </c>
      <c r="R361" s="36" t="s">
        <v>23</v>
      </c>
      <c r="S361" s="27" t="s">
        <v>48</v>
      </c>
      <c r="T361" s="27" t="s">
        <v>48</v>
      </c>
      <c r="W361" t="str">
        <f t="shared" si="114"/>
        <v>CUST10 DECIMAL(10,2),</v>
      </c>
      <c r="X361" t="str">
        <f>VLOOKUP($E361,MAPPING!$B$2:$F$7,4,0)</f>
        <v>DECIMAL</v>
      </c>
      <c r="Y361" s="36" t="s">
        <v>23</v>
      </c>
      <c r="Z361" s="27" t="s">
        <v>48</v>
      </c>
      <c r="AA361" s="27" t="s">
        <v>48</v>
      </c>
      <c r="AD361" s="28" t="str">
        <f t="shared" si="115"/>
        <v>CUST10 DECIMAL(10,2),</v>
      </c>
      <c r="AE361" t="str">
        <f>VLOOKUP($E361,MAPPING!$B$2:$F$7,5,0)</f>
        <v>DECIMAL</v>
      </c>
      <c r="AF361" s="36" t="s">
        <v>23</v>
      </c>
      <c r="AG361" s="8" t="s">
        <v>48</v>
      </c>
      <c r="AH361" s="8" t="s">
        <v>48</v>
      </c>
      <c r="AK361" t="str">
        <f t="shared" si="116"/>
        <v>CUST10 DECIMAL(10,2),</v>
      </c>
    </row>
    <row r="362" ht="15.75" customHeight="1">
      <c r="C362" s="31">
        <v>11.0</v>
      </c>
      <c r="D362" s="35" t="s">
        <v>297</v>
      </c>
      <c r="E362" s="35" t="s">
        <v>17</v>
      </c>
      <c r="G362" t="s">
        <v>48</v>
      </c>
      <c r="H362" t="s">
        <v>48</v>
      </c>
      <c r="J362" t="str">
        <f>VLOOKUP($E362,MAPPING!$B$2:$F$7,2,0)</f>
        <v>DECIMAL</v>
      </c>
      <c r="K362" s="36" t="s">
        <v>23</v>
      </c>
      <c r="L362" t="s">
        <v>48</v>
      </c>
      <c r="M362" t="s">
        <v>48</v>
      </c>
      <c r="P362" t="str">
        <f t="shared" si="113"/>
        <v>CUST11 DECIMAL,</v>
      </c>
      <c r="Q362" t="str">
        <f>VLOOKUP($E362,MAPPING!$B$2:$F$7,3,0)</f>
        <v>DECIMAL</v>
      </c>
      <c r="R362" s="36" t="s">
        <v>23</v>
      </c>
      <c r="S362" s="27" t="s">
        <v>48</v>
      </c>
      <c r="T362" s="27" t="s">
        <v>48</v>
      </c>
      <c r="W362" t="str">
        <f t="shared" si="114"/>
        <v>CUST11 DECIMAL(10,2),</v>
      </c>
      <c r="X362" t="str">
        <f>VLOOKUP($E362,MAPPING!$B$2:$F$7,4,0)</f>
        <v>DECIMAL</v>
      </c>
      <c r="Y362" s="36" t="s">
        <v>23</v>
      </c>
      <c r="Z362" s="27" t="s">
        <v>48</v>
      </c>
      <c r="AA362" s="27" t="s">
        <v>48</v>
      </c>
      <c r="AD362" s="28" t="str">
        <f t="shared" si="115"/>
        <v>CUST11 DECIMAL(10,2),</v>
      </c>
      <c r="AE362" t="str">
        <f>VLOOKUP($E362,MAPPING!$B$2:$F$7,5,0)</f>
        <v>DECIMAL</v>
      </c>
      <c r="AF362" s="36" t="s">
        <v>23</v>
      </c>
      <c r="AG362" s="8" t="s">
        <v>48</v>
      </c>
      <c r="AH362" s="8" t="s">
        <v>48</v>
      </c>
      <c r="AK362" t="str">
        <f t="shared" si="116"/>
        <v>CUST11 DECIMAL(10,2),</v>
      </c>
    </row>
    <row r="363" ht="15.75" customHeight="1">
      <c r="C363" s="31">
        <v>12.0</v>
      </c>
      <c r="D363" s="35" t="s">
        <v>298</v>
      </c>
      <c r="E363" s="35" t="s">
        <v>17</v>
      </c>
      <c r="G363" t="s">
        <v>48</v>
      </c>
      <c r="H363" t="s">
        <v>48</v>
      </c>
      <c r="J363" t="str">
        <f>VLOOKUP($E363,MAPPING!$B$2:$F$7,2,0)</f>
        <v>DECIMAL</v>
      </c>
      <c r="K363" s="36" t="s">
        <v>23</v>
      </c>
      <c r="L363" t="s">
        <v>48</v>
      </c>
      <c r="M363" t="s">
        <v>48</v>
      </c>
      <c r="P363" t="str">
        <f t="shared" si="113"/>
        <v>CUST12 DECIMAL,</v>
      </c>
      <c r="Q363" t="str">
        <f>VLOOKUP($E363,MAPPING!$B$2:$F$7,3,0)</f>
        <v>DECIMAL</v>
      </c>
      <c r="R363" s="36" t="s">
        <v>23</v>
      </c>
      <c r="S363" s="27" t="s">
        <v>48</v>
      </c>
      <c r="T363" s="27" t="s">
        <v>48</v>
      </c>
      <c r="W363" t="str">
        <f t="shared" si="114"/>
        <v>CUST12 DECIMAL(10,2),</v>
      </c>
      <c r="X363" t="str">
        <f>VLOOKUP($E363,MAPPING!$B$2:$F$7,4,0)</f>
        <v>DECIMAL</v>
      </c>
      <c r="Y363" s="36" t="s">
        <v>23</v>
      </c>
      <c r="Z363" s="27" t="s">
        <v>48</v>
      </c>
      <c r="AA363" s="27" t="s">
        <v>48</v>
      </c>
      <c r="AD363" s="28" t="str">
        <f t="shared" si="115"/>
        <v>CUST12 DECIMAL(10,2),</v>
      </c>
      <c r="AE363" t="str">
        <f>VLOOKUP($E363,MAPPING!$B$2:$F$7,5,0)</f>
        <v>DECIMAL</v>
      </c>
      <c r="AF363" s="36" t="s">
        <v>23</v>
      </c>
      <c r="AG363" s="8" t="s">
        <v>48</v>
      </c>
      <c r="AH363" s="8" t="s">
        <v>48</v>
      </c>
      <c r="AK363" t="str">
        <f t="shared" si="116"/>
        <v>CUST12 DECIMAL(10,2),</v>
      </c>
    </row>
    <row r="364" ht="15.75" customHeight="1">
      <c r="C364" s="31">
        <v>13.0</v>
      </c>
      <c r="D364" s="35" t="s">
        <v>299</v>
      </c>
      <c r="E364" s="35" t="s">
        <v>17</v>
      </c>
      <c r="G364" t="s">
        <v>48</v>
      </c>
      <c r="H364" t="s">
        <v>48</v>
      </c>
      <c r="J364" t="str">
        <f>VLOOKUP($E364,MAPPING!$B$2:$F$7,2,0)</f>
        <v>DECIMAL</v>
      </c>
      <c r="K364" s="36" t="s">
        <v>23</v>
      </c>
      <c r="L364" t="s">
        <v>48</v>
      </c>
      <c r="M364" t="s">
        <v>48</v>
      </c>
      <c r="P364" t="str">
        <f t="shared" si="113"/>
        <v>CUST13 DECIMAL,</v>
      </c>
      <c r="Q364" t="str">
        <f>VLOOKUP($E364,MAPPING!$B$2:$F$7,3,0)</f>
        <v>DECIMAL</v>
      </c>
      <c r="R364" s="36" t="s">
        <v>23</v>
      </c>
      <c r="S364" s="27" t="s">
        <v>48</v>
      </c>
      <c r="T364" s="27" t="s">
        <v>48</v>
      </c>
      <c r="W364" t="str">
        <f t="shared" si="114"/>
        <v>CUST13 DECIMAL(10,2),</v>
      </c>
      <c r="X364" t="str">
        <f>VLOOKUP($E364,MAPPING!$B$2:$F$7,4,0)</f>
        <v>DECIMAL</v>
      </c>
      <c r="Y364" s="36" t="s">
        <v>23</v>
      </c>
      <c r="Z364" s="27" t="s">
        <v>48</v>
      </c>
      <c r="AA364" s="27" t="s">
        <v>48</v>
      </c>
      <c r="AD364" s="28" t="str">
        <f t="shared" si="115"/>
        <v>CUST13 DECIMAL(10,2),</v>
      </c>
      <c r="AE364" t="str">
        <f>VLOOKUP($E364,MAPPING!$B$2:$F$7,5,0)</f>
        <v>DECIMAL</v>
      </c>
      <c r="AF364" s="36" t="s">
        <v>23</v>
      </c>
      <c r="AG364" s="8" t="s">
        <v>48</v>
      </c>
      <c r="AH364" s="8" t="s">
        <v>48</v>
      </c>
      <c r="AK364" t="str">
        <f t="shared" si="116"/>
        <v>CUST13 DECIMAL(10,2),</v>
      </c>
    </row>
    <row r="365" ht="15.75" customHeight="1">
      <c r="C365" s="31">
        <v>14.0</v>
      </c>
      <c r="D365" s="35" t="s">
        <v>300</v>
      </c>
      <c r="E365" s="35" t="s">
        <v>17</v>
      </c>
      <c r="G365" t="s">
        <v>48</v>
      </c>
      <c r="H365" t="s">
        <v>48</v>
      </c>
      <c r="J365" t="str">
        <f>VLOOKUP($E365,MAPPING!$B$2:$F$7,2,0)</f>
        <v>DECIMAL</v>
      </c>
      <c r="K365" s="36" t="s">
        <v>23</v>
      </c>
      <c r="L365" t="s">
        <v>48</v>
      </c>
      <c r="M365" t="s">
        <v>48</v>
      </c>
      <c r="P365" t="str">
        <f t="shared" si="113"/>
        <v>CUST14 DECIMAL,</v>
      </c>
      <c r="Q365" t="str">
        <f>VLOOKUP($E365,MAPPING!$B$2:$F$7,3,0)</f>
        <v>DECIMAL</v>
      </c>
      <c r="R365" s="36" t="s">
        <v>23</v>
      </c>
      <c r="S365" s="27" t="s">
        <v>48</v>
      </c>
      <c r="T365" s="27" t="s">
        <v>48</v>
      </c>
      <c r="W365" t="str">
        <f t="shared" si="114"/>
        <v>CUST14 DECIMAL(10,2),</v>
      </c>
      <c r="X365" t="str">
        <f>VLOOKUP($E365,MAPPING!$B$2:$F$7,4,0)</f>
        <v>DECIMAL</v>
      </c>
      <c r="Y365" s="36" t="s">
        <v>23</v>
      </c>
      <c r="Z365" s="27" t="s">
        <v>48</v>
      </c>
      <c r="AA365" s="27" t="s">
        <v>48</v>
      </c>
      <c r="AD365" s="28" t="str">
        <f t="shared" si="115"/>
        <v>CUST14 DECIMAL(10,2),</v>
      </c>
      <c r="AE365" t="str">
        <f>VLOOKUP($E365,MAPPING!$B$2:$F$7,5,0)</f>
        <v>DECIMAL</v>
      </c>
      <c r="AF365" s="36" t="s">
        <v>23</v>
      </c>
      <c r="AG365" s="8" t="s">
        <v>48</v>
      </c>
      <c r="AH365" s="8" t="s">
        <v>48</v>
      </c>
      <c r="AK365" t="str">
        <f t="shared" si="116"/>
        <v>CUST14 DECIMAL(10,2),</v>
      </c>
    </row>
    <row r="366" ht="15.75" customHeight="1">
      <c r="C366" s="31">
        <v>15.0</v>
      </c>
      <c r="D366" s="35" t="s">
        <v>301</v>
      </c>
      <c r="E366" s="35" t="s">
        <v>17</v>
      </c>
      <c r="G366" t="s">
        <v>48</v>
      </c>
      <c r="H366" t="s">
        <v>48</v>
      </c>
      <c r="J366" t="str">
        <f>VLOOKUP($E366,MAPPING!$B$2:$F$7,2,0)</f>
        <v>DECIMAL</v>
      </c>
      <c r="K366" s="36" t="s">
        <v>23</v>
      </c>
      <c r="L366" t="s">
        <v>48</v>
      </c>
      <c r="M366" t="s">
        <v>48</v>
      </c>
      <c r="P366" t="str">
        <f t="shared" si="113"/>
        <v>CUST15 DECIMAL,</v>
      </c>
      <c r="Q366" t="str">
        <f>VLOOKUP($E366,MAPPING!$B$2:$F$7,3,0)</f>
        <v>DECIMAL</v>
      </c>
      <c r="R366" s="36" t="s">
        <v>23</v>
      </c>
      <c r="S366" s="27" t="s">
        <v>48</v>
      </c>
      <c r="T366" s="27" t="s">
        <v>48</v>
      </c>
      <c r="W366" t="str">
        <f t="shared" si="114"/>
        <v>CUST15 DECIMAL(10,2),</v>
      </c>
      <c r="X366" t="str">
        <f>VLOOKUP($E366,MAPPING!$B$2:$F$7,4,0)</f>
        <v>DECIMAL</v>
      </c>
      <c r="Y366" s="36" t="s">
        <v>23</v>
      </c>
      <c r="Z366" s="27" t="s">
        <v>48</v>
      </c>
      <c r="AA366" s="27" t="s">
        <v>48</v>
      </c>
      <c r="AD366" s="28" t="str">
        <f t="shared" si="115"/>
        <v>CUST15 DECIMAL(10,2),</v>
      </c>
      <c r="AE366" t="str">
        <f>VLOOKUP($E366,MAPPING!$B$2:$F$7,5,0)</f>
        <v>DECIMAL</v>
      </c>
      <c r="AF366" s="36" t="s">
        <v>23</v>
      </c>
      <c r="AG366" s="8" t="s">
        <v>48</v>
      </c>
      <c r="AH366" s="8" t="s">
        <v>48</v>
      </c>
      <c r="AK366" t="str">
        <f t="shared" si="116"/>
        <v>CUST15 DECIMAL(10,2),</v>
      </c>
    </row>
    <row r="367" ht="15.75" customHeight="1">
      <c r="C367" s="31">
        <v>16.0</v>
      </c>
      <c r="D367" s="35" t="s">
        <v>302</v>
      </c>
      <c r="E367" s="35" t="s">
        <v>17</v>
      </c>
      <c r="G367" t="s">
        <v>48</v>
      </c>
      <c r="H367" t="s">
        <v>48</v>
      </c>
      <c r="J367" t="str">
        <f>VLOOKUP($E367,MAPPING!$B$2:$F$7,2,0)</f>
        <v>DECIMAL</v>
      </c>
      <c r="K367" s="36" t="s">
        <v>23</v>
      </c>
      <c r="L367" t="s">
        <v>48</v>
      </c>
      <c r="M367" t="s">
        <v>48</v>
      </c>
      <c r="P367" t="str">
        <f t="shared" si="113"/>
        <v>CUST16 DECIMAL,</v>
      </c>
      <c r="Q367" t="str">
        <f>VLOOKUP($E367,MAPPING!$B$2:$F$7,3,0)</f>
        <v>DECIMAL</v>
      </c>
      <c r="R367" s="36" t="s">
        <v>23</v>
      </c>
      <c r="S367" s="27" t="s">
        <v>48</v>
      </c>
      <c r="T367" s="27" t="s">
        <v>48</v>
      </c>
      <c r="W367" t="str">
        <f t="shared" si="114"/>
        <v>CUST16 DECIMAL(10,2),</v>
      </c>
      <c r="X367" t="str">
        <f>VLOOKUP($E367,MAPPING!$B$2:$F$7,4,0)</f>
        <v>DECIMAL</v>
      </c>
      <c r="Y367" s="36" t="s">
        <v>23</v>
      </c>
      <c r="Z367" s="27" t="s">
        <v>48</v>
      </c>
      <c r="AA367" s="27" t="s">
        <v>48</v>
      </c>
      <c r="AD367" s="28" t="str">
        <f t="shared" si="115"/>
        <v>CUST16 DECIMAL(10,2),</v>
      </c>
      <c r="AE367" t="str">
        <f>VLOOKUP($E367,MAPPING!$B$2:$F$7,5,0)</f>
        <v>DECIMAL</v>
      </c>
      <c r="AF367" s="36" t="s">
        <v>23</v>
      </c>
      <c r="AG367" s="8" t="s">
        <v>48</v>
      </c>
      <c r="AH367" s="8" t="s">
        <v>48</v>
      </c>
      <c r="AK367" t="str">
        <f t="shared" si="116"/>
        <v>CUST16 DECIMAL(10,2),</v>
      </c>
    </row>
    <row r="368" ht="15.75" customHeight="1">
      <c r="C368" s="31">
        <v>17.0</v>
      </c>
      <c r="D368" s="35" t="s">
        <v>303</v>
      </c>
      <c r="E368" s="35" t="s">
        <v>17</v>
      </c>
      <c r="G368" t="s">
        <v>48</v>
      </c>
      <c r="H368" t="s">
        <v>48</v>
      </c>
      <c r="J368" t="str">
        <f>VLOOKUP($E368,MAPPING!$B$2:$F$7,2,0)</f>
        <v>DECIMAL</v>
      </c>
      <c r="K368" s="36" t="s">
        <v>23</v>
      </c>
      <c r="L368" t="s">
        <v>48</v>
      </c>
      <c r="M368" t="s">
        <v>48</v>
      </c>
      <c r="P368" t="str">
        <f t="shared" si="113"/>
        <v>CUST17 DECIMAL,</v>
      </c>
      <c r="Q368" t="str">
        <f>VLOOKUP($E368,MAPPING!$B$2:$F$7,3,0)</f>
        <v>DECIMAL</v>
      </c>
      <c r="R368" s="36" t="s">
        <v>23</v>
      </c>
      <c r="S368" s="27" t="s">
        <v>48</v>
      </c>
      <c r="T368" s="27" t="s">
        <v>48</v>
      </c>
      <c r="W368" t="str">
        <f t="shared" si="114"/>
        <v>CUST17 DECIMAL(10,2),</v>
      </c>
      <c r="X368" t="str">
        <f>VLOOKUP($E368,MAPPING!$B$2:$F$7,4,0)</f>
        <v>DECIMAL</v>
      </c>
      <c r="Y368" s="36" t="s">
        <v>23</v>
      </c>
      <c r="Z368" s="27" t="s">
        <v>48</v>
      </c>
      <c r="AA368" s="27" t="s">
        <v>48</v>
      </c>
      <c r="AD368" s="28" t="str">
        <f t="shared" si="115"/>
        <v>CUST17 DECIMAL(10,2),</v>
      </c>
      <c r="AE368" t="str">
        <f>VLOOKUP($E368,MAPPING!$B$2:$F$7,5,0)</f>
        <v>DECIMAL</v>
      </c>
      <c r="AF368" s="36" t="s">
        <v>23</v>
      </c>
      <c r="AG368" s="8" t="s">
        <v>48</v>
      </c>
      <c r="AH368" s="8" t="s">
        <v>48</v>
      </c>
      <c r="AK368" t="str">
        <f t="shared" si="116"/>
        <v>CUST17 DECIMAL(10,2),</v>
      </c>
    </row>
    <row r="369" ht="15.75" customHeight="1">
      <c r="C369" s="31">
        <v>18.0</v>
      </c>
      <c r="D369" s="35" t="s">
        <v>304</v>
      </c>
      <c r="E369" s="35" t="s">
        <v>17</v>
      </c>
      <c r="G369" t="s">
        <v>48</v>
      </c>
      <c r="H369" t="s">
        <v>48</v>
      </c>
      <c r="J369" t="str">
        <f>VLOOKUP($E369,MAPPING!$B$2:$F$7,2,0)</f>
        <v>DECIMAL</v>
      </c>
      <c r="K369" s="36" t="s">
        <v>23</v>
      </c>
      <c r="L369" t="s">
        <v>48</v>
      </c>
      <c r="M369" t="s">
        <v>48</v>
      </c>
      <c r="P369" t="str">
        <f t="shared" si="113"/>
        <v>CUST18 DECIMAL,</v>
      </c>
      <c r="Q369" t="str">
        <f>VLOOKUP($E369,MAPPING!$B$2:$F$7,3,0)</f>
        <v>DECIMAL</v>
      </c>
      <c r="R369" s="36" t="s">
        <v>23</v>
      </c>
      <c r="S369" s="27" t="s">
        <v>48</v>
      </c>
      <c r="T369" s="27" t="s">
        <v>48</v>
      </c>
      <c r="W369" t="str">
        <f t="shared" si="114"/>
        <v>CUST18 DECIMAL(10,2),</v>
      </c>
      <c r="X369" t="str">
        <f>VLOOKUP($E369,MAPPING!$B$2:$F$7,4,0)</f>
        <v>DECIMAL</v>
      </c>
      <c r="Y369" s="36" t="s">
        <v>23</v>
      </c>
      <c r="Z369" s="27" t="s">
        <v>48</v>
      </c>
      <c r="AA369" s="27" t="s">
        <v>48</v>
      </c>
      <c r="AD369" s="28" t="str">
        <f t="shared" si="115"/>
        <v>CUST18 DECIMAL(10,2),</v>
      </c>
      <c r="AE369" t="str">
        <f>VLOOKUP($E369,MAPPING!$B$2:$F$7,5,0)</f>
        <v>DECIMAL</v>
      </c>
      <c r="AF369" s="36" t="s">
        <v>23</v>
      </c>
      <c r="AG369" s="8" t="s">
        <v>48</v>
      </c>
      <c r="AH369" s="8" t="s">
        <v>48</v>
      </c>
      <c r="AK369" t="str">
        <f t="shared" si="116"/>
        <v>CUST18 DECIMAL(10,2),</v>
      </c>
    </row>
    <row r="370" ht="15.75" customHeight="1">
      <c r="C370" s="31">
        <v>19.0</v>
      </c>
      <c r="D370" s="35" t="s">
        <v>305</v>
      </c>
      <c r="E370" s="35" t="s">
        <v>17</v>
      </c>
      <c r="G370" t="s">
        <v>48</v>
      </c>
      <c r="H370" t="s">
        <v>48</v>
      </c>
      <c r="J370" t="str">
        <f>VLOOKUP($E370,MAPPING!$B$2:$F$7,2,0)</f>
        <v>DECIMAL</v>
      </c>
      <c r="K370" s="36" t="s">
        <v>23</v>
      </c>
      <c r="L370" t="s">
        <v>48</v>
      </c>
      <c r="M370" t="s">
        <v>48</v>
      </c>
      <c r="P370" t="str">
        <f t="shared" si="113"/>
        <v>CUST19 DECIMAL,</v>
      </c>
      <c r="Q370" t="str">
        <f>VLOOKUP($E370,MAPPING!$B$2:$F$7,3,0)</f>
        <v>DECIMAL</v>
      </c>
      <c r="R370" s="36" t="s">
        <v>23</v>
      </c>
      <c r="S370" s="27" t="s">
        <v>48</v>
      </c>
      <c r="T370" s="27" t="s">
        <v>48</v>
      </c>
      <c r="W370" t="str">
        <f t="shared" si="114"/>
        <v>CUST19 DECIMAL(10,2),</v>
      </c>
      <c r="X370" t="str">
        <f>VLOOKUP($E370,MAPPING!$B$2:$F$7,4,0)</f>
        <v>DECIMAL</v>
      </c>
      <c r="Y370" s="36" t="s">
        <v>23</v>
      </c>
      <c r="Z370" s="27" t="s">
        <v>48</v>
      </c>
      <c r="AA370" s="27" t="s">
        <v>48</v>
      </c>
      <c r="AD370" s="28" t="str">
        <f t="shared" si="115"/>
        <v>CUST19 DECIMAL(10,2),</v>
      </c>
      <c r="AE370" t="str">
        <f>VLOOKUP($E370,MAPPING!$B$2:$F$7,5,0)</f>
        <v>DECIMAL</v>
      </c>
      <c r="AF370" s="36" t="s">
        <v>23</v>
      </c>
      <c r="AG370" s="8" t="s">
        <v>48</v>
      </c>
      <c r="AH370" s="8" t="s">
        <v>48</v>
      </c>
      <c r="AK370" t="str">
        <f t="shared" si="116"/>
        <v>CUST19 DECIMAL(10,2),</v>
      </c>
    </row>
    <row r="371" ht="15.75" customHeight="1">
      <c r="C371" s="31">
        <v>20.0</v>
      </c>
      <c r="D371" s="35" t="s">
        <v>306</v>
      </c>
      <c r="E371" s="35" t="s">
        <v>17</v>
      </c>
      <c r="G371" t="s">
        <v>48</v>
      </c>
      <c r="H371" t="s">
        <v>48</v>
      </c>
      <c r="J371" t="str">
        <f>VLOOKUP($E371,MAPPING!$B$2:$F$7,2,0)</f>
        <v>DECIMAL</v>
      </c>
      <c r="K371" s="36" t="s">
        <v>23</v>
      </c>
      <c r="L371" t="s">
        <v>48</v>
      </c>
      <c r="M371" t="s">
        <v>48</v>
      </c>
      <c r="P371" t="str">
        <f t="shared" si="113"/>
        <v>CUST20 DECIMAL,</v>
      </c>
      <c r="Q371" t="str">
        <f>VLOOKUP($E371,MAPPING!$B$2:$F$7,3,0)</f>
        <v>DECIMAL</v>
      </c>
      <c r="R371" s="36" t="s">
        <v>23</v>
      </c>
      <c r="S371" s="27" t="s">
        <v>48</v>
      </c>
      <c r="T371" s="27" t="s">
        <v>48</v>
      </c>
      <c r="W371" t="str">
        <f t="shared" si="114"/>
        <v>CUST20 DECIMAL(10,2),</v>
      </c>
      <c r="X371" t="str">
        <f>VLOOKUP($E371,MAPPING!$B$2:$F$7,4,0)</f>
        <v>DECIMAL</v>
      </c>
      <c r="Y371" s="36" t="s">
        <v>23</v>
      </c>
      <c r="Z371" s="27" t="s">
        <v>48</v>
      </c>
      <c r="AA371" s="27" t="s">
        <v>48</v>
      </c>
      <c r="AD371" s="28" t="str">
        <f t="shared" si="115"/>
        <v>CUST20 DECIMAL(10,2),</v>
      </c>
      <c r="AE371" t="str">
        <f>VLOOKUP($E371,MAPPING!$B$2:$F$7,5,0)</f>
        <v>DECIMAL</v>
      </c>
      <c r="AF371" s="36" t="s">
        <v>23</v>
      </c>
      <c r="AG371" s="8" t="s">
        <v>48</v>
      </c>
      <c r="AH371" s="8" t="s">
        <v>48</v>
      </c>
      <c r="AK371" t="str">
        <f t="shared" si="116"/>
        <v>CUST20 DECIMAL(10,2),</v>
      </c>
    </row>
    <row r="372" ht="15.75" customHeight="1">
      <c r="C372" s="31">
        <v>21.0</v>
      </c>
      <c r="D372" s="35" t="s">
        <v>307</v>
      </c>
      <c r="E372" s="35" t="s">
        <v>17</v>
      </c>
      <c r="G372" t="s">
        <v>48</v>
      </c>
      <c r="H372" t="s">
        <v>48</v>
      </c>
      <c r="J372" t="str">
        <f>VLOOKUP($E372,MAPPING!$B$2:$F$7,2,0)</f>
        <v>DECIMAL</v>
      </c>
      <c r="K372" s="36" t="s">
        <v>23</v>
      </c>
      <c r="L372" t="s">
        <v>48</v>
      </c>
      <c r="M372" t="s">
        <v>48</v>
      </c>
      <c r="P372" t="str">
        <f t="shared" si="113"/>
        <v>CUST21 DECIMAL,</v>
      </c>
      <c r="Q372" t="str">
        <f>VLOOKUP($E372,MAPPING!$B$2:$F$7,3,0)</f>
        <v>DECIMAL</v>
      </c>
      <c r="R372" s="36" t="s">
        <v>23</v>
      </c>
      <c r="S372" s="27" t="s">
        <v>48</v>
      </c>
      <c r="T372" s="27" t="s">
        <v>48</v>
      </c>
      <c r="W372" t="str">
        <f t="shared" si="114"/>
        <v>CUST21 DECIMAL(10,2),</v>
      </c>
      <c r="X372" t="str">
        <f>VLOOKUP($E372,MAPPING!$B$2:$F$7,4,0)</f>
        <v>DECIMAL</v>
      </c>
      <c r="Y372" s="36" t="s">
        <v>23</v>
      </c>
      <c r="Z372" s="27" t="s">
        <v>48</v>
      </c>
      <c r="AA372" s="27" t="s">
        <v>48</v>
      </c>
      <c r="AD372" s="28" t="str">
        <f t="shared" si="115"/>
        <v>CUST21 DECIMAL(10,2),</v>
      </c>
      <c r="AE372" t="str">
        <f>VLOOKUP($E372,MAPPING!$B$2:$F$7,5,0)</f>
        <v>DECIMAL</v>
      </c>
      <c r="AF372" s="36" t="s">
        <v>23</v>
      </c>
      <c r="AG372" s="8" t="s">
        <v>48</v>
      </c>
      <c r="AH372" s="8" t="s">
        <v>48</v>
      </c>
      <c r="AK372" t="str">
        <f t="shared" si="116"/>
        <v>CUST21 DECIMAL(10,2),</v>
      </c>
    </row>
    <row r="373" ht="15.75" customHeight="1">
      <c r="C373" s="31">
        <v>22.0</v>
      </c>
      <c r="D373" s="35" t="s">
        <v>308</v>
      </c>
      <c r="E373" s="35" t="s">
        <v>17</v>
      </c>
      <c r="G373" t="s">
        <v>48</v>
      </c>
      <c r="H373" t="s">
        <v>48</v>
      </c>
      <c r="J373" t="str">
        <f>VLOOKUP($E373,MAPPING!$B$2:$F$7,2,0)</f>
        <v>DECIMAL</v>
      </c>
      <c r="K373" s="36" t="s">
        <v>23</v>
      </c>
      <c r="L373" t="s">
        <v>48</v>
      </c>
      <c r="M373" t="s">
        <v>48</v>
      </c>
      <c r="P373" t="str">
        <f t="shared" si="113"/>
        <v>CUST22 DECIMAL,</v>
      </c>
      <c r="Q373" t="str">
        <f>VLOOKUP($E373,MAPPING!$B$2:$F$7,3,0)</f>
        <v>DECIMAL</v>
      </c>
      <c r="R373" s="36" t="s">
        <v>23</v>
      </c>
      <c r="S373" s="27" t="s">
        <v>48</v>
      </c>
      <c r="T373" s="27" t="s">
        <v>48</v>
      </c>
      <c r="W373" t="str">
        <f t="shared" si="114"/>
        <v>CUST22 DECIMAL(10,2),</v>
      </c>
      <c r="X373" t="str">
        <f>VLOOKUP($E373,MAPPING!$B$2:$F$7,4,0)</f>
        <v>DECIMAL</v>
      </c>
      <c r="Y373" s="36" t="s">
        <v>23</v>
      </c>
      <c r="Z373" s="27" t="s">
        <v>48</v>
      </c>
      <c r="AA373" s="27" t="s">
        <v>48</v>
      </c>
      <c r="AD373" s="28" t="str">
        <f t="shared" si="115"/>
        <v>CUST22 DECIMAL(10,2),</v>
      </c>
      <c r="AE373" t="str">
        <f>VLOOKUP($E373,MAPPING!$B$2:$F$7,5,0)</f>
        <v>DECIMAL</v>
      </c>
      <c r="AF373" s="36" t="s">
        <v>23</v>
      </c>
      <c r="AG373" s="8" t="s">
        <v>48</v>
      </c>
      <c r="AH373" s="8" t="s">
        <v>48</v>
      </c>
      <c r="AK373" t="str">
        <f t="shared" si="116"/>
        <v>CUST22 DECIMAL(10,2),</v>
      </c>
    </row>
    <row r="374" ht="15.75" customHeight="1">
      <c r="C374" s="31">
        <v>23.0</v>
      </c>
      <c r="D374" s="35" t="s">
        <v>309</v>
      </c>
      <c r="E374" s="35" t="s">
        <v>17</v>
      </c>
      <c r="G374" t="s">
        <v>48</v>
      </c>
      <c r="H374" t="s">
        <v>48</v>
      </c>
      <c r="J374" t="str">
        <f>VLOOKUP($E374,MAPPING!$B$2:$F$7,2,0)</f>
        <v>DECIMAL</v>
      </c>
      <c r="K374" s="36" t="s">
        <v>23</v>
      </c>
      <c r="L374" t="s">
        <v>48</v>
      </c>
      <c r="M374" t="s">
        <v>48</v>
      </c>
      <c r="P374" t="str">
        <f t="shared" si="113"/>
        <v>CUST23 DECIMAL,</v>
      </c>
      <c r="Q374" t="str">
        <f>VLOOKUP($E374,MAPPING!$B$2:$F$7,3,0)</f>
        <v>DECIMAL</v>
      </c>
      <c r="R374" s="36" t="s">
        <v>23</v>
      </c>
      <c r="S374" s="27" t="s">
        <v>48</v>
      </c>
      <c r="T374" s="27" t="s">
        <v>48</v>
      </c>
      <c r="W374" t="str">
        <f t="shared" si="114"/>
        <v>CUST23 DECIMAL(10,2),</v>
      </c>
      <c r="X374" t="str">
        <f>VLOOKUP($E374,MAPPING!$B$2:$F$7,4,0)</f>
        <v>DECIMAL</v>
      </c>
      <c r="Y374" s="36" t="s">
        <v>23</v>
      </c>
      <c r="Z374" s="27" t="s">
        <v>48</v>
      </c>
      <c r="AA374" s="27" t="s">
        <v>48</v>
      </c>
      <c r="AD374" s="28" t="str">
        <f t="shared" si="115"/>
        <v>CUST23 DECIMAL(10,2),</v>
      </c>
      <c r="AE374" t="str">
        <f>VLOOKUP($E374,MAPPING!$B$2:$F$7,5,0)</f>
        <v>DECIMAL</v>
      </c>
      <c r="AF374" s="36" t="s">
        <v>23</v>
      </c>
      <c r="AG374" s="8" t="s">
        <v>48</v>
      </c>
      <c r="AH374" s="8" t="s">
        <v>48</v>
      </c>
      <c r="AK374" t="str">
        <f t="shared" si="116"/>
        <v>CUST23 DECIMAL(10,2),</v>
      </c>
    </row>
    <row r="375" ht="15.75" customHeight="1">
      <c r="C375" s="31">
        <v>24.0</v>
      </c>
      <c r="D375" s="35" t="s">
        <v>310</v>
      </c>
      <c r="E375" s="35" t="s">
        <v>17</v>
      </c>
      <c r="G375" t="s">
        <v>48</v>
      </c>
      <c r="H375" t="s">
        <v>48</v>
      </c>
      <c r="J375" t="str">
        <f>VLOOKUP($E375,MAPPING!$B$2:$F$7,2,0)</f>
        <v>DECIMAL</v>
      </c>
      <c r="K375" s="36" t="s">
        <v>23</v>
      </c>
      <c r="L375" t="s">
        <v>48</v>
      </c>
      <c r="M375" t="s">
        <v>48</v>
      </c>
      <c r="P375" t="str">
        <f t="shared" si="113"/>
        <v>CUST24 DECIMAL,</v>
      </c>
      <c r="Q375" t="str">
        <f>VLOOKUP($E375,MAPPING!$B$2:$F$7,3,0)</f>
        <v>DECIMAL</v>
      </c>
      <c r="R375" s="36" t="s">
        <v>23</v>
      </c>
      <c r="S375" s="27" t="s">
        <v>48</v>
      </c>
      <c r="T375" s="27" t="s">
        <v>48</v>
      </c>
      <c r="W375" t="str">
        <f t="shared" si="114"/>
        <v>CUST24 DECIMAL(10,2),</v>
      </c>
      <c r="X375" t="str">
        <f>VLOOKUP($E375,MAPPING!$B$2:$F$7,4,0)</f>
        <v>DECIMAL</v>
      </c>
      <c r="Y375" s="36" t="s">
        <v>23</v>
      </c>
      <c r="Z375" s="27" t="s">
        <v>48</v>
      </c>
      <c r="AA375" s="27" t="s">
        <v>48</v>
      </c>
      <c r="AD375" s="28" t="str">
        <f t="shared" si="115"/>
        <v>CUST24 DECIMAL(10,2),</v>
      </c>
      <c r="AE375" t="str">
        <f>VLOOKUP($E375,MAPPING!$B$2:$F$7,5,0)</f>
        <v>DECIMAL</v>
      </c>
      <c r="AF375" s="36" t="s">
        <v>23</v>
      </c>
      <c r="AG375" s="8" t="s">
        <v>48</v>
      </c>
      <c r="AH375" s="8" t="s">
        <v>48</v>
      </c>
      <c r="AK375" t="str">
        <f t="shared" si="116"/>
        <v>CUST24 DECIMAL(10,2),</v>
      </c>
    </row>
    <row r="376" ht="15.75" customHeight="1">
      <c r="C376" s="31">
        <v>25.0</v>
      </c>
      <c r="D376" s="35" t="s">
        <v>311</v>
      </c>
      <c r="E376" s="35" t="s">
        <v>17</v>
      </c>
      <c r="G376" t="s">
        <v>48</v>
      </c>
      <c r="H376" t="s">
        <v>48</v>
      </c>
      <c r="J376" t="str">
        <f>VLOOKUP($E376,MAPPING!$B$2:$F$7,2,0)</f>
        <v>DECIMAL</v>
      </c>
      <c r="K376" s="36" t="s">
        <v>23</v>
      </c>
      <c r="L376" t="s">
        <v>48</v>
      </c>
      <c r="M376" t="s">
        <v>48</v>
      </c>
      <c r="P376" t="str">
        <f t="shared" si="113"/>
        <v>CUST25 DECIMAL,</v>
      </c>
      <c r="Q376" t="str">
        <f>VLOOKUP($E376,MAPPING!$B$2:$F$7,3,0)</f>
        <v>DECIMAL</v>
      </c>
      <c r="R376" s="36" t="s">
        <v>23</v>
      </c>
      <c r="S376" s="27" t="s">
        <v>48</v>
      </c>
      <c r="T376" s="27" t="s">
        <v>48</v>
      </c>
      <c r="W376" t="str">
        <f t="shared" si="114"/>
        <v>CUST25 DECIMAL(10,2),</v>
      </c>
      <c r="X376" t="str">
        <f>VLOOKUP($E376,MAPPING!$B$2:$F$7,4,0)</f>
        <v>DECIMAL</v>
      </c>
      <c r="Y376" s="36" t="s">
        <v>23</v>
      </c>
      <c r="Z376" s="27" t="s">
        <v>48</v>
      </c>
      <c r="AA376" s="27" t="s">
        <v>48</v>
      </c>
      <c r="AD376" s="28" t="str">
        <f t="shared" si="115"/>
        <v>CUST25 DECIMAL(10,2),</v>
      </c>
      <c r="AE376" t="str">
        <f>VLOOKUP($E376,MAPPING!$B$2:$F$7,5,0)</f>
        <v>DECIMAL</v>
      </c>
      <c r="AF376" s="36" t="s">
        <v>23</v>
      </c>
      <c r="AG376" s="8" t="s">
        <v>48</v>
      </c>
      <c r="AH376" s="8" t="s">
        <v>48</v>
      </c>
      <c r="AK376" t="str">
        <f t="shared" si="116"/>
        <v>CUST25 DECIMAL(10,2),</v>
      </c>
    </row>
    <row r="377" ht="15.75" customHeight="1">
      <c r="C377" s="31">
        <v>26.0</v>
      </c>
      <c r="D377" s="35" t="s">
        <v>312</v>
      </c>
      <c r="E377" s="35" t="s">
        <v>17</v>
      </c>
      <c r="G377" t="s">
        <v>48</v>
      </c>
      <c r="H377" t="s">
        <v>48</v>
      </c>
      <c r="J377" t="str">
        <f>VLOOKUP($E377,MAPPING!$B$2:$F$7,2,0)</f>
        <v>DECIMAL</v>
      </c>
      <c r="K377" s="36" t="s">
        <v>23</v>
      </c>
      <c r="L377" t="s">
        <v>48</v>
      </c>
      <c r="M377" t="s">
        <v>48</v>
      </c>
      <c r="P377" t="str">
        <f t="shared" si="113"/>
        <v>CUST26 DECIMAL,</v>
      </c>
      <c r="Q377" t="str">
        <f>VLOOKUP($E377,MAPPING!$B$2:$F$7,3,0)</f>
        <v>DECIMAL</v>
      </c>
      <c r="R377" s="36" t="s">
        <v>23</v>
      </c>
      <c r="S377" s="27" t="s">
        <v>48</v>
      </c>
      <c r="T377" s="27" t="s">
        <v>48</v>
      </c>
      <c r="W377" t="str">
        <f t="shared" si="114"/>
        <v>CUST26 DECIMAL(10,2),</v>
      </c>
      <c r="X377" t="str">
        <f>VLOOKUP($E377,MAPPING!$B$2:$F$7,4,0)</f>
        <v>DECIMAL</v>
      </c>
      <c r="Y377" s="36" t="s">
        <v>23</v>
      </c>
      <c r="Z377" s="27" t="s">
        <v>48</v>
      </c>
      <c r="AA377" s="27" t="s">
        <v>48</v>
      </c>
      <c r="AD377" s="28" t="str">
        <f t="shared" si="115"/>
        <v>CUST26 DECIMAL(10,2),</v>
      </c>
      <c r="AE377" t="str">
        <f>VLOOKUP($E377,MAPPING!$B$2:$F$7,5,0)</f>
        <v>DECIMAL</v>
      </c>
      <c r="AF377" s="36" t="s">
        <v>23</v>
      </c>
      <c r="AG377" s="8" t="s">
        <v>48</v>
      </c>
      <c r="AH377" s="8" t="s">
        <v>48</v>
      </c>
      <c r="AK377" t="str">
        <f t="shared" si="116"/>
        <v>CUST26 DECIMAL(10,2),</v>
      </c>
    </row>
    <row r="378" ht="15.75" customHeight="1">
      <c r="C378" s="31">
        <v>27.0</v>
      </c>
      <c r="D378" s="35" t="s">
        <v>313</v>
      </c>
      <c r="E378" s="35" t="s">
        <v>17</v>
      </c>
      <c r="G378" t="s">
        <v>48</v>
      </c>
      <c r="H378" t="s">
        <v>48</v>
      </c>
      <c r="J378" t="str">
        <f>VLOOKUP($E378,MAPPING!$B$2:$F$7,2,0)</f>
        <v>DECIMAL</v>
      </c>
      <c r="K378" s="36" t="s">
        <v>23</v>
      </c>
      <c r="L378" t="s">
        <v>48</v>
      </c>
      <c r="M378" t="s">
        <v>48</v>
      </c>
      <c r="P378" t="str">
        <f t="shared" si="113"/>
        <v>CUST27 DECIMAL,</v>
      </c>
      <c r="Q378" t="str">
        <f>VLOOKUP($E378,MAPPING!$B$2:$F$7,3,0)</f>
        <v>DECIMAL</v>
      </c>
      <c r="R378" s="36" t="s">
        <v>23</v>
      </c>
      <c r="S378" s="27" t="s">
        <v>48</v>
      </c>
      <c r="T378" s="27" t="s">
        <v>48</v>
      </c>
      <c r="W378" t="str">
        <f t="shared" si="114"/>
        <v>CUST27 DECIMAL(10,2),</v>
      </c>
      <c r="X378" t="str">
        <f>VLOOKUP($E378,MAPPING!$B$2:$F$7,4,0)</f>
        <v>DECIMAL</v>
      </c>
      <c r="Y378" s="36" t="s">
        <v>23</v>
      </c>
      <c r="Z378" s="27" t="s">
        <v>48</v>
      </c>
      <c r="AA378" s="27" t="s">
        <v>48</v>
      </c>
      <c r="AD378" s="28" t="str">
        <f t="shared" si="115"/>
        <v>CUST27 DECIMAL(10,2),</v>
      </c>
      <c r="AE378" t="str">
        <f>VLOOKUP($E378,MAPPING!$B$2:$F$7,5,0)</f>
        <v>DECIMAL</v>
      </c>
      <c r="AF378" s="36" t="s">
        <v>23</v>
      </c>
      <c r="AG378" s="8" t="s">
        <v>48</v>
      </c>
      <c r="AH378" s="8" t="s">
        <v>48</v>
      </c>
      <c r="AK378" t="str">
        <f t="shared" si="116"/>
        <v>CUST27 DECIMAL(10,2),</v>
      </c>
    </row>
    <row r="379" ht="15.75" customHeight="1">
      <c r="C379" s="31">
        <v>28.0</v>
      </c>
      <c r="D379" s="35" t="s">
        <v>314</v>
      </c>
      <c r="E379" s="35" t="s">
        <v>17</v>
      </c>
      <c r="G379" t="s">
        <v>48</v>
      </c>
      <c r="H379" t="s">
        <v>48</v>
      </c>
      <c r="J379" t="str">
        <f>VLOOKUP($E379,MAPPING!$B$2:$F$7,2,0)</f>
        <v>DECIMAL</v>
      </c>
      <c r="K379" s="36" t="s">
        <v>23</v>
      </c>
      <c r="L379" t="s">
        <v>48</v>
      </c>
      <c r="M379" t="s">
        <v>48</v>
      </c>
      <c r="P379" t="str">
        <f t="shared" si="113"/>
        <v>CUST28 DECIMAL,</v>
      </c>
      <c r="Q379" t="str">
        <f>VLOOKUP($E379,MAPPING!$B$2:$F$7,3,0)</f>
        <v>DECIMAL</v>
      </c>
      <c r="R379" s="36" t="s">
        <v>23</v>
      </c>
      <c r="S379" s="27" t="s">
        <v>48</v>
      </c>
      <c r="T379" s="27" t="s">
        <v>48</v>
      </c>
      <c r="W379" t="str">
        <f t="shared" si="114"/>
        <v>CUST28 DECIMAL(10,2),</v>
      </c>
      <c r="X379" t="str">
        <f>VLOOKUP($E379,MAPPING!$B$2:$F$7,4,0)</f>
        <v>DECIMAL</v>
      </c>
      <c r="Y379" s="36" t="s">
        <v>23</v>
      </c>
      <c r="Z379" s="27" t="s">
        <v>48</v>
      </c>
      <c r="AA379" s="27" t="s">
        <v>48</v>
      </c>
      <c r="AD379" s="28" t="str">
        <f t="shared" si="115"/>
        <v>CUST28 DECIMAL(10,2),</v>
      </c>
      <c r="AE379" t="str">
        <f>VLOOKUP($E379,MAPPING!$B$2:$F$7,5,0)</f>
        <v>DECIMAL</v>
      </c>
      <c r="AF379" s="36" t="s">
        <v>23</v>
      </c>
      <c r="AG379" s="8" t="s">
        <v>48</v>
      </c>
      <c r="AH379" s="8" t="s">
        <v>48</v>
      </c>
      <c r="AK379" t="str">
        <f t="shared" si="116"/>
        <v>CUST28 DECIMAL(10,2),</v>
      </c>
    </row>
    <row r="380" ht="15.75" customHeight="1">
      <c r="C380" s="31">
        <v>29.0</v>
      </c>
      <c r="D380" s="35" t="s">
        <v>315</v>
      </c>
      <c r="E380" s="35" t="s">
        <v>17</v>
      </c>
      <c r="G380" t="s">
        <v>48</v>
      </c>
      <c r="H380" t="s">
        <v>48</v>
      </c>
      <c r="J380" t="str">
        <f>VLOOKUP($E380,MAPPING!$B$2:$F$7,2,0)</f>
        <v>DECIMAL</v>
      </c>
      <c r="K380" s="36" t="s">
        <v>23</v>
      </c>
      <c r="L380" t="s">
        <v>48</v>
      </c>
      <c r="M380" t="s">
        <v>48</v>
      </c>
      <c r="P380" t="str">
        <f t="shared" si="113"/>
        <v>CUST29 DECIMAL,</v>
      </c>
      <c r="Q380" t="str">
        <f>VLOOKUP($E380,MAPPING!$B$2:$F$7,3,0)</f>
        <v>DECIMAL</v>
      </c>
      <c r="R380" s="36" t="s">
        <v>23</v>
      </c>
      <c r="S380" s="27" t="s">
        <v>48</v>
      </c>
      <c r="T380" s="27" t="s">
        <v>48</v>
      </c>
      <c r="W380" t="str">
        <f t="shared" si="114"/>
        <v>CUST29 DECIMAL(10,2),</v>
      </c>
      <c r="X380" t="str">
        <f>VLOOKUP($E380,MAPPING!$B$2:$F$7,4,0)</f>
        <v>DECIMAL</v>
      </c>
      <c r="Y380" s="36" t="s">
        <v>23</v>
      </c>
      <c r="Z380" s="27" t="s">
        <v>48</v>
      </c>
      <c r="AA380" s="27" t="s">
        <v>48</v>
      </c>
      <c r="AD380" s="28" t="str">
        <f t="shared" si="115"/>
        <v>CUST29 DECIMAL(10,2),</v>
      </c>
      <c r="AE380" t="str">
        <f>VLOOKUP($E380,MAPPING!$B$2:$F$7,5,0)</f>
        <v>DECIMAL</v>
      </c>
      <c r="AF380" s="36" t="s">
        <v>23</v>
      </c>
      <c r="AG380" s="8" t="s">
        <v>48</v>
      </c>
      <c r="AH380" s="8" t="s">
        <v>48</v>
      </c>
      <c r="AK380" t="str">
        <f t="shared" si="116"/>
        <v>CUST29 DECIMAL(10,2),</v>
      </c>
    </row>
    <row r="381" ht="15.75" customHeight="1">
      <c r="C381" s="31">
        <v>30.0</v>
      </c>
      <c r="D381" s="35" t="s">
        <v>316</v>
      </c>
      <c r="E381" s="35" t="s">
        <v>17</v>
      </c>
      <c r="G381" t="s">
        <v>48</v>
      </c>
      <c r="H381" t="s">
        <v>48</v>
      </c>
      <c r="J381" t="str">
        <f>VLOOKUP($E381,MAPPING!$B$2:$F$7,2,0)</f>
        <v>DECIMAL</v>
      </c>
      <c r="K381" s="36" t="s">
        <v>23</v>
      </c>
      <c r="L381" t="s">
        <v>48</v>
      </c>
      <c r="M381" t="s">
        <v>48</v>
      </c>
      <c r="P381" t="str">
        <f t="shared" si="113"/>
        <v>CUST30 DECIMAL,</v>
      </c>
      <c r="Q381" t="str">
        <f>VLOOKUP($E381,MAPPING!$B$2:$F$7,3,0)</f>
        <v>DECIMAL</v>
      </c>
      <c r="R381" s="36" t="s">
        <v>23</v>
      </c>
      <c r="S381" s="27" t="s">
        <v>48</v>
      </c>
      <c r="T381" s="27" t="s">
        <v>48</v>
      </c>
      <c r="W381" t="str">
        <f t="shared" si="114"/>
        <v>CUST30 DECIMAL(10,2),</v>
      </c>
      <c r="X381" t="str">
        <f>VLOOKUP($E381,MAPPING!$B$2:$F$7,4,0)</f>
        <v>DECIMAL</v>
      </c>
      <c r="Y381" s="36" t="s">
        <v>23</v>
      </c>
      <c r="Z381" s="27" t="s">
        <v>48</v>
      </c>
      <c r="AA381" s="27" t="s">
        <v>48</v>
      </c>
      <c r="AD381" s="28" t="str">
        <f t="shared" si="115"/>
        <v>CUST30 DECIMAL(10,2),</v>
      </c>
      <c r="AE381" t="str">
        <f>VLOOKUP($E381,MAPPING!$B$2:$F$7,5,0)</f>
        <v>DECIMAL</v>
      </c>
      <c r="AF381" s="36" t="s">
        <v>23</v>
      </c>
      <c r="AG381" s="8" t="s">
        <v>48</v>
      </c>
      <c r="AH381" s="8" t="s">
        <v>48</v>
      </c>
      <c r="AK381" t="str">
        <f t="shared" si="116"/>
        <v>CUST30 DECIMAL(10,2),</v>
      </c>
    </row>
    <row r="382" ht="15.75" customHeight="1">
      <c r="C382" s="31">
        <v>31.0</v>
      </c>
      <c r="D382" s="35" t="s">
        <v>317</v>
      </c>
      <c r="E382" s="35" t="s">
        <v>17</v>
      </c>
      <c r="G382" t="s">
        <v>48</v>
      </c>
      <c r="H382" t="s">
        <v>48</v>
      </c>
      <c r="J382" t="str">
        <f>VLOOKUP($E382,MAPPING!$B$2:$F$7,2,0)</f>
        <v>DECIMAL</v>
      </c>
      <c r="K382" s="36" t="s">
        <v>23</v>
      </c>
      <c r="L382" t="s">
        <v>48</v>
      </c>
      <c r="M382" t="s">
        <v>48</v>
      </c>
      <c r="P382" t="str">
        <f t="shared" si="113"/>
        <v>CUST31 DECIMAL,</v>
      </c>
      <c r="Q382" t="str">
        <f>VLOOKUP($E382,MAPPING!$B$2:$F$7,3,0)</f>
        <v>DECIMAL</v>
      </c>
      <c r="R382" s="36" t="s">
        <v>23</v>
      </c>
      <c r="S382" s="27" t="s">
        <v>48</v>
      </c>
      <c r="T382" s="27" t="s">
        <v>48</v>
      </c>
      <c r="W382" t="str">
        <f t="shared" si="114"/>
        <v>CUST31 DECIMAL(10,2),</v>
      </c>
      <c r="X382" t="str">
        <f>VLOOKUP($E382,MAPPING!$B$2:$F$7,4,0)</f>
        <v>DECIMAL</v>
      </c>
      <c r="Y382" s="36" t="s">
        <v>23</v>
      </c>
      <c r="Z382" s="27" t="s">
        <v>48</v>
      </c>
      <c r="AA382" s="27" t="s">
        <v>48</v>
      </c>
      <c r="AD382" s="28" t="str">
        <f t="shared" si="115"/>
        <v>CUST31 DECIMAL(10,2),</v>
      </c>
      <c r="AE382" t="str">
        <f>VLOOKUP($E382,MAPPING!$B$2:$F$7,5,0)</f>
        <v>DECIMAL</v>
      </c>
      <c r="AF382" s="36" t="s">
        <v>23</v>
      </c>
      <c r="AG382" s="8" t="s">
        <v>48</v>
      </c>
      <c r="AH382" s="8" t="s">
        <v>48</v>
      </c>
      <c r="AK382" t="str">
        <f t="shared" si="116"/>
        <v>CUST31 DECIMAL(10,2),</v>
      </c>
    </row>
    <row r="383" ht="15.75" customHeight="1">
      <c r="C383" s="31">
        <v>32.0</v>
      </c>
      <c r="D383" s="35" t="s">
        <v>318</v>
      </c>
      <c r="E383" s="35" t="s">
        <v>17</v>
      </c>
      <c r="G383" t="s">
        <v>48</v>
      </c>
      <c r="H383" t="s">
        <v>48</v>
      </c>
      <c r="J383" t="str">
        <f>VLOOKUP($E383,MAPPING!$B$2:$F$7,2,0)</f>
        <v>DECIMAL</v>
      </c>
      <c r="K383" s="36" t="s">
        <v>23</v>
      </c>
      <c r="L383" t="s">
        <v>48</v>
      </c>
      <c r="M383" t="s">
        <v>48</v>
      </c>
      <c r="P383" t="str">
        <f t="shared" si="113"/>
        <v>CUST32 DECIMAL,</v>
      </c>
      <c r="Q383" t="str">
        <f>VLOOKUP($E383,MAPPING!$B$2:$F$7,3,0)</f>
        <v>DECIMAL</v>
      </c>
      <c r="R383" s="36" t="s">
        <v>23</v>
      </c>
      <c r="S383" s="27" t="s">
        <v>48</v>
      </c>
      <c r="T383" s="27" t="s">
        <v>48</v>
      </c>
      <c r="W383" t="str">
        <f t="shared" si="114"/>
        <v>CUST32 DECIMAL(10,2),</v>
      </c>
      <c r="X383" t="str">
        <f>VLOOKUP($E383,MAPPING!$B$2:$F$7,4,0)</f>
        <v>DECIMAL</v>
      </c>
      <c r="Y383" s="36" t="s">
        <v>23</v>
      </c>
      <c r="Z383" s="27" t="s">
        <v>48</v>
      </c>
      <c r="AA383" s="27" t="s">
        <v>48</v>
      </c>
      <c r="AD383" s="28" t="str">
        <f t="shared" si="115"/>
        <v>CUST32 DECIMAL(10,2),</v>
      </c>
      <c r="AE383" t="str">
        <f>VLOOKUP($E383,MAPPING!$B$2:$F$7,5,0)</f>
        <v>DECIMAL</v>
      </c>
      <c r="AF383" s="36" t="s">
        <v>23</v>
      </c>
      <c r="AG383" s="8" t="s">
        <v>48</v>
      </c>
      <c r="AH383" s="8" t="s">
        <v>48</v>
      </c>
      <c r="AK383" t="str">
        <f t="shared" si="116"/>
        <v>CUST32 DECIMAL(10,2),</v>
      </c>
    </row>
    <row r="384" ht="15.75" customHeight="1">
      <c r="C384" s="31">
        <v>33.0</v>
      </c>
      <c r="D384" s="35" t="s">
        <v>319</v>
      </c>
      <c r="E384" s="35" t="s">
        <v>17</v>
      </c>
      <c r="G384" t="s">
        <v>48</v>
      </c>
      <c r="H384" t="s">
        <v>48</v>
      </c>
      <c r="J384" t="str">
        <f>VLOOKUP($E384,MAPPING!$B$2:$F$7,2,0)</f>
        <v>DECIMAL</v>
      </c>
      <c r="K384" s="36" t="s">
        <v>23</v>
      </c>
      <c r="L384" t="s">
        <v>48</v>
      </c>
      <c r="M384" t="s">
        <v>48</v>
      </c>
      <c r="P384" t="str">
        <f t="shared" si="113"/>
        <v>CUST33 DECIMAL,</v>
      </c>
      <c r="Q384" t="str">
        <f>VLOOKUP($E384,MAPPING!$B$2:$F$7,3,0)</f>
        <v>DECIMAL</v>
      </c>
      <c r="R384" s="36" t="s">
        <v>23</v>
      </c>
      <c r="S384" s="27" t="s">
        <v>48</v>
      </c>
      <c r="T384" s="27" t="s">
        <v>48</v>
      </c>
      <c r="W384" t="str">
        <f t="shared" si="114"/>
        <v>CUST33 DECIMAL(10,2),</v>
      </c>
      <c r="X384" t="str">
        <f>VLOOKUP($E384,MAPPING!$B$2:$F$7,4,0)</f>
        <v>DECIMAL</v>
      </c>
      <c r="Y384" s="36" t="s">
        <v>23</v>
      </c>
      <c r="Z384" s="27" t="s">
        <v>48</v>
      </c>
      <c r="AA384" s="27" t="s">
        <v>48</v>
      </c>
      <c r="AD384" s="28" t="str">
        <f t="shared" si="115"/>
        <v>CUST33 DECIMAL(10,2),</v>
      </c>
      <c r="AE384" t="str">
        <f>VLOOKUP($E384,MAPPING!$B$2:$F$7,5,0)</f>
        <v>DECIMAL</v>
      </c>
      <c r="AF384" s="36" t="s">
        <v>23</v>
      </c>
      <c r="AG384" s="8" t="s">
        <v>48</v>
      </c>
      <c r="AH384" s="8" t="s">
        <v>48</v>
      </c>
      <c r="AK384" t="str">
        <f t="shared" si="116"/>
        <v>CUST33 DECIMAL(10,2),</v>
      </c>
    </row>
    <row r="385" ht="15.75" customHeight="1">
      <c r="C385" s="31">
        <v>34.0</v>
      </c>
      <c r="D385" s="35" t="s">
        <v>320</v>
      </c>
      <c r="E385" s="35" t="s">
        <v>17</v>
      </c>
      <c r="G385" t="s">
        <v>48</v>
      </c>
      <c r="H385" t="s">
        <v>48</v>
      </c>
      <c r="J385" t="str">
        <f>VLOOKUP($E385,MAPPING!$B$2:$F$7,2,0)</f>
        <v>DECIMAL</v>
      </c>
      <c r="K385" s="36" t="s">
        <v>23</v>
      </c>
      <c r="L385" t="s">
        <v>48</v>
      </c>
      <c r="M385" t="s">
        <v>48</v>
      </c>
      <c r="P385" t="str">
        <f t="shared" si="113"/>
        <v>CUST34 DECIMAL,</v>
      </c>
      <c r="Q385" t="str">
        <f>VLOOKUP($E385,MAPPING!$B$2:$F$7,3,0)</f>
        <v>DECIMAL</v>
      </c>
      <c r="R385" s="36" t="s">
        <v>23</v>
      </c>
      <c r="S385" s="27" t="s">
        <v>48</v>
      </c>
      <c r="T385" s="27" t="s">
        <v>48</v>
      </c>
      <c r="W385" t="str">
        <f t="shared" si="114"/>
        <v>CUST34 DECIMAL(10,2),</v>
      </c>
      <c r="X385" t="str">
        <f>VLOOKUP($E385,MAPPING!$B$2:$F$7,4,0)</f>
        <v>DECIMAL</v>
      </c>
      <c r="Y385" s="36" t="s">
        <v>23</v>
      </c>
      <c r="Z385" s="27" t="s">
        <v>48</v>
      </c>
      <c r="AA385" s="27" t="s">
        <v>48</v>
      </c>
      <c r="AD385" s="28" t="str">
        <f t="shared" si="115"/>
        <v>CUST34 DECIMAL(10,2),</v>
      </c>
      <c r="AE385" t="str">
        <f>VLOOKUP($E385,MAPPING!$B$2:$F$7,5,0)</f>
        <v>DECIMAL</v>
      </c>
      <c r="AF385" s="36" t="s">
        <v>23</v>
      </c>
      <c r="AG385" s="8" t="s">
        <v>48</v>
      </c>
      <c r="AH385" s="8" t="s">
        <v>48</v>
      </c>
      <c r="AK385" t="str">
        <f t="shared" si="116"/>
        <v>CUST34 DECIMAL(10,2),</v>
      </c>
    </row>
    <row r="386" ht="15.75" customHeight="1">
      <c r="C386" s="31">
        <v>35.0</v>
      </c>
      <c r="D386" s="35" t="s">
        <v>321</v>
      </c>
      <c r="E386" s="35" t="s">
        <v>17</v>
      </c>
      <c r="G386" t="s">
        <v>48</v>
      </c>
      <c r="H386" t="s">
        <v>48</v>
      </c>
      <c r="J386" t="str">
        <f>VLOOKUP($E386,MAPPING!$B$2:$F$7,2,0)</f>
        <v>DECIMAL</v>
      </c>
      <c r="K386" s="36" t="s">
        <v>23</v>
      </c>
      <c r="L386" t="s">
        <v>48</v>
      </c>
      <c r="M386" t="s">
        <v>48</v>
      </c>
      <c r="P386" t="str">
        <f t="shared" si="113"/>
        <v>CUST35 DECIMAL,</v>
      </c>
      <c r="Q386" t="str">
        <f>VLOOKUP($E386,MAPPING!$B$2:$F$7,3,0)</f>
        <v>DECIMAL</v>
      </c>
      <c r="R386" s="36" t="s">
        <v>23</v>
      </c>
      <c r="S386" s="27" t="s">
        <v>48</v>
      </c>
      <c r="T386" s="27" t="s">
        <v>48</v>
      </c>
      <c r="W386" t="str">
        <f t="shared" si="114"/>
        <v>CUST35 DECIMAL(10,2),</v>
      </c>
      <c r="X386" t="str">
        <f>VLOOKUP($E386,MAPPING!$B$2:$F$7,4,0)</f>
        <v>DECIMAL</v>
      </c>
      <c r="Y386" s="36" t="s">
        <v>23</v>
      </c>
      <c r="Z386" s="27" t="s">
        <v>48</v>
      </c>
      <c r="AA386" s="27" t="s">
        <v>48</v>
      </c>
      <c r="AD386" s="28" t="str">
        <f t="shared" si="115"/>
        <v>CUST35 DECIMAL(10,2),</v>
      </c>
      <c r="AE386" t="str">
        <f>VLOOKUP($E386,MAPPING!$B$2:$F$7,5,0)</f>
        <v>DECIMAL</v>
      </c>
      <c r="AF386" s="36" t="s">
        <v>23</v>
      </c>
      <c r="AG386" s="8" t="s">
        <v>48</v>
      </c>
      <c r="AH386" s="8" t="s">
        <v>48</v>
      </c>
      <c r="AK386" t="str">
        <f t="shared" si="116"/>
        <v>CUST35 DECIMAL(10,2),</v>
      </c>
    </row>
    <row r="387" ht="15.75" customHeight="1">
      <c r="C387" s="31">
        <v>36.0</v>
      </c>
      <c r="D387" s="35" t="s">
        <v>322</v>
      </c>
      <c r="E387" s="35" t="s">
        <v>17</v>
      </c>
      <c r="G387" t="s">
        <v>48</v>
      </c>
      <c r="H387" t="s">
        <v>48</v>
      </c>
      <c r="J387" t="str">
        <f>VLOOKUP($E387,MAPPING!$B$2:$F$7,2,0)</f>
        <v>DECIMAL</v>
      </c>
      <c r="K387" s="36" t="s">
        <v>23</v>
      </c>
      <c r="L387" t="s">
        <v>48</v>
      </c>
      <c r="M387" t="s">
        <v>48</v>
      </c>
      <c r="P387" t="str">
        <f t="shared" si="113"/>
        <v>CUST36 DECIMAL,</v>
      </c>
      <c r="Q387" t="str">
        <f>VLOOKUP($E387,MAPPING!$B$2:$F$7,3,0)</f>
        <v>DECIMAL</v>
      </c>
      <c r="R387" s="36" t="s">
        <v>23</v>
      </c>
      <c r="S387" s="27" t="s">
        <v>48</v>
      </c>
      <c r="T387" s="27" t="s">
        <v>48</v>
      </c>
      <c r="W387" t="str">
        <f t="shared" si="114"/>
        <v>CUST36 DECIMAL(10,2),</v>
      </c>
      <c r="X387" t="str">
        <f>VLOOKUP($E387,MAPPING!$B$2:$F$7,4,0)</f>
        <v>DECIMAL</v>
      </c>
      <c r="Y387" s="36" t="s">
        <v>23</v>
      </c>
      <c r="Z387" s="27" t="s">
        <v>48</v>
      </c>
      <c r="AA387" s="27" t="s">
        <v>48</v>
      </c>
      <c r="AD387" s="28" t="str">
        <f t="shared" si="115"/>
        <v>CUST36 DECIMAL(10,2),</v>
      </c>
      <c r="AE387" t="str">
        <f>VLOOKUP($E387,MAPPING!$B$2:$F$7,5,0)</f>
        <v>DECIMAL</v>
      </c>
      <c r="AF387" s="36" t="s">
        <v>23</v>
      </c>
      <c r="AG387" s="8" t="s">
        <v>48</v>
      </c>
      <c r="AH387" s="8" t="s">
        <v>48</v>
      </c>
      <c r="AK387" t="str">
        <f t="shared" si="116"/>
        <v>CUST36 DECIMAL(10,2),</v>
      </c>
    </row>
    <row r="388" ht="15.75" customHeight="1">
      <c r="C388" s="31">
        <v>37.0</v>
      </c>
      <c r="D388" s="35" t="s">
        <v>323</v>
      </c>
      <c r="E388" s="35" t="s">
        <v>17</v>
      </c>
      <c r="G388" t="s">
        <v>48</v>
      </c>
      <c r="H388" t="s">
        <v>48</v>
      </c>
      <c r="J388" t="str">
        <f>VLOOKUP($E388,MAPPING!$B$2:$F$7,2,0)</f>
        <v>DECIMAL</v>
      </c>
      <c r="K388" s="36" t="s">
        <v>23</v>
      </c>
      <c r="L388" t="s">
        <v>48</v>
      </c>
      <c r="M388" t="s">
        <v>48</v>
      </c>
      <c r="P388" t="str">
        <f t="shared" si="113"/>
        <v>CUST37 DECIMAL,</v>
      </c>
      <c r="Q388" t="str">
        <f>VLOOKUP($E388,MAPPING!$B$2:$F$7,3,0)</f>
        <v>DECIMAL</v>
      </c>
      <c r="R388" s="36" t="s">
        <v>23</v>
      </c>
      <c r="S388" s="27" t="s">
        <v>48</v>
      </c>
      <c r="T388" s="27" t="s">
        <v>48</v>
      </c>
      <c r="W388" t="str">
        <f t="shared" si="114"/>
        <v>CUST37 DECIMAL(10,2),</v>
      </c>
      <c r="X388" t="str">
        <f>VLOOKUP($E388,MAPPING!$B$2:$F$7,4,0)</f>
        <v>DECIMAL</v>
      </c>
      <c r="Y388" s="36" t="s">
        <v>23</v>
      </c>
      <c r="Z388" s="27" t="s">
        <v>48</v>
      </c>
      <c r="AA388" s="27" t="s">
        <v>48</v>
      </c>
      <c r="AD388" s="28" t="str">
        <f t="shared" si="115"/>
        <v>CUST37 DECIMAL(10,2),</v>
      </c>
      <c r="AE388" t="str">
        <f>VLOOKUP($E388,MAPPING!$B$2:$F$7,5,0)</f>
        <v>DECIMAL</v>
      </c>
      <c r="AF388" s="36" t="s">
        <v>23</v>
      </c>
      <c r="AG388" s="8" t="s">
        <v>48</v>
      </c>
      <c r="AH388" s="8" t="s">
        <v>48</v>
      </c>
      <c r="AK388" t="str">
        <f t="shared" si="116"/>
        <v>CUST37 DECIMAL(10,2),</v>
      </c>
    </row>
    <row r="389" ht="15.75" customHeight="1">
      <c r="C389" s="31">
        <v>38.0</v>
      </c>
      <c r="D389" s="35" t="s">
        <v>324</v>
      </c>
      <c r="E389" s="35" t="s">
        <v>17</v>
      </c>
      <c r="G389" t="s">
        <v>48</v>
      </c>
      <c r="H389" t="s">
        <v>48</v>
      </c>
      <c r="J389" t="str">
        <f>VLOOKUP($E389,MAPPING!$B$2:$F$7,2,0)</f>
        <v>DECIMAL</v>
      </c>
      <c r="K389" s="36" t="s">
        <v>23</v>
      </c>
      <c r="L389" t="s">
        <v>48</v>
      </c>
      <c r="M389" t="s">
        <v>48</v>
      </c>
      <c r="P389" t="str">
        <f t="shared" si="113"/>
        <v>CUST38 DECIMAL,</v>
      </c>
      <c r="Q389" t="str">
        <f>VLOOKUP($E389,MAPPING!$B$2:$F$7,3,0)</f>
        <v>DECIMAL</v>
      </c>
      <c r="R389" s="36" t="s">
        <v>23</v>
      </c>
      <c r="S389" s="27" t="s">
        <v>48</v>
      </c>
      <c r="T389" s="27" t="s">
        <v>48</v>
      </c>
      <c r="W389" t="str">
        <f t="shared" si="114"/>
        <v>CUST38 DECIMAL(10,2),</v>
      </c>
      <c r="X389" t="str">
        <f>VLOOKUP($E389,MAPPING!$B$2:$F$7,4,0)</f>
        <v>DECIMAL</v>
      </c>
      <c r="Y389" s="36" t="s">
        <v>23</v>
      </c>
      <c r="Z389" s="27" t="s">
        <v>48</v>
      </c>
      <c r="AA389" s="27" t="s">
        <v>48</v>
      </c>
      <c r="AD389" s="28" t="str">
        <f t="shared" si="115"/>
        <v>CUST38 DECIMAL(10,2),</v>
      </c>
      <c r="AE389" t="str">
        <f>VLOOKUP($E389,MAPPING!$B$2:$F$7,5,0)</f>
        <v>DECIMAL</v>
      </c>
      <c r="AF389" s="36" t="s">
        <v>23</v>
      </c>
      <c r="AG389" s="8" t="s">
        <v>48</v>
      </c>
      <c r="AH389" s="8" t="s">
        <v>48</v>
      </c>
      <c r="AK389" t="str">
        <f t="shared" si="116"/>
        <v>CUST38 DECIMAL(10,2),</v>
      </c>
    </row>
    <row r="390" ht="15.75" customHeight="1">
      <c r="C390" s="31">
        <v>39.0</v>
      </c>
      <c r="D390" s="35" t="s">
        <v>325</v>
      </c>
      <c r="E390" s="35" t="s">
        <v>17</v>
      </c>
      <c r="G390" t="s">
        <v>48</v>
      </c>
      <c r="H390" t="s">
        <v>48</v>
      </c>
      <c r="J390" t="str">
        <f>VLOOKUP($E390,MAPPING!$B$2:$F$7,2,0)</f>
        <v>DECIMAL</v>
      </c>
      <c r="K390" s="36" t="s">
        <v>23</v>
      </c>
      <c r="L390" t="s">
        <v>48</v>
      </c>
      <c r="M390" t="s">
        <v>48</v>
      </c>
      <c r="P390" t="str">
        <f t="shared" si="113"/>
        <v>CUST39 DECIMAL,</v>
      </c>
      <c r="Q390" t="str">
        <f>VLOOKUP($E390,MAPPING!$B$2:$F$7,3,0)</f>
        <v>DECIMAL</v>
      </c>
      <c r="R390" s="36" t="s">
        <v>23</v>
      </c>
      <c r="S390" s="27" t="s">
        <v>48</v>
      </c>
      <c r="T390" s="27" t="s">
        <v>48</v>
      </c>
      <c r="W390" t="str">
        <f t="shared" si="114"/>
        <v>CUST39 DECIMAL(10,2),</v>
      </c>
      <c r="X390" t="str">
        <f>VLOOKUP($E390,MAPPING!$B$2:$F$7,4,0)</f>
        <v>DECIMAL</v>
      </c>
      <c r="Y390" s="36" t="s">
        <v>23</v>
      </c>
      <c r="Z390" s="27" t="s">
        <v>48</v>
      </c>
      <c r="AA390" s="27" t="s">
        <v>48</v>
      </c>
      <c r="AD390" s="28" t="str">
        <f t="shared" si="115"/>
        <v>CUST39 DECIMAL(10,2),</v>
      </c>
      <c r="AE390" t="str">
        <f>VLOOKUP($E390,MAPPING!$B$2:$F$7,5,0)</f>
        <v>DECIMAL</v>
      </c>
      <c r="AF390" s="36" t="s">
        <v>23</v>
      </c>
      <c r="AG390" s="8" t="s">
        <v>48</v>
      </c>
      <c r="AH390" s="8" t="s">
        <v>48</v>
      </c>
      <c r="AK390" t="str">
        <f t="shared" si="116"/>
        <v>CUST39 DECIMAL(10,2),</v>
      </c>
    </row>
    <row r="391" ht="15.75" customHeight="1">
      <c r="C391" s="31">
        <v>40.0</v>
      </c>
      <c r="D391" s="35" t="s">
        <v>326</v>
      </c>
      <c r="E391" s="35" t="s">
        <v>17</v>
      </c>
      <c r="G391" t="s">
        <v>48</v>
      </c>
      <c r="H391" t="s">
        <v>48</v>
      </c>
      <c r="J391" t="str">
        <f>VLOOKUP($E391,MAPPING!$B$2:$F$7,2,0)</f>
        <v>DECIMAL</v>
      </c>
      <c r="K391" s="36" t="s">
        <v>23</v>
      </c>
      <c r="L391" t="s">
        <v>48</v>
      </c>
      <c r="M391" t="s">
        <v>48</v>
      </c>
      <c r="P391" t="str">
        <f t="shared" si="113"/>
        <v>CUST40 DECIMAL,</v>
      </c>
      <c r="Q391" t="str">
        <f>VLOOKUP($E391,MAPPING!$B$2:$F$7,3,0)</f>
        <v>DECIMAL</v>
      </c>
      <c r="R391" s="36" t="s">
        <v>23</v>
      </c>
      <c r="S391" s="27" t="s">
        <v>48</v>
      </c>
      <c r="T391" s="27" t="s">
        <v>48</v>
      </c>
      <c r="W391" t="str">
        <f t="shared" si="114"/>
        <v>CUST40 DECIMAL(10,2),</v>
      </c>
      <c r="X391" t="str">
        <f>VLOOKUP($E391,MAPPING!$B$2:$F$7,4,0)</f>
        <v>DECIMAL</v>
      </c>
      <c r="Y391" s="36" t="s">
        <v>23</v>
      </c>
      <c r="Z391" s="27" t="s">
        <v>48</v>
      </c>
      <c r="AA391" s="27" t="s">
        <v>48</v>
      </c>
      <c r="AD391" s="28" t="str">
        <f t="shared" si="115"/>
        <v>CUST40 DECIMAL(10,2),</v>
      </c>
      <c r="AE391" t="str">
        <f>VLOOKUP($E391,MAPPING!$B$2:$F$7,5,0)</f>
        <v>DECIMAL</v>
      </c>
      <c r="AF391" s="36" t="s">
        <v>23</v>
      </c>
      <c r="AG391" s="8" t="s">
        <v>48</v>
      </c>
      <c r="AH391" s="8" t="s">
        <v>48</v>
      </c>
      <c r="AK391" t="str">
        <f t="shared" si="116"/>
        <v>CUST40 DECIMAL(10,2),</v>
      </c>
    </row>
    <row r="392" ht="15.75" customHeight="1">
      <c r="C392" s="31">
        <v>41.0</v>
      </c>
      <c r="D392" s="35" t="s">
        <v>327</v>
      </c>
      <c r="E392" s="35" t="s">
        <v>17</v>
      </c>
      <c r="G392" t="s">
        <v>48</v>
      </c>
      <c r="H392" t="s">
        <v>48</v>
      </c>
      <c r="J392" t="str">
        <f>VLOOKUP($E392,MAPPING!$B$2:$F$7,2,0)</f>
        <v>DECIMAL</v>
      </c>
      <c r="K392" s="36" t="s">
        <v>23</v>
      </c>
      <c r="L392" t="s">
        <v>48</v>
      </c>
      <c r="M392" t="s">
        <v>48</v>
      </c>
      <c r="P392" t="str">
        <f t="shared" si="113"/>
        <v>CUST41 DECIMAL,</v>
      </c>
      <c r="Q392" t="str">
        <f>VLOOKUP($E392,MAPPING!$B$2:$F$7,3,0)</f>
        <v>DECIMAL</v>
      </c>
      <c r="R392" s="36" t="s">
        <v>23</v>
      </c>
      <c r="S392" s="27" t="s">
        <v>48</v>
      </c>
      <c r="T392" s="27" t="s">
        <v>48</v>
      </c>
      <c r="W392" t="str">
        <f t="shared" si="114"/>
        <v>CUST41 DECIMAL(10,2),</v>
      </c>
      <c r="X392" t="str">
        <f>VLOOKUP($E392,MAPPING!$B$2:$F$7,4,0)</f>
        <v>DECIMAL</v>
      </c>
      <c r="Y392" s="36" t="s">
        <v>23</v>
      </c>
      <c r="Z392" s="27" t="s">
        <v>48</v>
      </c>
      <c r="AA392" s="27" t="s">
        <v>48</v>
      </c>
      <c r="AD392" s="28" t="str">
        <f t="shared" si="115"/>
        <v>CUST41 DECIMAL(10,2),</v>
      </c>
      <c r="AE392" t="str">
        <f>VLOOKUP($E392,MAPPING!$B$2:$F$7,5,0)</f>
        <v>DECIMAL</v>
      </c>
      <c r="AF392" s="36" t="s">
        <v>23</v>
      </c>
      <c r="AG392" s="8" t="s">
        <v>48</v>
      </c>
      <c r="AH392" s="8" t="s">
        <v>48</v>
      </c>
      <c r="AK392" t="str">
        <f t="shared" si="116"/>
        <v>CUST41 DECIMAL(10,2),</v>
      </c>
    </row>
    <row r="393" ht="15.75" customHeight="1">
      <c r="C393" s="31">
        <v>42.0</v>
      </c>
      <c r="D393" s="35" t="s">
        <v>328</v>
      </c>
      <c r="E393" s="35" t="s">
        <v>17</v>
      </c>
      <c r="G393" t="s">
        <v>48</v>
      </c>
      <c r="H393" t="s">
        <v>48</v>
      </c>
      <c r="J393" t="str">
        <f>VLOOKUP($E393,MAPPING!$B$2:$F$7,2,0)</f>
        <v>DECIMAL</v>
      </c>
      <c r="K393" s="36" t="s">
        <v>23</v>
      </c>
      <c r="L393" t="s">
        <v>48</v>
      </c>
      <c r="M393" t="s">
        <v>48</v>
      </c>
      <c r="P393" t="str">
        <f t="shared" si="113"/>
        <v>CUST42 DECIMAL,</v>
      </c>
      <c r="Q393" t="str">
        <f>VLOOKUP($E393,MAPPING!$B$2:$F$7,3,0)</f>
        <v>DECIMAL</v>
      </c>
      <c r="R393" s="36" t="s">
        <v>23</v>
      </c>
      <c r="S393" s="27" t="s">
        <v>48</v>
      </c>
      <c r="T393" s="27" t="s">
        <v>48</v>
      </c>
      <c r="W393" t="str">
        <f t="shared" si="114"/>
        <v>CUST42 DECIMAL(10,2),</v>
      </c>
      <c r="X393" t="str">
        <f>VLOOKUP($E393,MAPPING!$B$2:$F$7,4,0)</f>
        <v>DECIMAL</v>
      </c>
      <c r="Y393" s="36" t="s">
        <v>23</v>
      </c>
      <c r="Z393" s="27" t="s">
        <v>48</v>
      </c>
      <c r="AA393" s="27" t="s">
        <v>48</v>
      </c>
      <c r="AD393" s="28" t="str">
        <f t="shared" si="115"/>
        <v>CUST42 DECIMAL(10,2),</v>
      </c>
      <c r="AE393" t="str">
        <f>VLOOKUP($E393,MAPPING!$B$2:$F$7,5,0)</f>
        <v>DECIMAL</v>
      </c>
      <c r="AF393" s="36" t="s">
        <v>23</v>
      </c>
      <c r="AG393" s="8" t="s">
        <v>48</v>
      </c>
      <c r="AH393" s="8" t="s">
        <v>48</v>
      </c>
      <c r="AK393" t="str">
        <f t="shared" si="116"/>
        <v>CUST42 DECIMAL(10,2),</v>
      </c>
    </row>
    <row r="394" ht="15.75" customHeight="1">
      <c r="C394" s="31">
        <v>43.0</v>
      </c>
      <c r="D394" s="35" t="s">
        <v>329</v>
      </c>
      <c r="E394" s="35" t="s">
        <v>17</v>
      </c>
      <c r="G394" t="s">
        <v>48</v>
      </c>
      <c r="H394" t="s">
        <v>48</v>
      </c>
      <c r="J394" t="str">
        <f>VLOOKUP($E394,MAPPING!$B$2:$F$7,2,0)</f>
        <v>DECIMAL</v>
      </c>
      <c r="K394" s="36" t="s">
        <v>23</v>
      </c>
      <c r="L394" t="s">
        <v>48</v>
      </c>
      <c r="M394" t="s">
        <v>48</v>
      </c>
      <c r="P394" t="str">
        <f t="shared" si="113"/>
        <v>CUST43 DECIMAL,</v>
      </c>
      <c r="Q394" t="str">
        <f>VLOOKUP($E394,MAPPING!$B$2:$F$7,3,0)</f>
        <v>DECIMAL</v>
      </c>
      <c r="R394" s="36" t="s">
        <v>23</v>
      </c>
      <c r="S394" s="27" t="s">
        <v>48</v>
      </c>
      <c r="T394" s="27" t="s">
        <v>48</v>
      </c>
      <c r="W394" t="str">
        <f t="shared" si="114"/>
        <v>CUST43 DECIMAL(10,2),</v>
      </c>
      <c r="X394" t="str">
        <f>VLOOKUP($E394,MAPPING!$B$2:$F$7,4,0)</f>
        <v>DECIMAL</v>
      </c>
      <c r="Y394" s="36" t="s">
        <v>23</v>
      </c>
      <c r="Z394" s="27" t="s">
        <v>48</v>
      </c>
      <c r="AA394" s="27" t="s">
        <v>48</v>
      </c>
      <c r="AD394" s="28" t="str">
        <f t="shared" si="115"/>
        <v>CUST43 DECIMAL(10,2),</v>
      </c>
      <c r="AE394" t="str">
        <f>VLOOKUP($E394,MAPPING!$B$2:$F$7,5,0)</f>
        <v>DECIMAL</v>
      </c>
      <c r="AF394" s="36" t="s">
        <v>23</v>
      </c>
      <c r="AG394" s="8" t="s">
        <v>48</v>
      </c>
      <c r="AH394" s="8" t="s">
        <v>48</v>
      </c>
      <c r="AK394" t="str">
        <f t="shared" si="116"/>
        <v>CUST43 DECIMAL(10,2),</v>
      </c>
    </row>
    <row r="395" ht="15.75" customHeight="1">
      <c r="C395" s="31">
        <v>44.0</v>
      </c>
      <c r="D395" s="35" t="s">
        <v>330</v>
      </c>
      <c r="E395" s="35" t="s">
        <v>17</v>
      </c>
      <c r="G395" t="s">
        <v>48</v>
      </c>
      <c r="H395" t="s">
        <v>48</v>
      </c>
      <c r="J395" t="str">
        <f>VLOOKUP($E395,MAPPING!$B$2:$F$7,2,0)</f>
        <v>DECIMAL</v>
      </c>
      <c r="K395" s="36" t="s">
        <v>23</v>
      </c>
      <c r="L395" t="s">
        <v>48</v>
      </c>
      <c r="M395" t="s">
        <v>48</v>
      </c>
      <c r="P395" t="str">
        <f t="shared" si="113"/>
        <v>CUST44 DECIMAL,</v>
      </c>
      <c r="Q395" t="str">
        <f>VLOOKUP($E395,MAPPING!$B$2:$F$7,3,0)</f>
        <v>DECIMAL</v>
      </c>
      <c r="R395" s="36" t="s">
        <v>23</v>
      </c>
      <c r="S395" s="27" t="s">
        <v>48</v>
      </c>
      <c r="T395" s="27" t="s">
        <v>48</v>
      </c>
      <c r="W395" t="str">
        <f t="shared" si="114"/>
        <v>CUST44 DECIMAL(10,2),</v>
      </c>
      <c r="X395" t="str">
        <f>VLOOKUP($E395,MAPPING!$B$2:$F$7,4,0)</f>
        <v>DECIMAL</v>
      </c>
      <c r="Y395" s="36" t="s">
        <v>23</v>
      </c>
      <c r="Z395" s="27" t="s">
        <v>48</v>
      </c>
      <c r="AA395" s="27" t="s">
        <v>48</v>
      </c>
      <c r="AD395" s="28" t="str">
        <f t="shared" si="115"/>
        <v>CUST44 DECIMAL(10,2),</v>
      </c>
      <c r="AE395" t="str">
        <f>VLOOKUP($E395,MAPPING!$B$2:$F$7,5,0)</f>
        <v>DECIMAL</v>
      </c>
      <c r="AF395" s="36" t="s">
        <v>23</v>
      </c>
      <c r="AG395" s="8" t="s">
        <v>48</v>
      </c>
      <c r="AH395" s="8" t="s">
        <v>48</v>
      </c>
      <c r="AK395" t="str">
        <f t="shared" si="116"/>
        <v>CUST44 DECIMAL(10,2),</v>
      </c>
    </row>
    <row r="396" ht="15.75" customHeight="1">
      <c r="C396" s="31">
        <v>45.0</v>
      </c>
      <c r="D396" s="35" t="s">
        <v>331</v>
      </c>
      <c r="E396" s="35" t="s">
        <v>17</v>
      </c>
      <c r="G396" t="s">
        <v>48</v>
      </c>
      <c r="H396" t="s">
        <v>48</v>
      </c>
      <c r="J396" t="str">
        <f>VLOOKUP($E396,MAPPING!$B$2:$F$7,2,0)</f>
        <v>DECIMAL</v>
      </c>
      <c r="K396" s="36" t="s">
        <v>23</v>
      </c>
      <c r="L396" t="s">
        <v>48</v>
      </c>
      <c r="M396" t="s">
        <v>48</v>
      </c>
      <c r="P396" t="str">
        <f t="shared" si="113"/>
        <v>CUST45 DECIMAL,</v>
      </c>
      <c r="Q396" t="str">
        <f>VLOOKUP($E396,MAPPING!$B$2:$F$7,3,0)</f>
        <v>DECIMAL</v>
      </c>
      <c r="R396" s="36" t="s">
        <v>23</v>
      </c>
      <c r="S396" s="27" t="s">
        <v>48</v>
      </c>
      <c r="T396" s="27" t="s">
        <v>48</v>
      </c>
      <c r="W396" t="str">
        <f t="shared" si="114"/>
        <v>CUST45 DECIMAL(10,2),</v>
      </c>
      <c r="X396" t="str">
        <f>VLOOKUP($E396,MAPPING!$B$2:$F$7,4,0)</f>
        <v>DECIMAL</v>
      </c>
      <c r="Y396" s="36" t="s">
        <v>23</v>
      </c>
      <c r="Z396" s="27" t="s">
        <v>48</v>
      </c>
      <c r="AA396" s="27" t="s">
        <v>48</v>
      </c>
      <c r="AD396" s="28" t="str">
        <f t="shared" si="115"/>
        <v>CUST45 DECIMAL(10,2),</v>
      </c>
      <c r="AE396" t="str">
        <f>VLOOKUP($E396,MAPPING!$B$2:$F$7,5,0)</f>
        <v>DECIMAL</v>
      </c>
      <c r="AF396" s="36" t="s">
        <v>23</v>
      </c>
      <c r="AG396" s="8" t="s">
        <v>48</v>
      </c>
      <c r="AH396" s="8" t="s">
        <v>48</v>
      </c>
      <c r="AK396" t="str">
        <f t="shared" si="116"/>
        <v>CUST45 DECIMAL(10,2),</v>
      </c>
    </row>
    <row r="397" ht="15.75" customHeight="1">
      <c r="C397" s="31">
        <v>46.0</v>
      </c>
      <c r="D397" s="35" t="s">
        <v>332</v>
      </c>
      <c r="E397" s="35" t="s">
        <v>17</v>
      </c>
      <c r="G397" t="s">
        <v>48</v>
      </c>
      <c r="H397" t="s">
        <v>48</v>
      </c>
      <c r="J397" t="str">
        <f>VLOOKUP($E397,MAPPING!$B$2:$F$7,2,0)</f>
        <v>DECIMAL</v>
      </c>
      <c r="K397" s="36" t="s">
        <v>23</v>
      </c>
      <c r="L397" t="s">
        <v>48</v>
      </c>
      <c r="M397" t="s">
        <v>48</v>
      </c>
      <c r="P397" t="str">
        <f t="shared" si="113"/>
        <v>CUST46 DECIMAL,</v>
      </c>
      <c r="Q397" t="str">
        <f>VLOOKUP($E397,MAPPING!$B$2:$F$7,3,0)</f>
        <v>DECIMAL</v>
      </c>
      <c r="R397" s="36" t="s">
        <v>23</v>
      </c>
      <c r="S397" s="27" t="s">
        <v>48</v>
      </c>
      <c r="T397" s="27" t="s">
        <v>48</v>
      </c>
      <c r="W397" t="str">
        <f t="shared" si="114"/>
        <v>CUST46 DECIMAL(10,2),</v>
      </c>
      <c r="X397" t="str">
        <f>VLOOKUP($E397,MAPPING!$B$2:$F$7,4,0)</f>
        <v>DECIMAL</v>
      </c>
      <c r="Y397" s="36" t="s">
        <v>23</v>
      </c>
      <c r="Z397" s="27" t="s">
        <v>48</v>
      </c>
      <c r="AA397" s="27" t="s">
        <v>48</v>
      </c>
      <c r="AD397" s="28" t="str">
        <f t="shared" si="115"/>
        <v>CUST46 DECIMAL(10,2),</v>
      </c>
      <c r="AE397" t="str">
        <f>VLOOKUP($E397,MAPPING!$B$2:$F$7,5,0)</f>
        <v>DECIMAL</v>
      </c>
      <c r="AF397" s="36" t="s">
        <v>23</v>
      </c>
      <c r="AG397" s="8" t="s">
        <v>48</v>
      </c>
      <c r="AH397" s="8" t="s">
        <v>48</v>
      </c>
      <c r="AK397" t="str">
        <f t="shared" si="116"/>
        <v>CUST46 DECIMAL(10,2),</v>
      </c>
    </row>
    <row r="398" ht="15.75" customHeight="1">
      <c r="C398" s="31">
        <v>47.0</v>
      </c>
      <c r="D398" s="35" t="s">
        <v>333</v>
      </c>
      <c r="E398" s="35" t="s">
        <v>17</v>
      </c>
      <c r="G398" t="s">
        <v>48</v>
      </c>
      <c r="H398" t="s">
        <v>48</v>
      </c>
      <c r="J398" t="str">
        <f>VLOOKUP($E398,MAPPING!$B$2:$F$7,2,0)</f>
        <v>DECIMAL</v>
      </c>
      <c r="K398" s="36" t="s">
        <v>23</v>
      </c>
      <c r="L398" t="s">
        <v>48</v>
      </c>
      <c r="M398" t="s">
        <v>48</v>
      </c>
      <c r="P398" t="str">
        <f t="shared" si="113"/>
        <v>CUST47 DECIMAL,</v>
      </c>
      <c r="Q398" t="str">
        <f>VLOOKUP($E398,MAPPING!$B$2:$F$7,3,0)</f>
        <v>DECIMAL</v>
      </c>
      <c r="R398" s="36" t="s">
        <v>23</v>
      </c>
      <c r="S398" s="27" t="s">
        <v>48</v>
      </c>
      <c r="T398" s="27" t="s">
        <v>48</v>
      </c>
      <c r="W398" t="str">
        <f t="shared" si="114"/>
        <v>CUST47 DECIMAL(10,2),</v>
      </c>
      <c r="X398" t="str">
        <f>VLOOKUP($E398,MAPPING!$B$2:$F$7,4,0)</f>
        <v>DECIMAL</v>
      </c>
      <c r="Y398" s="36" t="s">
        <v>23</v>
      </c>
      <c r="Z398" s="27" t="s">
        <v>48</v>
      </c>
      <c r="AA398" s="27" t="s">
        <v>48</v>
      </c>
      <c r="AD398" s="28" t="str">
        <f t="shared" si="115"/>
        <v>CUST47 DECIMAL(10,2),</v>
      </c>
      <c r="AE398" t="str">
        <f>VLOOKUP($E398,MAPPING!$B$2:$F$7,5,0)</f>
        <v>DECIMAL</v>
      </c>
      <c r="AF398" s="36" t="s">
        <v>23</v>
      </c>
      <c r="AG398" s="8" t="s">
        <v>48</v>
      </c>
      <c r="AH398" s="8" t="s">
        <v>48</v>
      </c>
      <c r="AK398" t="str">
        <f t="shared" si="116"/>
        <v>CUST47 DECIMAL(10,2),</v>
      </c>
    </row>
    <row r="399" ht="15.75" customHeight="1">
      <c r="C399" s="31">
        <v>48.0</v>
      </c>
      <c r="D399" s="35" t="s">
        <v>334</v>
      </c>
      <c r="E399" s="35" t="s">
        <v>17</v>
      </c>
      <c r="G399" t="s">
        <v>48</v>
      </c>
      <c r="H399" t="s">
        <v>48</v>
      </c>
      <c r="J399" t="str">
        <f>VLOOKUP($E399,MAPPING!$B$2:$F$7,2,0)</f>
        <v>DECIMAL</v>
      </c>
      <c r="K399" s="36" t="s">
        <v>23</v>
      </c>
      <c r="L399" t="s">
        <v>48</v>
      </c>
      <c r="M399" t="s">
        <v>48</v>
      </c>
      <c r="P399" t="str">
        <f t="shared" si="113"/>
        <v>CUST48 DECIMAL,</v>
      </c>
      <c r="Q399" t="str">
        <f>VLOOKUP($E399,MAPPING!$B$2:$F$7,3,0)</f>
        <v>DECIMAL</v>
      </c>
      <c r="R399" s="36" t="s">
        <v>23</v>
      </c>
      <c r="S399" s="27" t="s">
        <v>48</v>
      </c>
      <c r="T399" s="27" t="s">
        <v>48</v>
      </c>
      <c r="W399" t="str">
        <f t="shared" si="114"/>
        <v>CUST48 DECIMAL(10,2),</v>
      </c>
      <c r="X399" t="str">
        <f>VLOOKUP($E399,MAPPING!$B$2:$F$7,4,0)</f>
        <v>DECIMAL</v>
      </c>
      <c r="Y399" s="36" t="s">
        <v>23</v>
      </c>
      <c r="Z399" s="27" t="s">
        <v>48</v>
      </c>
      <c r="AA399" s="27" t="s">
        <v>48</v>
      </c>
      <c r="AD399" s="28" t="str">
        <f t="shared" si="115"/>
        <v>CUST48 DECIMAL(10,2),</v>
      </c>
      <c r="AE399" t="str">
        <f>VLOOKUP($E399,MAPPING!$B$2:$F$7,5,0)</f>
        <v>DECIMAL</v>
      </c>
      <c r="AF399" s="36" t="s">
        <v>23</v>
      </c>
      <c r="AG399" s="8" t="s">
        <v>48</v>
      </c>
      <c r="AH399" s="8" t="s">
        <v>48</v>
      </c>
      <c r="AK399" t="str">
        <f t="shared" si="116"/>
        <v>CUST48 DECIMAL(10,2),</v>
      </c>
    </row>
    <row r="400" ht="15.75" customHeight="1">
      <c r="C400" s="31">
        <v>49.0</v>
      </c>
      <c r="D400" s="35" t="s">
        <v>335</v>
      </c>
      <c r="E400" s="35" t="s">
        <v>17</v>
      </c>
      <c r="G400" t="s">
        <v>48</v>
      </c>
      <c r="H400" t="s">
        <v>48</v>
      </c>
      <c r="J400" t="str">
        <f>VLOOKUP($E400,MAPPING!$B$2:$F$7,2,0)</f>
        <v>DECIMAL</v>
      </c>
      <c r="K400" s="36" t="s">
        <v>23</v>
      </c>
      <c r="L400" t="s">
        <v>48</v>
      </c>
      <c r="M400" t="s">
        <v>48</v>
      </c>
      <c r="P400" t="str">
        <f t="shared" si="113"/>
        <v>CUST49 DECIMAL,</v>
      </c>
      <c r="Q400" t="str">
        <f>VLOOKUP($E400,MAPPING!$B$2:$F$7,3,0)</f>
        <v>DECIMAL</v>
      </c>
      <c r="R400" s="36" t="s">
        <v>23</v>
      </c>
      <c r="S400" s="27" t="s">
        <v>48</v>
      </c>
      <c r="T400" s="27" t="s">
        <v>48</v>
      </c>
      <c r="W400" t="str">
        <f t="shared" si="114"/>
        <v>CUST49 DECIMAL(10,2),</v>
      </c>
      <c r="X400" t="str">
        <f>VLOOKUP($E400,MAPPING!$B$2:$F$7,4,0)</f>
        <v>DECIMAL</v>
      </c>
      <c r="Y400" s="36" t="s">
        <v>23</v>
      </c>
      <c r="Z400" s="27" t="s">
        <v>48</v>
      </c>
      <c r="AA400" s="27" t="s">
        <v>48</v>
      </c>
      <c r="AD400" s="28" t="str">
        <f t="shared" si="115"/>
        <v>CUST49 DECIMAL(10,2),</v>
      </c>
      <c r="AE400" t="str">
        <f>VLOOKUP($E400,MAPPING!$B$2:$F$7,5,0)</f>
        <v>DECIMAL</v>
      </c>
      <c r="AF400" s="36" t="s">
        <v>23</v>
      </c>
      <c r="AG400" s="8" t="s">
        <v>48</v>
      </c>
      <c r="AH400" s="8" t="s">
        <v>48</v>
      </c>
      <c r="AK400" t="str">
        <f t="shared" si="116"/>
        <v>CUST49 DECIMAL(10,2),</v>
      </c>
    </row>
    <row r="401" ht="15.75" customHeight="1">
      <c r="C401" s="31">
        <v>50.0</v>
      </c>
      <c r="D401" s="35" t="s">
        <v>336</v>
      </c>
      <c r="E401" s="35" t="s">
        <v>17</v>
      </c>
      <c r="G401" t="s">
        <v>48</v>
      </c>
      <c r="H401" t="s">
        <v>48</v>
      </c>
      <c r="J401" t="str">
        <f>VLOOKUP($E401,MAPPING!$B$2:$F$7,2,0)</f>
        <v>DECIMAL</v>
      </c>
      <c r="K401" s="36" t="s">
        <v>23</v>
      </c>
      <c r="L401" t="s">
        <v>48</v>
      </c>
      <c r="M401" t="s">
        <v>48</v>
      </c>
      <c r="P401" t="str">
        <f t="shared" si="113"/>
        <v>CUST50 DECIMAL,</v>
      </c>
      <c r="Q401" t="str">
        <f>VLOOKUP($E401,MAPPING!$B$2:$F$7,3,0)</f>
        <v>DECIMAL</v>
      </c>
      <c r="R401" s="36" t="s">
        <v>23</v>
      </c>
      <c r="S401" s="27" t="s">
        <v>48</v>
      </c>
      <c r="T401" s="27" t="s">
        <v>48</v>
      </c>
      <c r="W401" t="str">
        <f t="shared" si="114"/>
        <v>CUST50 DECIMAL(10,2),</v>
      </c>
      <c r="X401" t="str">
        <f>VLOOKUP($E401,MAPPING!$B$2:$F$7,4,0)</f>
        <v>DECIMAL</v>
      </c>
      <c r="Y401" s="36" t="s">
        <v>23</v>
      </c>
      <c r="Z401" s="27" t="s">
        <v>48</v>
      </c>
      <c r="AA401" s="27" t="s">
        <v>48</v>
      </c>
      <c r="AD401" s="28" t="str">
        <f t="shared" si="115"/>
        <v>CUST50 DECIMAL(10,2),</v>
      </c>
      <c r="AE401" t="str">
        <f>VLOOKUP($E401,MAPPING!$B$2:$F$7,5,0)</f>
        <v>DECIMAL</v>
      </c>
      <c r="AF401" s="36" t="s">
        <v>23</v>
      </c>
      <c r="AG401" s="8" t="s">
        <v>48</v>
      </c>
      <c r="AH401" s="8" t="s">
        <v>48</v>
      </c>
      <c r="AK401" t="str">
        <f t="shared" si="116"/>
        <v>CUST50 DECIMAL(10,2),</v>
      </c>
    </row>
    <row r="402" ht="15.75" customHeight="1">
      <c r="C402" s="31">
        <v>51.0</v>
      </c>
      <c r="D402" s="35" t="s">
        <v>337</v>
      </c>
      <c r="E402" s="35" t="s">
        <v>17</v>
      </c>
      <c r="G402" t="s">
        <v>48</v>
      </c>
      <c r="H402" t="s">
        <v>48</v>
      </c>
      <c r="J402" t="str">
        <f>VLOOKUP($E402,MAPPING!$B$2:$F$7,2,0)</f>
        <v>DECIMAL</v>
      </c>
      <c r="K402" s="36" t="s">
        <v>23</v>
      </c>
      <c r="L402" t="s">
        <v>48</v>
      </c>
      <c r="M402" t="s">
        <v>48</v>
      </c>
      <c r="P402" t="str">
        <f t="shared" si="113"/>
        <v>CUST51 DECIMAL,</v>
      </c>
      <c r="Q402" t="str">
        <f>VLOOKUP($E402,MAPPING!$B$2:$F$7,3,0)</f>
        <v>DECIMAL</v>
      </c>
      <c r="R402" s="36" t="s">
        <v>23</v>
      </c>
      <c r="S402" s="27" t="s">
        <v>48</v>
      </c>
      <c r="T402" s="27" t="s">
        <v>48</v>
      </c>
      <c r="W402" t="str">
        <f t="shared" si="114"/>
        <v>CUST51 DECIMAL(10,2),</v>
      </c>
      <c r="X402" t="str">
        <f>VLOOKUP($E402,MAPPING!$B$2:$F$7,4,0)</f>
        <v>DECIMAL</v>
      </c>
      <c r="Y402" s="36" t="s">
        <v>23</v>
      </c>
      <c r="Z402" s="27" t="s">
        <v>48</v>
      </c>
      <c r="AA402" s="27" t="s">
        <v>48</v>
      </c>
      <c r="AD402" s="28" t="str">
        <f t="shared" si="115"/>
        <v>CUST51 DECIMAL(10,2),</v>
      </c>
      <c r="AE402" t="str">
        <f>VLOOKUP($E402,MAPPING!$B$2:$F$7,5,0)</f>
        <v>DECIMAL</v>
      </c>
      <c r="AF402" s="36" t="s">
        <v>23</v>
      </c>
      <c r="AG402" s="8" t="s">
        <v>48</v>
      </c>
      <c r="AH402" s="8" t="s">
        <v>48</v>
      </c>
      <c r="AK402" t="str">
        <f t="shared" si="116"/>
        <v>CUST51 DECIMAL(10,2),</v>
      </c>
    </row>
    <row r="403" ht="15.75" customHeight="1">
      <c r="C403" s="31">
        <v>52.0</v>
      </c>
      <c r="D403" s="35" t="s">
        <v>338</v>
      </c>
      <c r="E403" s="35" t="s">
        <v>17</v>
      </c>
      <c r="G403" t="s">
        <v>48</v>
      </c>
      <c r="H403" t="s">
        <v>48</v>
      </c>
      <c r="J403" t="str">
        <f>VLOOKUP($E403,MAPPING!$B$2:$F$7,2,0)</f>
        <v>DECIMAL</v>
      </c>
      <c r="K403" s="36" t="s">
        <v>23</v>
      </c>
      <c r="L403" t="s">
        <v>48</v>
      </c>
      <c r="M403" t="s">
        <v>48</v>
      </c>
      <c r="P403" t="str">
        <f t="shared" si="113"/>
        <v>CUST52 DECIMAL,</v>
      </c>
      <c r="Q403" t="str">
        <f>VLOOKUP($E403,MAPPING!$B$2:$F$7,3,0)</f>
        <v>DECIMAL</v>
      </c>
      <c r="R403" s="36" t="s">
        <v>23</v>
      </c>
      <c r="S403" s="27" t="s">
        <v>48</v>
      </c>
      <c r="T403" s="27" t="s">
        <v>48</v>
      </c>
      <c r="W403" t="str">
        <f t="shared" si="114"/>
        <v>CUST52 DECIMAL(10,2),</v>
      </c>
      <c r="X403" t="str">
        <f>VLOOKUP($E403,MAPPING!$B$2:$F$7,4,0)</f>
        <v>DECIMAL</v>
      </c>
      <c r="Y403" s="36" t="s">
        <v>23</v>
      </c>
      <c r="Z403" s="27" t="s">
        <v>48</v>
      </c>
      <c r="AA403" s="27" t="s">
        <v>48</v>
      </c>
      <c r="AD403" s="28" t="str">
        <f t="shared" si="115"/>
        <v>CUST52 DECIMAL(10,2),</v>
      </c>
      <c r="AE403" t="str">
        <f>VLOOKUP($E403,MAPPING!$B$2:$F$7,5,0)</f>
        <v>DECIMAL</v>
      </c>
      <c r="AF403" s="36" t="s">
        <v>23</v>
      </c>
      <c r="AG403" s="8" t="s">
        <v>48</v>
      </c>
      <c r="AH403" s="8" t="s">
        <v>48</v>
      </c>
      <c r="AK403" t="str">
        <f t="shared" si="116"/>
        <v>CUST52 DECIMAL(10,2),</v>
      </c>
    </row>
    <row r="404" ht="15.75" customHeight="1">
      <c r="C404" s="31">
        <v>53.0</v>
      </c>
      <c r="D404" s="35" t="s">
        <v>339</v>
      </c>
      <c r="E404" s="35" t="s">
        <v>17</v>
      </c>
      <c r="G404" t="s">
        <v>48</v>
      </c>
      <c r="H404" t="s">
        <v>48</v>
      </c>
      <c r="J404" t="str">
        <f>VLOOKUP($E404,MAPPING!$B$2:$F$7,2,0)</f>
        <v>DECIMAL</v>
      </c>
      <c r="K404" s="36" t="s">
        <v>23</v>
      </c>
      <c r="L404" t="s">
        <v>48</v>
      </c>
      <c r="M404" t="s">
        <v>48</v>
      </c>
      <c r="P404" t="str">
        <f t="shared" si="113"/>
        <v>CUST53 DECIMAL,</v>
      </c>
      <c r="Q404" t="str">
        <f>VLOOKUP($E404,MAPPING!$B$2:$F$7,3,0)</f>
        <v>DECIMAL</v>
      </c>
      <c r="R404" s="36" t="s">
        <v>23</v>
      </c>
      <c r="S404" s="27" t="s">
        <v>48</v>
      </c>
      <c r="T404" s="27" t="s">
        <v>48</v>
      </c>
      <c r="W404" t="str">
        <f t="shared" si="114"/>
        <v>CUST53 DECIMAL(10,2),</v>
      </c>
      <c r="X404" t="str">
        <f>VLOOKUP($E404,MAPPING!$B$2:$F$7,4,0)</f>
        <v>DECIMAL</v>
      </c>
      <c r="Y404" s="36" t="s">
        <v>23</v>
      </c>
      <c r="Z404" s="27" t="s">
        <v>48</v>
      </c>
      <c r="AA404" s="27" t="s">
        <v>48</v>
      </c>
      <c r="AD404" s="28" t="str">
        <f t="shared" si="115"/>
        <v>CUST53 DECIMAL(10,2),</v>
      </c>
      <c r="AE404" t="str">
        <f>VLOOKUP($E404,MAPPING!$B$2:$F$7,5,0)</f>
        <v>DECIMAL</v>
      </c>
      <c r="AF404" s="36" t="s">
        <v>23</v>
      </c>
      <c r="AG404" s="8" t="s">
        <v>48</v>
      </c>
      <c r="AH404" s="8" t="s">
        <v>48</v>
      </c>
      <c r="AK404" t="str">
        <f t="shared" si="116"/>
        <v>CUST53 DECIMAL(10,2),</v>
      </c>
    </row>
    <row r="405" ht="15.75" customHeight="1">
      <c r="C405" s="31">
        <v>54.0</v>
      </c>
      <c r="D405" s="35" t="s">
        <v>340</v>
      </c>
      <c r="E405" s="35" t="s">
        <v>17</v>
      </c>
      <c r="G405" t="s">
        <v>48</v>
      </c>
      <c r="H405" t="s">
        <v>48</v>
      </c>
      <c r="J405" t="str">
        <f>VLOOKUP($E405,MAPPING!$B$2:$F$7,2,0)</f>
        <v>DECIMAL</v>
      </c>
      <c r="K405" s="36" t="s">
        <v>23</v>
      </c>
      <c r="L405" t="s">
        <v>48</v>
      </c>
      <c r="M405" t="s">
        <v>48</v>
      </c>
      <c r="P405" t="str">
        <f t="shared" si="113"/>
        <v>CUST54 DECIMAL,</v>
      </c>
      <c r="Q405" t="str">
        <f>VLOOKUP($E405,MAPPING!$B$2:$F$7,3,0)</f>
        <v>DECIMAL</v>
      </c>
      <c r="R405" s="36" t="s">
        <v>23</v>
      </c>
      <c r="S405" s="27" t="s">
        <v>48</v>
      </c>
      <c r="T405" s="27" t="s">
        <v>48</v>
      </c>
      <c r="W405" t="str">
        <f t="shared" si="114"/>
        <v>CUST54 DECIMAL(10,2),</v>
      </c>
      <c r="X405" t="str">
        <f>VLOOKUP($E405,MAPPING!$B$2:$F$7,4,0)</f>
        <v>DECIMAL</v>
      </c>
      <c r="Y405" s="36" t="s">
        <v>23</v>
      </c>
      <c r="Z405" s="27" t="s">
        <v>48</v>
      </c>
      <c r="AA405" s="27" t="s">
        <v>48</v>
      </c>
      <c r="AD405" s="28" t="str">
        <f t="shared" si="115"/>
        <v>CUST54 DECIMAL(10,2),</v>
      </c>
      <c r="AE405" t="str">
        <f>VLOOKUP($E405,MAPPING!$B$2:$F$7,5,0)</f>
        <v>DECIMAL</v>
      </c>
      <c r="AF405" s="36" t="s">
        <v>23</v>
      </c>
      <c r="AG405" s="8" t="s">
        <v>48</v>
      </c>
      <c r="AH405" s="8" t="s">
        <v>48</v>
      </c>
      <c r="AK405" t="str">
        <f t="shared" si="116"/>
        <v>CUST54 DECIMAL(10,2),</v>
      </c>
    </row>
    <row r="406" ht="15.75" customHeight="1">
      <c r="C406" s="31">
        <v>55.0</v>
      </c>
      <c r="D406" s="35" t="s">
        <v>341</v>
      </c>
      <c r="E406" s="35" t="s">
        <v>17</v>
      </c>
      <c r="G406" t="s">
        <v>48</v>
      </c>
      <c r="H406" t="s">
        <v>48</v>
      </c>
      <c r="J406" t="str">
        <f>VLOOKUP($E406,MAPPING!$B$2:$F$7,2,0)</f>
        <v>DECIMAL</v>
      </c>
      <c r="K406" s="36" t="s">
        <v>23</v>
      </c>
      <c r="L406" t="s">
        <v>48</v>
      </c>
      <c r="M406" t="s">
        <v>48</v>
      </c>
      <c r="P406" t="str">
        <f t="shared" si="113"/>
        <v>CUST55 DECIMAL,</v>
      </c>
      <c r="Q406" t="str">
        <f>VLOOKUP($E406,MAPPING!$B$2:$F$7,3,0)</f>
        <v>DECIMAL</v>
      </c>
      <c r="R406" s="36" t="s">
        <v>23</v>
      </c>
      <c r="S406" s="27" t="s">
        <v>48</v>
      </c>
      <c r="T406" s="27" t="s">
        <v>48</v>
      </c>
      <c r="W406" t="str">
        <f t="shared" si="114"/>
        <v>CUST55 DECIMAL(10,2),</v>
      </c>
      <c r="X406" t="str">
        <f>VLOOKUP($E406,MAPPING!$B$2:$F$7,4,0)</f>
        <v>DECIMAL</v>
      </c>
      <c r="Y406" s="36" t="s">
        <v>23</v>
      </c>
      <c r="Z406" s="27" t="s">
        <v>48</v>
      </c>
      <c r="AA406" s="27" t="s">
        <v>48</v>
      </c>
      <c r="AD406" s="28" t="str">
        <f t="shared" si="115"/>
        <v>CUST55 DECIMAL(10,2),</v>
      </c>
      <c r="AE406" t="str">
        <f>VLOOKUP($E406,MAPPING!$B$2:$F$7,5,0)</f>
        <v>DECIMAL</v>
      </c>
      <c r="AF406" s="36" t="s">
        <v>23</v>
      </c>
      <c r="AG406" s="8" t="s">
        <v>48</v>
      </c>
      <c r="AH406" s="8" t="s">
        <v>48</v>
      </c>
      <c r="AK406" t="str">
        <f t="shared" si="116"/>
        <v>CUST55 DECIMAL(10,2),</v>
      </c>
    </row>
    <row r="407" ht="15.75" customHeight="1">
      <c r="C407" s="31">
        <v>56.0</v>
      </c>
      <c r="D407" s="35" t="s">
        <v>342</v>
      </c>
      <c r="E407" s="35" t="s">
        <v>17</v>
      </c>
      <c r="G407" t="s">
        <v>48</v>
      </c>
      <c r="H407" t="s">
        <v>48</v>
      </c>
      <c r="J407" t="str">
        <f>VLOOKUP($E407,MAPPING!$B$2:$F$7,2,0)</f>
        <v>DECIMAL</v>
      </c>
      <c r="K407" s="36" t="s">
        <v>23</v>
      </c>
      <c r="L407" t="s">
        <v>48</v>
      </c>
      <c r="M407" t="s">
        <v>48</v>
      </c>
      <c r="P407" t="str">
        <f t="shared" si="113"/>
        <v>CUST56 DECIMAL,</v>
      </c>
      <c r="Q407" t="str">
        <f>VLOOKUP($E407,MAPPING!$B$2:$F$7,3,0)</f>
        <v>DECIMAL</v>
      </c>
      <c r="R407" s="36" t="s">
        <v>23</v>
      </c>
      <c r="S407" s="27" t="s">
        <v>48</v>
      </c>
      <c r="T407" s="27" t="s">
        <v>48</v>
      </c>
      <c r="W407" t="str">
        <f t="shared" si="114"/>
        <v>CUST56 DECIMAL(10,2),</v>
      </c>
      <c r="X407" t="str">
        <f>VLOOKUP($E407,MAPPING!$B$2:$F$7,4,0)</f>
        <v>DECIMAL</v>
      </c>
      <c r="Y407" s="36" t="s">
        <v>23</v>
      </c>
      <c r="Z407" s="27" t="s">
        <v>48</v>
      </c>
      <c r="AA407" s="27" t="s">
        <v>48</v>
      </c>
      <c r="AD407" s="28" t="str">
        <f t="shared" si="115"/>
        <v>CUST56 DECIMAL(10,2),</v>
      </c>
      <c r="AE407" t="str">
        <f>VLOOKUP($E407,MAPPING!$B$2:$F$7,5,0)</f>
        <v>DECIMAL</v>
      </c>
      <c r="AF407" s="36" t="s">
        <v>23</v>
      </c>
      <c r="AG407" s="8" t="s">
        <v>48</v>
      </c>
      <c r="AH407" s="8" t="s">
        <v>48</v>
      </c>
      <c r="AK407" t="str">
        <f t="shared" si="116"/>
        <v>CUST56 DECIMAL(10,2),</v>
      </c>
    </row>
    <row r="408" ht="15.75" customHeight="1">
      <c r="C408" s="31">
        <v>57.0</v>
      </c>
      <c r="D408" s="35" t="s">
        <v>343</v>
      </c>
      <c r="E408" s="35" t="s">
        <v>17</v>
      </c>
      <c r="G408" t="s">
        <v>48</v>
      </c>
      <c r="H408" t="s">
        <v>48</v>
      </c>
      <c r="J408" t="str">
        <f>VLOOKUP($E408,MAPPING!$B$2:$F$7,2,0)</f>
        <v>DECIMAL</v>
      </c>
      <c r="K408" s="36" t="s">
        <v>23</v>
      </c>
      <c r="L408" t="s">
        <v>48</v>
      </c>
      <c r="M408" t="s">
        <v>48</v>
      </c>
      <c r="P408" t="str">
        <f t="shared" si="113"/>
        <v>CUST57 DECIMAL,</v>
      </c>
      <c r="Q408" t="str">
        <f>VLOOKUP($E408,MAPPING!$B$2:$F$7,3,0)</f>
        <v>DECIMAL</v>
      </c>
      <c r="R408" s="36" t="s">
        <v>23</v>
      </c>
      <c r="S408" s="27" t="s">
        <v>48</v>
      </c>
      <c r="T408" s="27" t="s">
        <v>48</v>
      </c>
      <c r="W408" t="str">
        <f t="shared" si="114"/>
        <v>CUST57 DECIMAL(10,2),</v>
      </c>
      <c r="X408" t="str">
        <f>VLOOKUP($E408,MAPPING!$B$2:$F$7,4,0)</f>
        <v>DECIMAL</v>
      </c>
      <c r="Y408" s="36" t="s">
        <v>23</v>
      </c>
      <c r="Z408" s="27" t="s">
        <v>48</v>
      </c>
      <c r="AA408" s="27" t="s">
        <v>48</v>
      </c>
      <c r="AD408" s="28" t="str">
        <f t="shared" si="115"/>
        <v>CUST57 DECIMAL(10,2),</v>
      </c>
      <c r="AE408" t="str">
        <f>VLOOKUP($E408,MAPPING!$B$2:$F$7,5,0)</f>
        <v>DECIMAL</v>
      </c>
      <c r="AF408" s="36" t="s">
        <v>23</v>
      </c>
      <c r="AG408" s="8" t="s">
        <v>48</v>
      </c>
      <c r="AH408" s="8" t="s">
        <v>48</v>
      </c>
      <c r="AK408" t="str">
        <f t="shared" si="116"/>
        <v>CUST57 DECIMAL(10,2),</v>
      </c>
    </row>
    <row r="409" ht="15.75" customHeight="1">
      <c r="C409" s="31">
        <v>58.0</v>
      </c>
      <c r="D409" s="35" t="s">
        <v>344</v>
      </c>
      <c r="E409" s="35" t="s">
        <v>17</v>
      </c>
      <c r="G409" t="s">
        <v>48</v>
      </c>
      <c r="H409" t="s">
        <v>48</v>
      </c>
      <c r="J409" t="str">
        <f>VLOOKUP($E409,MAPPING!$B$2:$F$7,2,0)</f>
        <v>DECIMAL</v>
      </c>
      <c r="K409" s="36" t="s">
        <v>23</v>
      </c>
      <c r="L409" t="s">
        <v>48</v>
      </c>
      <c r="M409" t="s">
        <v>48</v>
      </c>
      <c r="P409" t="str">
        <f t="shared" si="113"/>
        <v>CUST58 DECIMAL,</v>
      </c>
      <c r="Q409" t="str">
        <f>VLOOKUP($E409,MAPPING!$B$2:$F$7,3,0)</f>
        <v>DECIMAL</v>
      </c>
      <c r="R409" s="36" t="s">
        <v>23</v>
      </c>
      <c r="S409" s="27" t="s">
        <v>48</v>
      </c>
      <c r="T409" s="27" t="s">
        <v>48</v>
      </c>
      <c r="W409" t="str">
        <f t="shared" si="114"/>
        <v>CUST58 DECIMAL(10,2),</v>
      </c>
      <c r="X409" t="str">
        <f>VLOOKUP($E409,MAPPING!$B$2:$F$7,4,0)</f>
        <v>DECIMAL</v>
      </c>
      <c r="Y409" s="36" t="s">
        <v>23</v>
      </c>
      <c r="Z409" s="27" t="s">
        <v>48</v>
      </c>
      <c r="AA409" s="27" t="s">
        <v>48</v>
      </c>
      <c r="AD409" s="28" t="str">
        <f t="shared" si="115"/>
        <v>CUST58 DECIMAL(10,2),</v>
      </c>
      <c r="AE409" t="str">
        <f>VLOOKUP($E409,MAPPING!$B$2:$F$7,5,0)</f>
        <v>DECIMAL</v>
      </c>
      <c r="AF409" s="36" t="s">
        <v>23</v>
      </c>
      <c r="AG409" s="8" t="s">
        <v>48</v>
      </c>
      <c r="AH409" s="8" t="s">
        <v>48</v>
      </c>
      <c r="AK409" t="str">
        <f t="shared" si="116"/>
        <v>CUST58 DECIMAL(10,2),</v>
      </c>
    </row>
    <row r="410" ht="15.75" customHeight="1">
      <c r="C410" s="31">
        <v>59.0</v>
      </c>
      <c r="D410" s="35" t="s">
        <v>345</v>
      </c>
      <c r="E410" s="35" t="s">
        <v>17</v>
      </c>
      <c r="G410" t="s">
        <v>48</v>
      </c>
      <c r="H410" t="s">
        <v>48</v>
      </c>
      <c r="J410" t="str">
        <f>VLOOKUP($E410,MAPPING!$B$2:$F$7,2,0)</f>
        <v>DECIMAL</v>
      </c>
      <c r="K410" s="36" t="s">
        <v>23</v>
      </c>
      <c r="L410" t="s">
        <v>48</v>
      </c>
      <c r="M410" t="s">
        <v>48</v>
      </c>
      <c r="P410" t="str">
        <f t="shared" si="113"/>
        <v>CUST59 DECIMAL,</v>
      </c>
      <c r="Q410" t="str">
        <f>VLOOKUP($E410,MAPPING!$B$2:$F$7,3,0)</f>
        <v>DECIMAL</v>
      </c>
      <c r="R410" s="36" t="s">
        <v>23</v>
      </c>
      <c r="S410" s="27" t="s">
        <v>48</v>
      </c>
      <c r="T410" s="27" t="s">
        <v>48</v>
      </c>
      <c r="W410" t="str">
        <f t="shared" si="114"/>
        <v>CUST59 DECIMAL(10,2),</v>
      </c>
      <c r="X410" t="str">
        <f>VLOOKUP($E410,MAPPING!$B$2:$F$7,4,0)</f>
        <v>DECIMAL</v>
      </c>
      <c r="Y410" s="36" t="s">
        <v>23</v>
      </c>
      <c r="Z410" s="27" t="s">
        <v>48</v>
      </c>
      <c r="AA410" s="27" t="s">
        <v>48</v>
      </c>
      <c r="AD410" s="28" t="str">
        <f t="shared" si="115"/>
        <v>CUST59 DECIMAL(10,2),</v>
      </c>
      <c r="AE410" t="str">
        <f>VLOOKUP($E410,MAPPING!$B$2:$F$7,5,0)</f>
        <v>DECIMAL</v>
      </c>
      <c r="AF410" s="36" t="s">
        <v>23</v>
      </c>
      <c r="AG410" s="8" t="s">
        <v>48</v>
      </c>
      <c r="AH410" s="8" t="s">
        <v>48</v>
      </c>
      <c r="AK410" t="str">
        <f t="shared" si="116"/>
        <v>CUST59 DECIMAL(10,2),</v>
      </c>
    </row>
    <row r="411" ht="15.75" customHeight="1">
      <c r="C411" s="31">
        <v>60.0</v>
      </c>
      <c r="D411" s="35" t="s">
        <v>346</v>
      </c>
      <c r="E411" s="35" t="s">
        <v>17</v>
      </c>
      <c r="G411" t="s">
        <v>48</v>
      </c>
      <c r="H411" t="s">
        <v>48</v>
      </c>
      <c r="J411" t="str">
        <f>VLOOKUP($E411,MAPPING!$B$2:$F$7,2,0)</f>
        <v>DECIMAL</v>
      </c>
      <c r="K411" s="36" t="s">
        <v>23</v>
      </c>
      <c r="L411" t="s">
        <v>48</v>
      </c>
      <c r="M411" t="s">
        <v>48</v>
      </c>
      <c r="P411" t="str">
        <f t="shared" si="113"/>
        <v>CUST60 DECIMAL,</v>
      </c>
      <c r="Q411" t="str">
        <f>VLOOKUP($E411,MAPPING!$B$2:$F$7,3,0)</f>
        <v>DECIMAL</v>
      </c>
      <c r="R411" s="36" t="s">
        <v>23</v>
      </c>
      <c r="S411" s="27" t="s">
        <v>48</v>
      </c>
      <c r="T411" s="27" t="s">
        <v>48</v>
      </c>
      <c r="W411" t="str">
        <f t="shared" si="114"/>
        <v>CUST60 DECIMAL(10,2),</v>
      </c>
      <c r="X411" t="str">
        <f>VLOOKUP($E411,MAPPING!$B$2:$F$7,4,0)</f>
        <v>DECIMAL</v>
      </c>
      <c r="Y411" s="36" t="s">
        <v>23</v>
      </c>
      <c r="Z411" s="27" t="s">
        <v>48</v>
      </c>
      <c r="AA411" s="27" t="s">
        <v>48</v>
      </c>
      <c r="AD411" s="28" t="str">
        <f t="shared" si="115"/>
        <v>CUST60 DECIMAL(10,2),</v>
      </c>
      <c r="AE411" t="str">
        <f>VLOOKUP($E411,MAPPING!$B$2:$F$7,5,0)</f>
        <v>DECIMAL</v>
      </c>
      <c r="AF411" s="36" t="s">
        <v>23</v>
      </c>
      <c r="AG411" s="8" t="s">
        <v>48</v>
      </c>
      <c r="AH411" s="8" t="s">
        <v>48</v>
      </c>
      <c r="AK411" t="str">
        <f t="shared" si="116"/>
        <v>CUST60 DECIMAL(10,2),</v>
      </c>
    </row>
    <row r="412" ht="15.75" customHeight="1">
      <c r="C412" s="31">
        <v>61.0</v>
      </c>
      <c r="D412" s="35" t="s">
        <v>347</v>
      </c>
      <c r="E412" s="35" t="s">
        <v>17</v>
      </c>
      <c r="G412" t="s">
        <v>48</v>
      </c>
      <c r="H412" t="s">
        <v>48</v>
      </c>
      <c r="J412" t="str">
        <f>VLOOKUP($E412,MAPPING!$B$2:$F$7,2,0)</f>
        <v>DECIMAL</v>
      </c>
      <c r="K412" s="36" t="s">
        <v>23</v>
      </c>
      <c r="L412" t="s">
        <v>48</v>
      </c>
      <c r="M412" t="s">
        <v>48</v>
      </c>
      <c r="P412" t="str">
        <f t="shared" si="113"/>
        <v>CUST61 DECIMAL,</v>
      </c>
      <c r="Q412" t="str">
        <f>VLOOKUP($E412,MAPPING!$B$2:$F$7,3,0)</f>
        <v>DECIMAL</v>
      </c>
      <c r="R412" s="36" t="s">
        <v>23</v>
      </c>
      <c r="S412" s="27" t="s">
        <v>48</v>
      </c>
      <c r="T412" s="27" t="s">
        <v>48</v>
      </c>
      <c r="W412" t="str">
        <f t="shared" si="114"/>
        <v>CUST61 DECIMAL(10,2),</v>
      </c>
      <c r="X412" t="str">
        <f>VLOOKUP($E412,MAPPING!$B$2:$F$7,4,0)</f>
        <v>DECIMAL</v>
      </c>
      <c r="Y412" s="36" t="s">
        <v>23</v>
      </c>
      <c r="Z412" s="27" t="s">
        <v>48</v>
      </c>
      <c r="AA412" s="27" t="s">
        <v>48</v>
      </c>
      <c r="AD412" s="28" t="str">
        <f t="shared" si="115"/>
        <v>CUST61 DECIMAL(10,2),</v>
      </c>
      <c r="AE412" t="str">
        <f>VLOOKUP($E412,MAPPING!$B$2:$F$7,5,0)</f>
        <v>DECIMAL</v>
      </c>
      <c r="AF412" s="36" t="s">
        <v>23</v>
      </c>
      <c r="AG412" s="8" t="s">
        <v>48</v>
      </c>
      <c r="AH412" s="8" t="s">
        <v>48</v>
      </c>
      <c r="AK412" t="str">
        <f t="shared" si="116"/>
        <v>CUST61 DECIMAL(10,2),</v>
      </c>
    </row>
    <row r="413" ht="15.75" customHeight="1">
      <c r="C413" s="31">
        <v>62.0</v>
      </c>
      <c r="D413" s="35" t="s">
        <v>348</v>
      </c>
      <c r="E413" s="35" t="s">
        <v>17</v>
      </c>
      <c r="G413" t="s">
        <v>48</v>
      </c>
      <c r="H413" t="s">
        <v>48</v>
      </c>
      <c r="J413" t="str">
        <f>VLOOKUP($E413,MAPPING!$B$2:$F$7,2,0)</f>
        <v>DECIMAL</v>
      </c>
      <c r="K413" s="36" t="s">
        <v>23</v>
      </c>
      <c r="L413" t="s">
        <v>48</v>
      </c>
      <c r="M413" t="s">
        <v>48</v>
      </c>
      <c r="P413" t="str">
        <f t="shared" si="113"/>
        <v>CUST62 DECIMAL,</v>
      </c>
      <c r="Q413" t="str">
        <f>VLOOKUP($E413,MAPPING!$B$2:$F$7,3,0)</f>
        <v>DECIMAL</v>
      </c>
      <c r="R413" s="36" t="s">
        <v>23</v>
      </c>
      <c r="S413" s="27" t="s">
        <v>48</v>
      </c>
      <c r="T413" s="27" t="s">
        <v>48</v>
      </c>
      <c r="W413" t="str">
        <f t="shared" si="114"/>
        <v>CUST62 DECIMAL(10,2),</v>
      </c>
      <c r="X413" t="str">
        <f>VLOOKUP($E413,MAPPING!$B$2:$F$7,4,0)</f>
        <v>DECIMAL</v>
      </c>
      <c r="Y413" s="36" t="s">
        <v>23</v>
      </c>
      <c r="Z413" s="27" t="s">
        <v>48</v>
      </c>
      <c r="AA413" s="27" t="s">
        <v>48</v>
      </c>
      <c r="AD413" s="28" t="str">
        <f t="shared" si="115"/>
        <v>CUST62 DECIMAL(10,2),</v>
      </c>
      <c r="AE413" t="str">
        <f>VLOOKUP($E413,MAPPING!$B$2:$F$7,5,0)</f>
        <v>DECIMAL</v>
      </c>
      <c r="AF413" s="36" t="s">
        <v>23</v>
      </c>
      <c r="AG413" s="8" t="s">
        <v>48</v>
      </c>
      <c r="AH413" s="8" t="s">
        <v>48</v>
      </c>
      <c r="AK413" t="str">
        <f t="shared" si="116"/>
        <v>CUST62 DECIMAL(10,2),</v>
      </c>
    </row>
    <row r="414" ht="15.75" customHeight="1">
      <c r="C414" s="31">
        <v>63.0</v>
      </c>
      <c r="D414" s="35" t="s">
        <v>349</v>
      </c>
      <c r="E414" s="35" t="s">
        <v>17</v>
      </c>
      <c r="G414" t="s">
        <v>48</v>
      </c>
      <c r="H414" t="s">
        <v>48</v>
      </c>
      <c r="J414" t="str">
        <f>VLOOKUP($E414,MAPPING!$B$2:$F$7,2,0)</f>
        <v>DECIMAL</v>
      </c>
      <c r="K414" s="36" t="s">
        <v>23</v>
      </c>
      <c r="L414" t="s">
        <v>48</v>
      </c>
      <c r="M414" t="s">
        <v>48</v>
      </c>
      <c r="P414" t="str">
        <f t="shared" si="113"/>
        <v>CUST63 DECIMAL,</v>
      </c>
      <c r="Q414" t="str">
        <f>VLOOKUP($E414,MAPPING!$B$2:$F$7,3,0)</f>
        <v>DECIMAL</v>
      </c>
      <c r="R414" s="36" t="s">
        <v>23</v>
      </c>
      <c r="S414" s="27" t="s">
        <v>48</v>
      </c>
      <c r="T414" s="27" t="s">
        <v>48</v>
      </c>
      <c r="W414" t="str">
        <f t="shared" si="114"/>
        <v>CUST63 DECIMAL(10,2),</v>
      </c>
      <c r="X414" t="str">
        <f>VLOOKUP($E414,MAPPING!$B$2:$F$7,4,0)</f>
        <v>DECIMAL</v>
      </c>
      <c r="Y414" s="36" t="s">
        <v>23</v>
      </c>
      <c r="Z414" s="27" t="s">
        <v>48</v>
      </c>
      <c r="AA414" s="27" t="s">
        <v>48</v>
      </c>
      <c r="AD414" s="28" t="str">
        <f t="shared" si="115"/>
        <v>CUST63 DECIMAL(10,2),</v>
      </c>
      <c r="AE414" t="str">
        <f>VLOOKUP($E414,MAPPING!$B$2:$F$7,5,0)</f>
        <v>DECIMAL</v>
      </c>
      <c r="AF414" s="36" t="s">
        <v>23</v>
      </c>
      <c r="AG414" s="8" t="s">
        <v>48</v>
      </c>
      <c r="AH414" s="8" t="s">
        <v>48</v>
      </c>
      <c r="AK414" t="str">
        <f t="shared" si="116"/>
        <v>CUST63 DECIMAL(10,2),</v>
      </c>
    </row>
    <row r="415" ht="15.75" customHeight="1">
      <c r="C415" s="31">
        <v>64.0</v>
      </c>
      <c r="D415" s="35" t="s">
        <v>350</v>
      </c>
      <c r="E415" s="35" t="s">
        <v>17</v>
      </c>
      <c r="G415" t="s">
        <v>48</v>
      </c>
      <c r="H415" t="s">
        <v>48</v>
      </c>
      <c r="J415" t="str">
        <f>VLOOKUP($E415,MAPPING!$B$2:$F$7,2,0)</f>
        <v>DECIMAL</v>
      </c>
      <c r="K415" s="36" t="s">
        <v>23</v>
      </c>
      <c r="L415" t="s">
        <v>48</v>
      </c>
      <c r="M415" t="s">
        <v>48</v>
      </c>
      <c r="P415" t="str">
        <f t="shared" si="113"/>
        <v>CUST64 DECIMAL,</v>
      </c>
      <c r="Q415" t="str">
        <f>VLOOKUP($E415,MAPPING!$B$2:$F$7,3,0)</f>
        <v>DECIMAL</v>
      </c>
      <c r="R415" s="36" t="s">
        <v>23</v>
      </c>
      <c r="S415" s="27" t="s">
        <v>48</v>
      </c>
      <c r="T415" s="27" t="s">
        <v>48</v>
      </c>
      <c r="W415" t="str">
        <f t="shared" si="114"/>
        <v>CUST64 DECIMAL(10,2),</v>
      </c>
      <c r="X415" t="str">
        <f>VLOOKUP($E415,MAPPING!$B$2:$F$7,4,0)</f>
        <v>DECIMAL</v>
      </c>
      <c r="Y415" s="36" t="s">
        <v>23</v>
      </c>
      <c r="Z415" s="27" t="s">
        <v>48</v>
      </c>
      <c r="AA415" s="27" t="s">
        <v>48</v>
      </c>
      <c r="AD415" s="28" t="str">
        <f t="shared" si="115"/>
        <v>CUST64 DECIMAL(10,2),</v>
      </c>
      <c r="AE415" t="str">
        <f>VLOOKUP($E415,MAPPING!$B$2:$F$7,5,0)</f>
        <v>DECIMAL</v>
      </c>
      <c r="AF415" s="36" t="s">
        <v>23</v>
      </c>
      <c r="AG415" s="8" t="s">
        <v>48</v>
      </c>
      <c r="AH415" s="8" t="s">
        <v>48</v>
      </c>
      <c r="AK415" t="str">
        <f t="shared" si="116"/>
        <v>CUST64 DECIMAL(10,2),</v>
      </c>
    </row>
    <row r="416" ht="15.75" customHeight="1">
      <c r="C416" s="31">
        <v>65.0</v>
      </c>
      <c r="D416" s="35" t="s">
        <v>351</v>
      </c>
      <c r="E416" s="35" t="s">
        <v>17</v>
      </c>
      <c r="G416" t="s">
        <v>48</v>
      </c>
      <c r="H416" t="s">
        <v>48</v>
      </c>
      <c r="J416" t="str">
        <f>VLOOKUP($E416,MAPPING!$B$2:$F$7,2,0)</f>
        <v>DECIMAL</v>
      </c>
      <c r="K416" s="36" t="s">
        <v>23</v>
      </c>
      <c r="L416" t="s">
        <v>48</v>
      </c>
      <c r="M416" t="s">
        <v>48</v>
      </c>
      <c r="P416" t="str">
        <f t="shared" si="113"/>
        <v>CUST65 DECIMAL,</v>
      </c>
      <c r="Q416" t="str">
        <f>VLOOKUP($E416,MAPPING!$B$2:$F$7,3,0)</f>
        <v>DECIMAL</v>
      </c>
      <c r="R416" s="36" t="s">
        <v>23</v>
      </c>
      <c r="S416" s="27" t="s">
        <v>48</v>
      </c>
      <c r="T416" s="27" t="s">
        <v>48</v>
      </c>
      <c r="W416" t="str">
        <f t="shared" si="114"/>
        <v>CUST65 DECIMAL(10,2),</v>
      </c>
      <c r="X416" t="str">
        <f>VLOOKUP($E416,MAPPING!$B$2:$F$7,4,0)</f>
        <v>DECIMAL</v>
      </c>
      <c r="Y416" s="36" t="s">
        <v>23</v>
      </c>
      <c r="Z416" s="27" t="s">
        <v>48</v>
      </c>
      <c r="AA416" s="27" t="s">
        <v>48</v>
      </c>
      <c r="AD416" s="28" t="str">
        <f t="shared" si="115"/>
        <v>CUST65 DECIMAL(10,2),</v>
      </c>
      <c r="AE416" t="str">
        <f>VLOOKUP($E416,MAPPING!$B$2:$F$7,5,0)</f>
        <v>DECIMAL</v>
      </c>
      <c r="AF416" s="36" t="s">
        <v>23</v>
      </c>
      <c r="AG416" s="8" t="s">
        <v>48</v>
      </c>
      <c r="AH416" s="8" t="s">
        <v>48</v>
      </c>
      <c r="AK416" t="str">
        <f t="shared" si="116"/>
        <v>CUST65 DECIMAL(10,2),</v>
      </c>
    </row>
    <row r="417" ht="15.75" customHeight="1">
      <c r="C417" s="31">
        <v>66.0</v>
      </c>
      <c r="D417" s="35" t="s">
        <v>352</v>
      </c>
      <c r="E417" s="35" t="s">
        <v>17</v>
      </c>
      <c r="G417" t="s">
        <v>48</v>
      </c>
      <c r="H417" t="s">
        <v>48</v>
      </c>
      <c r="J417" t="str">
        <f>VLOOKUP($E417,MAPPING!$B$2:$F$7,2,0)</f>
        <v>DECIMAL</v>
      </c>
      <c r="K417" s="36" t="s">
        <v>23</v>
      </c>
      <c r="L417" t="s">
        <v>48</v>
      </c>
      <c r="M417" t="s">
        <v>48</v>
      </c>
      <c r="P417" t="str">
        <f t="shared" si="113"/>
        <v>CUST66 DECIMAL,</v>
      </c>
      <c r="Q417" t="str">
        <f>VLOOKUP($E417,MAPPING!$B$2:$F$7,3,0)</f>
        <v>DECIMAL</v>
      </c>
      <c r="R417" s="36" t="s">
        <v>23</v>
      </c>
      <c r="S417" s="27" t="s">
        <v>48</v>
      </c>
      <c r="T417" s="27" t="s">
        <v>48</v>
      </c>
      <c r="W417" t="str">
        <f t="shared" si="114"/>
        <v>CUST66 DECIMAL(10,2),</v>
      </c>
      <c r="X417" t="str">
        <f>VLOOKUP($E417,MAPPING!$B$2:$F$7,4,0)</f>
        <v>DECIMAL</v>
      </c>
      <c r="Y417" s="36" t="s">
        <v>23</v>
      </c>
      <c r="Z417" s="27" t="s">
        <v>48</v>
      </c>
      <c r="AA417" s="27" t="s">
        <v>48</v>
      </c>
      <c r="AD417" s="28" t="str">
        <f t="shared" si="115"/>
        <v>CUST66 DECIMAL(10,2),</v>
      </c>
      <c r="AE417" t="str">
        <f>VLOOKUP($E417,MAPPING!$B$2:$F$7,5,0)</f>
        <v>DECIMAL</v>
      </c>
      <c r="AF417" s="36" t="s">
        <v>23</v>
      </c>
      <c r="AG417" s="8" t="s">
        <v>48</v>
      </c>
      <c r="AH417" s="8" t="s">
        <v>48</v>
      </c>
      <c r="AK417" t="str">
        <f t="shared" si="116"/>
        <v>CUST66 DECIMAL(10,2),</v>
      </c>
    </row>
    <row r="418" ht="15.75" customHeight="1">
      <c r="C418" s="31">
        <v>67.0</v>
      </c>
      <c r="D418" s="35" t="s">
        <v>353</v>
      </c>
      <c r="E418" s="35" t="s">
        <v>17</v>
      </c>
      <c r="G418" t="s">
        <v>48</v>
      </c>
      <c r="H418" t="s">
        <v>48</v>
      </c>
      <c r="J418" t="str">
        <f>VLOOKUP($E418,MAPPING!$B$2:$F$7,2,0)</f>
        <v>DECIMAL</v>
      </c>
      <c r="K418" s="36" t="s">
        <v>23</v>
      </c>
      <c r="L418" t="s">
        <v>48</v>
      </c>
      <c r="M418" t="s">
        <v>48</v>
      </c>
      <c r="P418" t="str">
        <f t="shared" si="113"/>
        <v>CUST67 DECIMAL,</v>
      </c>
      <c r="Q418" t="str">
        <f>VLOOKUP($E418,MAPPING!$B$2:$F$7,3,0)</f>
        <v>DECIMAL</v>
      </c>
      <c r="R418" s="36" t="s">
        <v>23</v>
      </c>
      <c r="S418" s="27" t="s">
        <v>48</v>
      </c>
      <c r="T418" s="27" t="s">
        <v>48</v>
      </c>
      <c r="W418" t="str">
        <f t="shared" si="114"/>
        <v>CUST67 DECIMAL(10,2),</v>
      </c>
      <c r="X418" t="str">
        <f>VLOOKUP($E418,MAPPING!$B$2:$F$7,4,0)</f>
        <v>DECIMAL</v>
      </c>
      <c r="Y418" s="36" t="s">
        <v>23</v>
      </c>
      <c r="Z418" s="27" t="s">
        <v>48</v>
      </c>
      <c r="AA418" s="27" t="s">
        <v>48</v>
      </c>
      <c r="AD418" s="28" t="str">
        <f t="shared" si="115"/>
        <v>CUST67 DECIMAL(10,2),</v>
      </c>
      <c r="AE418" t="str">
        <f>VLOOKUP($E418,MAPPING!$B$2:$F$7,5,0)</f>
        <v>DECIMAL</v>
      </c>
      <c r="AF418" s="36" t="s">
        <v>23</v>
      </c>
      <c r="AG418" s="8" t="s">
        <v>48</v>
      </c>
      <c r="AH418" s="8" t="s">
        <v>48</v>
      </c>
      <c r="AK418" t="str">
        <f t="shared" si="116"/>
        <v>CUST67 DECIMAL(10,2),</v>
      </c>
    </row>
    <row r="419" ht="15.75" customHeight="1">
      <c r="C419" s="31">
        <v>68.0</v>
      </c>
      <c r="D419" s="35" t="s">
        <v>354</v>
      </c>
      <c r="E419" s="35" t="s">
        <v>17</v>
      </c>
      <c r="G419" t="s">
        <v>48</v>
      </c>
      <c r="H419" t="s">
        <v>48</v>
      </c>
      <c r="J419" t="str">
        <f>VLOOKUP($E419,MAPPING!$B$2:$F$7,2,0)</f>
        <v>DECIMAL</v>
      </c>
      <c r="K419" s="36" t="s">
        <v>23</v>
      </c>
      <c r="L419" t="s">
        <v>48</v>
      </c>
      <c r="M419" t="s">
        <v>48</v>
      </c>
      <c r="P419" t="str">
        <f t="shared" si="113"/>
        <v>CUST68 DECIMAL,</v>
      </c>
      <c r="Q419" t="str">
        <f>VLOOKUP($E419,MAPPING!$B$2:$F$7,3,0)</f>
        <v>DECIMAL</v>
      </c>
      <c r="R419" s="36" t="s">
        <v>23</v>
      </c>
      <c r="S419" s="27" t="s">
        <v>48</v>
      </c>
      <c r="T419" s="27" t="s">
        <v>48</v>
      </c>
      <c r="W419" t="str">
        <f t="shared" si="114"/>
        <v>CUST68 DECIMAL(10,2),</v>
      </c>
      <c r="X419" t="str">
        <f>VLOOKUP($E419,MAPPING!$B$2:$F$7,4,0)</f>
        <v>DECIMAL</v>
      </c>
      <c r="Y419" s="36" t="s">
        <v>23</v>
      </c>
      <c r="Z419" s="27" t="s">
        <v>48</v>
      </c>
      <c r="AA419" s="27" t="s">
        <v>48</v>
      </c>
      <c r="AD419" s="28" t="str">
        <f t="shared" si="115"/>
        <v>CUST68 DECIMAL(10,2),</v>
      </c>
      <c r="AE419" t="str">
        <f>VLOOKUP($E419,MAPPING!$B$2:$F$7,5,0)</f>
        <v>DECIMAL</v>
      </c>
      <c r="AF419" s="36" t="s">
        <v>23</v>
      </c>
      <c r="AG419" s="8" t="s">
        <v>48</v>
      </c>
      <c r="AH419" s="8" t="s">
        <v>48</v>
      </c>
      <c r="AK419" t="str">
        <f t="shared" si="116"/>
        <v>CUST68 DECIMAL(10,2),</v>
      </c>
    </row>
    <row r="420" ht="15.75" customHeight="1">
      <c r="C420" s="31">
        <v>69.0</v>
      </c>
      <c r="D420" s="35" t="s">
        <v>355</v>
      </c>
      <c r="E420" s="35" t="s">
        <v>17</v>
      </c>
      <c r="G420" t="s">
        <v>48</v>
      </c>
      <c r="H420" t="s">
        <v>48</v>
      </c>
      <c r="J420" t="str">
        <f>VLOOKUP($E420,MAPPING!$B$2:$F$7,2,0)</f>
        <v>DECIMAL</v>
      </c>
      <c r="K420" s="36" t="s">
        <v>23</v>
      </c>
      <c r="L420" t="s">
        <v>48</v>
      </c>
      <c r="M420" t="s">
        <v>48</v>
      </c>
      <c r="P420" t="str">
        <f t="shared" si="113"/>
        <v>CUST69 DECIMAL,</v>
      </c>
      <c r="Q420" t="str">
        <f>VLOOKUP($E420,MAPPING!$B$2:$F$7,3,0)</f>
        <v>DECIMAL</v>
      </c>
      <c r="R420" s="36" t="s">
        <v>23</v>
      </c>
      <c r="S420" s="27" t="s">
        <v>48</v>
      </c>
      <c r="T420" s="27" t="s">
        <v>48</v>
      </c>
      <c r="W420" t="str">
        <f t="shared" si="114"/>
        <v>CUST69 DECIMAL(10,2),</v>
      </c>
      <c r="X420" t="str">
        <f>VLOOKUP($E420,MAPPING!$B$2:$F$7,4,0)</f>
        <v>DECIMAL</v>
      </c>
      <c r="Y420" s="36" t="s">
        <v>23</v>
      </c>
      <c r="Z420" s="27" t="s">
        <v>48</v>
      </c>
      <c r="AA420" s="27" t="s">
        <v>48</v>
      </c>
      <c r="AD420" s="28" t="str">
        <f t="shared" si="115"/>
        <v>CUST69 DECIMAL(10,2),</v>
      </c>
      <c r="AE420" t="str">
        <f>VLOOKUP($E420,MAPPING!$B$2:$F$7,5,0)</f>
        <v>DECIMAL</v>
      </c>
      <c r="AF420" s="36" t="s">
        <v>23</v>
      </c>
      <c r="AG420" s="8" t="s">
        <v>48</v>
      </c>
      <c r="AH420" s="8" t="s">
        <v>48</v>
      </c>
      <c r="AK420" t="str">
        <f t="shared" si="116"/>
        <v>CUST69 DECIMAL(10,2),</v>
      </c>
    </row>
    <row r="421" ht="15.75" customHeight="1">
      <c r="C421" s="31">
        <v>70.0</v>
      </c>
      <c r="D421" s="35" t="s">
        <v>356</v>
      </c>
      <c r="E421" s="35" t="s">
        <v>17</v>
      </c>
      <c r="G421" t="s">
        <v>48</v>
      </c>
      <c r="H421" t="s">
        <v>48</v>
      </c>
      <c r="J421" t="str">
        <f>VLOOKUP($E421,MAPPING!$B$2:$F$7,2,0)</f>
        <v>DECIMAL</v>
      </c>
      <c r="K421" s="36" t="s">
        <v>23</v>
      </c>
      <c r="L421" t="s">
        <v>48</v>
      </c>
      <c r="M421" t="s">
        <v>48</v>
      </c>
      <c r="P421" t="str">
        <f t="shared" si="113"/>
        <v>CUST70 DECIMAL,</v>
      </c>
      <c r="Q421" t="str">
        <f>VLOOKUP($E421,MAPPING!$B$2:$F$7,3,0)</f>
        <v>DECIMAL</v>
      </c>
      <c r="R421" s="36" t="s">
        <v>23</v>
      </c>
      <c r="S421" s="27" t="s">
        <v>48</v>
      </c>
      <c r="T421" s="27" t="s">
        <v>48</v>
      </c>
      <c r="W421" t="str">
        <f t="shared" si="114"/>
        <v>CUST70 DECIMAL(10,2),</v>
      </c>
      <c r="X421" t="str">
        <f>VLOOKUP($E421,MAPPING!$B$2:$F$7,4,0)</f>
        <v>DECIMAL</v>
      </c>
      <c r="Y421" s="36" t="s">
        <v>23</v>
      </c>
      <c r="Z421" s="27" t="s">
        <v>48</v>
      </c>
      <c r="AA421" s="27" t="s">
        <v>48</v>
      </c>
      <c r="AD421" s="28" t="str">
        <f t="shared" si="115"/>
        <v>CUST70 DECIMAL(10,2),</v>
      </c>
      <c r="AE421" t="str">
        <f>VLOOKUP($E421,MAPPING!$B$2:$F$7,5,0)</f>
        <v>DECIMAL</v>
      </c>
      <c r="AF421" s="36" t="s">
        <v>23</v>
      </c>
      <c r="AG421" s="8" t="s">
        <v>48</v>
      </c>
      <c r="AH421" s="8" t="s">
        <v>48</v>
      </c>
      <c r="AK421" t="str">
        <f t="shared" si="116"/>
        <v>CUST70 DECIMAL(10,2),</v>
      </c>
    </row>
    <row r="422" ht="15.75" customHeight="1">
      <c r="C422" s="31">
        <v>71.0</v>
      </c>
      <c r="D422" s="35" t="s">
        <v>357</v>
      </c>
      <c r="E422" s="35" t="s">
        <v>17</v>
      </c>
      <c r="G422" t="s">
        <v>48</v>
      </c>
      <c r="H422" t="s">
        <v>48</v>
      </c>
      <c r="J422" t="str">
        <f>VLOOKUP($E422,MAPPING!$B$2:$F$7,2,0)</f>
        <v>DECIMAL</v>
      </c>
      <c r="K422" s="36" t="s">
        <v>23</v>
      </c>
      <c r="L422" t="s">
        <v>48</v>
      </c>
      <c r="M422" t="s">
        <v>48</v>
      </c>
      <c r="P422" t="str">
        <f t="shared" si="113"/>
        <v>CUST71 DECIMAL,</v>
      </c>
      <c r="Q422" t="str">
        <f>VLOOKUP($E422,MAPPING!$B$2:$F$7,3,0)</f>
        <v>DECIMAL</v>
      </c>
      <c r="R422" s="36" t="s">
        <v>23</v>
      </c>
      <c r="S422" s="27" t="s">
        <v>48</v>
      </c>
      <c r="T422" s="27" t="s">
        <v>48</v>
      </c>
      <c r="W422" t="str">
        <f t="shared" si="114"/>
        <v>CUST71 DECIMAL(10,2),</v>
      </c>
      <c r="X422" t="str">
        <f>VLOOKUP($E422,MAPPING!$B$2:$F$7,4,0)</f>
        <v>DECIMAL</v>
      </c>
      <c r="Y422" s="36" t="s">
        <v>23</v>
      </c>
      <c r="Z422" s="27" t="s">
        <v>48</v>
      </c>
      <c r="AA422" s="27" t="s">
        <v>48</v>
      </c>
      <c r="AD422" s="28" t="str">
        <f t="shared" si="115"/>
        <v>CUST71 DECIMAL(10,2),</v>
      </c>
      <c r="AE422" t="str">
        <f>VLOOKUP($E422,MAPPING!$B$2:$F$7,5,0)</f>
        <v>DECIMAL</v>
      </c>
      <c r="AF422" s="36" t="s">
        <v>23</v>
      </c>
      <c r="AG422" s="8" t="s">
        <v>48</v>
      </c>
      <c r="AH422" s="8" t="s">
        <v>48</v>
      </c>
      <c r="AK422" t="str">
        <f t="shared" si="116"/>
        <v>CUST71 DECIMAL(10,2),</v>
      </c>
    </row>
    <row r="423" ht="15.75" customHeight="1">
      <c r="C423" s="31">
        <v>72.0</v>
      </c>
      <c r="D423" s="35" t="s">
        <v>358</v>
      </c>
      <c r="E423" s="35" t="s">
        <v>17</v>
      </c>
      <c r="G423" t="s">
        <v>48</v>
      </c>
      <c r="H423" t="s">
        <v>48</v>
      </c>
      <c r="J423" t="str">
        <f>VLOOKUP($E423,MAPPING!$B$2:$F$7,2,0)</f>
        <v>DECIMAL</v>
      </c>
      <c r="K423" s="36" t="s">
        <v>23</v>
      </c>
      <c r="L423" t="s">
        <v>48</v>
      </c>
      <c r="M423" t="s">
        <v>48</v>
      </c>
      <c r="P423" t="str">
        <f t="shared" si="113"/>
        <v>CUST72 DECIMAL,</v>
      </c>
      <c r="Q423" t="str">
        <f>VLOOKUP($E423,MAPPING!$B$2:$F$7,3,0)</f>
        <v>DECIMAL</v>
      </c>
      <c r="R423" s="36" t="s">
        <v>23</v>
      </c>
      <c r="S423" s="27" t="s">
        <v>48</v>
      </c>
      <c r="T423" s="27" t="s">
        <v>48</v>
      </c>
      <c r="W423" t="str">
        <f t="shared" si="114"/>
        <v>CUST72 DECIMAL(10,2),</v>
      </c>
      <c r="X423" t="str">
        <f>VLOOKUP($E423,MAPPING!$B$2:$F$7,4,0)</f>
        <v>DECIMAL</v>
      </c>
      <c r="Y423" s="36" t="s">
        <v>23</v>
      </c>
      <c r="Z423" s="27" t="s">
        <v>48</v>
      </c>
      <c r="AA423" s="27" t="s">
        <v>48</v>
      </c>
      <c r="AD423" s="28" t="str">
        <f t="shared" si="115"/>
        <v>CUST72 DECIMAL(10,2),</v>
      </c>
      <c r="AE423" t="str">
        <f>VLOOKUP($E423,MAPPING!$B$2:$F$7,5,0)</f>
        <v>DECIMAL</v>
      </c>
      <c r="AF423" s="36" t="s">
        <v>23</v>
      </c>
      <c r="AG423" s="8" t="s">
        <v>48</v>
      </c>
      <c r="AH423" s="8" t="s">
        <v>48</v>
      </c>
      <c r="AK423" t="str">
        <f t="shared" si="116"/>
        <v>CUST72 DECIMAL(10,2),</v>
      </c>
    </row>
    <row r="424" ht="15.75" customHeight="1">
      <c r="C424" s="31">
        <v>73.0</v>
      </c>
      <c r="D424" s="35" t="s">
        <v>359</v>
      </c>
      <c r="E424" s="35" t="s">
        <v>17</v>
      </c>
      <c r="G424" t="s">
        <v>48</v>
      </c>
      <c r="H424" t="s">
        <v>48</v>
      </c>
      <c r="J424" t="str">
        <f>VLOOKUP($E424,MAPPING!$B$2:$F$7,2,0)</f>
        <v>DECIMAL</v>
      </c>
      <c r="K424" s="36" t="s">
        <v>23</v>
      </c>
      <c r="L424" t="s">
        <v>48</v>
      </c>
      <c r="M424" t="s">
        <v>48</v>
      </c>
      <c r="P424" t="str">
        <f t="shared" si="113"/>
        <v>CUST73 DECIMAL,</v>
      </c>
      <c r="Q424" t="str">
        <f>VLOOKUP($E424,MAPPING!$B$2:$F$7,3,0)</f>
        <v>DECIMAL</v>
      </c>
      <c r="R424" s="36" t="s">
        <v>23</v>
      </c>
      <c r="S424" s="27" t="s">
        <v>48</v>
      </c>
      <c r="T424" s="27" t="s">
        <v>48</v>
      </c>
      <c r="W424" t="str">
        <f t="shared" si="114"/>
        <v>CUST73 DECIMAL(10,2),</v>
      </c>
      <c r="X424" t="str">
        <f>VLOOKUP($E424,MAPPING!$B$2:$F$7,4,0)</f>
        <v>DECIMAL</v>
      </c>
      <c r="Y424" s="36" t="s">
        <v>23</v>
      </c>
      <c r="Z424" s="27" t="s">
        <v>48</v>
      </c>
      <c r="AA424" s="27" t="s">
        <v>48</v>
      </c>
      <c r="AD424" s="28" t="str">
        <f t="shared" si="115"/>
        <v>CUST73 DECIMAL(10,2),</v>
      </c>
      <c r="AE424" t="str">
        <f>VLOOKUP($E424,MAPPING!$B$2:$F$7,5,0)</f>
        <v>DECIMAL</v>
      </c>
      <c r="AF424" s="36" t="s">
        <v>23</v>
      </c>
      <c r="AG424" s="8" t="s">
        <v>48</v>
      </c>
      <c r="AH424" s="8" t="s">
        <v>48</v>
      </c>
      <c r="AK424" t="str">
        <f t="shared" si="116"/>
        <v>CUST73 DECIMAL(10,2),</v>
      </c>
    </row>
    <row r="425" ht="15.75" customHeight="1">
      <c r="C425" s="31">
        <v>74.0</v>
      </c>
      <c r="D425" s="35" t="s">
        <v>360</v>
      </c>
      <c r="E425" s="35" t="s">
        <v>17</v>
      </c>
      <c r="G425" t="s">
        <v>48</v>
      </c>
      <c r="H425" t="s">
        <v>48</v>
      </c>
      <c r="J425" t="str">
        <f>VLOOKUP($E425,MAPPING!$B$2:$F$7,2,0)</f>
        <v>DECIMAL</v>
      </c>
      <c r="K425" s="36" t="s">
        <v>23</v>
      </c>
      <c r="L425" t="s">
        <v>48</v>
      </c>
      <c r="M425" t="s">
        <v>48</v>
      </c>
      <c r="P425" t="str">
        <f t="shared" si="113"/>
        <v>CUST74 DECIMAL,</v>
      </c>
      <c r="Q425" t="str">
        <f>VLOOKUP($E425,MAPPING!$B$2:$F$7,3,0)</f>
        <v>DECIMAL</v>
      </c>
      <c r="R425" s="36" t="s">
        <v>23</v>
      </c>
      <c r="S425" s="27" t="s">
        <v>48</v>
      </c>
      <c r="T425" s="27" t="s">
        <v>48</v>
      </c>
      <c r="W425" t="str">
        <f t="shared" si="114"/>
        <v>CUST74 DECIMAL(10,2),</v>
      </c>
      <c r="X425" t="str">
        <f>VLOOKUP($E425,MAPPING!$B$2:$F$7,4,0)</f>
        <v>DECIMAL</v>
      </c>
      <c r="Y425" s="36" t="s">
        <v>23</v>
      </c>
      <c r="Z425" s="27" t="s">
        <v>48</v>
      </c>
      <c r="AA425" s="27" t="s">
        <v>48</v>
      </c>
      <c r="AD425" s="28" t="str">
        <f t="shared" si="115"/>
        <v>CUST74 DECIMAL(10,2),</v>
      </c>
      <c r="AE425" t="str">
        <f>VLOOKUP($E425,MAPPING!$B$2:$F$7,5,0)</f>
        <v>DECIMAL</v>
      </c>
      <c r="AF425" s="36" t="s">
        <v>23</v>
      </c>
      <c r="AG425" s="8" t="s">
        <v>48</v>
      </c>
      <c r="AH425" s="8" t="s">
        <v>48</v>
      </c>
      <c r="AK425" t="str">
        <f t="shared" si="116"/>
        <v>CUST74 DECIMAL(10,2),</v>
      </c>
    </row>
    <row r="426" ht="15.75" customHeight="1">
      <c r="C426" s="31">
        <v>75.0</v>
      </c>
      <c r="D426" s="35" t="s">
        <v>361</v>
      </c>
      <c r="E426" s="35" t="s">
        <v>17</v>
      </c>
      <c r="G426" t="s">
        <v>48</v>
      </c>
      <c r="H426" t="s">
        <v>48</v>
      </c>
      <c r="J426" t="str">
        <f>VLOOKUP($E426,MAPPING!$B$2:$F$7,2,0)</f>
        <v>DECIMAL</v>
      </c>
      <c r="K426" s="36" t="s">
        <v>23</v>
      </c>
      <c r="L426" t="s">
        <v>48</v>
      </c>
      <c r="M426" t="s">
        <v>48</v>
      </c>
      <c r="P426" t="str">
        <f t="shared" si="113"/>
        <v>CUST75 DECIMAL,</v>
      </c>
      <c r="Q426" t="str">
        <f>VLOOKUP($E426,MAPPING!$B$2:$F$7,3,0)</f>
        <v>DECIMAL</v>
      </c>
      <c r="R426" s="36" t="s">
        <v>23</v>
      </c>
      <c r="S426" s="27" t="s">
        <v>48</v>
      </c>
      <c r="T426" s="27" t="s">
        <v>48</v>
      </c>
      <c r="W426" t="str">
        <f t="shared" si="114"/>
        <v>CUST75 DECIMAL(10,2),</v>
      </c>
      <c r="X426" t="str">
        <f>VLOOKUP($E426,MAPPING!$B$2:$F$7,4,0)</f>
        <v>DECIMAL</v>
      </c>
      <c r="Y426" s="36" t="s">
        <v>23</v>
      </c>
      <c r="Z426" s="27" t="s">
        <v>48</v>
      </c>
      <c r="AA426" s="27" t="s">
        <v>48</v>
      </c>
      <c r="AD426" s="28" t="str">
        <f t="shared" si="115"/>
        <v>CUST75 DECIMAL(10,2),</v>
      </c>
      <c r="AE426" t="str">
        <f>VLOOKUP($E426,MAPPING!$B$2:$F$7,5,0)</f>
        <v>DECIMAL</v>
      </c>
      <c r="AF426" s="36" t="s">
        <v>23</v>
      </c>
      <c r="AG426" s="8" t="s">
        <v>48</v>
      </c>
      <c r="AH426" s="8" t="s">
        <v>48</v>
      </c>
      <c r="AK426" t="str">
        <f t="shared" si="116"/>
        <v>CUST75 DECIMAL(10,2),</v>
      </c>
    </row>
    <row r="427" ht="15.75" customHeight="1">
      <c r="C427" s="31">
        <v>76.0</v>
      </c>
      <c r="D427" s="35" t="s">
        <v>362</v>
      </c>
      <c r="E427" s="35" t="s">
        <v>17</v>
      </c>
      <c r="G427" t="s">
        <v>48</v>
      </c>
      <c r="H427" t="s">
        <v>48</v>
      </c>
      <c r="J427" t="str">
        <f>VLOOKUP($E427,MAPPING!$B$2:$F$7,2,0)</f>
        <v>DECIMAL</v>
      </c>
      <c r="K427" s="36" t="s">
        <v>23</v>
      </c>
      <c r="L427" t="s">
        <v>48</v>
      </c>
      <c r="M427" t="s">
        <v>48</v>
      </c>
      <c r="P427" t="str">
        <f t="shared" si="113"/>
        <v>CUST76 DECIMAL,</v>
      </c>
      <c r="Q427" t="str">
        <f>VLOOKUP($E427,MAPPING!$B$2:$F$7,3,0)</f>
        <v>DECIMAL</v>
      </c>
      <c r="R427" s="36" t="s">
        <v>23</v>
      </c>
      <c r="S427" s="27" t="s">
        <v>48</v>
      </c>
      <c r="T427" s="27" t="s">
        <v>48</v>
      </c>
      <c r="W427" t="str">
        <f t="shared" si="114"/>
        <v>CUST76 DECIMAL(10,2),</v>
      </c>
      <c r="X427" t="str">
        <f>VLOOKUP($E427,MAPPING!$B$2:$F$7,4,0)</f>
        <v>DECIMAL</v>
      </c>
      <c r="Y427" s="36" t="s">
        <v>23</v>
      </c>
      <c r="Z427" s="27" t="s">
        <v>48</v>
      </c>
      <c r="AA427" s="27" t="s">
        <v>48</v>
      </c>
      <c r="AD427" s="28" t="str">
        <f t="shared" si="115"/>
        <v>CUST76 DECIMAL(10,2),</v>
      </c>
      <c r="AE427" t="str">
        <f>VLOOKUP($E427,MAPPING!$B$2:$F$7,5,0)</f>
        <v>DECIMAL</v>
      </c>
      <c r="AF427" s="36" t="s">
        <v>23</v>
      </c>
      <c r="AG427" s="8" t="s">
        <v>48</v>
      </c>
      <c r="AH427" s="8" t="s">
        <v>48</v>
      </c>
      <c r="AK427" t="str">
        <f t="shared" si="116"/>
        <v>CUST76 DECIMAL(10,2),</v>
      </c>
    </row>
    <row r="428" ht="15.75" customHeight="1">
      <c r="C428" s="31">
        <v>77.0</v>
      </c>
      <c r="D428" s="35" t="s">
        <v>363</v>
      </c>
      <c r="E428" s="35" t="s">
        <v>17</v>
      </c>
      <c r="G428" t="s">
        <v>48</v>
      </c>
      <c r="H428" t="s">
        <v>48</v>
      </c>
      <c r="J428" t="str">
        <f>VLOOKUP($E428,MAPPING!$B$2:$F$7,2,0)</f>
        <v>DECIMAL</v>
      </c>
      <c r="K428" s="36" t="s">
        <v>23</v>
      </c>
      <c r="L428" t="s">
        <v>48</v>
      </c>
      <c r="M428" t="s">
        <v>48</v>
      </c>
      <c r="P428" t="str">
        <f t="shared" si="113"/>
        <v>CUST77 DECIMAL,</v>
      </c>
      <c r="Q428" t="str">
        <f>VLOOKUP($E428,MAPPING!$B$2:$F$7,3,0)</f>
        <v>DECIMAL</v>
      </c>
      <c r="R428" s="36" t="s">
        <v>23</v>
      </c>
      <c r="S428" s="27" t="s">
        <v>48</v>
      </c>
      <c r="T428" s="27" t="s">
        <v>48</v>
      </c>
      <c r="W428" t="str">
        <f t="shared" si="114"/>
        <v>CUST77 DECIMAL(10,2),</v>
      </c>
      <c r="X428" t="str">
        <f>VLOOKUP($E428,MAPPING!$B$2:$F$7,4,0)</f>
        <v>DECIMAL</v>
      </c>
      <c r="Y428" s="36" t="s">
        <v>23</v>
      </c>
      <c r="Z428" s="27" t="s">
        <v>48</v>
      </c>
      <c r="AA428" s="27" t="s">
        <v>48</v>
      </c>
      <c r="AD428" s="28" t="str">
        <f t="shared" si="115"/>
        <v>CUST77 DECIMAL(10,2),</v>
      </c>
      <c r="AE428" t="str">
        <f>VLOOKUP($E428,MAPPING!$B$2:$F$7,5,0)</f>
        <v>DECIMAL</v>
      </c>
      <c r="AF428" s="36" t="s">
        <v>23</v>
      </c>
      <c r="AG428" s="8" t="s">
        <v>48</v>
      </c>
      <c r="AH428" s="8" t="s">
        <v>48</v>
      </c>
      <c r="AK428" t="str">
        <f t="shared" si="116"/>
        <v>CUST77 DECIMAL(10,2),</v>
      </c>
    </row>
    <row r="429" ht="15.75" customHeight="1">
      <c r="C429" s="31">
        <v>78.0</v>
      </c>
      <c r="D429" s="35" t="s">
        <v>364</v>
      </c>
      <c r="E429" s="35" t="s">
        <v>17</v>
      </c>
      <c r="G429" t="s">
        <v>48</v>
      </c>
      <c r="H429" t="s">
        <v>48</v>
      </c>
      <c r="J429" t="str">
        <f>VLOOKUP($E429,MAPPING!$B$2:$F$7,2,0)</f>
        <v>DECIMAL</v>
      </c>
      <c r="K429" s="36" t="s">
        <v>23</v>
      </c>
      <c r="L429" t="s">
        <v>48</v>
      </c>
      <c r="M429" t="s">
        <v>48</v>
      </c>
      <c r="P429" t="str">
        <f t="shared" si="113"/>
        <v>CUST78 DECIMAL,</v>
      </c>
      <c r="Q429" t="str">
        <f>VLOOKUP($E429,MAPPING!$B$2:$F$7,3,0)</f>
        <v>DECIMAL</v>
      </c>
      <c r="R429" s="36" t="s">
        <v>23</v>
      </c>
      <c r="S429" s="27" t="s">
        <v>48</v>
      </c>
      <c r="T429" s="27" t="s">
        <v>48</v>
      </c>
      <c r="W429" t="str">
        <f t="shared" si="114"/>
        <v>CUST78 DECIMAL(10,2),</v>
      </c>
      <c r="X429" t="str">
        <f>VLOOKUP($E429,MAPPING!$B$2:$F$7,4,0)</f>
        <v>DECIMAL</v>
      </c>
      <c r="Y429" s="36" t="s">
        <v>23</v>
      </c>
      <c r="Z429" s="27" t="s">
        <v>48</v>
      </c>
      <c r="AA429" s="27" t="s">
        <v>48</v>
      </c>
      <c r="AD429" s="28" t="str">
        <f t="shared" si="115"/>
        <v>CUST78 DECIMAL(10,2),</v>
      </c>
      <c r="AE429" t="str">
        <f>VLOOKUP($E429,MAPPING!$B$2:$F$7,5,0)</f>
        <v>DECIMAL</v>
      </c>
      <c r="AF429" s="36" t="s">
        <v>23</v>
      </c>
      <c r="AG429" s="8" t="s">
        <v>48</v>
      </c>
      <c r="AH429" s="8" t="s">
        <v>48</v>
      </c>
      <c r="AK429" t="str">
        <f t="shared" si="116"/>
        <v>CUST78 DECIMAL(10,2),</v>
      </c>
    </row>
    <row r="430" ht="15.75" customHeight="1">
      <c r="C430" s="31">
        <v>79.0</v>
      </c>
      <c r="D430" s="35" t="s">
        <v>365</v>
      </c>
      <c r="E430" s="35" t="s">
        <v>17</v>
      </c>
      <c r="G430" t="s">
        <v>48</v>
      </c>
      <c r="H430" t="s">
        <v>48</v>
      </c>
      <c r="J430" t="str">
        <f>VLOOKUP($E430,MAPPING!$B$2:$F$7,2,0)</f>
        <v>DECIMAL</v>
      </c>
      <c r="K430" s="36" t="s">
        <v>23</v>
      </c>
      <c r="L430" t="s">
        <v>48</v>
      </c>
      <c r="M430" t="s">
        <v>48</v>
      </c>
      <c r="P430" t="str">
        <f t="shared" si="113"/>
        <v>CUST79 DECIMAL,</v>
      </c>
      <c r="Q430" t="str">
        <f>VLOOKUP($E430,MAPPING!$B$2:$F$7,3,0)</f>
        <v>DECIMAL</v>
      </c>
      <c r="R430" s="36" t="s">
        <v>23</v>
      </c>
      <c r="S430" s="27" t="s">
        <v>48</v>
      </c>
      <c r="T430" s="27" t="s">
        <v>48</v>
      </c>
      <c r="W430" t="str">
        <f t="shared" si="114"/>
        <v>CUST79 DECIMAL(10,2),</v>
      </c>
      <c r="X430" t="str">
        <f>VLOOKUP($E430,MAPPING!$B$2:$F$7,4,0)</f>
        <v>DECIMAL</v>
      </c>
      <c r="Y430" s="36" t="s">
        <v>23</v>
      </c>
      <c r="Z430" s="27" t="s">
        <v>48</v>
      </c>
      <c r="AA430" s="27" t="s">
        <v>48</v>
      </c>
      <c r="AD430" s="28" t="str">
        <f t="shared" si="115"/>
        <v>CUST79 DECIMAL(10,2),</v>
      </c>
      <c r="AE430" t="str">
        <f>VLOOKUP($E430,MAPPING!$B$2:$F$7,5,0)</f>
        <v>DECIMAL</v>
      </c>
      <c r="AF430" s="36" t="s">
        <v>23</v>
      </c>
      <c r="AG430" s="8" t="s">
        <v>48</v>
      </c>
      <c r="AH430" s="8" t="s">
        <v>48</v>
      </c>
      <c r="AK430" t="str">
        <f t="shared" si="116"/>
        <v>CUST79 DECIMAL(10,2),</v>
      </c>
    </row>
    <row r="431" ht="15.75" customHeight="1">
      <c r="C431" s="31">
        <v>80.0</v>
      </c>
      <c r="D431" s="35" t="s">
        <v>366</v>
      </c>
      <c r="E431" s="35" t="s">
        <v>17</v>
      </c>
      <c r="G431" t="s">
        <v>48</v>
      </c>
      <c r="H431" t="s">
        <v>48</v>
      </c>
      <c r="J431" t="str">
        <f>VLOOKUP($E431,MAPPING!$B$2:$F$7,2,0)</f>
        <v>DECIMAL</v>
      </c>
      <c r="K431" s="36" t="s">
        <v>23</v>
      </c>
      <c r="L431" t="s">
        <v>48</v>
      </c>
      <c r="M431" t="s">
        <v>48</v>
      </c>
      <c r="P431" t="str">
        <f t="shared" si="113"/>
        <v>CUST80 DECIMAL,</v>
      </c>
      <c r="Q431" t="str">
        <f>VLOOKUP($E431,MAPPING!$B$2:$F$7,3,0)</f>
        <v>DECIMAL</v>
      </c>
      <c r="R431" s="36" t="s">
        <v>23</v>
      </c>
      <c r="S431" s="27" t="s">
        <v>48</v>
      </c>
      <c r="T431" s="27" t="s">
        <v>48</v>
      </c>
      <c r="W431" t="str">
        <f t="shared" si="114"/>
        <v>CUST80 DECIMAL(10,2),</v>
      </c>
      <c r="X431" t="str">
        <f>VLOOKUP($E431,MAPPING!$B$2:$F$7,4,0)</f>
        <v>DECIMAL</v>
      </c>
      <c r="Y431" s="36" t="s">
        <v>23</v>
      </c>
      <c r="Z431" s="27" t="s">
        <v>48</v>
      </c>
      <c r="AA431" s="27" t="s">
        <v>48</v>
      </c>
      <c r="AD431" s="28" t="str">
        <f t="shared" si="115"/>
        <v>CUST80 DECIMAL(10,2),</v>
      </c>
      <c r="AE431" t="str">
        <f>VLOOKUP($E431,MAPPING!$B$2:$F$7,5,0)</f>
        <v>DECIMAL</v>
      </c>
      <c r="AF431" s="36" t="s">
        <v>23</v>
      </c>
      <c r="AG431" s="8" t="s">
        <v>48</v>
      </c>
      <c r="AH431" s="8" t="s">
        <v>48</v>
      </c>
      <c r="AK431" t="str">
        <f t="shared" si="116"/>
        <v>CUST80 DECIMAL(10,2),</v>
      </c>
    </row>
    <row r="432" ht="15.75" customHeight="1">
      <c r="C432" s="31">
        <v>81.0</v>
      </c>
      <c r="D432" s="35" t="s">
        <v>367</v>
      </c>
      <c r="E432" s="35" t="s">
        <v>17</v>
      </c>
      <c r="G432" t="s">
        <v>48</v>
      </c>
      <c r="H432" t="s">
        <v>48</v>
      </c>
      <c r="J432" t="str">
        <f>VLOOKUP($E432,MAPPING!$B$2:$F$7,2,0)</f>
        <v>DECIMAL</v>
      </c>
      <c r="K432" s="36" t="s">
        <v>23</v>
      </c>
      <c r="L432" t="s">
        <v>48</v>
      </c>
      <c r="M432" t="s">
        <v>48</v>
      </c>
      <c r="P432" t="str">
        <f t="shared" si="113"/>
        <v>CUST81 DECIMAL,</v>
      </c>
      <c r="Q432" t="str">
        <f>VLOOKUP($E432,MAPPING!$B$2:$F$7,3,0)</f>
        <v>DECIMAL</v>
      </c>
      <c r="R432" s="36" t="s">
        <v>23</v>
      </c>
      <c r="S432" s="27" t="s">
        <v>48</v>
      </c>
      <c r="T432" s="27" t="s">
        <v>48</v>
      </c>
      <c r="W432" t="str">
        <f t="shared" si="114"/>
        <v>CUST81 DECIMAL(10,2),</v>
      </c>
      <c r="X432" t="str">
        <f>VLOOKUP($E432,MAPPING!$B$2:$F$7,4,0)</f>
        <v>DECIMAL</v>
      </c>
      <c r="Y432" s="36" t="s">
        <v>23</v>
      </c>
      <c r="Z432" s="27" t="s">
        <v>48</v>
      </c>
      <c r="AA432" s="27" t="s">
        <v>48</v>
      </c>
      <c r="AD432" s="28" t="str">
        <f t="shared" si="115"/>
        <v>CUST81 DECIMAL(10,2),</v>
      </c>
      <c r="AE432" t="str">
        <f>VLOOKUP($E432,MAPPING!$B$2:$F$7,5,0)</f>
        <v>DECIMAL</v>
      </c>
      <c r="AF432" s="36" t="s">
        <v>23</v>
      </c>
      <c r="AG432" s="8" t="s">
        <v>48</v>
      </c>
      <c r="AH432" s="8" t="s">
        <v>48</v>
      </c>
      <c r="AK432" t="str">
        <f t="shared" si="116"/>
        <v>CUST81 DECIMAL(10,2),</v>
      </c>
    </row>
    <row r="433" ht="15.75" customHeight="1">
      <c r="C433" s="31">
        <v>82.0</v>
      </c>
      <c r="D433" s="35" t="s">
        <v>368</v>
      </c>
      <c r="E433" s="35" t="s">
        <v>17</v>
      </c>
      <c r="G433" t="s">
        <v>48</v>
      </c>
      <c r="H433" t="s">
        <v>48</v>
      </c>
      <c r="J433" t="str">
        <f>VLOOKUP($E433,MAPPING!$B$2:$F$7,2,0)</f>
        <v>DECIMAL</v>
      </c>
      <c r="K433" s="36" t="s">
        <v>23</v>
      </c>
      <c r="L433" t="s">
        <v>48</v>
      </c>
      <c r="M433" t="s">
        <v>48</v>
      </c>
      <c r="P433" t="str">
        <f t="shared" si="113"/>
        <v>CUST82 DECIMAL,</v>
      </c>
      <c r="Q433" t="str">
        <f>VLOOKUP($E433,MAPPING!$B$2:$F$7,3,0)</f>
        <v>DECIMAL</v>
      </c>
      <c r="R433" s="36" t="s">
        <v>23</v>
      </c>
      <c r="S433" s="27" t="s">
        <v>48</v>
      </c>
      <c r="T433" s="27" t="s">
        <v>48</v>
      </c>
      <c r="W433" t="str">
        <f t="shared" si="114"/>
        <v>CUST82 DECIMAL(10,2),</v>
      </c>
      <c r="X433" t="str">
        <f>VLOOKUP($E433,MAPPING!$B$2:$F$7,4,0)</f>
        <v>DECIMAL</v>
      </c>
      <c r="Y433" s="36" t="s">
        <v>23</v>
      </c>
      <c r="Z433" s="27" t="s">
        <v>48</v>
      </c>
      <c r="AA433" s="27" t="s">
        <v>48</v>
      </c>
      <c r="AD433" s="28" t="str">
        <f t="shared" si="115"/>
        <v>CUST82 DECIMAL(10,2),</v>
      </c>
      <c r="AE433" t="str">
        <f>VLOOKUP($E433,MAPPING!$B$2:$F$7,5,0)</f>
        <v>DECIMAL</v>
      </c>
      <c r="AF433" s="36" t="s">
        <v>23</v>
      </c>
      <c r="AG433" s="8" t="s">
        <v>48</v>
      </c>
      <c r="AH433" s="8" t="s">
        <v>48</v>
      </c>
      <c r="AK433" t="str">
        <f t="shared" si="116"/>
        <v>CUST82 DECIMAL(10,2),</v>
      </c>
    </row>
    <row r="434" ht="15.75" customHeight="1">
      <c r="C434" s="31">
        <v>83.0</v>
      </c>
      <c r="D434" s="35" t="s">
        <v>369</v>
      </c>
      <c r="E434" s="35" t="s">
        <v>17</v>
      </c>
      <c r="G434" t="s">
        <v>48</v>
      </c>
      <c r="H434" t="s">
        <v>48</v>
      </c>
      <c r="J434" t="str">
        <f>VLOOKUP($E434,MAPPING!$B$2:$F$7,2,0)</f>
        <v>DECIMAL</v>
      </c>
      <c r="K434" s="36" t="s">
        <v>23</v>
      </c>
      <c r="L434" t="s">
        <v>48</v>
      </c>
      <c r="M434" t="s">
        <v>48</v>
      </c>
      <c r="P434" t="str">
        <f t="shared" si="113"/>
        <v>CUST83 DECIMAL,</v>
      </c>
      <c r="Q434" t="str">
        <f>VLOOKUP($E434,MAPPING!$B$2:$F$7,3,0)</f>
        <v>DECIMAL</v>
      </c>
      <c r="R434" s="36" t="s">
        <v>23</v>
      </c>
      <c r="S434" s="27" t="s">
        <v>48</v>
      </c>
      <c r="T434" s="27" t="s">
        <v>48</v>
      </c>
      <c r="W434" t="str">
        <f t="shared" si="114"/>
        <v>CUST83 DECIMAL(10,2),</v>
      </c>
      <c r="X434" t="str">
        <f>VLOOKUP($E434,MAPPING!$B$2:$F$7,4,0)</f>
        <v>DECIMAL</v>
      </c>
      <c r="Y434" s="36" t="s">
        <v>23</v>
      </c>
      <c r="Z434" s="27" t="s">
        <v>48</v>
      </c>
      <c r="AA434" s="27" t="s">
        <v>48</v>
      </c>
      <c r="AD434" s="28" t="str">
        <f t="shared" si="115"/>
        <v>CUST83 DECIMAL(10,2),</v>
      </c>
      <c r="AE434" t="str">
        <f>VLOOKUP($E434,MAPPING!$B$2:$F$7,5,0)</f>
        <v>DECIMAL</v>
      </c>
      <c r="AF434" s="36" t="s">
        <v>23</v>
      </c>
      <c r="AG434" s="8" t="s">
        <v>48</v>
      </c>
      <c r="AH434" s="8" t="s">
        <v>48</v>
      </c>
      <c r="AK434" t="str">
        <f t="shared" si="116"/>
        <v>CUST83 DECIMAL(10,2),</v>
      </c>
    </row>
    <row r="435" ht="15.75" customHeight="1">
      <c r="C435" s="31">
        <v>84.0</v>
      </c>
      <c r="D435" s="35" t="s">
        <v>370</v>
      </c>
      <c r="E435" s="35" t="s">
        <v>17</v>
      </c>
      <c r="G435" t="s">
        <v>48</v>
      </c>
      <c r="H435" t="s">
        <v>48</v>
      </c>
      <c r="J435" t="str">
        <f>VLOOKUP($E435,MAPPING!$B$2:$F$7,2,0)</f>
        <v>DECIMAL</v>
      </c>
      <c r="K435" s="36" t="s">
        <v>23</v>
      </c>
      <c r="L435" t="s">
        <v>48</v>
      </c>
      <c r="M435" t="s">
        <v>48</v>
      </c>
      <c r="P435" t="str">
        <f t="shared" si="113"/>
        <v>CUST84 DECIMAL,</v>
      </c>
      <c r="Q435" t="str">
        <f>VLOOKUP($E435,MAPPING!$B$2:$F$7,3,0)</f>
        <v>DECIMAL</v>
      </c>
      <c r="R435" s="36" t="s">
        <v>23</v>
      </c>
      <c r="S435" s="27" t="s">
        <v>48</v>
      </c>
      <c r="T435" s="27" t="s">
        <v>48</v>
      </c>
      <c r="W435" t="str">
        <f t="shared" si="114"/>
        <v>CUST84 DECIMAL(10,2),</v>
      </c>
      <c r="X435" t="str">
        <f>VLOOKUP($E435,MAPPING!$B$2:$F$7,4,0)</f>
        <v>DECIMAL</v>
      </c>
      <c r="Y435" s="36" t="s">
        <v>23</v>
      </c>
      <c r="Z435" s="27" t="s">
        <v>48</v>
      </c>
      <c r="AA435" s="27" t="s">
        <v>48</v>
      </c>
      <c r="AD435" s="28" t="str">
        <f t="shared" si="115"/>
        <v>CUST84 DECIMAL(10,2),</v>
      </c>
      <c r="AE435" t="str">
        <f>VLOOKUP($E435,MAPPING!$B$2:$F$7,5,0)</f>
        <v>DECIMAL</v>
      </c>
      <c r="AF435" s="36" t="s">
        <v>23</v>
      </c>
      <c r="AG435" s="8" t="s">
        <v>48</v>
      </c>
      <c r="AH435" s="8" t="s">
        <v>48</v>
      </c>
      <c r="AK435" t="str">
        <f t="shared" si="116"/>
        <v>CUST84 DECIMAL(10,2),</v>
      </c>
    </row>
    <row r="436" ht="15.75" customHeight="1">
      <c r="C436" s="31">
        <v>85.0</v>
      </c>
      <c r="D436" s="35" t="s">
        <v>371</v>
      </c>
      <c r="E436" s="35" t="s">
        <v>17</v>
      </c>
      <c r="G436" t="s">
        <v>48</v>
      </c>
      <c r="H436" t="s">
        <v>48</v>
      </c>
      <c r="J436" t="str">
        <f>VLOOKUP($E436,MAPPING!$B$2:$F$7,2,0)</f>
        <v>DECIMAL</v>
      </c>
      <c r="K436" s="36" t="s">
        <v>23</v>
      </c>
      <c r="L436" t="s">
        <v>48</v>
      </c>
      <c r="M436" t="s">
        <v>48</v>
      </c>
      <c r="P436" t="str">
        <f t="shared" si="113"/>
        <v>CUST85 DECIMAL,</v>
      </c>
      <c r="Q436" t="str">
        <f>VLOOKUP($E436,MAPPING!$B$2:$F$7,3,0)</f>
        <v>DECIMAL</v>
      </c>
      <c r="R436" s="36" t="s">
        <v>23</v>
      </c>
      <c r="S436" s="27" t="s">
        <v>48</v>
      </c>
      <c r="T436" s="27" t="s">
        <v>48</v>
      </c>
      <c r="W436" t="str">
        <f t="shared" si="114"/>
        <v>CUST85 DECIMAL(10,2),</v>
      </c>
      <c r="X436" t="str">
        <f>VLOOKUP($E436,MAPPING!$B$2:$F$7,4,0)</f>
        <v>DECIMAL</v>
      </c>
      <c r="Y436" s="36" t="s">
        <v>23</v>
      </c>
      <c r="Z436" s="27" t="s">
        <v>48</v>
      </c>
      <c r="AA436" s="27" t="s">
        <v>48</v>
      </c>
      <c r="AD436" s="28" t="str">
        <f t="shared" si="115"/>
        <v>CUST85 DECIMAL(10,2),</v>
      </c>
      <c r="AE436" t="str">
        <f>VLOOKUP($E436,MAPPING!$B$2:$F$7,5,0)</f>
        <v>DECIMAL</v>
      </c>
      <c r="AF436" s="36" t="s">
        <v>23</v>
      </c>
      <c r="AG436" s="8" t="s">
        <v>48</v>
      </c>
      <c r="AH436" s="8" t="s">
        <v>48</v>
      </c>
      <c r="AK436" t="str">
        <f t="shared" si="116"/>
        <v>CUST85 DECIMAL(10,2),</v>
      </c>
    </row>
    <row r="437" ht="15.75" customHeight="1">
      <c r="C437" s="31">
        <v>86.0</v>
      </c>
      <c r="D437" s="35" t="s">
        <v>372</v>
      </c>
      <c r="E437" s="35" t="s">
        <v>17</v>
      </c>
      <c r="G437" t="s">
        <v>48</v>
      </c>
      <c r="H437" t="s">
        <v>48</v>
      </c>
      <c r="J437" t="str">
        <f>VLOOKUP($E437,MAPPING!$B$2:$F$7,2,0)</f>
        <v>DECIMAL</v>
      </c>
      <c r="K437" s="36" t="s">
        <v>23</v>
      </c>
      <c r="L437" t="s">
        <v>48</v>
      </c>
      <c r="M437" t="s">
        <v>48</v>
      </c>
      <c r="P437" t="str">
        <f t="shared" si="113"/>
        <v>CUST86 DECIMAL,</v>
      </c>
      <c r="Q437" t="str">
        <f>VLOOKUP($E437,MAPPING!$B$2:$F$7,3,0)</f>
        <v>DECIMAL</v>
      </c>
      <c r="R437" s="36" t="s">
        <v>23</v>
      </c>
      <c r="S437" s="27" t="s">
        <v>48</v>
      </c>
      <c r="T437" s="27" t="s">
        <v>48</v>
      </c>
      <c r="W437" t="str">
        <f t="shared" si="114"/>
        <v>CUST86 DECIMAL(10,2),</v>
      </c>
      <c r="X437" t="str">
        <f>VLOOKUP($E437,MAPPING!$B$2:$F$7,4,0)</f>
        <v>DECIMAL</v>
      </c>
      <c r="Y437" s="36" t="s">
        <v>23</v>
      </c>
      <c r="Z437" s="27" t="s">
        <v>48</v>
      </c>
      <c r="AA437" s="27" t="s">
        <v>48</v>
      </c>
      <c r="AD437" s="28" t="str">
        <f t="shared" si="115"/>
        <v>CUST86 DECIMAL(10,2),</v>
      </c>
      <c r="AE437" t="str">
        <f>VLOOKUP($E437,MAPPING!$B$2:$F$7,5,0)</f>
        <v>DECIMAL</v>
      </c>
      <c r="AF437" s="36" t="s">
        <v>23</v>
      </c>
      <c r="AG437" s="8" t="s">
        <v>48</v>
      </c>
      <c r="AH437" s="8" t="s">
        <v>48</v>
      </c>
      <c r="AK437" t="str">
        <f t="shared" si="116"/>
        <v>CUST86 DECIMAL(10,2),</v>
      </c>
    </row>
    <row r="438" ht="15.75" customHeight="1">
      <c r="C438" s="31">
        <v>87.0</v>
      </c>
      <c r="D438" s="35" t="s">
        <v>373</v>
      </c>
      <c r="E438" s="35" t="s">
        <v>17</v>
      </c>
      <c r="G438" t="s">
        <v>48</v>
      </c>
      <c r="H438" t="s">
        <v>48</v>
      </c>
      <c r="J438" t="str">
        <f>VLOOKUP($E438,MAPPING!$B$2:$F$7,2,0)</f>
        <v>DECIMAL</v>
      </c>
      <c r="K438" s="36" t="s">
        <v>23</v>
      </c>
      <c r="L438" t="s">
        <v>48</v>
      </c>
      <c r="M438" t="s">
        <v>48</v>
      </c>
      <c r="P438" t="str">
        <f t="shared" si="113"/>
        <v>CUST87 DECIMAL,</v>
      </c>
      <c r="Q438" t="str">
        <f>VLOOKUP($E438,MAPPING!$B$2:$F$7,3,0)</f>
        <v>DECIMAL</v>
      </c>
      <c r="R438" s="36" t="s">
        <v>23</v>
      </c>
      <c r="S438" s="27" t="s">
        <v>48</v>
      </c>
      <c r="T438" s="27" t="s">
        <v>48</v>
      </c>
      <c r="W438" t="str">
        <f t="shared" si="114"/>
        <v>CUST87 DECIMAL(10,2),</v>
      </c>
      <c r="X438" t="str">
        <f>VLOOKUP($E438,MAPPING!$B$2:$F$7,4,0)</f>
        <v>DECIMAL</v>
      </c>
      <c r="Y438" s="36" t="s">
        <v>23</v>
      </c>
      <c r="Z438" s="27" t="s">
        <v>48</v>
      </c>
      <c r="AA438" s="27" t="s">
        <v>48</v>
      </c>
      <c r="AD438" s="28" t="str">
        <f t="shared" si="115"/>
        <v>CUST87 DECIMAL(10,2),</v>
      </c>
      <c r="AE438" t="str">
        <f>VLOOKUP($E438,MAPPING!$B$2:$F$7,5,0)</f>
        <v>DECIMAL</v>
      </c>
      <c r="AF438" s="36" t="s">
        <v>23</v>
      </c>
      <c r="AG438" s="8" t="s">
        <v>48</v>
      </c>
      <c r="AH438" s="8" t="s">
        <v>48</v>
      </c>
      <c r="AK438" t="str">
        <f t="shared" si="116"/>
        <v>CUST87 DECIMAL(10,2),</v>
      </c>
    </row>
    <row r="439" ht="15.75" customHeight="1">
      <c r="C439" s="31">
        <v>88.0</v>
      </c>
      <c r="D439" s="35" t="s">
        <v>374</v>
      </c>
      <c r="E439" s="35" t="s">
        <v>17</v>
      </c>
      <c r="G439" t="s">
        <v>48</v>
      </c>
      <c r="H439" t="s">
        <v>48</v>
      </c>
      <c r="J439" t="str">
        <f>VLOOKUP($E439,MAPPING!$B$2:$F$7,2,0)</f>
        <v>DECIMAL</v>
      </c>
      <c r="K439" s="36" t="s">
        <v>23</v>
      </c>
      <c r="L439" t="s">
        <v>48</v>
      </c>
      <c r="M439" t="s">
        <v>48</v>
      </c>
      <c r="P439" t="str">
        <f t="shared" si="113"/>
        <v>CUST88 DECIMAL,</v>
      </c>
      <c r="Q439" t="str">
        <f>VLOOKUP($E439,MAPPING!$B$2:$F$7,3,0)</f>
        <v>DECIMAL</v>
      </c>
      <c r="R439" s="36" t="s">
        <v>23</v>
      </c>
      <c r="S439" s="27" t="s">
        <v>48</v>
      </c>
      <c r="T439" s="27" t="s">
        <v>48</v>
      </c>
      <c r="W439" t="str">
        <f t="shared" si="114"/>
        <v>CUST88 DECIMAL(10,2),</v>
      </c>
      <c r="X439" t="str">
        <f>VLOOKUP($E439,MAPPING!$B$2:$F$7,4,0)</f>
        <v>DECIMAL</v>
      </c>
      <c r="Y439" s="36" t="s">
        <v>23</v>
      </c>
      <c r="Z439" s="27" t="s">
        <v>48</v>
      </c>
      <c r="AA439" s="27" t="s">
        <v>48</v>
      </c>
      <c r="AD439" s="28" t="str">
        <f t="shared" si="115"/>
        <v>CUST88 DECIMAL(10,2),</v>
      </c>
      <c r="AE439" t="str">
        <f>VLOOKUP($E439,MAPPING!$B$2:$F$7,5,0)</f>
        <v>DECIMAL</v>
      </c>
      <c r="AF439" s="36" t="s">
        <v>23</v>
      </c>
      <c r="AG439" s="8" t="s">
        <v>48</v>
      </c>
      <c r="AH439" s="8" t="s">
        <v>48</v>
      </c>
      <c r="AK439" t="str">
        <f t="shared" si="116"/>
        <v>CUST88 DECIMAL(10,2),</v>
      </c>
    </row>
    <row r="440" ht="15.75" customHeight="1">
      <c r="C440" s="31">
        <v>89.0</v>
      </c>
      <c r="D440" s="35" t="s">
        <v>375</v>
      </c>
      <c r="E440" s="35" t="s">
        <v>17</v>
      </c>
      <c r="G440" t="s">
        <v>48</v>
      </c>
      <c r="H440" t="s">
        <v>48</v>
      </c>
      <c r="J440" t="str">
        <f>VLOOKUP($E440,MAPPING!$B$2:$F$7,2,0)</f>
        <v>DECIMAL</v>
      </c>
      <c r="K440" s="36" t="s">
        <v>23</v>
      </c>
      <c r="L440" t="s">
        <v>48</v>
      </c>
      <c r="M440" t="s">
        <v>48</v>
      </c>
      <c r="P440" t="str">
        <f t="shared" si="113"/>
        <v>CUST89 DECIMAL,</v>
      </c>
      <c r="Q440" t="str">
        <f>VLOOKUP($E440,MAPPING!$B$2:$F$7,3,0)</f>
        <v>DECIMAL</v>
      </c>
      <c r="R440" s="36" t="s">
        <v>23</v>
      </c>
      <c r="S440" s="27" t="s">
        <v>48</v>
      </c>
      <c r="T440" s="27" t="s">
        <v>48</v>
      </c>
      <c r="W440" t="str">
        <f t="shared" si="114"/>
        <v>CUST89 DECIMAL(10,2),</v>
      </c>
      <c r="X440" t="str">
        <f>VLOOKUP($E440,MAPPING!$B$2:$F$7,4,0)</f>
        <v>DECIMAL</v>
      </c>
      <c r="Y440" s="36" t="s">
        <v>23</v>
      </c>
      <c r="Z440" s="27" t="s">
        <v>48</v>
      </c>
      <c r="AA440" s="27" t="s">
        <v>48</v>
      </c>
      <c r="AD440" s="28" t="str">
        <f t="shared" si="115"/>
        <v>CUST89 DECIMAL(10,2),</v>
      </c>
      <c r="AE440" t="str">
        <f>VLOOKUP($E440,MAPPING!$B$2:$F$7,5,0)</f>
        <v>DECIMAL</v>
      </c>
      <c r="AF440" s="36" t="s">
        <v>23</v>
      </c>
      <c r="AG440" s="8" t="s">
        <v>48</v>
      </c>
      <c r="AH440" s="8" t="s">
        <v>48</v>
      </c>
      <c r="AK440" t="str">
        <f t="shared" si="116"/>
        <v>CUST89 DECIMAL(10,2),</v>
      </c>
    </row>
    <row r="441" ht="15.75" customHeight="1">
      <c r="C441" s="31">
        <v>90.0</v>
      </c>
      <c r="D441" s="35" t="s">
        <v>376</v>
      </c>
      <c r="E441" s="35" t="s">
        <v>17</v>
      </c>
      <c r="G441" t="s">
        <v>48</v>
      </c>
      <c r="H441" t="s">
        <v>48</v>
      </c>
      <c r="J441" t="str">
        <f>VLOOKUP($E441,MAPPING!$B$2:$F$7,2,0)</f>
        <v>DECIMAL</v>
      </c>
      <c r="K441" s="36" t="s">
        <v>23</v>
      </c>
      <c r="L441" t="s">
        <v>48</v>
      </c>
      <c r="M441" t="s">
        <v>48</v>
      </c>
      <c r="P441" t="str">
        <f t="shared" si="113"/>
        <v>CUST90 DECIMAL,</v>
      </c>
      <c r="Q441" t="str">
        <f>VLOOKUP($E441,MAPPING!$B$2:$F$7,3,0)</f>
        <v>DECIMAL</v>
      </c>
      <c r="R441" s="36" t="s">
        <v>23</v>
      </c>
      <c r="S441" s="27" t="s">
        <v>48</v>
      </c>
      <c r="T441" s="27" t="s">
        <v>48</v>
      </c>
      <c r="W441" t="str">
        <f t="shared" si="114"/>
        <v>CUST90 DECIMAL(10,2),</v>
      </c>
      <c r="X441" t="str">
        <f>VLOOKUP($E441,MAPPING!$B$2:$F$7,4,0)</f>
        <v>DECIMAL</v>
      </c>
      <c r="Y441" s="36" t="s">
        <v>23</v>
      </c>
      <c r="Z441" s="27" t="s">
        <v>48</v>
      </c>
      <c r="AA441" s="27" t="s">
        <v>48</v>
      </c>
      <c r="AD441" s="28" t="str">
        <f t="shared" si="115"/>
        <v>CUST90 DECIMAL(10,2),</v>
      </c>
      <c r="AE441" t="str">
        <f>VLOOKUP($E441,MAPPING!$B$2:$F$7,5,0)</f>
        <v>DECIMAL</v>
      </c>
      <c r="AF441" s="36" t="s">
        <v>23</v>
      </c>
      <c r="AG441" s="8" t="s">
        <v>48</v>
      </c>
      <c r="AH441" s="8" t="s">
        <v>48</v>
      </c>
      <c r="AK441" t="str">
        <f t="shared" si="116"/>
        <v>CUST90 DECIMAL(10,2),</v>
      </c>
    </row>
    <row r="442" ht="15.75" customHeight="1">
      <c r="C442" s="31">
        <v>91.0</v>
      </c>
      <c r="D442" s="35" t="s">
        <v>377</v>
      </c>
      <c r="E442" s="35" t="s">
        <v>17</v>
      </c>
      <c r="G442" t="s">
        <v>48</v>
      </c>
      <c r="H442" t="s">
        <v>48</v>
      </c>
      <c r="J442" t="str">
        <f>VLOOKUP($E442,MAPPING!$B$2:$F$7,2,0)</f>
        <v>DECIMAL</v>
      </c>
      <c r="K442" s="36" t="s">
        <v>23</v>
      </c>
      <c r="L442" t="s">
        <v>48</v>
      </c>
      <c r="M442" t="s">
        <v>48</v>
      </c>
      <c r="P442" t="str">
        <f t="shared" si="113"/>
        <v>CUST91 DECIMAL,</v>
      </c>
      <c r="Q442" t="str">
        <f>VLOOKUP($E442,MAPPING!$B$2:$F$7,3,0)</f>
        <v>DECIMAL</v>
      </c>
      <c r="R442" s="36" t="s">
        <v>23</v>
      </c>
      <c r="S442" s="27" t="s">
        <v>48</v>
      </c>
      <c r="T442" s="27" t="s">
        <v>48</v>
      </c>
      <c r="W442" t="str">
        <f t="shared" si="114"/>
        <v>CUST91 DECIMAL(10,2),</v>
      </c>
      <c r="X442" t="str">
        <f>VLOOKUP($E442,MAPPING!$B$2:$F$7,4,0)</f>
        <v>DECIMAL</v>
      </c>
      <c r="Y442" s="36" t="s">
        <v>23</v>
      </c>
      <c r="Z442" s="27" t="s">
        <v>48</v>
      </c>
      <c r="AA442" s="27" t="s">
        <v>48</v>
      </c>
      <c r="AD442" s="28" t="str">
        <f t="shared" si="115"/>
        <v>CUST91 DECIMAL(10,2),</v>
      </c>
      <c r="AE442" t="str">
        <f>VLOOKUP($E442,MAPPING!$B$2:$F$7,5,0)</f>
        <v>DECIMAL</v>
      </c>
      <c r="AF442" s="36" t="s">
        <v>23</v>
      </c>
      <c r="AG442" s="8" t="s">
        <v>48</v>
      </c>
      <c r="AH442" s="8" t="s">
        <v>48</v>
      </c>
      <c r="AK442" t="str">
        <f t="shared" si="116"/>
        <v>CUST91 DECIMAL(10,2),</v>
      </c>
    </row>
    <row r="443" ht="15.75" customHeight="1">
      <c r="C443" s="31">
        <v>92.0</v>
      </c>
      <c r="D443" s="35" t="s">
        <v>378</v>
      </c>
      <c r="E443" s="35" t="s">
        <v>17</v>
      </c>
      <c r="G443" t="s">
        <v>48</v>
      </c>
      <c r="H443" t="s">
        <v>48</v>
      </c>
      <c r="J443" t="str">
        <f>VLOOKUP($E443,MAPPING!$B$2:$F$7,2,0)</f>
        <v>DECIMAL</v>
      </c>
      <c r="K443" s="36" t="s">
        <v>23</v>
      </c>
      <c r="L443" t="s">
        <v>48</v>
      </c>
      <c r="M443" t="s">
        <v>48</v>
      </c>
      <c r="P443" t="str">
        <f t="shared" si="113"/>
        <v>CUST92 DECIMAL,</v>
      </c>
      <c r="Q443" t="str">
        <f>VLOOKUP($E443,MAPPING!$B$2:$F$7,3,0)</f>
        <v>DECIMAL</v>
      </c>
      <c r="R443" s="36" t="s">
        <v>23</v>
      </c>
      <c r="S443" s="27" t="s">
        <v>48</v>
      </c>
      <c r="T443" s="27" t="s">
        <v>48</v>
      </c>
      <c r="W443" t="str">
        <f t="shared" si="114"/>
        <v>CUST92 DECIMAL(10,2),</v>
      </c>
      <c r="X443" t="str">
        <f>VLOOKUP($E443,MAPPING!$B$2:$F$7,4,0)</f>
        <v>DECIMAL</v>
      </c>
      <c r="Y443" s="36" t="s">
        <v>23</v>
      </c>
      <c r="Z443" s="27" t="s">
        <v>48</v>
      </c>
      <c r="AA443" s="27" t="s">
        <v>48</v>
      </c>
      <c r="AD443" s="28" t="str">
        <f t="shared" si="115"/>
        <v>CUST92 DECIMAL(10,2),</v>
      </c>
      <c r="AE443" t="str">
        <f>VLOOKUP($E443,MAPPING!$B$2:$F$7,5,0)</f>
        <v>DECIMAL</v>
      </c>
      <c r="AF443" s="36" t="s">
        <v>23</v>
      </c>
      <c r="AG443" s="8" t="s">
        <v>48</v>
      </c>
      <c r="AH443" s="8" t="s">
        <v>48</v>
      </c>
      <c r="AK443" t="str">
        <f t="shared" si="116"/>
        <v>CUST92 DECIMAL(10,2),</v>
      </c>
    </row>
    <row r="444" ht="15.75" customHeight="1">
      <c r="C444" s="31">
        <v>93.0</v>
      </c>
      <c r="D444" s="35" t="s">
        <v>379</v>
      </c>
      <c r="E444" s="35" t="s">
        <v>17</v>
      </c>
      <c r="G444" t="s">
        <v>48</v>
      </c>
      <c r="H444" t="s">
        <v>48</v>
      </c>
      <c r="J444" t="str">
        <f>VLOOKUP($E444,MAPPING!$B$2:$F$7,2,0)</f>
        <v>DECIMAL</v>
      </c>
      <c r="K444" s="36" t="s">
        <v>23</v>
      </c>
      <c r="L444" t="s">
        <v>48</v>
      </c>
      <c r="M444" t="s">
        <v>48</v>
      </c>
      <c r="P444" t="str">
        <f t="shared" si="113"/>
        <v>CUST93 DECIMAL,</v>
      </c>
      <c r="Q444" t="str">
        <f>VLOOKUP($E444,MAPPING!$B$2:$F$7,3,0)</f>
        <v>DECIMAL</v>
      </c>
      <c r="R444" s="36" t="s">
        <v>23</v>
      </c>
      <c r="S444" s="27" t="s">
        <v>48</v>
      </c>
      <c r="T444" s="27" t="s">
        <v>48</v>
      </c>
      <c r="W444" t="str">
        <f t="shared" si="114"/>
        <v>CUST93 DECIMAL(10,2),</v>
      </c>
      <c r="X444" t="str">
        <f>VLOOKUP($E444,MAPPING!$B$2:$F$7,4,0)</f>
        <v>DECIMAL</v>
      </c>
      <c r="Y444" s="36" t="s">
        <v>23</v>
      </c>
      <c r="Z444" s="27" t="s">
        <v>48</v>
      </c>
      <c r="AA444" s="27" t="s">
        <v>48</v>
      </c>
      <c r="AD444" s="28" t="str">
        <f t="shared" si="115"/>
        <v>CUST93 DECIMAL(10,2),</v>
      </c>
      <c r="AE444" t="str">
        <f>VLOOKUP($E444,MAPPING!$B$2:$F$7,5,0)</f>
        <v>DECIMAL</v>
      </c>
      <c r="AF444" s="36" t="s">
        <v>23</v>
      </c>
      <c r="AG444" s="8" t="s">
        <v>48</v>
      </c>
      <c r="AH444" s="8" t="s">
        <v>48</v>
      </c>
      <c r="AK444" t="str">
        <f t="shared" si="116"/>
        <v>CUST93 DECIMAL(10,2),</v>
      </c>
    </row>
    <row r="445" ht="15.75" customHeight="1">
      <c r="C445" s="31">
        <v>94.0</v>
      </c>
      <c r="D445" s="35" t="s">
        <v>380</v>
      </c>
      <c r="E445" s="35" t="s">
        <v>17</v>
      </c>
      <c r="G445" t="s">
        <v>48</v>
      </c>
      <c r="H445" t="s">
        <v>48</v>
      </c>
      <c r="J445" t="str">
        <f>VLOOKUP($E445,MAPPING!$B$2:$F$7,2,0)</f>
        <v>DECIMAL</v>
      </c>
      <c r="K445" s="36" t="s">
        <v>23</v>
      </c>
      <c r="L445" t="s">
        <v>48</v>
      </c>
      <c r="M445" t="s">
        <v>48</v>
      </c>
      <c r="P445" t="str">
        <f t="shared" si="113"/>
        <v>CUST94 DECIMAL,</v>
      </c>
      <c r="Q445" t="str">
        <f>VLOOKUP($E445,MAPPING!$B$2:$F$7,3,0)</f>
        <v>DECIMAL</v>
      </c>
      <c r="R445" s="36" t="s">
        <v>23</v>
      </c>
      <c r="S445" s="27" t="s">
        <v>48</v>
      </c>
      <c r="T445" s="27" t="s">
        <v>48</v>
      </c>
      <c r="W445" t="str">
        <f t="shared" si="114"/>
        <v>CUST94 DECIMAL(10,2),</v>
      </c>
      <c r="X445" t="str">
        <f>VLOOKUP($E445,MAPPING!$B$2:$F$7,4,0)</f>
        <v>DECIMAL</v>
      </c>
      <c r="Y445" s="36" t="s">
        <v>23</v>
      </c>
      <c r="Z445" s="27" t="s">
        <v>48</v>
      </c>
      <c r="AA445" s="27" t="s">
        <v>48</v>
      </c>
      <c r="AD445" s="28" t="str">
        <f t="shared" si="115"/>
        <v>CUST94 DECIMAL(10,2),</v>
      </c>
      <c r="AE445" t="str">
        <f>VLOOKUP($E445,MAPPING!$B$2:$F$7,5,0)</f>
        <v>DECIMAL</v>
      </c>
      <c r="AF445" s="36" t="s">
        <v>23</v>
      </c>
      <c r="AG445" s="8" t="s">
        <v>48</v>
      </c>
      <c r="AH445" s="8" t="s">
        <v>48</v>
      </c>
      <c r="AK445" t="str">
        <f t="shared" si="116"/>
        <v>CUST94 DECIMAL(10,2),</v>
      </c>
    </row>
    <row r="446" ht="15.75" customHeight="1">
      <c r="C446" s="31">
        <v>95.0</v>
      </c>
      <c r="D446" s="35" t="s">
        <v>381</v>
      </c>
      <c r="E446" s="35" t="s">
        <v>17</v>
      </c>
      <c r="G446" t="s">
        <v>48</v>
      </c>
      <c r="H446" t="s">
        <v>48</v>
      </c>
      <c r="J446" t="str">
        <f>VLOOKUP($E446,MAPPING!$B$2:$F$7,2,0)</f>
        <v>DECIMAL</v>
      </c>
      <c r="K446" s="36" t="s">
        <v>23</v>
      </c>
      <c r="L446" t="s">
        <v>48</v>
      </c>
      <c r="M446" t="s">
        <v>48</v>
      </c>
      <c r="P446" t="str">
        <f t="shared" si="113"/>
        <v>CUST95 DECIMAL,</v>
      </c>
      <c r="Q446" t="str">
        <f>VLOOKUP($E446,MAPPING!$B$2:$F$7,3,0)</f>
        <v>DECIMAL</v>
      </c>
      <c r="R446" s="36" t="s">
        <v>23</v>
      </c>
      <c r="S446" s="27" t="s">
        <v>48</v>
      </c>
      <c r="T446" s="27" t="s">
        <v>48</v>
      </c>
      <c r="W446" t="str">
        <f t="shared" si="114"/>
        <v>CUST95 DECIMAL(10,2),</v>
      </c>
      <c r="X446" t="str">
        <f>VLOOKUP($E446,MAPPING!$B$2:$F$7,4,0)</f>
        <v>DECIMAL</v>
      </c>
      <c r="Y446" s="36" t="s">
        <v>23</v>
      </c>
      <c r="Z446" s="27" t="s">
        <v>48</v>
      </c>
      <c r="AA446" s="27" t="s">
        <v>48</v>
      </c>
      <c r="AD446" s="28" t="str">
        <f t="shared" si="115"/>
        <v>CUST95 DECIMAL(10,2),</v>
      </c>
      <c r="AE446" t="str">
        <f>VLOOKUP($E446,MAPPING!$B$2:$F$7,5,0)</f>
        <v>DECIMAL</v>
      </c>
      <c r="AF446" s="36" t="s">
        <v>23</v>
      </c>
      <c r="AG446" s="8" t="s">
        <v>48</v>
      </c>
      <c r="AH446" s="8" t="s">
        <v>48</v>
      </c>
      <c r="AK446" t="str">
        <f t="shared" si="116"/>
        <v>CUST95 DECIMAL(10,2),</v>
      </c>
    </row>
    <row r="447" ht="15.75" customHeight="1">
      <c r="C447" s="31">
        <v>96.0</v>
      </c>
      <c r="D447" s="35" t="s">
        <v>382</v>
      </c>
      <c r="E447" s="35" t="s">
        <v>17</v>
      </c>
      <c r="G447" t="s">
        <v>48</v>
      </c>
      <c r="H447" t="s">
        <v>48</v>
      </c>
      <c r="J447" t="str">
        <f>VLOOKUP($E447,MAPPING!$B$2:$F$7,2,0)</f>
        <v>DECIMAL</v>
      </c>
      <c r="K447" s="36" t="s">
        <v>23</v>
      </c>
      <c r="L447" t="s">
        <v>48</v>
      </c>
      <c r="M447" t="s">
        <v>48</v>
      </c>
      <c r="P447" t="str">
        <f t="shared" si="113"/>
        <v>CUST96 DECIMAL,</v>
      </c>
      <c r="Q447" t="str">
        <f>VLOOKUP($E447,MAPPING!$B$2:$F$7,3,0)</f>
        <v>DECIMAL</v>
      </c>
      <c r="R447" s="36" t="s">
        <v>23</v>
      </c>
      <c r="S447" s="27" t="s">
        <v>48</v>
      </c>
      <c r="T447" s="27" t="s">
        <v>48</v>
      </c>
      <c r="W447" t="str">
        <f t="shared" si="114"/>
        <v>CUST96 DECIMAL(10,2),</v>
      </c>
      <c r="X447" t="str">
        <f>VLOOKUP($E447,MAPPING!$B$2:$F$7,4,0)</f>
        <v>DECIMAL</v>
      </c>
      <c r="Y447" s="36" t="s">
        <v>23</v>
      </c>
      <c r="Z447" s="27" t="s">
        <v>48</v>
      </c>
      <c r="AA447" s="27" t="s">
        <v>48</v>
      </c>
      <c r="AD447" s="28" t="str">
        <f t="shared" si="115"/>
        <v>CUST96 DECIMAL(10,2),</v>
      </c>
      <c r="AE447" t="str">
        <f>VLOOKUP($E447,MAPPING!$B$2:$F$7,5,0)</f>
        <v>DECIMAL</v>
      </c>
      <c r="AF447" s="36" t="s">
        <v>23</v>
      </c>
      <c r="AG447" s="8" t="s">
        <v>48</v>
      </c>
      <c r="AH447" s="8" t="s">
        <v>48</v>
      </c>
      <c r="AK447" t="str">
        <f t="shared" si="116"/>
        <v>CUST96 DECIMAL(10,2),</v>
      </c>
    </row>
    <row r="448" ht="15.75" customHeight="1">
      <c r="C448" s="31">
        <v>97.0</v>
      </c>
      <c r="D448" s="35" t="s">
        <v>281</v>
      </c>
      <c r="E448" s="35" t="s">
        <v>7</v>
      </c>
      <c r="G448" t="s">
        <v>48</v>
      </c>
      <c r="H448" t="s">
        <v>48</v>
      </c>
      <c r="J448" t="str">
        <f>VLOOKUP($E448,MAPPING!$B$2:$F$7,2,0)</f>
        <v>STRING</v>
      </c>
      <c r="K448" s="36">
        <v>50.0</v>
      </c>
      <c r="L448" t="s">
        <v>48</v>
      </c>
      <c r="M448" t="s">
        <v>48</v>
      </c>
      <c r="P448" t="str">
        <f t="shared" si="113"/>
        <v>REPORTING_DATE STRING,</v>
      </c>
      <c r="Q448" t="str">
        <f>VLOOKUP($E448,MAPPING!$B$2:$F$7,3,0)</f>
        <v>VARCHAR</v>
      </c>
      <c r="R448" s="36">
        <v>50.0</v>
      </c>
      <c r="S448" s="27" t="s">
        <v>48</v>
      </c>
      <c r="T448" s="27" t="s">
        <v>48</v>
      </c>
      <c r="W448" t="str">
        <f t="shared" si="114"/>
        <v>REPORTING_DATE VARCHAR(50),</v>
      </c>
      <c r="X448" t="str">
        <f>VLOOKUP($E448,MAPPING!$B$2:$F$7,4,0)</f>
        <v>VARCHAR2</v>
      </c>
      <c r="Y448" s="36">
        <v>50.0</v>
      </c>
      <c r="Z448" s="27" t="s">
        <v>48</v>
      </c>
      <c r="AA448" s="27" t="s">
        <v>48</v>
      </c>
      <c r="AD448" s="28" t="str">
        <f t="shared" si="115"/>
        <v>REPORTING_DATE VARCHAR2(50),</v>
      </c>
      <c r="AE448" t="str">
        <f>VLOOKUP($E448,MAPPING!$B$2:$F$7,5,0)</f>
        <v> VARCHAR</v>
      </c>
      <c r="AF448" s="36">
        <v>50.0</v>
      </c>
      <c r="AG448" s="8" t="s">
        <v>48</v>
      </c>
      <c r="AH448" s="8" t="s">
        <v>48</v>
      </c>
      <c r="AK448" t="str">
        <f t="shared" si="116"/>
        <v>REPORTING_DATE  VARCHAR(50),</v>
      </c>
    </row>
    <row r="449" ht="15.75" customHeight="1">
      <c r="C449" s="31">
        <v>98.0</v>
      </c>
      <c r="D449" s="35" t="s">
        <v>222</v>
      </c>
      <c r="E449" s="35" t="s">
        <v>12</v>
      </c>
      <c r="G449" t="s">
        <v>48</v>
      </c>
      <c r="H449" t="s">
        <v>48</v>
      </c>
      <c r="J449" t="str">
        <f>VLOOKUP($E449,MAPPING!$B$2:$F$7,2,0)</f>
        <v>INT</v>
      </c>
      <c r="K449" s="9">
        <v>50.0</v>
      </c>
      <c r="L449" t="s">
        <v>48</v>
      </c>
      <c r="M449" t="s">
        <v>48</v>
      </c>
      <c r="P449" t="str">
        <f>CONCATENATE(UPPER($D449)," ",J449,")",CHAR(10),"ROW FORMAT DELIMITED FIELDS TERMINATED BY ',';",)</f>
        <v>VERSION INT)
ROW FORMAT DELIMITED FIELDS TERMINATED BY ',';</v>
      </c>
      <c r="Q449" t="str">
        <f>VLOOKUP($E449,MAPPING!$B$2:$F$7,3,0)</f>
        <v>INTEGER</v>
      </c>
      <c r="R449" s="9">
        <v>50.0</v>
      </c>
      <c r="S449" s="27" t="s">
        <v>48</v>
      </c>
      <c r="T449" s="27" t="s">
        <v>48</v>
      </c>
      <c r="W449" t="str">
        <f>CONCATENATE(UPPER($D449)," ",Q449,"(",R449,")",IF(U449&lt;&gt;"",CONCATENATE(" DEFAULT ",U449),""),IF(S449="Y"," NOT NULL",""),");")</f>
        <v>VERSION INTEGER(50));</v>
      </c>
      <c r="X449" t="str">
        <f>VLOOKUP($E449,MAPPING!$B$2:$F$7,4,0)</f>
        <v>INTEGER</v>
      </c>
      <c r="Y449" s="9">
        <v>50.0</v>
      </c>
      <c r="Z449" s="27" t="s">
        <v>48</v>
      </c>
      <c r="AA449" s="27" t="s">
        <v>48</v>
      </c>
      <c r="AD449" s="28" t="str">
        <f>CONCATENATE(UPPER($D449)," ",X449,IF(AE449="INTEGER","",CONCATENATE("(",AF449,")")) ,IF(AG449="Y"," NOT NULL",""),");")</f>
        <v>VERSION INTEGER);</v>
      </c>
      <c r="AE449" t="str">
        <f>VLOOKUP($E449,MAPPING!$B$2:$F$7,5,0)</f>
        <v>INTEGER</v>
      </c>
      <c r="AF449" s="9">
        <v>50.0</v>
      </c>
      <c r="AG449" s="8" t="s">
        <v>48</v>
      </c>
      <c r="AH449" s="8" t="s">
        <v>48</v>
      </c>
      <c r="AK449" t="str">
        <f>CONCATENATE(UPPER($D449)," ",AE449,IF(AE449="INTEGER","",CONCATENATE("(",AF449,")")),IF(AI449&lt;&gt;"",CONCATENATE(" DEFAULT ",AI449),""),IF(AG449="Y"," NOT NULL",""),");")</f>
        <v>VERSION INTEGER);</v>
      </c>
    </row>
    <row r="450" ht="15.75" customHeight="1">
      <c r="B450" s="34" t="s">
        <v>383</v>
      </c>
      <c r="C450" s="31">
        <v>0.0</v>
      </c>
      <c r="D450" s="35" t="s">
        <v>384</v>
      </c>
      <c r="E450" s="35" t="s">
        <v>12</v>
      </c>
      <c r="G450" t="s">
        <v>48</v>
      </c>
      <c r="H450" t="s">
        <v>48</v>
      </c>
      <c r="J450" t="str">
        <f>VLOOKUP($E450,MAPPING!$B$2:$F$7,2,0)</f>
        <v>INT</v>
      </c>
      <c r="K450" s="9">
        <v>50.0</v>
      </c>
      <c r="L450" t="s">
        <v>48</v>
      </c>
      <c r="M450" t="s">
        <v>48</v>
      </c>
      <c r="O450" s="26" t="str">
        <f>CONCATENATE("DROP TABLE IF EXISTS ",UPPER($B$450),";",CHAR(10),"CREATE TABLE ",UPPER($B$450),"(")</f>
        <v>DROP TABLE IF EXISTS CUSTOMER_IDIOSYNCRATIC_TRANSPOSE_STAGE;
CREATE TABLE CUSTOMER_IDIOSYNCRATIC_TRANSPOSE_STAGE(</v>
      </c>
      <c r="P450" t="str">
        <f t="shared" ref="P450:P452" si="117">CONCATENATE(UPPER($D450)," ",J450,",")</f>
        <v>ITERATIONID INT,</v>
      </c>
      <c r="Q450" t="str">
        <f>VLOOKUP($E450,MAPPING!$B$2:$F$7,3,0)</f>
        <v>INTEGER</v>
      </c>
      <c r="R450" s="9">
        <v>50.0</v>
      </c>
      <c r="S450" s="27" t="s">
        <v>48</v>
      </c>
      <c r="T450" s="27" t="s">
        <v>48</v>
      </c>
      <c r="V450" s="26" t="str">
        <f>CONCATENATE("DROP TABLE IF EXISTS ",UPPER($B$450),";",CHAR(10),"CREATE TABLE ",UPPER($B$450),"(")</f>
        <v>DROP TABLE IF EXISTS CUSTOMER_IDIOSYNCRATIC_TRANSPOSE_STAGE;
CREATE TABLE CUSTOMER_IDIOSYNCRATIC_TRANSPOSE_STAGE(</v>
      </c>
      <c r="W450" t="str">
        <f t="shared" ref="W450:W452" si="118">CONCATENATE(UPPER($D450)," ",Q450,"(",R450,")",IF(U450&lt;&gt;"",CONCATENATE(" DEFAULT ",U450),""),IF(S450="Y"," NOT NULL",""),",")</f>
        <v>ITERATIONID INTEGER(50),</v>
      </c>
      <c r="X450" t="str">
        <f>VLOOKUP($E450,MAPPING!$B$2:$F$7,4,0)</f>
        <v>INTEGER</v>
      </c>
      <c r="Y450" s="9">
        <v>50.0</v>
      </c>
      <c r="Z450" s="27" t="s">
        <v>48</v>
      </c>
      <c r="AA450" s="27" t="s">
        <v>48</v>
      </c>
      <c r="AC450" s="26" t="str">
        <f>CONCATENATE("DROP TABLE IF EXISTS ",UPPER($B$450),";",CHAR(10),"CREATE TABLE ",UPPER($B$450),"(")</f>
        <v>DROP TABLE IF EXISTS CUSTOMER_IDIOSYNCRATIC_TRANSPOSE_STAGE;
CREATE TABLE CUSTOMER_IDIOSYNCRATIC_TRANSPOSE_STAGE(</v>
      </c>
      <c r="AD450" s="28" t="str">
        <f t="shared" ref="AD450:AD452" si="119">CONCATENATE(UPPER($D450)," ",X450,IF(AE450="INTEGER","",CONCATENATE("(",AF450,")")) ,IF(AG450="Y"," NOT NULL",""),",")</f>
        <v>ITERATIONID INTEGER,</v>
      </c>
      <c r="AE450" t="str">
        <f>VLOOKUP($E450,MAPPING!$B$2:$F$7,5,0)</f>
        <v>INTEGER</v>
      </c>
      <c r="AF450" s="9">
        <v>50.0</v>
      </c>
      <c r="AG450" s="8" t="s">
        <v>48</v>
      </c>
      <c r="AH450" s="8" t="s">
        <v>48</v>
      </c>
      <c r="AJ450" s="26" t="str">
        <f>CONCATENATE("DROP TABLE IF EXISTS ",UPPER($B$450),";",CHAR(10),"CREATE TABLE ",UPPER($B$450),"(")</f>
        <v>DROP TABLE IF EXISTS CUSTOMER_IDIOSYNCRATIC_TRANSPOSE_STAGE;
CREATE TABLE CUSTOMER_IDIOSYNCRATIC_TRANSPOSE_STAGE(</v>
      </c>
      <c r="AK450" t="str">
        <f t="shared" ref="AK450:AK452" si="120">CONCATENATE(UPPER($D450)," ",AE450,IF(AE450="INTEGER","",CONCATENATE("(",AF450,")")),IF(AI450&lt;&gt;"",CONCATENATE(" DEFAULT ",AI450),""),IF(AG450="Y"," NOT NULL",""),",")</f>
        <v>ITERATIONID INTEGER,</v>
      </c>
    </row>
    <row r="451" ht="15.75" customHeight="1">
      <c r="C451" s="31">
        <v>1.0</v>
      </c>
      <c r="D451" s="35" t="s">
        <v>106</v>
      </c>
      <c r="E451" s="35" t="s">
        <v>7</v>
      </c>
      <c r="G451" t="s">
        <v>48</v>
      </c>
      <c r="H451" t="s">
        <v>48</v>
      </c>
      <c r="J451" t="str">
        <f>VLOOKUP($E451,MAPPING!$B$2:$F$7,2,0)</f>
        <v>STRING</v>
      </c>
      <c r="K451" s="36">
        <v>50.0</v>
      </c>
      <c r="L451" t="s">
        <v>48</v>
      </c>
      <c r="M451" t="s">
        <v>48</v>
      </c>
      <c r="P451" t="str">
        <f t="shared" si="117"/>
        <v>CUSTOMER STRING,</v>
      </c>
      <c r="Q451" t="str">
        <f>VLOOKUP($E451,MAPPING!$B$2:$F$7,3,0)</f>
        <v>VARCHAR</v>
      </c>
      <c r="R451" s="36">
        <v>50.0</v>
      </c>
      <c r="S451" s="27" t="s">
        <v>48</v>
      </c>
      <c r="T451" s="27" t="s">
        <v>48</v>
      </c>
      <c r="W451" t="str">
        <f t="shared" si="118"/>
        <v>CUSTOMER VARCHAR(50),</v>
      </c>
      <c r="X451" t="str">
        <f>VLOOKUP($E451,MAPPING!$B$2:$F$7,4,0)</f>
        <v>VARCHAR2</v>
      </c>
      <c r="Y451" s="36">
        <v>50.0</v>
      </c>
      <c r="Z451" s="27" t="s">
        <v>48</v>
      </c>
      <c r="AA451" s="27" t="s">
        <v>48</v>
      </c>
      <c r="AD451" s="28" t="str">
        <f t="shared" si="119"/>
        <v>CUSTOMER VARCHAR2(50),</v>
      </c>
      <c r="AE451" t="str">
        <f>VLOOKUP($E451,MAPPING!$B$2:$F$7,5,0)</f>
        <v> VARCHAR</v>
      </c>
      <c r="AF451" s="36">
        <v>50.0</v>
      </c>
      <c r="AG451" s="8" t="s">
        <v>48</v>
      </c>
      <c r="AH451" s="8" t="s">
        <v>48</v>
      </c>
      <c r="AK451" t="str">
        <f t="shared" si="120"/>
        <v>CUSTOMER  VARCHAR(50),</v>
      </c>
    </row>
    <row r="452" ht="15.75" customHeight="1">
      <c r="C452" s="31">
        <v>2.0</v>
      </c>
      <c r="D452" s="35" t="s">
        <v>385</v>
      </c>
      <c r="E452" s="35" t="s">
        <v>17</v>
      </c>
      <c r="G452" t="s">
        <v>48</v>
      </c>
      <c r="H452" t="s">
        <v>48</v>
      </c>
      <c r="J452" t="str">
        <f>VLOOKUP($E452,MAPPING!$B$2:$F$7,2,0)</f>
        <v>DECIMAL</v>
      </c>
      <c r="K452" s="36" t="s">
        <v>23</v>
      </c>
      <c r="L452" t="s">
        <v>48</v>
      </c>
      <c r="M452" t="s">
        <v>48</v>
      </c>
      <c r="P452" t="str">
        <f t="shared" si="117"/>
        <v>PD DECIMAL,</v>
      </c>
      <c r="Q452" t="str">
        <f>VLOOKUP($E452,MAPPING!$B$2:$F$7,3,0)</f>
        <v>DECIMAL</v>
      </c>
      <c r="R452" s="36" t="s">
        <v>23</v>
      </c>
      <c r="S452" s="27" t="s">
        <v>48</v>
      </c>
      <c r="T452" s="27" t="s">
        <v>48</v>
      </c>
      <c r="W452" t="str">
        <f t="shared" si="118"/>
        <v>PD DECIMAL(10,2),</v>
      </c>
      <c r="X452" t="str">
        <f>VLOOKUP($E452,MAPPING!$B$2:$F$7,4,0)</f>
        <v>DECIMAL</v>
      </c>
      <c r="Y452" s="36" t="s">
        <v>23</v>
      </c>
      <c r="Z452" s="27" t="s">
        <v>48</v>
      </c>
      <c r="AA452" s="27" t="s">
        <v>48</v>
      </c>
      <c r="AD452" s="28" t="str">
        <f t="shared" si="119"/>
        <v>PD DECIMAL(10,2),</v>
      </c>
      <c r="AE452" t="str">
        <f>VLOOKUP($E452,MAPPING!$B$2:$F$7,5,0)</f>
        <v>DECIMAL</v>
      </c>
      <c r="AF452" s="36" t="s">
        <v>23</v>
      </c>
      <c r="AG452" s="8" t="s">
        <v>48</v>
      </c>
      <c r="AH452" s="8" t="s">
        <v>48</v>
      </c>
      <c r="AK452" t="str">
        <f t="shared" si="120"/>
        <v>PD DECIMAL(10,2),</v>
      </c>
    </row>
    <row r="453" ht="15.75" customHeight="1">
      <c r="C453" s="31">
        <v>3.0</v>
      </c>
      <c r="D453" s="35" t="s">
        <v>222</v>
      </c>
      <c r="E453" s="35" t="s">
        <v>12</v>
      </c>
      <c r="G453" t="s">
        <v>48</v>
      </c>
      <c r="H453" t="s">
        <v>48</v>
      </c>
      <c r="J453" t="str">
        <f>VLOOKUP($E453,MAPPING!$B$2:$F$7,2,0)</f>
        <v>INT</v>
      </c>
      <c r="K453" s="9">
        <v>50.0</v>
      </c>
      <c r="L453" t="s">
        <v>48</v>
      </c>
      <c r="M453" t="s">
        <v>48</v>
      </c>
      <c r="P453" t="str">
        <f>CONCATENATE(UPPER($D453)," ",J453,")",CHAR(10),"ROW FORMAT DELIMITED FIELDS TERMINATED BY ',';",)</f>
        <v>VERSION INT)
ROW FORMAT DELIMITED FIELDS TERMINATED BY ',';</v>
      </c>
      <c r="Q453" t="str">
        <f>VLOOKUP($E453,MAPPING!$B$2:$F$7,3,0)</f>
        <v>INTEGER</v>
      </c>
      <c r="R453" s="9">
        <v>50.0</v>
      </c>
      <c r="S453" s="27" t="s">
        <v>48</v>
      </c>
      <c r="T453" s="27" t="s">
        <v>48</v>
      </c>
      <c r="W453" t="str">
        <f>CONCATENATE(UPPER($D453)," ",Q453,"(",R453,")",IF(U453&lt;&gt;"",CONCATENATE(" DEFAULT ",U453),""),IF(S453="Y"," NOT NULL",""),");")</f>
        <v>VERSION INTEGER(50));</v>
      </c>
      <c r="X453" t="str">
        <f>VLOOKUP($E453,MAPPING!$B$2:$F$7,4,0)</f>
        <v>INTEGER</v>
      </c>
      <c r="Y453" s="9">
        <v>50.0</v>
      </c>
      <c r="Z453" s="27" t="s">
        <v>48</v>
      </c>
      <c r="AA453" s="27" t="s">
        <v>48</v>
      </c>
      <c r="AD453" s="28" t="str">
        <f>CONCATENATE(UPPER($D453)," ",X453,IF(AE453="INTEGER","",CONCATENATE("(",AF453,")")) ,IF(AG453="Y"," NOT NULL",""),");")</f>
        <v>VERSION INTEGER);</v>
      </c>
      <c r="AE453" t="str">
        <f>VLOOKUP($E453,MAPPING!$B$2:$F$7,5,0)</f>
        <v>INTEGER</v>
      </c>
      <c r="AF453" s="9">
        <v>50.0</v>
      </c>
      <c r="AG453" s="8" t="s">
        <v>48</v>
      </c>
      <c r="AH453" s="8" t="s">
        <v>48</v>
      </c>
      <c r="AK453" t="str">
        <f>CONCATENATE(UPPER($D453)," ",AE453,IF(AE453="INTEGER","",CONCATENATE("(",AF453,")")),IF(AI453&lt;&gt;"",CONCATENATE(" DEFAULT ",AI453),""),IF(AG453="Y"," NOT NULL",""),");")</f>
        <v>VERSION INTEGER);</v>
      </c>
    </row>
    <row r="454" ht="15.75" customHeight="1">
      <c r="B454" s="34" t="s">
        <v>386</v>
      </c>
      <c r="C454" s="31">
        <v>0.0</v>
      </c>
      <c r="D454" s="35" t="s">
        <v>384</v>
      </c>
      <c r="E454" s="35" t="s">
        <v>12</v>
      </c>
      <c r="G454" t="s">
        <v>48</v>
      </c>
      <c r="H454" t="s">
        <v>48</v>
      </c>
      <c r="J454" t="str">
        <f>VLOOKUP($E454,MAPPING!$B$2:$F$7,2,0)</f>
        <v>INT</v>
      </c>
      <c r="K454" s="9">
        <v>50.0</v>
      </c>
      <c r="L454" t="s">
        <v>48</v>
      </c>
      <c r="M454" t="s">
        <v>48</v>
      </c>
      <c r="O454" s="26" t="str">
        <f>CONCATENATE("DROP TABLE IF EXISTS ",UPPER($B$454),";",CHAR(10),"CREATE TABLE ",UPPER($B$454),"(")</f>
        <v>DROP TABLE IF EXISTS CUSTOMER_IDIOSYNCRATIC_TRANSPOSE;
CREATE TABLE CUSTOMER_IDIOSYNCRATIC_TRANSPOSE(</v>
      </c>
      <c r="P454" t="str">
        <f t="shared" ref="P454:P457" si="121">CONCATENATE(UPPER($D454)," ",J454,",")</f>
        <v>ITERATIONID INT,</v>
      </c>
      <c r="Q454" t="str">
        <f>VLOOKUP($E454,MAPPING!$B$2:$F$7,3,0)</f>
        <v>INTEGER</v>
      </c>
      <c r="R454" s="9">
        <v>50.0</v>
      </c>
      <c r="S454" s="27" t="s">
        <v>48</v>
      </c>
      <c r="T454" s="27" t="s">
        <v>48</v>
      </c>
      <c r="V454" s="26" t="str">
        <f>CONCATENATE("DROP TABLE IF EXISTS ",UPPER($B$454),";",CHAR(10),"CREATE TABLE ",UPPER($B$454),"(")</f>
        <v>DROP TABLE IF EXISTS CUSTOMER_IDIOSYNCRATIC_TRANSPOSE;
CREATE TABLE CUSTOMER_IDIOSYNCRATIC_TRANSPOSE(</v>
      </c>
      <c r="W454" t="str">
        <f t="shared" ref="W454:W457" si="122">CONCATENATE(UPPER($D454)," ",Q454,"(",R454,")",IF(U454&lt;&gt;"",CONCATENATE(" DEFAULT ",U454),""),IF(S454="Y"," NOT NULL",""),",")</f>
        <v>ITERATIONID INTEGER(50),</v>
      </c>
      <c r="X454" t="str">
        <f>VLOOKUP($E454,MAPPING!$B$2:$F$7,4,0)</f>
        <v>INTEGER</v>
      </c>
      <c r="Y454" s="9">
        <v>50.0</v>
      </c>
      <c r="Z454" s="27" t="s">
        <v>48</v>
      </c>
      <c r="AA454" s="27" t="s">
        <v>48</v>
      </c>
      <c r="AC454" s="26" t="str">
        <f>CONCATENATE("DROP TABLE IF EXISTS ",UPPER($B$454),";",CHAR(10),"CREATE TABLE ",UPPER($B$454),"(")</f>
        <v>DROP TABLE IF EXISTS CUSTOMER_IDIOSYNCRATIC_TRANSPOSE;
CREATE TABLE CUSTOMER_IDIOSYNCRATIC_TRANSPOSE(</v>
      </c>
      <c r="AD454" s="28" t="str">
        <f t="shared" ref="AD454:AD457" si="123">CONCATENATE(UPPER($D454)," ",X454,IF(AE454="INTEGER","",CONCATENATE("(",AF454,")")) ,IF(AG454="Y"," NOT NULL",""),",")</f>
        <v>ITERATIONID INTEGER,</v>
      </c>
      <c r="AE454" t="str">
        <f>VLOOKUP($E454,MAPPING!$B$2:$F$7,5,0)</f>
        <v>INTEGER</v>
      </c>
      <c r="AF454" s="9">
        <v>50.0</v>
      </c>
      <c r="AG454" s="8" t="s">
        <v>48</v>
      </c>
      <c r="AH454" s="8" t="s">
        <v>48</v>
      </c>
      <c r="AJ454" s="26" t="str">
        <f>CONCATENATE("DROP TABLE IF EXISTS ",UPPER($B$454),";",CHAR(10),"CREATE TABLE ",UPPER($B$454),"(")</f>
        <v>DROP TABLE IF EXISTS CUSTOMER_IDIOSYNCRATIC_TRANSPOSE;
CREATE TABLE CUSTOMER_IDIOSYNCRATIC_TRANSPOSE(</v>
      </c>
      <c r="AK454" t="str">
        <f t="shared" ref="AK454:AK457" si="124">CONCATENATE(UPPER($D454)," ",AE454,IF(AE454="INTEGER","",CONCATENATE("(",AF454,")")),IF(AI454&lt;&gt;"",CONCATENATE(" DEFAULT ",AI454),""),IF(AG454="Y"," NOT NULL",""),",")</f>
        <v>ITERATIONID INTEGER,</v>
      </c>
    </row>
    <row r="455" ht="15.75" customHeight="1">
      <c r="C455" s="31">
        <v>1.0</v>
      </c>
      <c r="D455" s="35" t="s">
        <v>281</v>
      </c>
      <c r="E455" s="35" t="s">
        <v>7</v>
      </c>
      <c r="G455" t="s">
        <v>48</v>
      </c>
      <c r="H455" t="s">
        <v>48</v>
      </c>
      <c r="J455" t="str">
        <f>VLOOKUP($E455,MAPPING!$B$2:$F$7,2,0)</f>
        <v>STRING</v>
      </c>
      <c r="K455" s="36">
        <v>50.0</v>
      </c>
      <c r="L455" t="s">
        <v>48</v>
      </c>
      <c r="M455" t="s">
        <v>48</v>
      </c>
      <c r="P455" t="str">
        <f t="shared" si="121"/>
        <v>REPORTING_DATE STRING,</v>
      </c>
      <c r="Q455" t="str">
        <f>VLOOKUP($E455,MAPPING!$B$2:$F$7,3,0)</f>
        <v>VARCHAR</v>
      </c>
      <c r="R455" s="36">
        <v>50.0</v>
      </c>
      <c r="S455" s="27" t="s">
        <v>48</v>
      </c>
      <c r="T455" s="27" t="s">
        <v>48</v>
      </c>
      <c r="W455" t="str">
        <f t="shared" si="122"/>
        <v>REPORTING_DATE VARCHAR(50),</v>
      </c>
      <c r="X455" t="str">
        <f>VLOOKUP($E455,MAPPING!$B$2:$F$7,4,0)</f>
        <v>VARCHAR2</v>
      </c>
      <c r="Y455" s="36">
        <v>50.0</v>
      </c>
      <c r="Z455" s="27" t="s">
        <v>48</v>
      </c>
      <c r="AA455" s="27" t="s">
        <v>48</v>
      </c>
      <c r="AD455" s="28" t="str">
        <f t="shared" si="123"/>
        <v>REPORTING_DATE VARCHAR2(50),</v>
      </c>
      <c r="AE455" t="str">
        <f>VLOOKUP($E455,MAPPING!$B$2:$F$7,5,0)</f>
        <v> VARCHAR</v>
      </c>
      <c r="AF455" s="36">
        <v>50.0</v>
      </c>
      <c r="AG455" s="8" t="s">
        <v>48</v>
      </c>
      <c r="AH455" s="8" t="s">
        <v>48</v>
      </c>
      <c r="AK455" t="str">
        <f t="shared" si="124"/>
        <v>REPORTING_DATE  VARCHAR(50),</v>
      </c>
    </row>
    <row r="456" ht="15.75" customHeight="1">
      <c r="C456" s="31">
        <v>2.0</v>
      </c>
      <c r="D456" s="35" t="s">
        <v>106</v>
      </c>
      <c r="E456" s="35" t="s">
        <v>7</v>
      </c>
      <c r="G456" t="s">
        <v>48</v>
      </c>
      <c r="H456" t="s">
        <v>48</v>
      </c>
      <c r="J456" t="str">
        <f>VLOOKUP($E456,MAPPING!$B$2:$F$7,2,0)</f>
        <v>STRING</v>
      </c>
      <c r="K456" s="36">
        <v>50.0</v>
      </c>
      <c r="L456" t="s">
        <v>48</v>
      </c>
      <c r="M456" t="s">
        <v>48</v>
      </c>
      <c r="P456" t="str">
        <f t="shared" si="121"/>
        <v>CUSTOMER STRING,</v>
      </c>
      <c r="Q456" t="str">
        <f>VLOOKUP($E456,MAPPING!$B$2:$F$7,3,0)</f>
        <v>VARCHAR</v>
      </c>
      <c r="R456" s="36">
        <v>50.0</v>
      </c>
      <c r="S456" s="27" t="s">
        <v>48</v>
      </c>
      <c r="T456" s="27" t="s">
        <v>48</v>
      </c>
      <c r="W456" t="str">
        <f t="shared" si="122"/>
        <v>CUSTOMER VARCHAR(50),</v>
      </c>
      <c r="X456" t="str">
        <f>VLOOKUP($E456,MAPPING!$B$2:$F$7,4,0)</f>
        <v>VARCHAR2</v>
      </c>
      <c r="Y456" s="36">
        <v>50.0</v>
      </c>
      <c r="Z456" s="27" t="s">
        <v>48</v>
      </c>
      <c r="AA456" s="27" t="s">
        <v>48</v>
      </c>
      <c r="AD456" s="28" t="str">
        <f t="shared" si="123"/>
        <v>CUSTOMER VARCHAR2(50),</v>
      </c>
      <c r="AE456" t="str">
        <f>VLOOKUP($E456,MAPPING!$B$2:$F$7,5,0)</f>
        <v> VARCHAR</v>
      </c>
      <c r="AF456" s="36">
        <v>50.0</v>
      </c>
      <c r="AG456" s="8" t="s">
        <v>48</v>
      </c>
      <c r="AH456" s="8" t="s">
        <v>48</v>
      </c>
      <c r="AK456" t="str">
        <f t="shared" si="124"/>
        <v>CUSTOMER  VARCHAR(50),</v>
      </c>
    </row>
    <row r="457" ht="15.75" customHeight="1">
      <c r="C457" s="31">
        <v>3.0</v>
      </c>
      <c r="D457" s="35" t="s">
        <v>385</v>
      </c>
      <c r="E457" s="35" t="s">
        <v>17</v>
      </c>
      <c r="G457" t="s">
        <v>48</v>
      </c>
      <c r="H457" t="s">
        <v>48</v>
      </c>
      <c r="J457" t="str">
        <f>VLOOKUP($E457,MAPPING!$B$2:$F$7,2,0)</f>
        <v>DECIMAL</v>
      </c>
      <c r="K457" s="36" t="s">
        <v>23</v>
      </c>
      <c r="L457" t="s">
        <v>48</v>
      </c>
      <c r="M457" t="s">
        <v>48</v>
      </c>
      <c r="P457" t="str">
        <f t="shared" si="121"/>
        <v>PD DECIMAL,</v>
      </c>
      <c r="Q457" t="str">
        <f>VLOOKUP($E457,MAPPING!$B$2:$F$7,3,0)</f>
        <v>DECIMAL</v>
      </c>
      <c r="R457" s="36" t="s">
        <v>23</v>
      </c>
      <c r="S457" s="27" t="s">
        <v>48</v>
      </c>
      <c r="T457" s="27" t="s">
        <v>48</v>
      </c>
      <c r="W457" t="str">
        <f t="shared" si="122"/>
        <v>PD DECIMAL(10,2),</v>
      </c>
      <c r="X457" t="str">
        <f>VLOOKUP($E457,MAPPING!$B$2:$F$7,4,0)</f>
        <v>DECIMAL</v>
      </c>
      <c r="Y457" s="36" t="s">
        <v>23</v>
      </c>
      <c r="Z457" s="27" t="s">
        <v>48</v>
      </c>
      <c r="AA457" s="27" t="s">
        <v>48</v>
      </c>
      <c r="AD457" s="28" t="str">
        <f t="shared" si="123"/>
        <v>PD DECIMAL(10,2),</v>
      </c>
      <c r="AE457" t="str">
        <f>VLOOKUP($E457,MAPPING!$B$2:$F$7,5,0)</f>
        <v>DECIMAL</v>
      </c>
      <c r="AF457" s="36" t="s">
        <v>23</v>
      </c>
      <c r="AG457" s="8" t="s">
        <v>48</v>
      </c>
      <c r="AH457" s="8" t="s">
        <v>48</v>
      </c>
      <c r="AK457" t="str">
        <f t="shared" si="124"/>
        <v>PD DECIMAL(10,2),</v>
      </c>
    </row>
    <row r="458" ht="15.75" customHeight="1">
      <c r="C458" s="31">
        <v>4.0</v>
      </c>
      <c r="D458" s="35" t="s">
        <v>222</v>
      </c>
      <c r="E458" s="35" t="s">
        <v>12</v>
      </c>
      <c r="G458" t="s">
        <v>48</v>
      </c>
      <c r="H458" t="s">
        <v>48</v>
      </c>
      <c r="J458" t="str">
        <f>VLOOKUP($E458,MAPPING!$B$2:$F$7,2,0)</f>
        <v>INT</v>
      </c>
      <c r="K458" s="9">
        <v>50.0</v>
      </c>
      <c r="L458" t="s">
        <v>48</v>
      </c>
      <c r="M458" t="s">
        <v>48</v>
      </c>
      <c r="P458" t="str">
        <f>CONCATENATE(UPPER($D458)," ",J458,")",CHAR(10),"ROW FORMAT DELIMITED FIELDS TERMINATED BY ',';",)</f>
        <v>VERSION INT)
ROW FORMAT DELIMITED FIELDS TERMINATED BY ',';</v>
      </c>
      <c r="Q458" t="str">
        <f>VLOOKUP($E458,MAPPING!$B$2:$F$7,3,0)</f>
        <v>INTEGER</v>
      </c>
      <c r="R458" s="9">
        <v>50.0</v>
      </c>
      <c r="S458" s="27" t="s">
        <v>48</v>
      </c>
      <c r="T458" s="27" t="s">
        <v>48</v>
      </c>
      <c r="W458" t="str">
        <f>CONCATENATE(UPPER($D458)," ",Q458,"(",R458,")",IF(U458&lt;&gt;"",CONCATENATE(" DEFAULT ",U458),""),IF(S458="Y"," NOT NULL",""),");")</f>
        <v>VERSION INTEGER(50));</v>
      </c>
      <c r="X458" t="str">
        <f>VLOOKUP($E458,MAPPING!$B$2:$F$7,4,0)</f>
        <v>INTEGER</v>
      </c>
      <c r="Y458" s="9">
        <v>50.0</v>
      </c>
      <c r="Z458" s="27" t="s">
        <v>48</v>
      </c>
      <c r="AA458" s="27" t="s">
        <v>48</v>
      </c>
      <c r="AD458" s="28" t="str">
        <f>CONCATENATE(UPPER($D458)," ",X458,IF(AE458="INTEGER","",CONCATENATE("(",AF458,")")) ,IF(AG458="Y"," NOT NULL",""),");")</f>
        <v>VERSION INTEGER);</v>
      </c>
      <c r="AE458" t="str">
        <f>VLOOKUP($E458,MAPPING!$B$2:$F$7,5,0)</f>
        <v>INTEGER</v>
      </c>
      <c r="AF458" s="9">
        <v>50.0</v>
      </c>
      <c r="AG458" s="8" t="s">
        <v>48</v>
      </c>
      <c r="AH458" s="8" t="s">
        <v>48</v>
      </c>
      <c r="AK458" t="str">
        <f>CONCATENATE(UPPER($D458)," ",AE458,IF(AE458="INTEGER","",CONCATENATE("(",AF458,")")),IF(AI458&lt;&gt;"",CONCATENATE(" DEFAULT ",AI458),""),IF(AG458="Y"," NOT NULL",""),");")</f>
        <v>VERSION INTEGER);</v>
      </c>
    </row>
    <row r="459" ht="15.75" customHeight="1">
      <c r="B459" s="34" t="s">
        <v>387</v>
      </c>
      <c r="C459" s="31">
        <v>0.0</v>
      </c>
      <c r="D459" s="35" t="s">
        <v>278</v>
      </c>
      <c r="E459" s="35" t="s">
        <v>7</v>
      </c>
      <c r="G459" t="s">
        <v>48</v>
      </c>
      <c r="H459" t="s">
        <v>48</v>
      </c>
      <c r="J459" t="str">
        <f>VLOOKUP($E459,MAPPING!$B$2:$F$7,2,0)</f>
        <v>STRING</v>
      </c>
      <c r="K459" s="36">
        <v>50.0</v>
      </c>
      <c r="L459" t="s">
        <v>48</v>
      </c>
      <c r="M459" t="s">
        <v>48</v>
      </c>
      <c r="O459" s="26" t="str">
        <f>CONCATENATE("DROP TABLE IF EXISTS ",UPPER($B$459),";",CHAR(10),"CREATE TABLE ",UPPER($B$459),"(")</f>
        <v>DROP TABLE IF EXISTS CUSTOMER_LOSS_SIMULATION;
CREATE TABLE CUSTOMER_LOSS_SIMULATION(</v>
      </c>
      <c r="P459" t="str">
        <f t="shared" ref="P459:P462" si="125">CONCATENATE(UPPER($D459)," ",J459,",")</f>
        <v>CUST_ID STRING,</v>
      </c>
      <c r="Q459" t="str">
        <f>VLOOKUP($E459,MAPPING!$B$2:$F$7,3,0)</f>
        <v>VARCHAR</v>
      </c>
      <c r="R459" s="36">
        <v>50.0</v>
      </c>
      <c r="S459" s="27" t="s">
        <v>48</v>
      </c>
      <c r="T459" s="27" t="s">
        <v>48</v>
      </c>
      <c r="V459" s="26" t="str">
        <f>CONCATENATE("DROP TABLE IF EXISTS ",UPPER($B$459),";",CHAR(10),"CREATE TABLE ",UPPER($B$459),"(")</f>
        <v>DROP TABLE IF EXISTS CUSTOMER_LOSS_SIMULATION;
CREATE TABLE CUSTOMER_LOSS_SIMULATION(</v>
      </c>
      <c r="W459" t="str">
        <f t="shared" ref="W459:W462" si="126">CONCATENATE(UPPER($D459)," ",Q459,"(",R459,")",IF(U459&lt;&gt;"",CONCATENATE(" DEFAULT ",U459),""),IF(S459="Y"," NOT NULL",""),",")</f>
        <v>CUST_ID VARCHAR(50),</v>
      </c>
      <c r="X459" t="str">
        <f>VLOOKUP($E459,MAPPING!$B$2:$F$7,4,0)</f>
        <v>VARCHAR2</v>
      </c>
      <c r="Y459" s="36">
        <v>50.0</v>
      </c>
      <c r="Z459" s="27" t="s">
        <v>48</v>
      </c>
      <c r="AA459" s="27" t="s">
        <v>48</v>
      </c>
      <c r="AC459" s="26" t="str">
        <f>CONCATENATE("DROP TABLE IF EXISTS ",UPPER($B$459),";",CHAR(10),"CREATE TABLE ",UPPER($B$459),"(")</f>
        <v>DROP TABLE IF EXISTS CUSTOMER_LOSS_SIMULATION;
CREATE TABLE CUSTOMER_LOSS_SIMULATION(</v>
      </c>
      <c r="AD459" s="28" t="str">
        <f t="shared" ref="AD459:AD462" si="127">CONCATENATE(UPPER($D459)," ",X459,IF(AE459="INTEGER","",CONCATENATE("(",AF459,")")) ,IF(AG459="Y"," NOT NULL",""),",")</f>
        <v>CUST_ID VARCHAR2(50),</v>
      </c>
      <c r="AE459" t="str">
        <f>VLOOKUP($E459,MAPPING!$B$2:$F$7,5,0)</f>
        <v> VARCHAR</v>
      </c>
      <c r="AF459" s="36">
        <v>50.0</v>
      </c>
      <c r="AG459" s="8" t="s">
        <v>48</v>
      </c>
      <c r="AH459" s="8" t="s">
        <v>48</v>
      </c>
      <c r="AJ459" s="26" t="str">
        <f>CONCATENATE("DROP TABLE IF EXISTS ",UPPER($B$459),";",CHAR(10),"CREATE TABLE ",UPPER($B$459),"(")</f>
        <v>DROP TABLE IF EXISTS CUSTOMER_LOSS_SIMULATION;
CREATE TABLE CUSTOMER_LOSS_SIMULATION(</v>
      </c>
      <c r="AK459" t="str">
        <f t="shared" ref="AK459:AK462" si="128">CONCATENATE(UPPER($D459)," ",AE459,IF(AE459="INTEGER","",CONCATENATE("(",AF459,")")),IF(AI459&lt;&gt;"",CONCATENATE(" DEFAULT ",AI459),""),IF(AG459="Y"," NOT NULL",""),",")</f>
        <v>CUST_ID  VARCHAR(50),</v>
      </c>
    </row>
    <row r="460" ht="15.75" customHeight="1">
      <c r="C460" s="31">
        <v>1.0</v>
      </c>
      <c r="D460" s="35" t="s">
        <v>384</v>
      </c>
      <c r="E460" s="35" t="s">
        <v>12</v>
      </c>
      <c r="G460" t="s">
        <v>48</v>
      </c>
      <c r="H460" t="s">
        <v>48</v>
      </c>
      <c r="J460" t="str">
        <f>VLOOKUP($E460,MAPPING!$B$2:$F$7,2,0)</f>
        <v>INT</v>
      </c>
      <c r="K460" s="9">
        <v>50.0</v>
      </c>
      <c r="L460" t="s">
        <v>48</v>
      </c>
      <c r="M460" t="s">
        <v>48</v>
      </c>
      <c r="P460" t="str">
        <f t="shared" si="125"/>
        <v>ITERATIONID INT,</v>
      </c>
      <c r="Q460" t="str">
        <f>VLOOKUP($E460,MAPPING!$B$2:$F$7,3,0)</f>
        <v>INTEGER</v>
      </c>
      <c r="R460" s="9">
        <v>50.0</v>
      </c>
      <c r="S460" s="27" t="s">
        <v>48</v>
      </c>
      <c r="T460" s="27" t="s">
        <v>48</v>
      </c>
      <c r="W460" t="str">
        <f t="shared" si="126"/>
        <v>ITERATIONID INTEGER(50),</v>
      </c>
      <c r="X460" t="str">
        <f>VLOOKUP($E460,MAPPING!$B$2:$F$7,4,0)</f>
        <v>INTEGER</v>
      </c>
      <c r="Y460" s="9">
        <v>50.0</v>
      </c>
      <c r="Z460" s="27" t="s">
        <v>48</v>
      </c>
      <c r="AA460" s="27" t="s">
        <v>48</v>
      </c>
      <c r="AD460" s="28" t="str">
        <f t="shared" si="127"/>
        <v>ITERATIONID INTEGER,</v>
      </c>
      <c r="AE460" t="str">
        <f>VLOOKUP($E460,MAPPING!$B$2:$F$7,5,0)</f>
        <v>INTEGER</v>
      </c>
      <c r="AF460" s="9">
        <v>50.0</v>
      </c>
      <c r="AG460" s="8" t="s">
        <v>48</v>
      </c>
      <c r="AH460" s="8" t="s">
        <v>48</v>
      </c>
      <c r="AK460" t="str">
        <f t="shared" si="128"/>
        <v>ITERATIONID INTEGER,</v>
      </c>
    </row>
    <row r="461" ht="15.75" customHeight="1">
      <c r="C461" s="31">
        <v>2.0</v>
      </c>
      <c r="D461" s="35" t="s">
        <v>388</v>
      </c>
      <c r="E461" s="35" t="s">
        <v>15</v>
      </c>
      <c r="G461" t="s">
        <v>48</v>
      </c>
      <c r="H461" t="s">
        <v>48</v>
      </c>
      <c r="J461" t="str">
        <f>VLOOKUP($E461,MAPPING!$B$2:$F$7,2,0)</f>
        <v>DECIMAL</v>
      </c>
      <c r="K461" s="36" t="s">
        <v>23</v>
      </c>
      <c r="L461" t="s">
        <v>48</v>
      </c>
      <c r="M461" t="s">
        <v>48</v>
      </c>
      <c r="P461" t="str">
        <f t="shared" si="125"/>
        <v>CUSTOMER_LOSS DECIMAL,</v>
      </c>
      <c r="Q461" t="str">
        <f>VLOOKUP($E461,MAPPING!$B$2:$F$7,3,0)</f>
        <v>DECIMAL</v>
      </c>
      <c r="R461" s="36" t="s">
        <v>23</v>
      </c>
      <c r="S461" s="27" t="s">
        <v>48</v>
      </c>
      <c r="T461" s="27" t="s">
        <v>48</v>
      </c>
      <c r="W461" t="str">
        <f t="shared" si="126"/>
        <v>CUSTOMER_LOSS DECIMAL(10,2),</v>
      </c>
      <c r="X461" t="str">
        <f>VLOOKUP($E461,MAPPING!$B$2:$F$7,4,0)</f>
        <v>DECIMAL</v>
      </c>
      <c r="Y461" s="36" t="s">
        <v>23</v>
      </c>
      <c r="Z461" s="27" t="s">
        <v>48</v>
      </c>
      <c r="AA461" s="27" t="s">
        <v>48</v>
      </c>
      <c r="AD461" s="28" t="str">
        <f t="shared" si="127"/>
        <v>CUSTOMER_LOSS DECIMAL(10,2),</v>
      </c>
      <c r="AE461" t="str">
        <f>VLOOKUP($E461,MAPPING!$B$2:$F$7,5,0)</f>
        <v>DECIMAL</v>
      </c>
      <c r="AF461" s="36" t="s">
        <v>23</v>
      </c>
      <c r="AG461" s="8" t="s">
        <v>48</v>
      </c>
      <c r="AH461" s="8" t="s">
        <v>48</v>
      </c>
      <c r="AK461" t="str">
        <f t="shared" si="128"/>
        <v>CUSTOMER_LOSS DECIMAL(10,2),</v>
      </c>
    </row>
    <row r="462" ht="15.75" customHeight="1">
      <c r="C462" s="31">
        <v>3.0</v>
      </c>
      <c r="D462" s="35" t="s">
        <v>281</v>
      </c>
      <c r="E462" s="35" t="s">
        <v>7</v>
      </c>
      <c r="G462" t="s">
        <v>48</v>
      </c>
      <c r="H462" t="s">
        <v>48</v>
      </c>
      <c r="J462" t="str">
        <f>VLOOKUP($E462,MAPPING!$B$2:$F$7,2,0)</f>
        <v>STRING</v>
      </c>
      <c r="K462" s="36">
        <v>50.0</v>
      </c>
      <c r="L462" t="s">
        <v>48</v>
      </c>
      <c r="M462" t="s">
        <v>48</v>
      </c>
      <c r="P462" t="str">
        <f t="shared" si="125"/>
        <v>REPORTING_DATE STRING,</v>
      </c>
      <c r="Q462" t="str">
        <f>VLOOKUP($E462,MAPPING!$B$2:$F$7,3,0)</f>
        <v>VARCHAR</v>
      </c>
      <c r="R462" s="36">
        <v>50.0</v>
      </c>
      <c r="S462" s="27" t="s">
        <v>48</v>
      </c>
      <c r="T462" s="27" t="s">
        <v>48</v>
      </c>
      <c r="W462" t="str">
        <f t="shared" si="126"/>
        <v>REPORTING_DATE VARCHAR(50),</v>
      </c>
      <c r="X462" t="str">
        <f>VLOOKUP($E462,MAPPING!$B$2:$F$7,4,0)</f>
        <v>VARCHAR2</v>
      </c>
      <c r="Y462" s="36">
        <v>50.0</v>
      </c>
      <c r="Z462" s="27" t="s">
        <v>48</v>
      </c>
      <c r="AA462" s="27" t="s">
        <v>48</v>
      </c>
      <c r="AD462" s="28" t="str">
        <f t="shared" si="127"/>
        <v>REPORTING_DATE VARCHAR2(50),</v>
      </c>
      <c r="AE462" t="str">
        <f>VLOOKUP($E462,MAPPING!$B$2:$F$7,5,0)</f>
        <v> VARCHAR</v>
      </c>
      <c r="AF462" s="36">
        <v>50.0</v>
      </c>
      <c r="AG462" s="8" t="s">
        <v>48</v>
      </c>
      <c r="AH462" s="8" t="s">
        <v>48</v>
      </c>
      <c r="AK462" t="str">
        <f t="shared" si="128"/>
        <v>REPORTING_DATE  VARCHAR(50),</v>
      </c>
    </row>
    <row r="463" ht="15.75" customHeight="1">
      <c r="C463" s="31">
        <v>4.0</v>
      </c>
      <c r="D463" s="35" t="s">
        <v>222</v>
      </c>
      <c r="E463" s="35" t="s">
        <v>12</v>
      </c>
      <c r="G463" t="s">
        <v>48</v>
      </c>
      <c r="H463" t="s">
        <v>48</v>
      </c>
      <c r="J463" t="str">
        <f>VLOOKUP($E463,MAPPING!$B$2:$F$7,2,0)</f>
        <v>INT</v>
      </c>
      <c r="K463" s="9">
        <v>50.0</v>
      </c>
      <c r="L463" t="s">
        <v>48</v>
      </c>
      <c r="M463" t="s">
        <v>48</v>
      </c>
      <c r="P463" t="str">
        <f>CONCATENATE(UPPER($D463)," ",J463,")",CHAR(10),"ROW FORMAT DELIMITED FIELDS TERMINATED BY ',';",)</f>
        <v>VERSION INT)
ROW FORMAT DELIMITED FIELDS TERMINATED BY ',';</v>
      </c>
      <c r="Q463" t="str">
        <f>VLOOKUP($E463,MAPPING!$B$2:$F$7,3,0)</f>
        <v>INTEGER</v>
      </c>
      <c r="R463" s="9">
        <v>50.0</v>
      </c>
      <c r="S463" s="27" t="s">
        <v>48</v>
      </c>
      <c r="T463" s="27" t="s">
        <v>48</v>
      </c>
      <c r="W463" t="str">
        <f>CONCATENATE(UPPER($D463)," ",Q463,"(",R463,")",IF(U463&lt;&gt;"",CONCATENATE(" DEFAULT ",U463),""),IF(S463="Y"," NOT NULL",""),");")</f>
        <v>VERSION INTEGER(50));</v>
      </c>
      <c r="X463" t="str">
        <f>VLOOKUP($E463,MAPPING!$B$2:$F$7,4,0)</f>
        <v>INTEGER</v>
      </c>
      <c r="Y463" s="9">
        <v>50.0</v>
      </c>
      <c r="Z463" s="27" t="s">
        <v>48</v>
      </c>
      <c r="AA463" s="27" t="s">
        <v>48</v>
      </c>
      <c r="AD463" s="28" t="str">
        <f>CONCATENATE(UPPER($D463)," ",X463,IF(AE463="INTEGER","",CONCATENATE("(",AF463,")")) ,IF(AG463="Y"," NOT NULL",""),");")</f>
        <v>VERSION INTEGER);</v>
      </c>
      <c r="AE463" t="str">
        <f>VLOOKUP($E463,MAPPING!$B$2:$F$7,5,0)</f>
        <v>INTEGER</v>
      </c>
      <c r="AF463" s="9">
        <v>50.0</v>
      </c>
      <c r="AG463" s="8" t="s">
        <v>48</v>
      </c>
      <c r="AH463" s="8" t="s">
        <v>48</v>
      </c>
      <c r="AK463" t="str">
        <f>CONCATENATE(UPPER($D463)," ",AE463,IF(AE463="INTEGER","",CONCATENATE("(",AF463,")")),IF(AI463&lt;&gt;"",CONCATENATE(" DEFAULT ",AI463),""),IF(AG463="Y"," NOT NULL",""),");")</f>
        <v>VERSION INTEGER);</v>
      </c>
    </row>
    <row r="464" ht="15.75" customHeight="1">
      <c r="B464" s="34" t="s">
        <v>389</v>
      </c>
      <c r="C464" s="31">
        <v>0.0</v>
      </c>
      <c r="D464" s="35" t="s">
        <v>278</v>
      </c>
      <c r="E464" s="35" t="s">
        <v>7</v>
      </c>
      <c r="G464" t="s">
        <v>48</v>
      </c>
      <c r="H464" t="s">
        <v>48</v>
      </c>
      <c r="J464" t="str">
        <f>VLOOKUP($E464,MAPPING!$B$2:$F$7,2,0)</f>
        <v>STRING</v>
      </c>
      <c r="K464" s="36">
        <v>50.0</v>
      </c>
      <c r="L464" t="s">
        <v>48</v>
      </c>
      <c r="M464" t="s">
        <v>48</v>
      </c>
      <c r="O464" s="26" t="str">
        <f>CONCATENATE("DROP TABLE IF EXISTS ",UPPER($B$464),";",CHAR(10),"CREATE TABLE ",UPPER($B$464),"(")</f>
        <v>DROP TABLE IF EXISTS CUSTOMER_PORTFOLIO_CLONE;
CREATE TABLE CUSTOMER_PORTFOLIO_CLONE(</v>
      </c>
      <c r="P464" t="str">
        <f t="shared" ref="P464:P473" si="129">CONCATENATE(UPPER($D464)," ",J464,",")</f>
        <v>CUST_ID STRING,</v>
      </c>
      <c r="Q464" t="str">
        <f>VLOOKUP($E464,MAPPING!$B$2:$F$7,3,0)</f>
        <v>VARCHAR</v>
      </c>
      <c r="R464" s="36">
        <v>50.0</v>
      </c>
      <c r="S464" s="27" t="s">
        <v>48</v>
      </c>
      <c r="T464" s="27" t="s">
        <v>48</v>
      </c>
      <c r="V464" s="26" t="str">
        <f>CONCATENATE("DROP TABLE IF EXISTS ",UPPER($B$464),";",CHAR(10),"CREATE TABLE ",UPPER($B$464),"(")</f>
        <v>DROP TABLE IF EXISTS CUSTOMER_PORTFOLIO_CLONE;
CREATE TABLE CUSTOMER_PORTFOLIO_CLONE(</v>
      </c>
      <c r="W464" t="str">
        <f t="shared" ref="W464:W473" si="130">CONCATENATE(UPPER($D464)," ",Q464,"(",R464,")",IF(U464&lt;&gt;"",CONCATENATE(" DEFAULT ",U464),""),IF(S464="Y"," NOT NULL",""),",")</f>
        <v>CUST_ID VARCHAR(50),</v>
      </c>
      <c r="X464" t="str">
        <f>VLOOKUP($E464,MAPPING!$B$2:$F$7,4,0)</f>
        <v>VARCHAR2</v>
      </c>
      <c r="Y464" s="36">
        <v>50.0</v>
      </c>
      <c r="Z464" s="27" t="s">
        <v>48</v>
      </c>
      <c r="AA464" s="27" t="s">
        <v>48</v>
      </c>
      <c r="AC464" s="26" t="str">
        <f>CONCATENATE("DROP TABLE IF EXISTS ",UPPER($B$464),";",CHAR(10),"CREATE TABLE ",UPPER($B$464),"(")</f>
        <v>DROP TABLE IF EXISTS CUSTOMER_PORTFOLIO_CLONE;
CREATE TABLE CUSTOMER_PORTFOLIO_CLONE(</v>
      </c>
      <c r="AD464" s="28" t="str">
        <f t="shared" ref="AD464:AD473" si="131">CONCATENATE(UPPER($D464)," ",X464,IF(AE464="INTEGER","",CONCATENATE("(",AF464,")")) ,IF(AG464="Y"," NOT NULL",""),",")</f>
        <v>CUST_ID VARCHAR2(50),</v>
      </c>
      <c r="AE464" t="str">
        <f>VLOOKUP($E464,MAPPING!$B$2:$F$7,5,0)</f>
        <v> VARCHAR</v>
      </c>
      <c r="AF464" s="36">
        <v>50.0</v>
      </c>
      <c r="AG464" s="8" t="s">
        <v>48</v>
      </c>
      <c r="AH464" s="8" t="s">
        <v>48</v>
      </c>
      <c r="AJ464" s="26" t="str">
        <f>CONCATENATE("DROP TABLE IF EXISTS ",UPPER($B$464),";",CHAR(10),"CREATE TABLE ",UPPER($B$464),"(")</f>
        <v>DROP TABLE IF EXISTS CUSTOMER_PORTFOLIO_CLONE;
CREATE TABLE CUSTOMER_PORTFOLIO_CLONE(</v>
      </c>
      <c r="AK464" t="str">
        <f t="shared" ref="AK464:AK473" si="132">CONCATENATE(UPPER($D464)," ",AE464,IF(AE464="INTEGER","",CONCATENATE("(",AF464,")")),IF(AI464&lt;&gt;"",CONCATENATE(" DEFAULT ",AI464),""),IF(AG464="Y"," NOT NULL",""),",")</f>
        <v>CUST_ID  VARCHAR(50),</v>
      </c>
    </row>
    <row r="465" ht="15.75" customHeight="1">
      <c r="C465" s="31">
        <v>1.0</v>
      </c>
      <c r="D465" s="35" t="s">
        <v>390</v>
      </c>
      <c r="E465" s="35" t="s">
        <v>7</v>
      </c>
      <c r="G465" t="s">
        <v>48</v>
      </c>
      <c r="H465" t="s">
        <v>48</v>
      </c>
      <c r="J465" t="str">
        <f>VLOOKUP($E465,MAPPING!$B$2:$F$7,2,0)</f>
        <v>STRING</v>
      </c>
      <c r="K465" s="36">
        <v>50.0</v>
      </c>
      <c r="L465" t="s">
        <v>48</v>
      </c>
      <c r="M465" t="s">
        <v>48</v>
      </c>
      <c r="P465" t="str">
        <f t="shared" si="129"/>
        <v>INDUSTRY STRING,</v>
      </c>
      <c r="Q465" t="str">
        <f>VLOOKUP($E465,MAPPING!$B$2:$F$7,3,0)</f>
        <v>VARCHAR</v>
      </c>
      <c r="R465" s="36">
        <v>50.0</v>
      </c>
      <c r="S465" s="27" t="s">
        <v>48</v>
      </c>
      <c r="T465" s="27" t="s">
        <v>48</v>
      </c>
      <c r="W465" t="str">
        <f t="shared" si="130"/>
        <v>INDUSTRY VARCHAR(50),</v>
      </c>
      <c r="X465" t="str">
        <f>VLOOKUP($E465,MAPPING!$B$2:$F$7,4,0)</f>
        <v>VARCHAR2</v>
      </c>
      <c r="Y465" s="36">
        <v>50.0</v>
      </c>
      <c r="Z465" s="27" t="s">
        <v>48</v>
      </c>
      <c r="AA465" s="27" t="s">
        <v>48</v>
      </c>
      <c r="AD465" s="28" t="str">
        <f t="shared" si="131"/>
        <v>INDUSTRY VARCHAR2(50),</v>
      </c>
      <c r="AE465" t="str">
        <f>VLOOKUP($E465,MAPPING!$B$2:$F$7,5,0)</f>
        <v> VARCHAR</v>
      </c>
      <c r="AF465" s="36">
        <v>50.0</v>
      </c>
      <c r="AG465" s="8" t="s">
        <v>48</v>
      </c>
      <c r="AH465" s="8" t="s">
        <v>48</v>
      </c>
      <c r="AK465" t="str">
        <f t="shared" si="132"/>
        <v>INDUSTRY  VARCHAR(50),</v>
      </c>
    </row>
    <row r="466" ht="15.75" customHeight="1">
      <c r="C466" s="31">
        <v>2.0</v>
      </c>
      <c r="D466" s="35" t="s">
        <v>385</v>
      </c>
      <c r="E466" s="35" t="s">
        <v>17</v>
      </c>
      <c r="G466" t="s">
        <v>48</v>
      </c>
      <c r="H466" t="s">
        <v>48</v>
      </c>
      <c r="J466" t="str">
        <f>VLOOKUP($E466,MAPPING!$B$2:$F$7,2,0)</f>
        <v>DECIMAL</v>
      </c>
      <c r="K466" s="36" t="s">
        <v>23</v>
      </c>
      <c r="L466" t="s">
        <v>48</v>
      </c>
      <c r="M466" t="s">
        <v>48</v>
      </c>
      <c r="P466" t="str">
        <f t="shared" si="129"/>
        <v>PD DECIMAL,</v>
      </c>
      <c r="Q466" t="str">
        <f>VLOOKUP($E466,MAPPING!$B$2:$F$7,3,0)</f>
        <v>DECIMAL</v>
      </c>
      <c r="R466" s="36" t="s">
        <v>23</v>
      </c>
      <c r="S466" s="27" t="s">
        <v>48</v>
      </c>
      <c r="T466" s="27" t="s">
        <v>48</v>
      </c>
      <c r="W466" t="str">
        <f t="shared" si="130"/>
        <v>PD DECIMAL(10,2),</v>
      </c>
      <c r="X466" t="str">
        <f>VLOOKUP($E466,MAPPING!$B$2:$F$7,4,0)</f>
        <v>DECIMAL</v>
      </c>
      <c r="Y466" s="36" t="s">
        <v>23</v>
      </c>
      <c r="Z466" s="27" t="s">
        <v>48</v>
      </c>
      <c r="AA466" s="27" t="s">
        <v>48</v>
      </c>
      <c r="AD466" s="28" t="str">
        <f t="shared" si="131"/>
        <v>PD DECIMAL(10,2),</v>
      </c>
      <c r="AE466" t="str">
        <f>VLOOKUP($E466,MAPPING!$B$2:$F$7,5,0)</f>
        <v>DECIMAL</v>
      </c>
      <c r="AF466" s="36" t="s">
        <v>23</v>
      </c>
      <c r="AG466" s="8" t="s">
        <v>48</v>
      </c>
      <c r="AH466" s="8" t="s">
        <v>48</v>
      </c>
      <c r="AK466" t="str">
        <f t="shared" si="132"/>
        <v>PD DECIMAL(10,2),</v>
      </c>
    </row>
    <row r="467" ht="15.75" customHeight="1">
      <c r="C467" s="31">
        <v>3.0</v>
      </c>
      <c r="D467" s="35" t="s">
        <v>391</v>
      </c>
      <c r="E467" s="35" t="s">
        <v>12</v>
      </c>
      <c r="G467" t="s">
        <v>48</v>
      </c>
      <c r="H467" t="s">
        <v>48</v>
      </c>
      <c r="J467" t="str">
        <f>VLOOKUP($E467,MAPPING!$B$2:$F$7,2,0)</f>
        <v>INT</v>
      </c>
      <c r="K467" s="9">
        <v>50.0</v>
      </c>
      <c r="L467" t="s">
        <v>48</v>
      </c>
      <c r="M467" t="s">
        <v>48</v>
      </c>
      <c r="P467" t="str">
        <f t="shared" si="129"/>
        <v>EXPOSURE INT,</v>
      </c>
      <c r="Q467" t="str">
        <f>VLOOKUP($E467,MAPPING!$B$2:$F$7,3,0)</f>
        <v>INTEGER</v>
      </c>
      <c r="R467" s="9">
        <v>50.0</v>
      </c>
      <c r="S467" s="27" t="s">
        <v>48</v>
      </c>
      <c r="T467" s="27" t="s">
        <v>48</v>
      </c>
      <c r="W467" t="str">
        <f t="shared" si="130"/>
        <v>EXPOSURE INTEGER(50),</v>
      </c>
      <c r="X467" t="str">
        <f>VLOOKUP($E467,MAPPING!$B$2:$F$7,4,0)</f>
        <v>INTEGER</v>
      </c>
      <c r="Y467" s="9">
        <v>50.0</v>
      </c>
      <c r="Z467" s="27" t="s">
        <v>48</v>
      </c>
      <c r="AA467" s="27" t="s">
        <v>48</v>
      </c>
      <c r="AD467" s="28" t="str">
        <f t="shared" si="131"/>
        <v>EXPOSURE INTEGER,</v>
      </c>
      <c r="AE467" t="str">
        <f>VLOOKUP($E467,MAPPING!$B$2:$F$7,5,0)</f>
        <v>INTEGER</v>
      </c>
      <c r="AF467" s="9">
        <v>50.0</v>
      </c>
      <c r="AG467" s="8" t="s">
        <v>48</v>
      </c>
      <c r="AH467" s="8" t="s">
        <v>48</v>
      </c>
      <c r="AK467" t="str">
        <f t="shared" si="132"/>
        <v>EXPOSURE INTEGER,</v>
      </c>
    </row>
    <row r="468" ht="15.75" customHeight="1">
      <c r="C468" s="31">
        <v>4.0</v>
      </c>
      <c r="D468" s="35" t="s">
        <v>392</v>
      </c>
      <c r="E468" s="35" t="s">
        <v>17</v>
      </c>
      <c r="G468" t="s">
        <v>48</v>
      </c>
      <c r="H468" t="s">
        <v>48</v>
      </c>
      <c r="J468" t="str">
        <f>VLOOKUP($E468,MAPPING!$B$2:$F$7,2,0)</f>
        <v>DECIMAL</v>
      </c>
      <c r="K468" s="36" t="s">
        <v>23</v>
      </c>
      <c r="L468" t="s">
        <v>48</v>
      </c>
      <c r="M468" t="s">
        <v>48</v>
      </c>
      <c r="P468" t="str">
        <f t="shared" si="129"/>
        <v>LGD DECIMAL,</v>
      </c>
      <c r="Q468" t="str">
        <f>VLOOKUP($E468,MAPPING!$B$2:$F$7,3,0)</f>
        <v>DECIMAL</v>
      </c>
      <c r="R468" s="36" t="s">
        <v>23</v>
      </c>
      <c r="S468" s="27" t="s">
        <v>48</v>
      </c>
      <c r="T468" s="27" t="s">
        <v>48</v>
      </c>
      <c r="W468" t="str">
        <f t="shared" si="130"/>
        <v>LGD DECIMAL(10,2),</v>
      </c>
      <c r="X468" t="str">
        <f>VLOOKUP($E468,MAPPING!$B$2:$F$7,4,0)</f>
        <v>DECIMAL</v>
      </c>
      <c r="Y468" s="36" t="s">
        <v>23</v>
      </c>
      <c r="Z468" s="27" t="s">
        <v>48</v>
      </c>
      <c r="AA468" s="27" t="s">
        <v>48</v>
      </c>
      <c r="AD468" s="28" t="str">
        <f t="shared" si="131"/>
        <v>LGD DECIMAL(10,2),</v>
      </c>
      <c r="AE468" t="str">
        <f>VLOOKUP($E468,MAPPING!$B$2:$F$7,5,0)</f>
        <v>DECIMAL</v>
      </c>
      <c r="AF468" s="36" t="s">
        <v>23</v>
      </c>
      <c r="AG468" s="8" t="s">
        <v>48</v>
      </c>
      <c r="AH468" s="8" t="s">
        <v>48</v>
      </c>
      <c r="AK468" t="str">
        <f t="shared" si="132"/>
        <v>LGD DECIMAL(10,2),</v>
      </c>
    </row>
    <row r="469" ht="15.75" customHeight="1">
      <c r="C469" s="31">
        <v>5.0</v>
      </c>
      <c r="D469" s="35" t="s">
        <v>393</v>
      </c>
      <c r="E469" s="35" t="s">
        <v>12</v>
      </c>
      <c r="G469" t="s">
        <v>48</v>
      </c>
      <c r="H469" t="s">
        <v>48</v>
      </c>
      <c r="J469" t="str">
        <f>VLOOKUP($E469,MAPPING!$B$2:$F$7,2,0)</f>
        <v>INT</v>
      </c>
      <c r="K469" s="9">
        <v>50.0</v>
      </c>
      <c r="L469" t="s">
        <v>48</v>
      </c>
      <c r="M469" t="s">
        <v>48</v>
      </c>
      <c r="P469" t="str">
        <f t="shared" si="129"/>
        <v>LGD_VAR INT,</v>
      </c>
      <c r="Q469" t="str">
        <f>VLOOKUP($E469,MAPPING!$B$2:$F$7,3,0)</f>
        <v>INTEGER</v>
      </c>
      <c r="R469" s="9">
        <v>50.0</v>
      </c>
      <c r="S469" s="27" t="s">
        <v>48</v>
      </c>
      <c r="T469" s="27" t="s">
        <v>48</v>
      </c>
      <c r="W469" t="str">
        <f t="shared" si="130"/>
        <v>LGD_VAR INTEGER(50),</v>
      </c>
      <c r="X469" t="str">
        <f>VLOOKUP($E469,MAPPING!$B$2:$F$7,4,0)</f>
        <v>INTEGER</v>
      </c>
      <c r="Y469" s="9">
        <v>50.0</v>
      </c>
      <c r="Z469" s="27" t="s">
        <v>48</v>
      </c>
      <c r="AA469" s="27" t="s">
        <v>48</v>
      </c>
      <c r="AD469" s="28" t="str">
        <f t="shared" si="131"/>
        <v>LGD_VAR INTEGER,</v>
      </c>
      <c r="AE469" t="str">
        <f>VLOOKUP($E469,MAPPING!$B$2:$F$7,5,0)</f>
        <v>INTEGER</v>
      </c>
      <c r="AF469" s="9">
        <v>50.0</v>
      </c>
      <c r="AG469" s="8" t="s">
        <v>48</v>
      </c>
      <c r="AH469" s="8" t="s">
        <v>48</v>
      </c>
      <c r="AK469" t="str">
        <f t="shared" si="132"/>
        <v>LGD_VAR INTEGER,</v>
      </c>
    </row>
    <row r="470" ht="15.75" customHeight="1">
      <c r="C470" s="31">
        <v>6.0</v>
      </c>
      <c r="D470" s="35" t="s">
        <v>394</v>
      </c>
      <c r="E470" s="35" t="s">
        <v>17</v>
      </c>
      <c r="G470" t="s">
        <v>48</v>
      </c>
      <c r="H470" t="s">
        <v>48</v>
      </c>
      <c r="J470" t="str">
        <f>VLOOKUP($E470,MAPPING!$B$2:$F$7,2,0)</f>
        <v>DECIMAL</v>
      </c>
      <c r="K470" s="36" t="s">
        <v>23</v>
      </c>
      <c r="L470" t="s">
        <v>48</v>
      </c>
      <c r="M470" t="s">
        <v>48</v>
      </c>
      <c r="P470" t="str">
        <f t="shared" si="129"/>
        <v>CORRELATION DECIMAL,</v>
      </c>
      <c r="Q470" t="str">
        <f>VLOOKUP($E470,MAPPING!$B$2:$F$7,3,0)</f>
        <v>DECIMAL</v>
      </c>
      <c r="R470" s="36" t="s">
        <v>23</v>
      </c>
      <c r="S470" s="27" t="s">
        <v>48</v>
      </c>
      <c r="T470" s="27" t="s">
        <v>48</v>
      </c>
      <c r="W470" t="str">
        <f t="shared" si="130"/>
        <v>CORRELATION DECIMAL(10,2),</v>
      </c>
      <c r="X470" t="str">
        <f>VLOOKUP($E470,MAPPING!$B$2:$F$7,4,0)</f>
        <v>DECIMAL</v>
      </c>
      <c r="Y470" s="36" t="s">
        <v>23</v>
      </c>
      <c r="Z470" s="27" t="s">
        <v>48</v>
      </c>
      <c r="AA470" s="27" t="s">
        <v>48</v>
      </c>
      <c r="AD470" s="28" t="str">
        <f t="shared" si="131"/>
        <v>CORRELATION DECIMAL(10,2),</v>
      </c>
      <c r="AE470" t="str">
        <f>VLOOKUP($E470,MAPPING!$B$2:$F$7,5,0)</f>
        <v>DECIMAL</v>
      </c>
      <c r="AF470" s="36" t="s">
        <v>23</v>
      </c>
      <c r="AG470" s="8" t="s">
        <v>48</v>
      </c>
      <c r="AH470" s="8" t="s">
        <v>48</v>
      </c>
      <c r="AK470" t="str">
        <f t="shared" si="132"/>
        <v>CORRELATION DECIMAL(10,2),</v>
      </c>
    </row>
    <row r="471" ht="15.75" customHeight="1">
      <c r="C471" s="31">
        <v>7.0</v>
      </c>
      <c r="D471" s="35" t="s">
        <v>395</v>
      </c>
      <c r="E471" s="35" t="s">
        <v>17</v>
      </c>
      <c r="G471" t="s">
        <v>48</v>
      </c>
      <c r="H471" t="s">
        <v>48</v>
      </c>
      <c r="J471" t="str">
        <f>VLOOKUP($E471,MAPPING!$B$2:$F$7,2,0)</f>
        <v>DECIMAL</v>
      </c>
      <c r="K471" s="36" t="s">
        <v>23</v>
      </c>
      <c r="L471" t="s">
        <v>48</v>
      </c>
      <c r="M471" t="s">
        <v>48</v>
      </c>
      <c r="P471" t="str">
        <f t="shared" si="129"/>
        <v>SQRT_CORRELATION DECIMAL,</v>
      </c>
      <c r="Q471" t="str">
        <f>VLOOKUP($E471,MAPPING!$B$2:$F$7,3,0)</f>
        <v>DECIMAL</v>
      </c>
      <c r="R471" s="36" t="s">
        <v>23</v>
      </c>
      <c r="S471" s="27" t="s">
        <v>48</v>
      </c>
      <c r="T471" s="27" t="s">
        <v>48</v>
      </c>
      <c r="W471" t="str">
        <f t="shared" si="130"/>
        <v>SQRT_CORRELATION DECIMAL(10,2),</v>
      </c>
      <c r="X471" t="str">
        <f>VLOOKUP($E471,MAPPING!$B$2:$F$7,4,0)</f>
        <v>DECIMAL</v>
      </c>
      <c r="Y471" s="36" t="s">
        <v>23</v>
      </c>
      <c r="Z471" s="27" t="s">
        <v>48</v>
      </c>
      <c r="AA471" s="27" t="s">
        <v>48</v>
      </c>
      <c r="AD471" s="28" t="str">
        <f t="shared" si="131"/>
        <v>SQRT_CORRELATION DECIMAL(10,2),</v>
      </c>
      <c r="AE471" t="str">
        <f>VLOOKUP($E471,MAPPING!$B$2:$F$7,5,0)</f>
        <v>DECIMAL</v>
      </c>
      <c r="AF471" s="36" t="s">
        <v>23</v>
      </c>
      <c r="AG471" s="8" t="s">
        <v>48</v>
      </c>
      <c r="AH471" s="8" t="s">
        <v>48</v>
      </c>
      <c r="AK471" t="str">
        <f t="shared" si="132"/>
        <v>SQRT_CORRELATION DECIMAL(10,2),</v>
      </c>
    </row>
    <row r="472" ht="15.75" customHeight="1">
      <c r="C472" s="31">
        <v>8.0</v>
      </c>
      <c r="D472" s="35" t="s">
        <v>396</v>
      </c>
      <c r="E472" s="35" t="s">
        <v>17</v>
      </c>
      <c r="G472" t="s">
        <v>48</v>
      </c>
      <c r="H472" t="s">
        <v>48</v>
      </c>
      <c r="J472" t="str">
        <f>VLOOKUP($E472,MAPPING!$B$2:$F$7,2,0)</f>
        <v>DECIMAL</v>
      </c>
      <c r="K472" s="36" t="s">
        <v>23</v>
      </c>
      <c r="L472" t="s">
        <v>48</v>
      </c>
      <c r="M472" t="s">
        <v>48</v>
      </c>
      <c r="P472" t="str">
        <f t="shared" si="129"/>
        <v>DEF_POINT DECIMAL,</v>
      </c>
      <c r="Q472" t="str">
        <f>VLOOKUP($E472,MAPPING!$B$2:$F$7,3,0)</f>
        <v>DECIMAL</v>
      </c>
      <c r="R472" s="36" t="s">
        <v>23</v>
      </c>
      <c r="S472" s="27" t="s">
        <v>48</v>
      </c>
      <c r="T472" s="27" t="s">
        <v>48</v>
      </c>
      <c r="W472" t="str">
        <f t="shared" si="130"/>
        <v>DEF_POINT DECIMAL(10,2),</v>
      </c>
      <c r="X472" t="str">
        <f>VLOOKUP($E472,MAPPING!$B$2:$F$7,4,0)</f>
        <v>DECIMAL</v>
      </c>
      <c r="Y472" s="36" t="s">
        <v>23</v>
      </c>
      <c r="Z472" s="27" t="s">
        <v>48</v>
      </c>
      <c r="AA472" s="27" t="s">
        <v>48</v>
      </c>
      <c r="AD472" s="28" t="str">
        <f t="shared" si="131"/>
        <v>DEF_POINT DECIMAL(10,2),</v>
      </c>
      <c r="AE472" t="str">
        <f>VLOOKUP($E472,MAPPING!$B$2:$F$7,5,0)</f>
        <v>DECIMAL</v>
      </c>
      <c r="AF472" s="36" t="s">
        <v>23</v>
      </c>
      <c r="AG472" s="8" t="s">
        <v>48</v>
      </c>
      <c r="AH472" s="8" t="s">
        <v>48</v>
      </c>
      <c r="AK472" t="str">
        <f t="shared" si="132"/>
        <v>DEF_POINT DECIMAL(10,2),</v>
      </c>
    </row>
    <row r="473" ht="15.75" customHeight="1">
      <c r="C473" s="31">
        <v>9.0</v>
      </c>
      <c r="D473" s="35" t="s">
        <v>281</v>
      </c>
      <c r="E473" s="35" t="s">
        <v>7</v>
      </c>
      <c r="G473" t="s">
        <v>48</v>
      </c>
      <c r="H473" t="s">
        <v>48</v>
      </c>
      <c r="J473" t="str">
        <f>VLOOKUP($E473,MAPPING!$B$2:$F$7,2,0)</f>
        <v>STRING</v>
      </c>
      <c r="K473" s="36">
        <v>50.0</v>
      </c>
      <c r="L473" t="s">
        <v>48</v>
      </c>
      <c r="M473" t="s">
        <v>48</v>
      </c>
      <c r="P473" t="str">
        <f t="shared" si="129"/>
        <v>REPORTING_DATE STRING,</v>
      </c>
      <c r="Q473" t="str">
        <f>VLOOKUP($E473,MAPPING!$B$2:$F$7,3,0)</f>
        <v>VARCHAR</v>
      </c>
      <c r="R473" s="36">
        <v>50.0</v>
      </c>
      <c r="S473" s="27" t="s">
        <v>48</v>
      </c>
      <c r="T473" s="27" t="s">
        <v>48</v>
      </c>
      <c r="W473" t="str">
        <f t="shared" si="130"/>
        <v>REPORTING_DATE VARCHAR(50),</v>
      </c>
      <c r="X473" t="str">
        <f>VLOOKUP($E473,MAPPING!$B$2:$F$7,4,0)</f>
        <v>VARCHAR2</v>
      </c>
      <c r="Y473" s="36">
        <v>50.0</v>
      </c>
      <c r="Z473" s="27" t="s">
        <v>48</v>
      </c>
      <c r="AA473" s="27" t="s">
        <v>48</v>
      </c>
      <c r="AD473" s="28" t="str">
        <f t="shared" si="131"/>
        <v>REPORTING_DATE VARCHAR2(50),</v>
      </c>
      <c r="AE473" t="str">
        <f>VLOOKUP($E473,MAPPING!$B$2:$F$7,5,0)</f>
        <v> VARCHAR</v>
      </c>
      <c r="AF473" s="36">
        <v>50.0</v>
      </c>
      <c r="AG473" s="8" t="s">
        <v>48</v>
      </c>
      <c r="AH473" s="8" t="s">
        <v>48</v>
      </c>
      <c r="AK473" t="str">
        <f t="shared" si="132"/>
        <v>REPORTING_DATE  VARCHAR(50),</v>
      </c>
    </row>
    <row r="474" ht="15.75" customHeight="1">
      <c r="C474" s="31">
        <v>10.0</v>
      </c>
      <c r="D474" s="35" t="s">
        <v>222</v>
      </c>
      <c r="E474" s="35" t="s">
        <v>12</v>
      </c>
      <c r="G474" t="s">
        <v>48</v>
      </c>
      <c r="H474" t="s">
        <v>48</v>
      </c>
      <c r="J474" t="str">
        <f>VLOOKUP($E474,MAPPING!$B$2:$F$7,2,0)</f>
        <v>INT</v>
      </c>
      <c r="K474" s="9">
        <v>50.0</v>
      </c>
      <c r="L474" t="s">
        <v>48</v>
      </c>
      <c r="M474" t="s">
        <v>48</v>
      </c>
      <c r="P474" t="str">
        <f>CONCATENATE(UPPER($D474)," ",J474,")",CHAR(10),"ROW FORMAT DELIMITED FIELDS TERMINATED BY ',';",)</f>
        <v>VERSION INT)
ROW FORMAT DELIMITED FIELDS TERMINATED BY ',';</v>
      </c>
      <c r="Q474" t="str">
        <f>VLOOKUP($E474,MAPPING!$B$2:$F$7,3,0)</f>
        <v>INTEGER</v>
      </c>
      <c r="R474" s="9">
        <v>50.0</v>
      </c>
      <c r="S474" s="27" t="s">
        <v>48</v>
      </c>
      <c r="T474" s="27" t="s">
        <v>48</v>
      </c>
      <c r="W474" t="str">
        <f>CONCATENATE(UPPER($D474)," ",Q474,"(",R474,")",IF(U474&lt;&gt;"",CONCATENATE(" DEFAULT ",U474),""),IF(S474="Y"," NOT NULL",""),");")</f>
        <v>VERSION INTEGER(50));</v>
      </c>
      <c r="X474" t="str">
        <f>VLOOKUP($E474,MAPPING!$B$2:$F$7,4,0)</f>
        <v>INTEGER</v>
      </c>
      <c r="Y474" s="9">
        <v>50.0</v>
      </c>
      <c r="Z474" s="27" t="s">
        <v>48</v>
      </c>
      <c r="AA474" s="27" t="s">
        <v>48</v>
      </c>
      <c r="AD474" s="28" t="str">
        <f>CONCATENATE(UPPER($D474)," ",X474,IF(AE474="INTEGER","",CONCATENATE("(",AF474,")")) ,IF(AG474="Y"," NOT NULL",""),");")</f>
        <v>VERSION INTEGER);</v>
      </c>
      <c r="AE474" t="str">
        <f>VLOOKUP($E474,MAPPING!$B$2:$F$7,5,0)</f>
        <v>INTEGER</v>
      </c>
      <c r="AF474" s="9">
        <v>50.0</v>
      </c>
      <c r="AG474" s="8" t="s">
        <v>48</v>
      </c>
      <c r="AH474" s="8" t="s">
        <v>48</v>
      </c>
      <c r="AK474" t="str">
        <f>CONCATENATE(UPPER($D474)," ",AE474,IF(AE474="INTEGER","",CONCATENATE("(",AF474,")")),IF(AI474&lt;&gt;"",CONCATENATE(" DEFAULT ",AI474),""),IF(AG474="Y"," NOT NULL",""),");")</f>
        <v>VERSION INTEGER);</v>
      </c>
    </row>
    <row r="475" ht="15.75" customHeight="1">
      <c r="B475" s="34" t="s">
        <v>397</v>
      </c>
      <c r="C475" s="31">
        <v>0.0</v>
      </c>
      <c r="D475" s="35" t="s">
        <v>278</v>
      </c>
      <c r="E475" s="35" t="s">
        <v>7</v>
      </c>
      <c r="G475" t="s">
        <v>48</v>
      </c>
      <c r="H475" t="s">
        <v>48</v>
      </c>
      <c r="J475" t="str">
        <f>VLOOKUP($E475,MAPPING!$B$2:$F$7,2,0)</f>
        <v>STRING</v>
      </c>
      <c r="K475" s="36">
        <v>50.0</v>
      </c>
      <c r="L475" t="s">
        <v>48</v>
      </c>
      <c r="M475" t="s">
        <v>48</v>
      </c>
      <c r="O475" s="26" t="str">
        <f>CONCATENATE("DROP TABLE IF EXISTS ",UPPER($B$475),";",CHAR(10),"CREATE TABLE ",UPPER($B$475),"(")</f>
        <v>DROP TABLE IF EXISTS CUSTOMER_PORTFOLIO_UL_CALC_ALLOCATION;
CREATE TABLE CUSTOMER_PORTFOLIO_UL_CALC_ALLOCATION(</v>
      </c>
      <c r="P475" t="str">
        <f t="shared" ref="P475:P477" si="133">CONCATENATE(UPPER($D475)," ",J475,",")</f>
        <v>CUST_ID STRING,</v>
      </c>
      <c r="Q475" t="str">
        <f>VLOOKUP($E475,MAPPING!$B$2:$F$7,3,0)</f>
        <v>VARCHAR</v>
      </c>
      <c r="R475" s="36">
        <v>50.0</v>
      </c>
      <c r="S475" s="27" t="s">
        <v>48</v>
      </c>
      <c r="T475" s="27" t="s">
        <v>48</v>
      </c>
      <c r="V475" s="26" t="str">
        <f>CONCATENATE("DROP TABLE IF EXISTS ",UPPER($B$475),";",CHAR(10),"CREATE TABLE ",UPPER($B$475),"(")</f>
        <v>DROP TABLE IF EXISTS CUSTOMER_PORTFOLIO_UL_CALC_ALLOCATION;
CREATE TABLE CUSTOMER_PORTFOLIO_UL_CALC_ALLOCATION(</v>
      </c>
      <c r="W475" t="str">
        <f t="shared" ref="W475:W477" si="134">CONCATENATE(UPPER($D475)," ",Q475,"(",R475,")",IF(U475&lt;&gt;"",CONCATENATE(" DEFAULT ",U475),""),IF(S475="Y"," NOT NULL",""),",")</f>
        <v>CUST_ID VARCHAR(50),</v>
      </c>
      <c r="X475" t="str">
        <f>VLOOKUP($E475,MAPPING!$B$2:$F$7,4,0)</f>
        <v>VARCHAR2</v>
      </c>
      <c r="Y475" s="36">
        <v>50.0</v>
      </c>
      <c r="Z475" s="27" t="s">
        <v>48</v>
      </c>
      <c r="AA475" s="27" t="s">
        <v>48</v>
      </c>
      <c r="AC475" s="26" t="str">
        <f>CONCATENATE("DROP TABLE IF EXISTS ",UPPER($B$475),";",CHAR(10),"CREATE TABLE ",UPPER($B$475),"(")</f>
        <v>DROP TABLE IF EXISTS CUSTOMER_PORTFOLIO_UL_CALC_ALLOCATION;
CREATE TABLE CUSTOMER_PORTFOLIO_UL_CALC_ALLOCATION(</v>
      </c>
      <c r="AD475" s="28" t="str">
        <f t="shared" ref="AD475:AD477" si="135">CONCATENATE(UPPER($D475)," ",X475,IF(AE475="INTEGER","",CONCATENATE("(",AF475,")")) ,IF(AG475="Y"," NOT NULL",""),",")</f>
        <v>CUST_ID VARCHAR2(50),</v>
      </c>
      <c r="AE475" t="str">
        <f>VLOOKUP($E475,MAPPING!$B$2:$F$7,5,0)</f>
        <v> VARCHAR</v>
      </c>
      <c r="AF475" s="36">
        <v>50.0</v>
      </c>
      <c r="AG475" s="8" t="s">
        <v>48</v>
      </c>
      <c r="AH475" s="8" t="s">
        <v>48</v>
      </c>
      <c r="AJ475" s="26" t="str">
        <f>CONCATENATE("DROP TABLE IF EXISTS ",UPPER($B$475),";",CHAR(10),"CREATE TABLE ",UPPER($B$475),"(")</f>
        <v>DROP TABLE IF EXISTS CUSTOMER_PORTFOLIO_UL_CALC_ALLOCATION;
CREATE TABLE CUSTOMER_PORTFOLIO_UL_CALC_ALLOCATION(</v>
      </c>
      <c r="AK475" t="str">
        <f t="shared" ref="AK475:AK477" si="136">CONCATENATE(UPPER($D475)," ",AE475,IF(AE475="INTEGER","",CONCATENATE("(",AF475,")")),IF(AI475&lt;&gt;"",CONCATENATE(" DEFAULT ",AI475),""),IF(AG475="Y"," NOT NULL",""),",")</f>
        <v>CUST_ID  VARCHAR(50),</v>
      </c>
    </row>
    <row r="476" ht="15.75" customHeight="1">
      <c r="C476" s="31">
        <v>1.0</v>
      </c>
      <c r="D476" s="35" t="s">
        <v>398</v>
      </c>
      <c r="E476" s="35" t="s">
        <v>17</v>
      </c>
      <c r="G476" t="s">
        <v>48</v>
      </c>
      <c r="H476" t="s">
        <v>48</v>
      </c>
      <c r="J476" t="str">
        <f>VLOOKUP($E476,MAPPING!$B$2:$F$7,2,0)</f>
        <v>DECIMAL</v>
      </c>
      <c r="K476" s="36" t="s">
        <v>23</v>
      </c>
      <c r="L476" t="s">
        <v>48</v>
      </c>
      <c r="M476" t="s">
        <v>48</v>
      </c>
      <c r="P476" t="str">
        <f t="shared" si="133"/>
        <v>PORTFOLIO_UL_CUST_ALLOCATION DECIMAL,</v>
      </c>
      <c r="Q476" t="str">
        <f>VLOOKUP($E476,MAPPING!$B$2:$F$7,3,0)</f>
        <v>DECIMAL</v>
      </c>
      <c r="R476" s="36" t="s">
        <v>23</v>
      </c>
      <c r="S476" s="27" t="s">
        <v>48</v>
      </c>
      <c r="T476" s="27" t="s">
        <v>48</v>
      </c>
      <c r="W476" t="str">
        <f t="shared" si="134"/>
        <v>PORTFOLIO_UL_CUST_ALLOCATION DECIMAL(10,2),</v>
      </c>
      <c r="X476" t="str">
        <f>VLOOKUP($E476,MAPPING!$B$2:$F$7,4,0)</f>
        <v>DECIMAL</v>
      </c>
      <c r="Y476" s="36" t="s">
        <v>23</v>
      </c>
      <c r="Z476" s="27" t="s">
        <v>48</v>
      </c>
      <c r="AA476" s="27" t="s">
        <v>48</v>
      </c>
      <c r="AD476" s="28" t="str">
        <f t="shared" si="135"/>
        <v>PORTFOLIO_UL_CUST_ALLOCATION DECIMAL(10,2),</v>
      </c>
      <c r="AE476" t="str">
        <f>VLOOKUP($E476,MAPPING!$B$2:$F$7,5,0)</f>
        <v>DECIMAL</v>
      </c>
      <c r="AF476" s="36" t="s">
        <v>23</v>
      </c>
      <c r="AG476" s="8" t="s">
        <v>48</v>
      </c>
      <c r="AH476" s="8" t="s">
        <v>48</v>
      </c>
      <c r="AK476" t="str">
        <f t="shared" si="136"/>
        <v>PORTFOLIO_UL_CUST_ALLOCATION DECIMAL(10,2),</v>
      </c>
    </row>
    <row r="477" ht="15.75" customHeight="1">
      <c r="C477" s="31">
        <v>2.0</v>
      </c>
      <c r="D477" s="35" t="s">
        <v>281</v>
      </c>
      <c r="E477" s="35" t="s">
        <v>7</v>
      </c>
      <c r="G477" t="s">
        <v>48</v>
      </c>
      <c r="H477" t="s">
        <v>48</v>
      </c>
      <c r="J477" t="str">
        <f>VLOOKUP($E477,MAPPING!$B$2:$F$7,2,0)</f>
        <v>STRING</v>
      </c>
      <c r="K477" s="36">
        <v>50.0</v>
      </c>
      <c r="L477" t="s">
        <v>48</v>
      </c>
      <c r="M477" t="s">
        <v>48</v>
      </c>
      <c r="P477" t="str">
        <f t="shared" si="133"/>
        <v>REPORTING_DATE STRING,</v>
      </c>
      <c r="Q477" t="str">
        <f>VLOOKUP($E477,MAPPING!$B$2:$F$7,3,0)</f>
        <v>VARCHAR</v>
      </c>
      <c r="R477" s="36">
        <v>50.0</v>
      </c>
      <c r="S477" s="27" t="s">
        <v>48</v>
      </c>
      <c r="T477" s="27" t="s">
        <v>48</v>
      </c>
      <c r="W477" t="str">
        <f t="shared" si="134"/>
        <v>REPORTING_DATE VARCHAR(50),</v>
      </c>
      <c r="X477" t="str">
        <f>VLOOKUP($E477,MAPPING!$B$2:$F$7,4,0)</f>
        <v>VARCHAR2</v>
      </c>
      <c r="Y477" s="36">
        <v>50.0</v>
      </c>
      <c r="Z477" s="27" t="s">
        <v>48</v>
      </c>
      <c r="AA477" s="27" t="s">
        <v>48</v>
      </c>
      <c r="AD477" s="28" t="str">
        <f t="shared" si="135"/>
        <v>REPORTING_DATE VARCHAR2(50),</v>
      </c>
      <c r="AE477" t="str">
        <f>VLOOKUP($E477,MAPPING!$B$2:$F$7,5,0)</f>
        <v> VARCHAR</v>
      </c>
      <c r="AF477" s="36">
        <v>50.0</v>
      </c>
      <c r="AG477" s="8" t="s">
        <v>48</v>
      </c>
      <c r="AH477" s="8" t="s">
        <v>48</v>
      </c>
      <c r="AK477" t="str">
        <f t="shared" si="136"/>
        <v>REPORTING_DATE  VARCHAR(50),</v>
      </c>
    </row>
    <row r="478" ht="15.75" customHeight="1">
      <c r="C478" s="31">
        <v>3.0</v>
      </c>
      <c r="D478" s="35" t="s">
        <v>222</v>
      </c>
      <c r="E478" s="35" t="s">
        <v>12</v>
      </c>
      <c r="G478" t="s">
        <v>48</v>
      </c>
      <c r="H478" t="s">
        <v>48</v>
      </c>
      <c r="J478" t="str">
        <f>VLOOKUP($E478,MAPPING!$B$2:$F$7,2,0)</f>
        <v>INT</v>
      </c>
      <c r="K478" s="9">
        <v>50.0</v>
      </c>
      <c r="L478" t="s">
        <v>48</v>
      </c>
      <c r="M478" t="s">
        <v>48</v>
      </c>
      <c r="P478" t="str">
        <f>CONCATENATE(UPPER($D478)," ",J478,")",CHAR(10),"ROW FORMAT DELIMITED FIELDS TERMINATED BY ',';",)</f>
        <v>VERSION INT)
ROW FORMAT DELIMITED FIELDS TERMINATED BY ',';</v>
      </c>
      <c r="Q478" t="str">
        <f>VLOOKUP($E478,MAPPING!$B$2:$F$7,3,0)</f>
        <v>INTEGER</v>
      </c>
      <c r="R478" s="9">
        <v>50.0</v>
      </c>
      <c r="S478" s="27" t="s">
        <v>48</v>
      </c>
      <c r="T478" s="27" t="s">
        <v>48</v>
      </c>
      <c r="W478" t="str">
        <f>CONCATENATE(UPPER($D478)," ",Q478,"(",R478,")",IF(U478&lt;&gt;"",CONCATENATE(" DEFAULT ",U478),""),IF(S478="Y"," NOT NULL",""),");")</f>
        <v>VERSION INTEGER(50));</v>
      </c>
      <c r="X478" t="str">
        <f>VLOOKUP($E478,MAPPING!$B$2:$F$7,4,0)</f>
        <v>INTEGER</v>
      </c>
      <c r="Y478" s="9">
        <v>50.0</v>
      </c>
      <c r="Z478" s="27" t="s">
        <v>48</v>
      </c>
      <c r="AA478" s="27" t="s">
        <v>48</v>
      </c>
      <c r="AD478" s="28" t="str">
        <f>CONCATENATE(UPPER($D478)," ",X478,IF(AE478="INTEGER","",CONCATENATE("(",AF478,")")) ,IF(AG478="Y"," NOT NULL",""),");")</f>
        <v>VERSION INTEGER);</v>
      </c>
      <c r="AE478" t="str">
        <f>VLOOKUP($E478,MAPPING!$B$2:$F$7,5,0)</f>
        <v>INTEGER</v>
      </c>
      <c r="AF478" s="9">
        <v>50.0</v>
      </c>
      <c r="AG478" s="8" t="s">
        <v>48</v>
      </c>
      <c r="AH478" s="8" t="s">
        <v>48</v>
      </c>
      <c r="AK478" t="str">
        <f>CONCATENATE(UPPER($D478)," ",AE478,IF(AE478="INTEGER","",CONCATENATE("(",AF478,")")),IF(AI478&lt;&gt;"",CONCATENATE(" DEFAULT ",AI478),""),IF(AG478="Y"," NOT NULL",""),");")</f>
        <v>VERSION INTEGER);</v>
      </c>
    </row>
    <row r="479" ht="15.75" customHeight="1">
      <c r="B479" s="34" t="s">
        <v>399</v>
      </c>
      <c r="C479" s="31">
        <v>0.0</v>
      </c>
      <c r="D479" s="35" t="s">
        <v>278</v>
      </c>
      <c r="E479" s="35" t="s">
        <v>7</v>
      </c>
      <c r="G479" t="s">
        <v>48</v>
      </c>
      <c r="H479" t="s">
        <v>48</v>
      </c>
      <c r="J479" t="str">
        <f>VLOOKUP($E479,MAPPING!$B$2:$F$7,2,0)</f>
        <v>STRING</v>
      </c>
      <c r="K479" s="36">
        <v>50.0</v>
      </c>
      <c r="L479" t="s">
        <v>48</v>
      </c>
      <c r="M479" t="s">
        <v>48</v>
      </c>
      <c r="O479" s="26" t="str">
        <f>CONCATENATE("DROP TABLE IF EXISTS ",UPPER($B$479),";",CHAR(10),"CREATE TABLE ",UPPER($B$479),"(")</f>
        <v>DROP TABLE IF EXISTS CUSTOMER_PORTFOLIO_UL_CALC_SUMMARY;
CREATE TABLE CUSTOMER_PORTFOLIO_UL_CALC_SUMMARY(</v>
      </c>
      <c r="P479" t="str">
        <f t="shared" ref="P479:P482" si="137">CONCATENATE(UPPER($D479)," ",J479,",")</f>
        <v>CUST_ID STRING,</v>
      </c>
      <c r="Q479" t="str">
        <f>VLOOKUP($E479,MAPPING!$B$2:$F$7,3,0)</f>
        <v>VARCHAR</v>
      </c>
      <c r="R479" s="36">
        <v>50.0</v>
      </c>
      <c r="S479" s="27" t="s">
        <v>48</v>
      </c>
      <c r="T479" s="27" t="s">
        <v>48</v>
      </c>
      <c r="V479" s="26" t="str">
        <f>CONCATENATE("DROP TABLE IF EXISTS ",UPPER($B$479),";",CHAR(10),"CREATE TABLE ",UPPER($B$479),"(")</f>
        <v>DROP TABLE IF EXISTS CUSTOMER_PORTFOLIO_UL_CALC_SUMMARY;
CREATE TABLE CUSTOMER_PORTFOLIO_UL_CALC_SUMMARY(</v>
      </c>
      <c r="W479" t="str">
        <f t="shared" ref="W479:W482" si="138">CONCATENATE(UPPER($D479)," ",Q479,"(",R479,")",IF(U479&lt;&gt;"",CONCATENATE(" DEFAULT ",U479),""),IF(S479="Y"," NOT NULL",""),",")</f>
        <v>CUST_ID VARCHAR(50),</v>
      </c>
      <c r="X479" t="str">
        <f>VLOOKUP($E479,MAPPING!$B$2:$F$7,4,0)</f>
        <v>VARCHAR2</v>
      </c>
      <c r="Y479" s="36">
        <v>50.0</v>
      </c>
      <c r="Z479" s="27" t="s">
        <v>48</v>
      </c>
      <c r="AA479" s="27" t="s">
        <v>48</v>
      </c>
      <c r="AC479" s="26" t="str">
        <f>CONCATENATE("DROP TABLE IF EXISTS ",UPPER($B$479),";",CHAR(10),"CREATE TABLE ",UPPER($B$479),"(")</f>
        <v>DROP TABLE IF EXISTS CUSTOMER_PORTFOLIO_UL_CALC_SUMMARY;
CREATE TABLE CUSTOMER_PORTFOLIO_UL_CALC_SUMMARY(</v>
      </c>
      <c r="AD479" s="28" t="str">
        <f t="shared" ref="AD479:AD482" si="139">CONCATENATE(UPPER($D479)," ",X479,IF(AE479="INTEGER","",CONCATENATE("(",AF479,")")) ,IF(AG479="Y"," NOT NULL",""),",")</f>
        <v>CUST_ID VARCHAR2(50),</v>
      </c>
      <c r="AE479" t="str">
        <f>VLOOKUP($E479,MAPPING!$B$2:$F$7,5,0)</f>
        <v> VARCHAR</v>
      </c>
      <c r="AF479" s="36">
        <v>50.0</v>
      </c>
      <c r="AG479" s="8" t="s">
        <v>48</v>
      </c>
      <c r="AH479" s="8" t="s">
        <v>48</v>
      </c>
      <c r="AJ479" s="26" t="str">
        <f>CONCATENATE("DROP TABLE IF EXISTS ",UPPER($B$479),";",CHAR(10),"CREATE TABLE ",UPPER($B$479),"(")</f>
        <v>DROP TABLE IF EXISTS CUSTOMER_PORTFOLIO_UL_CALC_SUMMARY;
CREATE TABLE CUSTOMER_PORTFOLIO_UL_CALC_SUMMARY(</v>
      </c>
      <c r="AK479" t="str">
        <f t="shared" ref="AK479:AK482" si="140">CONCATENATE(UPPER($D479)," ",AE479,IF(AE479="INTEGER","",CONCATENATE("(",AF479,")")),IF(AI479&lt;&gt;"",CONCATENATE(" DEFAULT ",AI479),""),IF(AG479="Y"," NOT NULL",""),",")</f>
        <v>CUST_ID  VARCHAR(50),</v>
      </c>
    </row>
    <row r="480" ht="15.75" customHeight="1">
      <c r="C480" s="31">
        <v>1.0</v>
      </c>
      <c r="D480" s="35" t="s">
        <v>400</v>
      </c>
      <c r="E480" s="35" t="s">
        <v>17</v>
      </c>
      <c r="G480" t="s">
        <v>48</v>
      </c>
      <c r="H480" t="s">
        <v>48</v>
      </c>
      <c r="J480" t="str">
        <f>VLOOKUP($E480,MAPPING!$B$2:$F$7,2,0)</f>
        <v>DECIMAL</v>
      </c>
      <c r="K480" s="36" t="s">
        <v>23</v>
      </c>
      <c r="L480" t="s">
        <v>48</v>
      </c>
      <c r="M480" t="s">
        <v>48</v>
      </c>
      <c r="P480" t="str">
        <f t="shared" si="137"/>
        <v>PORTFOLIO_UL_CUST_SUM DECIMAL,</v>
      </c>
      <c r="Q480" t="str">
        <f>VLOOKUP($E480,MAPPING!$B$2:$F$7,3,0)</f>
        <v>DECIMAL</v>
      </c>
      <c r="R480" s="36" t="s">
        <v>23</v>
      </c>
      <c r="S480" s="27" t="s">
        <v>48</v>
      </c>
      <c r="T480" s="27" t="s">
        <v>48</v>
      </c>
      <c r="W480" t="str">
        <f t="shared" si="138"/>
        <v>PORTFOLIO_UL_CUST_SUM DECIMAL(10,2),</v>
      </c>
      <c r="X480" t="str">
        <f>VLOOKUP($E480,MAPPING!$B$2:$F$7,4,0)</f>
        <v>DECIMAL</v>
      </c>
      <c r="Y480" s="36" t="s">
        <v>23</v>
      </c>
      <c r="Z480" s="27" t="s">
        <v>48</v>
      </c>
      <c r="AA480" s="27" t="s">
        <v>48</v>
      </c>
      <c r="AD480" s="28" t="str">
        <f t="shared" si="139"/>
        <v>PORTFOLIO_UL_CUST_SUM DECIMAL(10,2),</v>
      </c>
      <c r="AE480" t="str">
        <f>VLOOKUP($E480,MAPPING!$B$2:$F$7,5,0)</f>
        <v>DECIMAL</v>
      </c>
      <c r="AF480" s="36" t="s">
        <v>23</v>
      </c>
      <c r="AG480" s="8" t="s">
        <v>48</v>
      </c>
      <c r="AH480" s="8" t="s">
        <v>48</v>
      </c>
      <c r="AK480" t="str">
        <f t="shared" si="140"/>
        <v>PORTFOLIO_UL_CUST_SUM DECIMAL(10,2),</v>
      </c>
    </row>
    <row r="481" ht="15.75" customHeight="1">
      <c r="C481" s="31">
        <v>2.0</v>
      </c>
      <c r="D481" s="35" t="s">
        <v>401</v>
      </c>
      <c r="E481" s="35" t="s">
        <v>17</v>
      </c>
      <c r="G481" t="s">
        <v>48</v>
      </c>
      <c r="H481" t="s">
        <v>48</v>
      </c>
      <c r="J481" t="str">
        <f>VLOOKUP($E481,MAPPING!$B$2:$F$7,2,0)</f>
        <v>DECIMAL</v>
      </c>
      <c r="K481" s="36" t="s">
        <v>23</v>
      </c>
      <c r="L481" t="s">
        <v>48</v>
      </c>
      <c r="M481" t="s">
        <v>48</v>
      </c>
      <c r="P481" t="str">
        <f t="shared" si="137"/>
        <v>PORTFOLIO_UL_TOTAL_SUM DECIMAL,</v>
      </c>
      <c r="Q481" t="str">
        <f>VLOOKUP($E481,MAPPING!$B$2:$F$7,3,0)</f>
        <v>DECIMAL</v>
      </c>
      <c r="R481" s="36" t="s">
        <v>23</v>
      </c>
      <c r="S481" s="27" t="s">
        <v>48</v>
      </c>
      <c r="T481" s="27" t="s">
        <v>48</v>
      </c>
      <c r="W481" t="str">
        <f t="shared" si="138"/>
        <v>PORTFOLIO_UL_TOTAL_SUM DECIMAL(10,2),</v>
      </c>
      <c r="X481" t="str">
        <f>VLOOKUP($E481,MAPPING!$B$2:$F$7,4,0)</f>
        <v>DECIMAL</v>
      </c>
      <c r="Y481" s="36" t="s">
        <v>23</v>
      </c>
      <c r="Z481" s="27" t="s">
        <v>48</v>
      </c>
      <c r="AA481" s="27" t="s">
        <v>48</v>
      </c>
      <c r="AD481" s="28" t="str">
        <f t="shared" si="139"/>
        <v>PORTFOLIO_UL_TOTAL_SUM DECIMAL(10,2),</v>
      </c>
      <c r="AE481" t="str">
        <f>VLOOKUP($E481,MAPPING!$B$2:$F$7,5,0)</f>
        <v>DECIMAL</v>
      </c>
      <c r="AF481" s="36" t="s">
        <v>23</v>
      </c>
      <c r="AG481" s="8" t="s">
        <v>48</v>
      </c>
      <c r="AH481" s="8" t="s">
        <v>48</v>
      </c>
      <c r="AK481" t="str">
        <f t="shared" si="140"/>
        <v>PORTFOLIO_UL_TOTAL_SUM DECIMAL(10,2),</v>
      </c>
    </row>
    <row r="482" ht="15.75" customHeight="1">
      <c r="C482" s="31">
        <v>3.0</v>
      </c>
      <c r="D482" s="35" t="s">
        <v>281</v>
      </c>
      <c r="E482" s="35" t="s">
        <v>7</v>
      </c>
      <c r="G482" t="s">
        <v>48</v>
      </c>
      <c r="H482" t="s">
        <v>48</v>
      </c>
      <c r="J482" t="str">
        <f>VLOOKUP($E482,MAPPING!$B$2:$F$7,2,0)</f>
        <v>STRING</v>
      </c>
      <c r="K482" s="36">
        <v>50.0</v>
      </c>
      <c r="L482" t="s">
        <v>48</v>
      </c>
      <c r="M482" t="s">
        <v>48</v>
      </c>
      <c r="P482" t="str">
        <f t="shared" si="137"/>
        <v>REPORTING_DATE STRING,</v>
      </c>
      <c r="Q482" t="str">
        <f>VLOOKUP($E482,MAPPING!$B$2:$F$7,3,0)</f>
        <v>VARCHAR</v>
      </c>
      <c r="R482" s="36">
        <v>50.0</v>
      </c>
      <c r="S482" s="27" t="s">
        <v>48</v>
      </c>
      <c r="T482" s="27" t="s">
        <v>48</v>
      </c>
      <c r="W482" t="str">
        <f t="shared" si="138"/>
        <v>REPORTING_DATE VARCHAR(50),</v>
      </c>
      <c r="X482" t="str">
        <f>VLOOKUP($E482,MAPPING!$B$2:$F$7,4,0)</f>
        <v>VARCHAR2</v>
      </c>
      <c r="Y482" s="36">
        <v>50.0</v>
      </c>
      <c r="Z482" s="27" t="s">
        <v>48</v>
      </c>
      <c r="AA482" s="27" t="s">
        <v>48</v>
      </c>
      <c r="AD482" s="28" t="str">
        <f t="shared" si="139"/>
        <v>REPORTING_DATE VARCHAR2(50),</v>
      </c>
      <c r="AE482" t="str">
        <f>VLOOKUP($E482,MAPPING!$B$2:$F$7,5,0)</f>
        <v> VARCHAR</v>
      </c>
      <c r="AF482" s="36">
        <v>50.0</v>
      </c>
      <c r="AG482" s="8" t="s">
        <v>48</v>
      </c>
      <c r="AH482" s="8" t="s">
        <v>48</v>
      </c>
      <c r="AK482" t="str">
        <f t="shared" si="140"/>
        <v>REPORTING_DATE  VARCHAR(50),</v>
      </c>
    </row>
    <row r="483" ht="15.75" customHeight="1">
      <c r="C483" s="31">
        <v>4.0</v>
      </c>
      <c r="D483" s="35" t="s">
        <v>222</v>
      </c>
      <c r="E483" s="35" t="s">
        <v>12</v>
      </c>
      <c r="G483" t="s">
        <v>48</v>
      </c>
      <c r="H483" t="s">
        <v>48</v>
      </c>
      <c r="J483" t="str">
        <f>VLOOKUP($E483,MAPPING!$B$2:$F$7,2,0)</f>
        <v>INT</v>
      </c>
      <c r="K483" s="9">
        <v>50.0</v>
      </c>
      <c r="L483" t="s">
        <v>48</v>
      </c>
      <c r="M483" t="s">
        <v>48</v>
      </c>
      <c r="P483" t="str">
        <f>CONCATENATE(UPPER($D483)," ",J483,")",CHAR(10),"ROW FORMAT DELIMITED FIELDS TERMINATED BY ',';",)</f>
        <v>VERSION INT)
ROW FORMAT DELIMITED FIELDS TERMINATED BY ',';</v>
      </c>
      <c r="Q483" t="str">
        <f>VLOOKUP($E483,MAPPING!$B$2:$F$7,3,0)</f>
        <v>INTEGER</v>
      </c>
      <c r="R483" s="9">
        <v>50.0</v>
      </c>
      <c r="S483" s="27" t="s">
        <v>48</v>
      </c>
      <c r="T483" s="27" t="s">
        <v>48</v>
      </c>
      <c r="W483" t="str">
        <f>CONCATENATE(UPPER($D483)," ",Q483,"(",R483,")",IF(U483&lt;&gt;"",CONCATENATE(" DEFAULT ",U483),""),IF(S483="Y"," NOT NULL",""),");")</f>
        <v>VERSION INTEGER(50));</v>
      </c>
      <c r="X483" t="str">
        <f>VLOOKUP($E483,MAPPING!$B$2:$F$7,4,0)</f>
        <v>INTEGER</v>
      </c>
      <c r="Y483" s="9">
        <v>50.0</v>
      </c>
      <c r="Z483" s="27" t="s">
        <v>48</v>
      </c>
      <c r="AA483" s="27" t="s">
        <v>48</v>
      </c>
      <c r="AD483" s="28" t="str">
        <f>CONCATENATE(UPPER($D483)," ",X483,IF(AE483="INTEGER","",CONCATENATE("(",AF483,")")) ,IF(AG483="Y"," NOT NULL",""),");")</f>
        <v>VERSION INTEGER);</v>
      </c>
      <c r="AE483" t="str">
        <f>VLOOKUP($E483,MAPPING!$B$2:$F$7,5,0)</f>
        <v>INTEGER</v>
      </c>
      <c r="AF483" s="9">
        <v>50.0</v>
      </c>
      <c r="AG483" s="8" t="s">
        <v>48</v>
      </c>
      <c r="AH483" s="8" t="s">
        <v>48</v>
      </c>
      <c r="AK483" t="str">
        <f>CONCATENATE(UPPER($D483)," ",AE483,IF(AE483="INTEGER","",CONCATENATE("(",AF483,")")),IF(AI483&lt;&gt;"",CONCATENATE(" DEFAULT ",AI483),""),IF(AG483="Y"," NOT NULL",""),");")</f>
        <v>VERSION INTEGER);</v>
      </c>
    </row>
    <row r="484" ht="15.75" customHeight="1">
      <c r="B484" s="34" t="s">
        <v>402</v>
      </c>
      <c r="C484" s="31">
        <v>0.0</v>
      </c>
      <c r="D484" s="35" t="s">
        <v>403</v>
      </c>
      <c r="E484" s="35" t="s">
        <v>7</v>
      </c>
      <c r="G484" t="s">
        <v>48</v>
      </c>
      <c r="H484" t="s">
        <v>48</v>
      </c>
      <c r="J484" t="str">
        <f>VLOOKUP($E484,MAPPING!$B$2:$F$7,2,0)</f>
        <v>STRING</v>
      </c>
      <c r="K484" s="36">
        <v>50.0</v>
      </c>
      <c r="L484" t="s">
        <v>48</v>
      </c>
      <c r="M484" t="s">
        <v>48</v>
      </c>
      <c r="O484" s="26" t="str">
        <f>CONCATENATE("DROP TABLE IF EXISTS ",UPPER($B$484),";",CHAR(10),"CREATE TABLE ",UPPER($B$484),"(")</f>
        <v>DROP TABLE IF EXISTS CUSTOMER_PORTFOLIO_UL_CALC;
CREATE TABLE CUSTOMER_PORTFOLIO_UL_CALC(</v>
      </c>
      <c r="P484" t="str">
        <f t="shared" ref="P484:P494" si="141">CONCATENATE(UPPER($D484)," ",J484,",")</f>
        <v>CUST_ID1 STRING,</v>
      </c>
      <c r="Q484" t="str">
        <f>VLOOKUP($E484,MAPPING!$B$2:$F$7,3,0)</f>
        <v>VARCHAR</v>
      </c>
      <c r="R484" s="36">
        <v>50.0</v>
      </c>
      <c r="S484" s="27" t="s">
        <v>48</v>
      </c>
      <c r="T484" s="27" t="s">
        <v>48</v>
      </c>
      <c r="V484" s="26" t="str">
        <f>CONCATENATE("DROP TABLE IF EXISTS ",UPPER($B$484),";",CHAR(10),"CREATE TABLE ",UPPER($B$484),"(")</f>
        <v>DROP TABLE IF EXISTS CUSTOMER_PORTFOLIO_UL_CALC;
CREATE TABLE CUSTOMER_PORTFOLIO_UL_CALC(</v>
      </c>
      <c r="W484" t="str">
        <f t="shared" ref="W484:W494" si="142">CONCATENATE(UPPER($D484)," ",Q484,"(",R484,")",IF(U484&lt;&gt;"",CONCATENATE(" DEFAULT ",U484),""),IF(S484="Y"," NOT NULL",""),",")</f>
        <v>CUST_ID1 VARCHAR(50),</v>
      </c>
      <c r="X484" t="str">
        <f>VLOOKUP($E484,MAPPING!$B$2:$F$7,4,0)</f>
        <v>VARCHAR2</v>
      </c>
      <c r="Y484" s="36">
        <v>50.0</v>
      </c>
      <c r="Z484" s="27" t="s">
        <v>48</v>
      </c>
      <c r="AA484" s="27" t="s">
        <v>48</v>
      </c>
      <c r="AC484" s="26" t="str">
        <f>CONCATENATE("DROP TABLE IF EXISTS ",UPPER($B$484),";",CHAR(10),"CREATE TABLE ",UPPER($B$484),"(")</f>
        <v>DROP TABLE IF EXISTS CUSTOMER_PORTFOLIO_UL_CALC;
CREATE TABLE CUSTOMER_PORTFOLIO_UL_CALC(</v>
      </c>
      <c r="AD484" s="28" t="str">
        <f t="shared" ref="AD484:AD494" si="143">CONCATENATE(UPPER($D484)," ",X484,IF(AE484="INTEGER","",CONCATENATE("(",AF484,")")) ,IF(AG484="Y"," NOT NULL",""),",")</f>
        <v>CUST_ID1 VARCHAR2(50),</v>
      </c>
      <c r="AE484" t="str">
        <f>VLOOKUP($E484,MAPPING!$B$2:$F$7,5,0)</f>
        <v> VARCHAR</v>
      </c>
      <c r="AF484" s="36">
        <v>50.0</v>
      </c>
      <c r="AG484" s="8" t="s">
        <v>48</v>
      </c>
      <c r="AH484" s="8" t="s">
        <v>48</v>
      </c>
      <c r="AJ484" s="26" t="str">
        <f>CONCATENATE("DROP TABLE IF EXISTS ",UPPER($B$484),";",CHAR(10),"CREATE TABLE ",UPPER($B$484),"(")</f>
        <v>DROP TABLE IF EXISTS CUSTOMER_PORTFOLIO_UL_CALC;
CREATE TABLE CUSTOMER_PORTFOLIO_UL_CALC(</v>
      </c>
      <c r="AK484" t="str">
        <f t="shared" ref="AK484:AK494" si="144">CONCATENATE(UPPER($D484)," ",AE484,IF(AE484="INTEGER","",CONCATENATE("(",AF484,")")),IF(AI484&lt;&gt;"",CONCATENATE(" DEFAULT ",AI484),""),IF(AG484="Y"," NOT NULL",""),",")</f>
        <v>CUST_ID1  VARCHAR(50),</v>
      </c>
    </row>
    <row r="485" ht="15.75" customHeight="1">
      <c r="C485" s="31">
        <v>1.0</v>
      </c>
      <c r="D485" s="35" t="s">
        <v>404</v>
      </c>
      <c r="E485" s="35" t="s">
        <v>7</v>
      </c>
      <c r="G485" t="s">
        <v>48</v>
      </c>
      <c r="H485" t="s">
        <v>48</v>
      </c>
      <c r="J485" t="str">
        <f>VLOOKUP($E485,MAPPING!$B$2:$F$7,2,0)</f>
        <v>STRING</v>
      </c>
      <c r="K485" s="36">
        <v>50.0</v>
      </c>
      <c r="L485" t="s">
        <v>48</v>
      </c>
      <c r="M485" t="s">
        <v>48</v>
      </c>
      <c r="P485" t="str">
        <f t="shared" si="141"/>
        <v>INDUSTRY1 STRING,</v>
      </c>
      <c r="Q485" t="str">
        <f>VLOOKUP($E485,MAPPING!$B$2:$F$7,3,0)</f>
        <v>VARCHAR</v>
      </c>
      <c r="R485" s="36">
        <v>50.0</v>
      </c>
      <c r="S485" s="27" t="s">
        <v>48</v>
      </c>
      <c r="T485" s="27" t="s">
        <v>48</v>
      </c>
      <c r="W485" t="str">
        <f t="shared" si="142"/>
        <v>INDUSTRY1 VARCHAR(50),</v>
      </c>
      <c r="X485" t="str">
        <f>VLOOKUP($E485,MAPPING!$B$2:$F$7,4,0)</f>
        <v>VARCHAR2</v>
      </c>
      <c r="Y485" s="36">
        <v>50.0</v>
      </c>
      <c r="Z485" s="27" t="s">
        <v>48</v>
      </c>
      <c r="AA485" s="27" t="s">
        <v>48</v>
      </c>
      <c r="AD485" s="28" t="str">
        <f t="shared" si="143"/>
        <v>INDUSTRY1 VARCHAR2(50),</v>
      </c>
      <c r="AE485" t="str">
        <f>VLOOKUP($E485,MAPPING!$B$2:$F$7,5,0)</f>
        <v> VARCHAR</v>
      </c>
      <c r="AF485" s="36">
        <v>50.0</v>
      </c>
      <c r="AG485" s="8" t="s">
        <v>48</v>
      </c>
      <c r="AH485" s="8" t="s">
        <v>48</v>
      </c>
      <c r="AK485" t="str">
        <f t="shared" si="144"/>
        <v>INDUSTRY1  VARCHAR(50),</v>
      </c>
    </row>
    <row r="486" ht="15.75" customHeight="1">
      <c r="C486" s="31">
        <v>2.0</v>
      </c>
      <c r="D486" s="35" t="s">
        <v>405</v>
      </c>
      <c r="E486" s="35" t="s">
        <v>17</v>
      </c>
      <c r="G486" t="s">
        <v>48</v>
      </c>
      <c r="H486" t="s">
        <v>48</v>
      </c>
      <c r="J486" t="str">
        <f>VLOOKUP($E486,MAPPING!$B$2:$F$7,2,0)</f>
        <v>DECIMAL</v>
      </c>
      <c r="K486" s="36" t="s">
        <v>23</v>
      </c>
      <c r="L486" t="s">
        <v>48</v>
      </c>
      <c r="M486" t="s">
        <v>48</v>
      </c>
      <c r="P486" t="str">
        <f t="shared" si="141"/>
        <v>CORRELATION1 DECIMAL,</v>
      </c>
      <c r="Q486" t="str">
        <f>VLOOKUP($E486,MAPPING!$B$2:$F$7,3,0)</f>
        <v>DECIMAL</v>
      </c>
      <c r="R486" s="36" t="s">
        <v>23</v>
      </c>
      <c r="S486" s="27" t="s">
        <v>48</v>
      </c>
      <c r="T486" s="27" t="s">
        <v>48</v>
      </c>
      <c r="W486" t="str">
        <f t="shared" si="142"/>
        <v>CORRELATION1 DECIMAL(10,2),</v>
      </c>
      <c r="X486" t="str">
        <f>VLOOKUP($E486,MAPPING!$B$2:$F$7,4,0)</f>
        <v>DECIMAL</v>
      </c>
      <c r="Y486" s="36" t="s">
        <v>23</v>
      </c>
      <c r="Z486" s="27" t="s">
        <v>48</v>
      </c>
      <c r="AA486" s="27" t="s">
        <v>48</v>
      </c>
      <c r="AD486" s="28" t="str">
        <f t="shared" si="143"/>
        <v>CORRELATION1 DECIMAL(10,2),</v>
      </c>
      <c r="AE486" t="str">
        <f>VLOOKUP($E486,MAPPING!$B$2:$F$7,5,0)</f>
        <v>DECIMAL</v>
      </c>
      <c r="AF486" s="36" t="s">
        <v>23</v>
      </c>
      <c r="AG486" s="8" t="s">
        <v>48</v>
      </c>
      <c r="AH486" s="8" t="s">
        <v>48</v>
      </c>
      <c r="AK486" t="str">
        <f t="shared" si="144"/>
        <v>CORRELATION1 DECIMAL(10,2),</v>
      </c>
    </row>
    <row r="487" ht="15.75" customHeight="1">
      <c r="C487" s="31">
        <v>3.0</v>
      </c>
      <c r="D487" s="35" t="s">
        <v>406</v>
      </c>
      <c r="E487" s="35" t="s">
        <v>17</v>
      </c>
      <c r="G487" t="s">
        <v>48</v>
      </c>
      <c r="H487" t="s">
        <v>48</v>
      </c>
      <c r="J487" t="str">
        <f>VLOOKUP($E487,MAPPING!$B$2:$F$7,2,0)</f>
        <v>DECIMAL</v>
      </c>
      <c r="K487" s="36" t="s">
        <v>23</v>
      </c>
      <c r="L487" t="s">
        <v>48</v>
      </c>
      <c r="M487" t="s">
        <v>48</v>
      </c>
      <c r="P487" t="str">
        <f t="shared" si="141"/>
        <v>UNEXPECTED_LOSS1 DECIMAL,</v>
      </c>
      <c r="Q487" t="str">
        <f>VLOOKUP($E487,MAPPING!$B$2:$F$7,3,0)</f>
        <v>DECIMAL</v>
      </c>
      <c r="R487" s="36" t="s">
        <v>23</v>
      </c>
      <c r="S487" s="27" t="s">
        <v>48</v>
      </c>
      <c r="T487" s="27" t="s">
        <v>48</v>
      </c>
      <c r="W487" t="str">
        <f t="shared" si="142"/>
        <v>UNEXPECTED_LOSS1 DECIMAL(10,2),</v>
      </c>
      <c r="X487" t="str">
        <f>VLOOKUP($E487,MAPPING!$B$2:$F$7,4,0)</f>
        <v>DECIMAL</v>
      </c>
      <c r="Y487" s="36" t="s">
        <v>23</v>
      </c>
      <c r="Z487" s="27" t="s">
        <v>48</v>
      </c>
      <c r="AA487" s="27" t="s">
        <v>48</v>
      </c>
      <c r="AD487" s="28" t="str">
        <f t="shared" si="143"/>
        <v>UNEXPECTED_LOSS1 DECIMAL(10,2),</v>
      </c>
      <c r="AE487" t="str">
        <f>VLOOKUP($E487,MAPPING!$B$2:$F$7,5,0)</f>
        <v>DECIMAL</v>
      </c>
      <c r="AF487" s="36" t="s">
        <v>23</v>
      </c>
      <c r="AG487" s="8" t="s">
        <v>48</v>
      </c>
      <c r="AH487" s="8" t="s">
        <v>48</v>
      </c>
      <c r="AK487" t="str">
        <f t="shared" si="144"/>
        <v>UNEXPECTED_LOSS1 DECIMAL(10,2),</v>
      </c>
    </row>
    <row r="488" ht="15.75" customHeight="1">
      <c r="C488" s="31">
        <v>4.0</v>
      </c>
      <c r="D488" s="35" t="s">
        <v>407</v>
      </c>
      <c r="E488" s="35" t="s">
        <v>7</v>
      </c>
      <c r="G488" t="s">
        <v>48</v>
      </c>
      <c r="H488" t="s">
        <v>48</v>
      </c>
      <c r="J488" t="str">
        <f>VLOOKUP($E488,MAPPING!$B$2:$F$7,2,0)</f>
        <v>STRING</v>
      </c>
      <c r="K488" s="36">
        <v>50.0</v>
      </c>
      <c r="L488" t="s">
        <v>48</v>
      </c>
      <c r="M488" t="s">
        <v>48</v>
      </c>
      <c r="P488" t="str">
        <f t="shared" si="141"/>
        <v>CUST_ID2 STRING,</v>
      </c>
      <c r="Q488" t="str">
        <f>VLOOKUP($E488,MAPPING!$B$2:$F$7,3,0)</f>
        <v>VARCHAR</v>
      </c>
      <c r="R488" s="36">
        <v>50.0</v>
      </c>
      <c r="S488" s="27" t="s">
        <v>48</v>
      </c>
      <c r="T488" s="27" t="s">
        <v>48</v>
      </c>
      <c r="W488" t="str">
        <f t="shared" si="142"/>
        <v>CUST_ID2 VARCHAR(50),</v>
      </c>
      <c r="X488" t="str">
        <f>VLOOKUP($E488,MAPPING!$B$2:$F$7,4,0)</f>
        <v>VARCHAR2</v>
      </c>
      <c r="Y488" s="36">
        <v>50.0</v>
      </c>
      <c r="Z488" s="27" t="s">
        <v>48</v>
      </c>
      <c r="AA488" s="27" t="s">
        <v>48</v>
      </c>
      <c r="AD488" s="28" t="str">
        <f t="shared" si="143"/>
        <v>CUST_ID2 VARCHAR2(50),</v>
      </c>
      <c r="AE488" t="str">
        <f>VLOOKUP($E488,MAPPING!$B$2:$F$7,5,0)</f>
        <v> VARCHAR</v>
      </c>
      <c r="AF488" s="36">
        <v>50.0</v>
      </c>
      <c r="AG488" s="8" t="s">
        <v>48</v>
      </c>
      <c r="AH488" s="8" t="s">
        <v>48</v>
      </c>
      <c r="AK488" t="str">
        <f t="shared" si="144"/>
        <v>CUST_ID2  VARCHAR(50),</v>
      </c>
    </row>
    <row r="489" ht="15.75" customHeight="1">
      <c r="C489" s="31">
        <v>5.0</v>
      </c>
      <c r="D489" s="35" t="s">
        <v>408</v>
      </c>
      <c r="E489" s="35" t="s">
        <v>7</v>
      </c>
      <c r="G489" t="s">
        <v>48</v>
      </c>
      <c r="H489" t="s">
        <v>48</v>
      </c>
      <c r="J489" t="str">
        <f>VLOOKUP($E489,MAPPING!$B$2:$F$7,2,0)</f>
        <v>STRING</v>
      </c>
      <c r="K489" s="36">
        <v>50.0</v>
      </c>
      <c r="L489" t="s">
        <v>48</v>
      </c>
      <c r="M489" t="s">
        <v>48</v>
      </c>
      <c r="P489" t="str">
        <f t="shared" si="141"/>
        <v>INDUSTRY2 STRING,</v>
      </c>
      <c r="Q489" t="str">
        <f>VLOOKUP($E489,MAPPING!$B$2:$F$7,3,0)</f>
        <v>VARCHAR</v>
      </c>
      <c r="R489" s="36">
        <v>50.0</v>
      </c>
      <c r="S489" s="27" t="s">
        <v>48</v>
      </c>
      <c r="T489" s="27" t="s">
        <v>48</v>
      </c>
      <c r="W489" t="str">
        <f t="shared" si="142"/>
        <v>INDUSTRY2 VARCHAR(50),</v>
      </c>
      <c r="X489" t="str">
        <f>VLOOKUP($E489,MAPPING!$B$2:$F$7,4,0)</f>
        <v>VARCHAR2</v>
      </c>
      <c r="Y489" s="36">
        <v>50.0</v>
      </c>
      <c r="Z489" s="27" t="s">
        <v>48</v>
      </c>
      <c r="AA489" s="27" t="s">
        <v>48</v>
      </c>
      <c r="AD489" s="28" t="str">
        <f t="shared" si="143"/>
        <v>INDUSTRY2 VARCHAR2(50),</v>
      </c>
      <c r="AE489" t="str">
        <f>VLOOKUP($E489,MAPPING!$B$2:$F$7,5,0)</f>
        <v> VARCHAR</v>
      </c>
      <c r="AF489" s="36">
        <v>50.0</v>
      </c>
      <c r="AG489" s="8" t="s">
        <v>48</v>
      </c>
      <c r="AH489" s="8" t="s">
        <v>48</v>
      </c>
      <c r="AK489" t="str">
        <f t="shared" si="144"/>
        <v>INDUSTRY2  VARCHAR(50),</v>
      </c>
    </row>
    <row r="490" ht="15.75" customHeight="1">
      <c r="C490" s="31">
        <v>6.0</v>
      </c>
      <c r="D490" s="35" t="s">
        <v>409</v>
      </c>
      <c r="E490" s="35" t="s">
        <v>17</v>
      </c>
      <c r="G490" t="s">
        <v>48</v>
      </c>
      <c r="H490" t="s">
        <v>48</v>
      </c>
      <c r="J490" t="str">
        <f>VLOOKUP($E490,MAPPING!$B$2:$F$7,2,0)</f>
        <v>DECIMAL</v>
      </c>
      <c r="K490" s="36" t="s">
        <v>23</v>
      </c>
      <c r="L490" t="s">
        <v>48</v>
      </c>
      <c r="M490" t="s">
        <v>48</v>
      </c>
      <c r="P490" t="str">
        <f t="shared" si="141"/>
        <v>CORRELATION2 DECIMAL,</v>
      </c>
      <c r="Q490" t="str">
        <f>VLOOKUP($E490,MAPPING!$B$2:$F$7,3,0)</f>
        <v>DECIMAL</v>
      </c>
      <c r="R490" s="36" t="s">
        <v>23</v>
      </c>
      <c r="S490" s="27" t="s">
        <v>48</v>
      </c>
      <c r="T490" s="27" t="s">
        <v>48</v>
      </c>
      <c r="W490" t="str">
        <f t="shared" si="142"/>
        <v>CORRELATION2 DECIMAL(10,2),</v>
      </c>
      <c r="X490" t="str">
        <f>VLOOKUP($E490,MAPPING!$B$2:$F$7,4,0)</f>
        <v>DECIMAL</v>
      </c>
      <c r="Y490" s="36" t="s">
        <v>23</v>
      </c>
      <c r="Z490" s="27" t="s">
        <v>48</v>
      </c>
      <c r="AA490" s="27" t="s">
        <v>48</v>
      </c>
      <c r="AD490" s="28" t="str">
        <f t="shared" si="143"/>
        <v>CORRELATION2 DECIMAL(10,2),</v>
      </c>
      <c r="AE490" t="str">
        <f>VLOOKUP($E490,MAPPING!$B$2:$F$7,5,0)</f>
        <v>DECIMAL</v>
      </c>
      <c r="AF490" s="36" t="s">
        <v>23</v>
      </c>
      <c r="AG490" s="8" t="s">
        <v>48</v>
      </c>
      <c r="AH490" s="8" t="s">
        <v>48</v>
      </c>
      <c r="AK490" t="str">
        <f t="shared" si="144"/>
        <v>CORRELATION2 DECIMAL(10,2),</v>
      </c>
    </row>
    <row r="491" ht="15.75" customHeight="1">
      <c r="C491" s="31">
        <v>7.0</v>
      </c>
      <c r="D491" s="35" t="s">
        <v>410</v>
      </c>
      <c r="E491" s="35" t="s">
        <v>17</v>
      </c>
      <c r="G491" t="s">
        <v>48</v>
      </c>
      <c r="H491" t="s">
        <v>48</v>
      </c>
      <c r="J491" t="str">
        <f>VLOOKUP($E491,MAPPING!$B$2:$F$7,2,0)</f>
        <v>DECIMAL</v>
      </c>
      <c r="K491" s="36" t="s">
        <v>23</v>
      </c>
      <c r="L491" t="s">
        <v>48</v>
      </c>
      <c r="M491" t="s">
        <v>48</v>
      </c>
      <c r="P491" t="str">
        <f t="shared" si="141"/>
        <v>UNEXPECTED_LOSS2 DECIMAL,</v>
      </c>
      <c r="Q491" t="str">
        <f>VLOOKUP($E491,MAPPING!$B$2:$F$7,3,0)</f>
        <v>DECIMAL</v>
      </c>
      <c r="R491" s="36" t="s">
        <v>23</v>
      </c>
      <c r="S491" s="27" t="s">
        <v>48</v>
      </c>
      <c r="T491" s="27" t="s">
        <v>48</v>
      </c>
      <c r="W491" t="str">
        <f t="shared" si="142"/>
        <v>UNEXPECTED_LOSS2 DECIMAL(10,2),</v>
      </c>
      <c r="X491" t="str">
        <f>VLOOKUP($E491,MAPPING!$B$2:$F$7,4,0)</f>
        <v>DECIMAL</v>
      </c>
      <c r="Y491" s="36" t="s">
        <v>23</v>
      </c>
      <c r="Z491" s="27" t="s">
        <v>48</v>
      </c>
      <c r="AA491" s="27" t="s">
        <v>48</v>
      </c>
      <c r="AD491" s="28" t="str">
        <f t="shared" si="143"/>
        <v>UNEXPECTED_LOSS2 DECIMAL(10,2),</v>
      </c>
      <c r="AE491" t="str">
        <f>VLOOKUP($E491,MAPPING!$B$2:$F$7,5,0)</f>
        <v>DECIMAL</v>
      </c>
      <c r="AF491" s="36" t="s">
        <v>23</v>
      </c>
      <c r="AG491" s="8" t="s">
        <v>48</v>
      </c>
      <c r="AH491" s="8" t="s">
        <v>48</v>
      </c>
      <c r="AK491" t="str">
        <f t="shared" si="144"/>
        <v>UNEXPECTED_LOSS2 DECIMAL(10,2),</v>
      </c>
    </row>
    <row r="492" ht="15.75" customHeight="1">
      <c r="C492" s="31">
        <v>8.0</v>
      </c>
      <c r="D492" s="35" t="s">
        <v>411</v>
      </c>
      <c r="E492" s="35" t="s">
        <v>17</v>
      </c>
      <c r="G492" t="s">
        <v>48</v>
      </c>
      <c r="H492" t="s">
        <v>48</v>
      </c>
      <c r="J492" t="str">
        <f>VLOOKUP($E492,MAPPING!$B$2:$F$7,2,0)</f>
        <v>DECIMAL</v>
      </c>
      <c r="K492" s="36" t="s">
        <v>23</v>
      </c>
      <c r="L492" t="s">
        <v>48</v>
      </c>
      <c r="M492" t="s">
        <v>48</v>
      </c>
      <c r="P492" t="str">
        <f t="shared" si="141"/>
        <v>FACTOR_VALUE DECIMAL,</v>
      </c>
      <c r="Q492" t="str">
        <f>VLOOKUP($E492,MAPPING!$B$2:$F$7,3,0)</f>
        <v>DECIMAL</v>
      </c>
      <c r="R492" s="36" t="s">
        <v>23</v>
      </c>
      <c r="S492" s="27" t="s">
        <v>48</v>
      </c>
      <c r="T492" s="27" t="s">
        <v>48</v>
      </c>
      <c r="W492" t="str">
        <f t="shared" si="142"/>
        <v>FACTOR_VALUE DECIMAL(10,2),</v>
      </c>
      <c r="X492" t="str">
        <f>VLOOKUP($E492,MAPPING!$B$2:$F$7,4,0)</f>
        <v>DECIMAL</v>
      </c>
      <c r="Y492" s="36" t="s">
        <v>23</v>
      </c>
      <c r="Z492" s="27" t="s">
        <v>48</v>
      </c>
      <c r="AA492" s="27" t="s">
        <v>48</v>
      </c>
      <c r="AD492" s="28" t="str">
        <f t="shared" si="143"/>
        <v>FACTOR_VALUE DECIMAL(10,2),</v>
      </c>
      <c r="AE492" t="str">
        <f>VLOOKUP($E492,MAPPING!$B$2:$F$7,5,0)</f>
        <v>DECIMAL</v>
      </c>
      <c r="AF492" s="36" t="s">
        <v>23</v>
      </c>
      <c r="AG492" s="8" t="s">
        <v>48</v>
      </c>
      <c r="AH492" s="8" t="s">
        <v>48</v>
      </c>
      <c r="AK492" t="str">
        <f t="shared" si="144"/>
        <v>FACTOR_VALUE DECIMAL(10,2),</v>
      </c>
    </row>
    <row r="493" ht="15.75" customHeight="1">
      <c r="C493" s="31">
        <v>9.0</v>
      </c>
      <c r="D493" s="35" t="s">
        <v>412</v>
      </c>
      <c r="E493" s="35" t="s">
        <v>17</v>
      </c>
      <c r="G493" t="s">
        <v>48</v>
      </c>
      <c r="H493" t="s">
        <v>48</v>
      </c>
      <c r="J493" t="str">
        <f>VLOOKUP($E493,MAPPING!$B$2:$F$7,2,0)</f>
        <v>DECIMAL</v>
      </c>
      <c r="K493" s="36" t="s">
        <v>23</v>
      </c>
      <c r="L493" t="s">
        <v>48</v>
      </c>
      <c r="M493" t="s">
        <v>48</v>
      </c>
      <c r="P493" t="str">
        <f t="shared" si="141"/>
        <v>PORTFOLIO_UL_CALC DECIMAL,</v>
      </c>
      <c r="Q493" t="str">
        <f>VLOOKUP($E493,MAPPING!$B$2:$F$7,3,0)</f>
        <v>DECIMAL</v>
      </c>
      <c r="R493" s="36" t="s">
        <v>23</v>
      </c>
      <c r="S493" s="27" t="s">
        <v>48</v>
      </c>
      <c r="T493" s="27" t="s">
        <v>48</v>
      </c>
      <c r="W493" t="str">
        <f t="shared" si="142"/>
        <v>PORTFOLIO_UL_CALC DECIMAL(10,2),</v>
      </c>
      <c r="X493" t="str">
        <f>VLOOKUP($E493,MAPPING!$B$2:$F$7,4,0)</f>
        <v>DECIMAL</v>
      </c>
      <c r="Y493" s="36" t="s">
        <v>23</v>
      </c>
      <c r="Z493" s="27" t="s">
        <v>48</v>
      </c>
      <c r="AA493" s="27" t="s">
        <v>48</v>
      </c>
      <c r="AD493" s="28" t="str">
        <f t="shared" si="143"/>
        <v>PORTFOLIO_UL_CALC DECIMAL(10,2),</v>
      </c>
      <c r="AE493" t="str">
        <f>VLOOKUP($E493,MAPPING!$B$2:$F$7,5,0)</f>
        <v>DECIMAL</v>
      </c>
      <c r="AF493" s="36" t="s">
        <v>23</v>
      </c>
      <c r="AG493" s="8" t="s">
        <v>48</v>
      </c>
      <c r="AH493" s="8" t="s">
        <v>48</v>
      </c>
      <c r="AK493" t="str">
        <f t="shared" si="144"/>
        <v>PORTFOLIO_UL_CALC DECIMAL(10,2),</v>
      </c>
    </row>
    <row r="494" ht="15.75" customHeight="1">
      <c r="C494" s="31">
        <v>10.0</v>
      </c>
      <c r="D494" s="35" t="s">
        <v>281</v>
      </c>
      <c r="E494" s="35" t="s">
        <v>7</v>
      </c>
      <c r="G494" t="s">
        <v>48</v>
      </c>
      <c r="H494" t="s">
        <v>48</v>
      </c>
      <c r="J494" t="str">
        <f>VLOOKUP($E494,MAPPING!$B$2:$F$7,2,0)</f>
        <v>STRING</v>
      </c>
      <c r="K494" s="36">
        <v>50.0</v>
      </c>
      <c r="L494" t="s">
        <v>48</v>
      </c>
      <c r="M494" t="s">
        <v>48</v>
      </c>
      <c r="P494" t="str">
        <f t="shared" si="141"/>
        <v>REPORTING_DATE STRING,</v>
      </c>
      <c r="Q494" t="str">
        <f>VLOOKUP($E494,MAPPING!$B$2:$F$7,3,0)</f>
        <v>VARCHAR</v>
      </c>
      <c r="R494" s="36">
        <v>50.0</v>
      </c>
      <c r="S494" s="27" t="s">
        <v>48</v>
      </c>
      <c r="T494" s="27" t="s">
        <v>48</v>
      </c>
      <c r="W494" t="str">
        <f t="shared" si="142"/>
        <v>REPORTING_DATE VARCHAR(50),</v>
      </c>
      <c r="X494" t="str">
        <f>VLOOKUP($E494,MAPPING!$B$2:$F$7,4,0)</f>
        <v>VARCHAR2</v>
      </c>
      <c r="Y494" s="36">
        <v>50.0</v>
      </c>
      <c r="Z494" s="27" t="s">
        <v>48</v>
      </c>
      <c r="AA494" s="27" t="s">
        <v>48</v>
      </c>
      <c r="AD494" s="28" t="str">
        <f t="shared" si="143"/>
        <v>REPORTING_DATE VARCHAR2(50),</v>
      </c>
      <c r="AE494" t="str">
        <f>VLOOKUP($E494,MAPPING!$B$2:$F$7,5,0)</f>
        <v> VARCHAR</v>
      </c>
      <c r="AF494" s="36">
        <v>50.0</v>
      </c>
      <c r="AG494" s="8" t="s">
        <v>48</v>
      </c>
      <c r="AH494" s="8" t="s">
        <v>48</v>
      </c>
      <c r="AK494" t="str">
        <f t="shared" si="144"/>
        <v>REPORTING_DATE  VARCHAR(50),</v>
      </c>
    </row>
    <row r="495" ht="15.75" customHeight="1">
      <c r="C495" s="31">
        <v>11.0</v>
      </c>
      <c r="D495" s="35" t="s">
        <v>222</v>
      </c>
      <c r="E495" s="35" t="s">
        <v>12</v>
      </c>
      <c r="G495" t="s">
        <v>48</v>
      </c>
      <c r="H495" t="s">
        <v>48</v>
      </c>
      <c r="J495" t="str">
        <f>VLOOKUP($E495,MAPPING!$B$2:$F$7,2,0)</f>
        <v>INT</v>
      </c>
      <c r="K495" s="9">
        <v>50.0</v>
      </c>
      <c r="L495" t="s">
        <v>48</v>
      </c>
      <c r="M495" t="s">
        <v>48</v>
      </c>
      <c r="P495" t="str">
        <f>CONCATENATE(UPPER($D495)," ",J495,")",CHAR(10),"ROW FORMAT DELIMITED FIELDS TERMINATED BY ',';",)</f>
        <v>VERSION INT)
ROW FORMAT DELIMITED FIELDS TERMINATED BY ',';</v>
      </c>
      <c r="Q495" t="str">
        <f>VLOOKUP($E495,MAPPING!$B$2:$F$7,3,0)</f>
        <v>INTEGER</v>
      </c>
      <c r="R495" s="9">
        <v>50.0</v>
      </c>
      <c r="S495" s="27" t="s">
        <v>48</v>
      </c>
      <c r="T495" s="27" t="s">
        <v>48</v>
      </c>
      <c r="W495" t="str">
        <f>CONCATENATE(UPPER($D495)," ",Q495,"(",R495,")",IF(U495&lt;&gt;"",CONCATENATE(" DEFAULT ",U495),""),IF(S495="Y"," NOT NULL",""),");")</f>
        <v>VERSION INTEGER(50));</v>
      </c>
      <c r="X495" t="str">
        <f>VLOOKUP($E495,MAPPING!$B$2:$F$7,4,0)</f>
        <v>INTEGER</v>
      </c>
      <c r="Y495" s="9">
        <v>50.0</v>
      </c>
      <c r="Z495" s="27" t="s">
        <v>48</v>
      </c>
      <c r="AA495" s="27" t="s">
        <v>48</v>
      </c>
      <c r="AD495" s="28" t="str">
        <f>CONCATENATE(UPPER($D495)," ",X495,IF(AE495="INTEGER","",CONCATENATE("(",AF495,")")) ,IF(AG495="Y"," NOT NULL",""),");")</f>
        <v>VERSION INTEGER);</v>
      </c>
      <c r="AE495" t="str">
        <f>VLOOKUP($E495,MAPPING!$B$2:$F$7,5,0)</f>
        <v>INTEGER</v>
      </c>
      <c r="AF495" s="9">
        <v>50.0</v>
      </c>
      <c r="AG495" s="8" t="s">
        <v>48</v>
      </c>
      <c r="AH495" s="8" t="s">
        <v>48</v>
      </c>
      <c r="AK495" t="str">
        <f>CONCATENATE(UPPER($D495)," ",AE495,IF(AE495="INTEGER","",CONCATENATE("(",AF495,")")),IF(AI495&lt;&gt;"",CONCATENATE(" DEFAULT ",AI495),""),IF(AG495="Y"," NOT NULL",""),");")</f>
        <v>VERSION INTEGER);</v>
      </c>
    </row>
    <row r="496" ht="15.75" customHeight="1">
      <c r="B496" s="34" t="s">
        <v>413</v>
      </c>
      <c r="C496" s="31">
        <v>0.0</v>
      </c>
      <c r="D496" s="35" t="s">
        <v>278</v>
      </c>
      <c r="E496" s="35" t="s">
        <v>7</v>
      </c>
      <c r="G496" t="s">
        <v>48</v>
      </c>
      <c r="H496" t="s">
        <v>48</v>
      </c>
      <c r="J496" t="str">
        <f>VLOOKUP($E496,MAPPING!$B$2:$F$7,2,0)</f>
        <v>STRING</v>
      </c>
      <c r="K496" s="36">
        <v>50.0</v>
      </c>
      <c r="L496" t="s">
        <v>48</v>
      </c>
      <c r="M496" t="s">
        <v>48</v>
      </c>
      <c r="O496" s="26" t="str">
        <f>CONCATENATE("DROP TABLE IF EXISTS ",UPPER($B$496),";",CHAR(10),"CREATE TABLE ",UPPER($B$496),"(")</f>
        <v>DROP TABLE IF EXISTS CUSTOMER_PORTFOLIO_UL;
CREATE TABLE CUSTOMER_PORTFOLIO_UL(</v>
      </c>
      <c r="P496" t="str">
        <f t="shared" ref="P496:P506" si="145">CONCATENATE(UPPER($D496)," ",J496,",")</f>
        <v>CUST_ID STRING,</v>
      </c>
      <c r="Q496" t="str">
        <f>VLOOKUP($E496,MAPPING!$B$2:$F$7,3,0)</f>
        <v>VARCHAR</v>
      </c>
      <c r="R496" s="36">
        <v>50.0</v>
      </c>
      <c r="S496" s="27" t="s">
        <v>48</v>
      </c>
      <c r="T496" s="27" t="s">
        <v>48</v>
      </c>
      <c r="V496" s="26" t="str">
        <f>CONCATENATE("DROP TABLE IF EXISTS ",UPPER($B$496),";",CHAR(10),"CREATE TABLE ",UPPER($B$496),"(")</f>
        <v>DROP TABLE IF EXISTS CUSTOMER_PORTFOLIO_UL;
CREATE TABLE CUSTOMER_PORTFOLIO_UL(</v>
      </c>
      <c r="W496" t="str">
        <f t="shared" ref="W496:W506" si="146">CONCATENATE(UPPER($D496)," ",Q496,"(",R496,")",IF(U496&lt;&gt;"",CONCATENATE(" DEFAULT ",U496),""),IF(S496="Y"," NOT NULL",""),",")</f>
        <v>CUST_ID VARCHAR(50),</v>
      </c>
      <c r="X496" t="str">
        <f>VLOOKUP($E496,MAPPING!$B$2:$F$7,4,0)</f>
        <v>VARCHAR2</v>
      </c>
      <c r="Y496" s="36">
        <v>50.0</v>
      </c>
      <c r="Z496" s="27" t="s">
        <v>48</v>
      </c>
      <c r="AA496" s="27" t="s">
        <v>48</v>
      </c>
      <c r="AC496" s="26" t="str">
        <f>CONCATENATE("DROP TABLE IF EXISTS ",UPPER($B$496),";",CHAR(10),"CREATE TABLE ",UPPER($B$496),"(")</f>
        <v>DROP TABLE IF EXISTS CUSTOMER_PORTFOLIO_UL;
CREATE TABLE CUSTOMER_PORTFOLIO_UL(</v>
      </c>
      <c r="AD496" s="28" t="str">
        <f t="shared" ref="AD496:AD506" si="147">CONCATENATE(UPPER($D496)," ",X496,IF(AE496="INTEGER","",CONCATENATE("(",AF496,")")) ,IF(AG496="Y"," NOT NULL",""),",")</f>
        <v>CUST_ID VARCHAR2(50),</v>
      </c>
      <c r="AE496" t="str">
        <f>VLOOKUP($E496,MAPPING!$B$2:$F$7,5,0)</f>
        <v> VARCHAR</v>
      </c>
      <c r="AF496" s="36">
        <v>50.0</v>
      </c>
      <c r="AG496" s="8" t="s">
        <v>48</v>
      </c>
      <c r="AH496" s="8" t="s">
        <v>48</v>
      </c>
      <c r="AJ496" s="26" t="str">
        <f>CONCATENATE("DROP TABLE IF EXISTS ",UPPER($B$496),";",CHAR(10),"CREATE TABLE ",UPPER($B$496),"(")</f>
        <v>DROP TABLE IF EXISTS CUSTOMER_PORTFOLIO_UL;
CREATE TABLE CUSTOMER_PORTFOLIO_UL(</v>
      </c>
      <c r="AK496" t="str">
        <f t="shared" ref="AK496:AK506" si="148">CONCATENATE(UPPER($D496)," ",AE496,IF(AE496="INTEGER","",CONCATENATE("(",AF496,")")),IF(AI496&lt;&gt;"",CONCATENATE(" DEFAULT ",AI496),""),IF(AG496="Y"," NOT NULL",""),",")</f>
        <v>CUST_ID  VARCHAR(50),</v>
      </c>
    </row>
    <row r="497" ht="15.75" customHeight="1">
      <c r="C497" s="31">
        <v>1.0</v>
      </c>
      <c r="D497" s="35" t="s">
        <v>390</v>
      </c>
      <c r="E497" s="35" t="s">
        <v>7</v>
      </c>
      <c r="G497" t="s">
        <v>48</v>
      </c>
      <c r="H497" t="s">
        <v>48</v>
      </c>
      <c r="J497" t="str">
        <f>VLOOKUP($E497,MAPPING!$B$2:$F$7,2,0)</f>
        <v>STRING</v>
      </c>
      <c r="K497" s="36">
        <v>50.0</v>
      </c>
      <c r="L497" t="s">
        <v>48</v>
      </c>
      <c r="M497" t="s">
        <v>48</v>
      </c>
      <c r="P497" t="str">
        <f t="shared" si="145"/>
        <v>INDUSTRY STRING,</v>
      </c>
      <c r="Q497" t="str">
        <f>VLOOKUP($E497,MAPPING!$B$2:$F$7,3,0)</f>
        <v>VARCHAR</v>
      </c>
      <c r="R497" s="36">
        <v>50.0</v>
      </c>
      <c r="S497" s="27" t="s">
        <v>48</v>
      </c>
      <c r="T497" s="27" t="s">
        <v>48</v>
      </c>
      <c r="W497" t="str">
        <f t="shared" si="146"/>
        <v>INDUSTRY VARCHAR(50),</v>
      </c>
      <c r="X497" t="str">
        <f>VLOOKUP($E497,MAPPING!$B$2:$F$7,4,0)</f>
        <v>VARCHAR2</v>
      </c>
      <c r="Y497" s="36">
        <v>50.0</v>
      </c>
      <c r="Z497" s="27" t="s">
        <v>48</v>
      </c>
      <c r="AA497" s="27" t="s">
        <v>48</v>
      </c>
      <c r="AD497" s="28" t="str">
        <f t="shared" si="147"/>
        <v>INDUSTRY VARCHAR2(50),</v>
      </c>
      <c r="AE497" t="str">
        <f>VLOOKUP($E497,MAPPING!$B$2:$F$7,5,0)</f>
        <v> VARCHAR</v>
      </c>
      <c r="AF497" s="36">
        <v>50.0</v>
      </c>
      <c r="AG497" s="8" t="s">
        <v>48</v>
      </c>
      <c r="AH497" s="8" t="s">
        <v>48</v>
      </c>
      <c r="AK497" t="str">
        <f t="shared" si="148"/>
        <v>INDUSTRY  VARCHAR(50),</v>
      </c>
    </row>
    <row r="498" ht="15.75" customHeight="1">
      <c r="C498" s="31">
        <v>2.0</v>
      </c>
      <c r="D498" s="35" t="s">
        <v>385</v>
      </c>
      <c r="E498" s="35" t="s">
        <v>17</v>
      </c>
      <c r="G498" t="s">
        <v>48</v>
      </c>
      <c r="H498" t="s">
        <v>48</v>
      </c>
      <c r="J498" t="str">
        <f>VLOOKUP($E498,MAPPING!$B$2:$F$7,2,0)</f>
        <v>DECIMAL</v>
      </c>
      <c r="K498" s="36" t="s">
        <v>23</v>
      </c>
      <c r="L498" t="s">
        <v>48</v>
      </c>
      <c r="M498" t="s">
        <v>48</v>
      </c>
      <c r="P498" t="str">
        <f t="shared" si="145"/>
        <v>PD DECIMAL,</v>
      </c>
      <c r="Q498" t="str">
        <f>VLOOKUP($E498,MAPPING!$B$2:$F$7,3,0)</f>
        <v>DECIMAL</v>
      </c>
      <c r="R498" s="36" t="s">
        <v>23</v>
      </c>
      <c r="S498" s="27" t="s">
        <v>48</v>
      </c>
      <c r="T498" s="27" t="s">
        <v>48</v>
      </c>
      <c r="W498" t="str">
        <f t="shared" si="146"/>
        <v>PD DECIMAL(10,2),</v>
      </c>
      <c r="X498" t="str">
        <f>VLOOKUP($E498,MAPPING!$B$2:$F$7,4,0)</f>
        <v>DECIMAL</v>
      </c>
      <c r="Y498" s="36" t="s">
        <v>23</v>
      </c>
      <c r="Z498" s="27" t="s">
        <v>48</v>
      </c>
      <c r="AA498" s="27" t="s">
        <v>48</v>
      </c>
      <c r="AD498" s="28" t="str">
        <f t="shared" si="147"/>
        <v>PD DECIMAL(10,2),</v>
      </c>
      <c r="AE498" t="str">
        <f>VLOOKUP($E498,MAPPING!$B$2:$F$7,5,0)</f>
        <v>DECIMAL</v>
      </c>
      <c r="AF498" s="36" t="s">
        <v>23</v>
      </c>
      <c r="AG498" s="8" t="s">
        <v>48</v>
      </c>
      <c r="AH498" s="8" t="s">
        <v>48</v>
      </c>
      <c r="AK498" t="str">
        <f t="shared" si="148"/>
        <v>PD DECIMAL(10,2),</v>
      </c>
    </row>
    <row r="499" ht="15.75" customHeight="1">
      <c r="C499" s="31">
        <v>3.0</v>
      </c>
      <c r="D499" s="35" t="s">
        <v>391</v>
      </c>
      <c r="E499" s="35" t="s">
        <v>12</v>
      </c>
      <c r="G499" t="s">
        <v>48</v>
      </c>
      <c r="H499" t="s">
        <v>48</v>
      </c>
      <c r="J499" t="str">
        <f>VLOOKUP($E499,MAPPING!$B$2:$F$7,2,0)</f>
        <v>INT</v>
      </c>
      <c r="K499" s="9">
        <v>50.0</v>
      </c>
      <c r="L499" t="s">
        <v>48</v>
      </c>
      <c r="M499" t="s">
        <v>48</v>
      </c>
      <c r="P499" t="str">
        <f t="shared" si="145"/>
        <v>EXPOSURE INT,</v>
      </c>
      <c r="Q499" t="str">
        <f>VLOOKUP($E499,MAPPING!$B$2:$F$7,3,0)</f>
        <v>INTEGER</v>
      </c>
      <c r="R499" s="9">
        <v>50.0</v>
      </c>
      <c r="S499" s="27" t="s">
        <v>48</v>
      </c>
      <c r="T499" s="27" t="s">
        <v>48</v>
      </c>
      <c r="W499" t="str">
        <f t="shared" si="146"/>
        <v>EXPOSURE INTEGER(50),</v>
      </c>
      <c r="X499" t="str">
        <f>VLOOKUP($E499,MAPPING!$B$2:$F$7,4,0)</f>
        <v>INTEGER</v>
      </c>
      <c r="Y499" s="9">
        <v>50.0</v>
      </c>
      <c r="Z499" s="27" t="s">
        <v>48</v>
      </c>
      <c r="AA499" s="27" t="s">
        <v>48</v>
      </c>
      <c r="AD499" s="28" t="str">
        <f t="shared" si="147"/>
        <v>EXPOSURE INTEGER,</v>
      </c>
      <c r="AE499" t="str">
        <f>VLOOKUP($E499,MAPPING!$B$2:$F$7,5,0)</f>
        <v>INTEGER</v>
      </c>
      <c r="AF499" s="9">
        <v>50.0</v>
      </c>
      <c r="AG499" s="8" t="s">
        <v>48</v>
      </c>
      <c r="AH499" s="8" t="s">
        <v>48</v>
      </c>
      <c r="AK499" t="str">
        <f t="shared" si="148"/>
        <v>EXPOSURE INTEGER,</v>
      </c>
    </row>
    <row r="500" ht="15.75" customHeight="1">
      <c r="C500" s="31">
        <v>4.0</v>
      </c>
      <c r="D500" s="35" t="s">
        <v>392</v>
      </c>
      <c r="E500" s="35" t="s">
        <v>17</v>
      </c>
      <c r="G500" t="s">
        <v>48</v>
      </c>
      <c r="H500" t="s">
        <v>48</v>
      </c>
      <c r="J500" t="str">
        <f>VLOOKUP($E500,MAPPING!$B$2:$F$7,2,0)</f>
        <v>DECIMAL</v>
      </c>
      <c r="K500" s="36" t="s">
        <v>23</v>
      </c>
      <c r="L500" t="s">
        <v>48</v>
      </c>
      <c r="M500" t="s">
        <v>48</v>
      </c>
      <c r="P500" t="str">
        <f t="shared" si="145"/>
        <v>LGD DECIMAL,</v>
      </c>
      <c r="Q500" t="str">
        <f>VLOOKUP($E500,MAPPING!$B$2:$F$7,3,0)</f>
        <v>DECIMAL</v>
      </c>
      <c r="R500" s="36" t="s">
        <v>23</v>
      </c>
      <c r="S500" s="27" t="s">
        <v>48</v>
      </c>
      <c r="T500" s="27" t="s">
        <v>48</v>
      </c>
      <c r="W500" t="str">
        <f t="shared" si="146"/>
        <v>LGD DECIMAL(10,2),</v>
      </c>
      <c r="X500" t="str">
        <f>VLOOKUP($E500,MAPPING!$B$2:$F$7,4,0)</f>
        <v>DECIMAL</v>
      </c>
      <c r="Y500" s="36" t="s">
        <v>23</v>
      </c>
      <c r="Z500" s="27" t="s">
        <v>48</v>
      </c>
      <c r="AA500" s="27" t="s">
        <v>48</v>
      </c>
      <c r="AD500" s="28" t="str">
        <f t="shared" si="147"/>
        <v>LGD DECIMAL(10,2),</v>
      </c>
      <c r="AE500" t="str">
        <f>VLOOKUP($E500,MAPPING!$B$2:$F$7,5,0)</f>
        <v>DECIMAL</v>
      </c>
      <c r="AF500" s="36" t="s">
        <v>23</v>
      </c>
      <c r="AG500" s="8" t="s">
        <v>48</v>
      </c>
      <c r="AH500" s="8" t="s">
        <v>48</v>
      </c>
      <c r="AK500" t="str">
        <f t="shared" si="148"/>
        <v>LGD DECIMAL(10,2),</v>
      </c>
    </row>
    <row r="501" ht="15.75" customHeight="1">
      <c r="C501" s="31">
        <v>5.0</v>
      </c>
      <c r="D501" s="35" t="s">
        <v>393</v>
      </c>
      <c r="E501" s="35" t="s">
        <v>12</v>
      </c>
      <c r="G501" t="s">
        <v>48</v>
      </c>
      <c r="H501" t="s">
        <v>48</v>
      </c>
      <c r="J501" t="str">
        <f>VLOOKUP($E501,MAPPING!$B$2:$F$7,2,0)</f>
        <v>INT</v>
      </c>
      <c r="K501" s="9">
        <v>50.0</v>
      </c>
      <c r="L501" t="s">
        <v>48</v>
      </c>
      <c r="M501" t="s">
        <v>48</v>
      </c>
      <c r="P501" t="str">
        <f t="shared" si="145"/>
        <v>LGD_VAR INT,</v>
      </c>
      <c r="Q501" t="str">
        <f>VLOOKUP($E501,MAPPING!$B$2:$F$7,3,0)</f>
        <v>INTEGER</v>
      </c>
      <c r="R501" s="9">
        <v>50.0</v>
      </c>
      <c r="S501" s="27" t="s">
        <v>48</v>
      </c>
      <c r="T501" s="27" t="s">
        <v>48</v>
      </c>
      <c r="W501" t="str">
        <f t="shared" si="146"/>
        <v>LGD_VAR INTEGER(50),</v>
      </c>
      <c r="X501" t="str">
        <f>VLOOKUP($E501,MAPPING!$B$2:$F$7,4,0)</f>
        <v>INTEGER</v>
      </c>
      <c r="Y501" s="9">
        <v>50.0</v>
      </c>
      <c r="Z501" s="27" t="s">
        <v>48</v>
      </c>
      <c r="AA501" s="27" t="s">
        <v>48</v>
      </c>
      <c r="AD501" s="28" t="str">
        <f t="shared" si="147"/>
        <v>LGD_VAR INTEGER,</v>
      </c>
      <c r="AE501" t="str">
        <f>VLOOKUP($E501,MAPPING!$B$2:$F$7,5,0)</f>
        <v>INTEGER</v>
      </c>
      <c r="AF501" s="9">
        <v>50.0</v>
      </c>
      <c r="AG501" s="8" t="s">
        <v>48</v>
      </c>
      <c r="AH501" s="8" t="s">
        <v>48</v>
      </c>
      <c r="AK501" t="str">
        <f t="shared" si="148"/>
        <v>LGD_VAR INTEGER,</v>
      </c>
    </row>
    <row r="502" ht="15.75" customHeight="1">
      <c r="C502" s="31">
        <v>6.0</v>
      </c>
      <c r="D502" s="35" t="s">
        <v>394</v>
      </c>
      <c r="E502" s="35" t="s">
        <v>17</v>
      </c>
      <c r="G502" t="s">
        <v>48</v>
      </c>
      <c r="H502" t="s">
        <v>48</v>
      </c>
      <c r="J502" t="str">
        <f>VLOOKUP($E502,MAPPING!$B$2:$F$7,2,0)</f>
        <v>DECIMAL</v>
      </c>
      <c r="K502" s="36" t="s">
        <v>23</v>
      </c>
      <c r="L502" t="s">
        <v>48</v>
      </c>
      <c r="M502" t="s">
        <v>48</v>
      </c>
      <c r="P502" t="str">
        <f t="shared" si="145"/>
        <v>CORRELATION DECIMAL,</v>
      </c>
      <c r="Q502" t="str">
        <f>VLOOKUP($E502,MAPPING!$B$2:$F$7,3,0)</f>
        <v>DECIMAL</v>
      </c>
      <c r="R502" s="36" t="s">
        <v>23</v>
      </c>
      <c r="S502" s="27" t="s">
        <v>48</v>
      </c>
      <c r="T502" s="27" t="s">
        <v>48</v>
      </c>
      <c r="W502" t="str">
        <f t="shared" si="146"/>
        <v>CORRELATION DECIMAL(10,2),</v>
      </c>
      <c r="X502" t="str">
        <f>VLOOKUP($E502,MAPPING!$B$2:$F$7,4,0)</f>
        <v>DECIMAL</v>
      </c>
      <c r="Y502" s="36" t="s">
        <v>23</v>
      </c>
      <c r="Z502" s="27" t="s">
        <v>48</v>
      </c>
      <c r="AA502" s="27" t="s">
        <v>48</v>
      </c>
      <c r="AD502" s="28" t="str">
        <f t="shared" si="147"/>
        <v>CORRELATION DECIMAL(10,2),</v>
      </c>
      <c r="AE502" t="str">
        <f>VLOOKUP($E502,MAPPING!$B$2:$F$7,5,0)</f>
        <v>DECIMAL</v>
      </c>
      <c r="AF502" s="36" t="s">
        <v>23</v>
      </c>
      <c r="AG502" s="8" t="s">
        <v>48</v>
      </c>
      <c r="AH502" s="8" t="s">
        <v>48</v>
      </c>
      <c r="AK502" t="str">
        <f t="shared" si="148"/>
        <v>CORRELATION DECIMAL(10,2),</v>
      </c>
    </row>
    <row r="503" ht="15.75" customHeight="1">
      <c r="C503" s="31">
        <v>7.0</v>
      </c>
      <c r="D503" s="35" t="s">
        <v>395</v>
      </c>
      <c r="E503" s="35" t="s">
        <v>17</v>
      </c>
      <c r="G503" t="s">
        <v>48</v>
      </c>
      <c r="H503" t="s">
        <v>48</v>
      </c>
      <c r="J503" t="str">
        <f>VLOOKUP($E503,MAPPING!$B$2:$F$7,2,0)</f>
        <v>DECIMAL</v>
      </c>
      <c r="K503" s="36" t="s">
        <v>23</v>
      </c>
      <c r="L503" t="s">
        <v>48</v>
      </c>
      <c r="M503" t="s">
        <v>48</v>
      </c>
      <c r="P503" t="str">
        <f t="shared" si="145"/>
        <v>SQRT_CORRELATION DECIMAL,</v>
      </c>
      <c r="Q503" t="str">
        <f>VLOOKUP($E503,MAPPING!$B$2:$F$7,3,0)</f>
        <v>DECIMAL</v>
      </c>
      <c r="R503" s="36" t="s">
        <v>23</v>
      </c>
      <c r="S503" s="27" t="s">
        <v>48</v>
      </c>
      <c r="T503" s="27" t="s">
        <v>48</v>
      </c>
      <c r="W503" t="str">
        <f t="shared" si="146"/>
        <v>SQRT_CORRELATION DECIMAL(10,2),</v>
      </c>
      <c r="X503" t="str">
        <f>VLOOKUP($E503,MAPPING!$B$2:$F$7,4,0)</f>
        <v>DECIMAL</v>
      </c>
      <c r="Y503" s="36" t="s">
        <v>23</v>
      </c>
      <c r="Z503" s="27" t="s">
        <v>48</v>
      </c>
      <c r="AA503" s="27" t="s">
        <v>48</v>
      </c>
      <c r="AD503" s="28" t="str">
        <f t="shared" si="147"/>
        <v>SQRT_CORRELATION DECIMAL(10,2),</v>
      </c>
      <c r="AE503" t="str">
        <f>VLOOKUP($E503,MAPPING!$B$2:$F$7,5,0)</f>
        <v>DECIMAL</v>
      </c>
      <c r="AF503" s="36" t="s">
        <v>23</v>
      </c>
      <c r="AG503" s="8" t="s">
        <v>48</v>
      </c>
      <c r="AH503" s="8" t="s">
        <v>48</v>
      </c>
      <c r="AK503" t="str">
        <f t="shared" si="148"/>
        <v>SQRT_CORRELATION DECIMAL(10,2),</v>
      </c>
    </row>
    <row r="504" ht="15.75" customHeight="1">
      <c r="C504" s="31">
        <v>8.0</v>
      </c>
      <c r="D504" s="35" t="s">
        <v>396</v>
      </c>
      <c r="E504" s="35" t="s">
        <v>17</v>
      </c>
      <c r="G504" t="s">
        <v>48</v>
      </c>
      <c r="H504" t="s">
        <v>48</v>
      </c>
      <c r="J504" t="str">
        <f>VLOOKUP($E504,MAPPING!$B$2:$F$7,2,0)</f>
        <v>DECIMAL</v>
      </c>
      <c r="K504" s="36" t="s">
        <v>23</v>
      </c>
      <c r="L504" t="s">
        <v>48</v>
      </c>
      <c r="M504" t="s">
        <v>48</v>
      </c>
      <c r="P504" t="str">
        <f t="shared" si="145"/>
        <v>DEF_POINT DECIMAL,</v>
      </c>
      <c r="Q504" t="str">
        <f>VLOOKUP($E504,MAPPING!$B$2:$F$7,3,0)</f>
        <v>DECIMAL</v>
      </c>
      <c r="R504" s="36" t="s">
        <v>23</v>
      </c>
      <c r="S504" s="27" t="s">
        <v>48</v>
      </c>
      <c r="T504" s="27" t="s">
        <v>48</v>
      </c>
      <c r="W504" t="str">
        <f t="shared" si="146"/>
        <v>DEF_POINT DECIMAL(10,2),</v>
      </c>
      <c r="X504" t="str">
        <f>VLOOKUP($E504,MAPPING!$B$2:$F$7,4,0)</f>
        <v>DECIMAL</v>
      </c>
      <c r="Y504" s="36" t="s">
        <v>23</v>
      </c>
      <c r="Z504" s="27" t="s">
        <v>48</v>
      </c>
      <c r="AA504" s="27" t="s">
        <v>48</v>
      </c>
      <c r="AD504" s="28" t="str">
        <f t="shared" si="147"/>
        <v>DEF_POINT DECIMAL(10,2),</v>
      </c>
      <c r="AE504" t="str">
        <f>VLOOKUP($E504,MAPPING!$B$2:$F$7,5,0)</f>
        <v>DECIMAL</v>
      </c>
      <c r="AF504" s="36" t="s">
        <v>23</v>
      </c>
      <c r="AG504" s="8" t="s">
        <v>48</v>
      </c>
      <c r="AH504" s="8" t="s">
        <v>48</v>
      </c>
      <c r="AK504" t="str">
        <f t="shared" si="148"/>
        <v>DEF_POINT DECIMAL(10,2),</v>
      </c>
    </row>
    <row r="505" ht="15.75" customHeight="1">
      <c r="C505" s="31">
        <v>9.0</v>
      </c>
      <c r="D505" s="35" t="s">
        <v>414</v>
      </c>
      <c r="E505" s="35" t="s">
        <v>17</v>
      </c>
      <c r="G505" t="s">
        <v>48</v>
      </c>
      <c r="H505" t="s">
        <v>48</v>
      </c>
      <c r="J505" t="str">
        <f>VLOOKUP($E505,MAPPING!$B$2:$F$7,2,0)</f>
        <v>DECIMAL</v>
      </c>
      <c r="K505" s="36" t="s">
        <v>23</v>
      </c>
      <c r="L505" t="s">
        <v>48</v>
      </c>
      <c r="M505" t="s">
        <v>48</v>
      </c>
      <c r="P505" t="str">
        <f t="shared" si="145"/>
        <v>UNEXPECTED_LOSS DECIMAL,</v>
      </c>
      <c r="Q505" t="str">
        <f>VLOOKUP($E505,MAPPING!$B$2:$F$7,3,0)</f>
        <v>DECIMAL</v>
      </c>
      <c r="R505" s="36" t="s">
        <v>23</v>
      </c>
      <c r="S505" s="27" t="s">
        <v>48</v>
      </c>
      <c r="T505" s="27" t="s">
        <v>48</v>
      </c>
      <c r="W505" t="str">
        <f t="shared" si="146"/>
        <v>UNEXPECTED_LOSS DECIMAL(10,2),</v>
      </c>
      <c r="X505" t="str">
        <f>VLOOKUP($E505,MAPPING!$B$2:$F$7,4,0)</f>
        <v>DECIMAL</v>
      </c>
      <c r="Y505" s="36" t="s">
        <v>23</v>
      </c>
      <c r="Z505" s="27" t="s">
        <v>48</v>
      </c>
      <c r="AA505" s="27" t="s">
        <v>48</v>
      </c>
      <c r="AD505" s="28" t="str">
        <f t="shared" si="147"/>
        <v>UNEXPECTED_LOSS DECIMAL(10,2),</v>
      </c>
      <c r="AE505" t="str">
        <f>VLOOKUP($E505,MAPPING!$B$2:$F$7,5,0)</f>
        <v>DECIMAL</v>
      </c>
      <c r="AF505" s="36" t="s">
        <v>23</v>
      </c>
      <c r="AG505" s="8" t="s">
        <v>48</v>
      </c>
      <c r="AH505" s="8" t="s">
        <v>48</v>
      </c>
      <c r="AK505" t="str">
        <f t="shared" si="148"/>
        <v>UNEXPECTED_LOSS DECIMAL(10,2),</v>
      </c>
    </row>
    <row r="506" ht="15.75" customHeight="1">
      <c r="C506" s="31">
        <v>10.0</v>
      </c>
      <c r="D506" s="35" t="s">
        <v>281</v>
      </c>
      <c r="E506" s="35" t="s">
        <v>7</v>
      </c>
      <c r="G506" t="s">
        <v>48</v>
      </c>
      <c r="H506" t="s">
        <v>48</v>
      </c>
      <c r="J506" t="str">
        <f>VLOOKUP($E506,MAPPING!$B$2:$F$7,2,0)</f>
        <v>STRING</v>
      </c>
      <c r="K506" s="36">
        <v>50.0</v>
      </c>
      <c r="L506" t="s">
        <v>48</v>
      </c>
      <c r="M506" t="s">
        <v>48</v>
      </c>
      <c r="P506" t="str">
        <f t="shared" si="145"/>
        <v>REPORTING_DATE STRING,</v>
      </c>
      <c r="Q506" t="str">
        <f>VLOOKUP($E506,MAPPING!$B$2:$F$7,3,0)</f>
        <v>VARCHAR</v>
      </c>
      <c r="R506" s="36">
        <v>50.0</v>
      </c>
      <c r="S506" s="27" t="s">
        <v>48</v>
      </c>
      <c r="T506" s="27" t="s">
        <v>48</v>
      </c>
      <c r="W506" t="str">
        <f t="shared" si="146"/>
        <v>REPORTING_DATE VARCHAR(50),</v>
      </c>
      <c r="X506" t="str">
        <f>VLOOKUP($E506,MAPPING!$B$2:$F$7,4,0)</f>
        <v>VARCHAR2</v>
      </c>
      <c r="Y506" s="36">
        <v>50.0</v>
      </c>
      <c r="Z506" s="27" t="s">
        <v>48</v>
      </c>
      <c r="AA506" s="27" t="s">
        <v>48</v>
      </c>
      <c r="AD506" s="28" t="str">
        <f t="shared" si="147"/>
        <v>REPORTING_DATE VARCHAR2(50),</v>
      </c>
      <c r="AE506" t="str">
        <f>VLOOKUP($E506,MAPPING!$B$2:$F$7,5,0)</f>
        <v> VARCHAR</v>
      </c>
      <c r="AF506" s="36">
        <v>50.0</v>
      </c>
      <c r="AG506" s="8" t="s">
        <v>48</v>
      </c>
      <c r="AH506" s="8" t="s">
        <v>48</v>
      </c>
      <c r="AK506" t="str">
        <f t="shared" si="148"/>
        <v>REPORTING_DATE  VARCHAR(50),</v>
      </c>
    </row>
    <row r="507" ht="15.75" customHeight="1">
      <c r="C507" s="31">
        <v>11.0</v>
      </c>
      <c r="D507" s="35" t="s">
        <v>222</v>
      </c>
      <c r="E507" s="35" t="s">
        <v>12</v>
      </c>
      <c r="G507" t="s">
        <v>48</v>
      </c>
      <c r="H507" t="s">
        <v>48</v>
      </c>
      <c r="J507" t="str">
        <f>VLOOKUP($E507,MAPPING!$B$2:$F$7,2,0)</f>
        <v>INT</v>
      </c>
      <c r="K507" s="9">
        <v>50.0</v>
      </c>
      <c r="L507" t="s">
        <v>48</v>
      </c>
      <c r="M507" t="s">
        <v>48</v>
      </c>
      <c r="P507" t="str">
        <f>CONCATENATE(UPPER($D507)," ",J507,")",CHAR(10),"ROW FORMAT DELIMITED FIELDS TERMINATED BY ',';",)</f>
        <v>VERSION INT)
ROW FORMAT DELIMITED FIELDS TERMINATED BY ',';</v>
      </c>
      <c r="Q507" t="str">
        <f>VLOOKUP($E507,MAPPING!$B$2:$F$7,3,0)</f>
        <v>INTEGER</v>
      </c>
      <c r="R507" s="9">
        <v>50.0</v>
      </c>
      <c r="S507" s="27" t="s">
        <v>48</v>
      </c>
      <c r="T507" s="27" t="s">
        <v>48</v>
      </c>
      <c r="W507" t="str">
        <f>CONCATENATE(UPPER($D507)," ",Q507,"(",R507,")",IF(U507&lt;&gt;"",CONCATENATE(" DEFAULT ",U507),""),IF(S507="Y"," NOT NULL",""),");")</f>
        <v>VERSION INTEGER(50));</v>
      </c>
      <c r="X507" t="str">
        <f>VLOOKUP($E507,MAPPING!$B$2:$F$7,4,0)</f>
        <v>INTEGER</v>
      </c>
      <c r="Y507" s="9">
        <v>50.0</v>
      </c>
      <c r="Z507" s="27" t="s">
        <v>48</v>
      </c>
      <c r="AA507" s="27" t="s">
        <v>48</v>
      </c>
      <c r="AD507" s="28" t="str">
        <f>CONCATENATE(UPPER($D507)," ",X507,IF(AE507="INTEGER","",CONCATENATE("(",AF507,")")) ,IF(AG507="Y"," NOT NULL",""),");")</f>
        <v>VERSION INTEGER);</v>
      </c>
      <c r="AE507" t="str">
        <f>VLOOKUP($E507,MAPPING!$B$2:$F$7,5,0)</f>
        <v>INTEGER</v>
      </c>
      <c r="AF507" s="9">
        <v>50.0</v>
      </c>
      <c r="AG507" s="8" t="s">
        <v>48</v>
      </c>
      <c r="AH507" s="8" t="s">
        <v>48</v>
      </c>
      <c r="AK507" t="str">
        <f>CONCATENATE(UPPER($D507)," ",AE507,IF(AE507="INTEGER","",CONCATENATE("(",AF507,")")),IF(AI507&lt;&gt;"",CONCATENATE(" DEFAULT ",AI507),""),IF(AG507="Y"," NOT NULL",""),");")</f>
        <v>VERSION INTEGER);</v>
      </c>
    </row>
    <row r="508" ht="15.75" customHeight="1">
      <c r="B508" s="34" t="s">
        <v>415</v>
      </c>
      <c r="C508" s="31">
        <v>0.0</v>
      </c>
      <c r="D508" s="35" t="s">
        <v>278</v>
      </c>
      <c r="E508" s="35" t="s">
        <v>7</v>
      </c>
      <c r="G508" t="s">
        <v>48</v>
      </c>
      <c r="H508" t="s">
        <v>48</v>
      </c>
      <c r="J508" t="str">
        <f>VLOOKUP($E508,MAPPING!$B$2:$F$7,2,0)</f>
        <v>STRING</v>
      </c>
      <c r="K508" s="36">
        <v>50.0</v>
      </c>
      <c r="L508" t="s">
        <v>48</v>
      </c>
      <c r="M508" t="s">
        <v>48</v>
      </c>
      <c r="O508" s="26" t="str">
        <f>CONCATENATE("DROP TABLE IF EXISTS ",UPPER($B$508),";",CHAR(10),"CREATE TABLE ",UPPER($B$508),"(")</f>
        <v>DROP TABLE IF EXISTS CUSTOMER_PORTFOLIO;
CREATE TABLE CUSTOMER_PORTFOLIO(</v>
      </c>
      <c r="P508" t="str">
        <f t="shared" ref="P508:P517" si="149">CONCATENATE(UPPER($D508)," ",J508,",")</f>
        <v>CUST_ID STRING,</v>
      </c>
      <c r="Q508" t="str">
        <f>VLOOKUP($E508,MAPPING!$B$2:$F$7,3,0)</f>
        <v>VARCHAR</v>
      </c>
      <c r="R508" s="36">
        <v>50.0</v>
      </c>
      <c r="S508" s="27" t="s">
        <v>48</v>
      </c>
      <c r="T508" s="27" t="s">
        <v>48</v>
      </c>
      <c r="V508" s="26" t="str">
        <f>CONCATENATE("DROP TABLE IF EXISTS ",UPPER($B$508),";",CHAR(10),"CREATE TABLE ",UPPER($B$508),"(")</f>
        <v>DROP TABLE IF EXISTS CUSTOMER_PORTFOLIO;
CREATE TABLE CUSTOMER_PORTFOLIO(</v>
      </c>
      <c r="W508" t="str">
        <f t="shared" ref="W508:W517" si="150">CONCATENATE(UPPER($D508)," ",Q508,"(",R508,")",IF(U508&lt;&gt;"",CONCATENATE(" DEFAULT ",U508),""),IF(S508="Y"," NOT NULL",""),",")</f>
        <v>CUST_ID VARCHAR(50),</v>
      </c>
      <c r="X508" t="str">
        <f>VLOOKUP($E508,MAPPING!$B$2:$F$7,4,0)</f>
        <v>VARCHAR2</v>
      </c>
      <c r="Y508" s="36">
        <v>50.0</v>
      </c>
      <c r="Z508" s="27" t="s">
        <v>48</v>
      </c>
      <c r="AA508" s="27" t="s">
        <v>48</v>
      </c>
      <c r="AC508" s="26" t="str">
        <f>CONCATENATE("DROP TABLE IF EXISTS ",UPPER($B$508),";",CHAR(10),"CREATE TABLE ",UPPER($B$508),"(")</f>
        <v>DROP TABLE IF EXISTS CUSTOMER_PORTFOLIO;
CREATE TABLE CUSTOMER_PORTFOLIO(</v>
      </c>
      <c r="AD508" s="28" t="str">
        <f t="shared" ref="AD508:AD517" si="151">CONCATENATE(UPPER($D508)," ",X508,IF(AE508="INTEGER","",CONCATENATE("(",AF508,")")) ,IF(AG508="Y"," NOT NULL",""),",")</f>
        <v>CUST_ID VARCHAR2(50),</v>
      </c>
      <c r="AE508" t="str">
        <f>VLOOKUP($E508,MAPPING!$B$2:$F$7,5,0)</f>
        <v> VARCHAR</v>
      </c>
      <c r="AF508" s="36">
        <v>50.0</v>
      </c>
      <c r="AG508" s="8" t="s">
        <v>48</v>
      </c>
      <c r="AH508" s="8" t="s">
        <v>48</v>
      </c>
      <c r="AJ508" s="26" t="str">
        <f>CONCATENATE("DROP TABLE IF EXISTS ",UPPER($B$508),";",CHAR(10),"CREATE TABLE ",UPPER($B$508),"(")</f>
        <v>DROP TABLE IF EXISTS CUSTOMER_PORTFOLIO;
CREATE TABLE CUSTOMER_PORTFOLIO(</v>
      </c>
      <c r="AK508" t="str">
        <f t="shared" ref="AK508:AK517" si="152">CONCATENATE(UPPER($D508)," ",AE508,IF(AE508="INTEGER","",CONCATENATE("(",AF508,")")),IF(AI508&lt;&gt;"",CONCATENATE(" DEFAULT ",AI508),""),IF(AG508="Y"," NOT NULL",""),",")</f>
        <v>CUST_ID  VARCHAR(50),</v>
      </c>
    </row>
    <row r="509" ht="15.75" customHeight="1">
      <c r="C509" s="31">
        <v>1.0</v>
      </c>
      <c r="D509" s="35" t="s">
        <v>390</v>
      </c>
      <c r="E509" s="35" t="s">
        <v>7</v>
      </c>
      <c r="G509" t="s">
        <v>48</v>
      </c>
      <c r="H509" t="s">
        <v>48</v>
      </c>
      <c r="J509" t="str">
        <f>VLOOKUP($E509,MAPPING!$B$2:$F$7,2,0)</f>
        <v>STRING</v>
      </c>
      <c r="K509" s="36">
        <v>50.0</v>
      </c>
      <c r="L509" t="s">
        <v>48</v>
      </c>
      <c r="M509" t="s">
        <v>48</v>
      </c>
      <c r="P509" t="str">
        <f t="shared" si="149"/>
        <v>INDUSTRY STRING,</v>
      </c>
      <c r="Q509" t="str">
        <f>VLOOKUP($E509,MAPPING!$B$2:$F$7,3,0)</f>
        <v>VARCHAR</v>
      </c>
      <c r="R509" s="36">
        <v>50.0</v>
      </c>
      <c r="S509" s="27" t="s">
        <v>48</v>
      </c>
      <c r="T509" s="27" t="s">
        <v>48</v>
      </c>
      <c r="W509" t="str">
        <f t="shared" si="150"/>
        <v>INDUSTRY VARCHAR(50),</v>
      </c>
      <c r="X509" t="str">
        <f>VLOOKUP($E509,MAPPING!$B$2:$F$7,4,0)</f>
        <v>VARCHAR2</v>
      </c>
      <c r="Y509" s="36">
        <v>50.0</v>
      </c>
      <c r="Z509" s="27" t="s">
        <v>48</v>
      </c>
      <c r="AA509" s="27" t="s">
        <v>48</v>
      </c>
      <c r="AD509" s="28" t="str">
        <f t="shared" si="151"/>
        <v>INDUSTRY VARCHAR2(50),</v>
      </c>
      <c r="AE509" t="str">
        <f>VLOOKUP($E509,MAPPING!$B$2:$F$7,5,0)</f>
        <v> VARCHAR</v>
      </c>
      <c r="AF509" s="36">
        <v>50.0</v>
      </c>
      <c r="AG509" s="8" t="s">
        <v>48</v>
      </c>
      <c r="AH509" s="8" t="s">
        <v>48</v>
      </c>
      <c r="AK509" t="str">
        <f t="shared" si="152"/>
        <v>INDUSTRY  VARCHAR(50),</v>
      </c>
    </row>
    <row r="510" ht="15.75" customHeight="1">
      <c r="C510" s="31">
        <v>2.0</v>
      </c>
      <c r="D510" s="35" t="s">
        <v>385</v>
      </c>
      <c r="E510" s="35" t="s">
        <v>17</v>
      </c>
      <c r="G510" t="s">
        <v>48</v>
      </c>
      <c r="H510" t="s">
        <v>48</v>
      </c>
      <c r="J510" t="str">
        <f>VLOOKUP($E510,MAPPING!$B$2:$F$7,2,0)</f>
        <v>DECIMAL</v>
      </c>
      <c r="K510" s="36" t="s">
        <v>23</v>
      </c>
      <c r="L510" t="s">
        <v>48</v>
      </c>
      <c r="M510" t="s">
        <v>48</v>
      </c>
      <c r="P510" t="str">
        <f t="shared" si="149"/>
        <v>PD DECIMAL,</v>
      </c>
      <c r="Q510" t="str">
        <f>VLOOKUP($E510,MAPPING!$B$2:$F$7,3,0)</f>
        <v>DECIMAL</v>
      </c>
      <c r="R510" s="36" t="s">
        <v>23</v>
      </c>
      <c r="S510" s="27" t="s">
        <v>48</v>
      </c>
      <c r="T510" s="27" t="s">
        <v>48</v>
      </c>
      <c r="W510" t="str">
        <f t="shared" si="150"/>
        <v>PD DECIMAL(10,2),</v>
      </c>
      <c r="X510" t="str">
        <f>VLOOKUP($E510,MAPPING!$B$2:$F$7,4,0)</f>
        <v>DECIMAL</v>
      </c>
      <c r="Y510" s="36" t="s">
        <v>23</v>
      </c>
      <c r="Z510" s="27" t="s">
        <v>48</v>
      </c>
      <c r="AA510" s="27" t="s">
        <v>48</v>
      </c>
      <c r="AD510" s="28" t="str">
        <f t="shared" si="151"/>
        <v>PD DECIMAL(10,2),</v>
      </c>
      <c r="AE510" t="str">
        <f>VLOOKUP($E510,MAPPING!$B$2:$F$7,5,0)</f>
        <v>DECIMAL</v>
      </c>
      <c r="AF510" s="36" t="s">
        <v>23</v>
      </c>
      <c r="AG510" s="8" t="s">
        <v>48</v>
      </c>
      <c r="AH510" s="8" t="s">
        <v>48</v>
      </c>
      <c r="AK510" t="str">
        <f t="shared" si="152"/>
        <v>PD DECIMAL(10,2),</v>
      </c>
    </row>
    <row r="511" ht="15.75" customHeight="1">
      <c r="C511" s="31">
        <v>3.0</v>
      </c>
      <c r="D511" s="35" t="s">
        <v>391</v>
      </c>
      <c r="E511" s="35" t="s">
        <v>12</v>
      </c>
      <c r="G511" t="s">
        <v>48</v>
      </c>
      <c r="H511" t="s">
        <v>48</v>
      </c>
      <c r="J511" t="str">
        <f>VLOOKUP($E511,MAPPING!$B$2:$F$7,2,0)</f>
        <v>INT</v>
      </c>
      <c r="K511" s="9">
        <v>50.0</v>
      </c>
      <c r="L511" t="s">
        <v>48</v>
      </c>
      <c r="M511" t="s">
        <v>48</v>
      </c>
      <c r="P511" t="str">
        <f t="shared" si="149"/>
        <v>EXPOSURE INT,</v>
      </c>
      <c r="Q511" t="str">
        <f>VLOOKUP($E511,MAPPING!$B$2:$F$7,3,0)</f>
        <v>INTEGER</v>
      </c>
      <c r="R511" s="9">
        <v>50.0</v>
      </c>
      <c r="S511" s="27" t="s">
        <v>48</v>
      </c>
      <c r="T511" s="27" t="s">
        <v>48</v>
      </c>
      <c r="W511" t="str">
        <f t="shared" si="150"/>
        <v>EXPOSURE INTEGER(50),</v>
      </c>
      <c r="X511" t="str">
        <f>VLOOKUP($E511,MAPPING!$B$2:$F$7,4,0)</f>
        <v>INTEGER</v>
      </c>
      <c r="Y511" s="9">
        <v>50.0</v>
      </c>
      <c r="Z511" s="27" t="s">
        <v>48</v>
      </c>
      <c r="AA511" s="27" t="s">
        <v>48</v>
      </c>
      <c r="AD511" s="28" t="str">
        <f t="shared" si="151"/>
        <v>EXPOSURE INTEGER,</v>
      </c>
      <c r="AE511" t="str">
        <f>VLOOKUP($E511,MAPPING!$B$2:$F$7,5,0)</f>
        <v>INTEGER</v>
      </c>
      <c r="AF511" s="9">
        <v>50.0</v>
      </c>
      <c r="AG511" s="8" t="s">
        <v>48</v>
      </c>
      <c r="AH511" s="8" t="s">
        <v>48</v>
      </c>
      <c r="AK511" t="str">
        <f t="shared" si="152"/>
        <v>EXPOSURE INTEGER,</v>
      </c>
    </row>
    <row r="512" ht="15.75" customHeight="1">
      <c r="C512" s="31">
        <v>4.0</v>
      </c>
      <c r="D512" s="35" t="s">
        <v>392</v>
      </c>
      <c r="E512" s="35" t="s">
        <v>17</v>
      </c>
      <c r="G512" t="s">
        <v>48</v>
      </c>
      <c r="H512" t="s">
        <v>48</v>
      </c>
      <c r="J512" t="str">
        <f>VLOOKUP($E512,MAPPING!$B$2:$F$7,2,0)</f>
        <v>DECIMAL</v>
      </c>
      <c r="K512" s="36" t="s">
        <v>23</v>
      </c>
      <c r="L512" t="s">
        <v>48</v>
      </c>
      <c r="M512" t="s">
        <v>48</v>
      </c>
      <c r="P512" t="str">
        <f t="shared" si="149"/>
        <v>LGD DECIMAL,</v>
      </c>
      <c r="Q512" t="str">
        <f>VLOOKUP($E512,MAPPING!$B$2:$F$7,3,0)</f>
        <v>DECIMAL</v>
      </c>
      <c r="R512" s="36" t="s">
        <v>23</v>
      </c>
      <c r="S512" s="27" t="s">
        <v>48</v>
      </c>
      <c r="T512" s="27" t="s">
        <v>48</v>
      </c>
      <c r="W512" t="str">
        <f t="shared" si="150"/>
        <v>LGD DECIMAL(10,2),</v>
      </c>
      <c r="X512" t="str">
        <f>VLOOKUP($E512,MAPPING!$B$2:$F$7,4,0)</f>
        <v>DECIMAL</v>
      </c>
      <c r="Y512" s="36" t="s">
        <v>23</v>
      </c>
      <c r="Z512" s="27" t="s">
        <v>48</v>
      </c>
      <c r="AA512" s="27" t="s">
        <v>48</v>
      </c>
      <c r="AD512" s="28" t="str">
        <f t="shared" si="151"/>
        <v>LGD DECIMAL(10,2),</v>
      </c>
      <c r="AE512" t="str">
        <f>VLOOKUP($E512,MAPPING!$B$2:$F$7,5,0)</f>
        <v>DECIMAL</v>
      </c>
      <c r="AF512" s="36" t="s">
        <v>23</v>
      </c>
      <c r="AG512" s="8" t="s">
        <v>48</v>
      </c>
      <c r="AH512" s="8" t="s">
        <v>48</v>
      </c>
      <c r="AK512" t="str">
        <f t="shared" si="152"/>
        <v>LGD DECIMAL(10,2),</v>
      </c>
    </row>
    <row r="513" ht="15.75" customHeight="1">
      <c r="C513" s="31">
        <v>5.0</v>
      </c>
      <c r="D513" s="35" t="s">
        <v>393</v>
      </c>
      <c r="E513" s="35" t="s">
        <v>12</v>
      </c>
      <c r="G513" t="s">
        <v>48</v>
      </c>
      <c r="H513" t="s">
        <v>48</v>
      </c>
      <c r="J513" t="str">
        <f>VLOOKUP($E513,MAPPING!$B$2:$F$7,2,0)</f>
        <v>INT</v>
      </c>
      <c r="K513" s="9">
        <v>50.0</v>
      </c>
      <c r="L513" t="s">
        <v>48</v>
      </c>
      <c r="M513" t="s">
        <v>48</v>
      </c>
      <c r="P513" t="str">
        <f t="shared" si="149"/>
        <v>LGD_VAR INT,</v>
      </c>
      <c r="Q513" t="str">
        <f>VLOOKUP($E513,MAPPING!$B$2:$F$7,3,0)</f>
        <v>INTEGER</v>
      </c>
      <c r="R513" s="9">
        <v>50.0</v>
      </c>
      <c r="S513" s="27" t="s">
        <v>48</v>
      </c>
      <c r="T513" s="27" t="s">
        <v>48</v>
      </c>
      <c r="W513" t="str">
        <f t="shared" si="150"/>
        <v>LGD_VAR INTEGER(50),</v>
      </c>
      <c r="X513" t="str">
        <f>VLOOKUP($E513,MAPPING!$B$2:$F$7,4,0)</f>
        <v>INTEGER</v>
      </c>
      <c r="Y513" s="9">
        <v>50.0</v>
      </c>
      <c r="Z513" s="27" t="s">
        <v>48</v>
      </c>
      <c r="AA513" s="27" t="s">
        <v>48</v>
      </c>
      <c r="AD513" s="28" t="str">
        <f t="shared" si="151"/>
        <v>LGD_VAR INTEGER,</v>
      </c>
      <c r="AE513" t="str">
        <f>VLOOKUP($E513,MAPPING!$B$2:$F$7,5,0)</f>
        <v>INTEGER</v>
      </c>
      <c r="AF513" s="9">
        <v>50.0</v>
      </c>
      <c r="AG513" s="8" t="s">
        <v>48</v>
      </c>
      <c r="AH513" s="8" t="s">
        <v>48</v>
      </c>
      <c r="AK513" t="str">
        <f t="shared" si="152"/>
        <v>LGD_VAR INTEGER,</v>
      </c>
    </row>
    <row r="514" ht="15.75" customHeight="1">
      <c r="C514" s="31">
        <v>6.0</v>
      </c>
      <c r="D514" s="35" t="s">
        <v>394</v>
      </c>
      <c r="E514" s="35" t="s">
        <v>17</v>
      </c>
      <c r="G514" t="s">
        <v>48</v>
      </c>
      <c r="H514" t="s">
        <v>48</v>
      </c>
      <c r="J514" t="str">
        <f>VLOOKUP($E514,MAPPING!$B$2:$F$7,2,0)</f>
        <v>DECIMAL</v>
      </c>
      <c r="K514" s="36" t="s">
        <v>23</v>
      </c>
      <c r="L514" t="s">
        <v>48</v>
      </c>
      <c r="M514" t="s">
        <v>48</v>
      </c>
      <c r="P514" t="str">
        <f t="shared" si="149"/>
        <v>CORRELATION DECIMAL,</v>
      </c>
      <c r="Q514" t="str">
        <f>VLOOKUP($E514,MAPPING!$B$2:$F$7,3,0)</f>
        <v>DECIMAL</v>
      </c>
      <c r="R514" s="36" t="s">
        <v>23</v>
      </c>
      <c r="S514" s="27" t="s">
        <v>48</v>
      </c>
      <c r="T514" s="27" t="s">
        <v>48</v>
      </c>
      <c r="W514" t="str">
        <f t="shared" si="150"/>
        <v>CORRELATION DECIMAL(10,2),</v>
      </c>
      <c r="X514" t="str">
        <f>VLOOKUP($E514,MAPPING!$B$2:$F$7,4,0)</f>
        <v>DECIMAL</v>
      </c>
      <c r="Y514" s="36" t="s">
        <v>23</v>
      </c>
      <c r="Z514" s="27" t="s">
        <v>48</v>
      </c>
      <c r="AA514" s="27" t="s">
        <v>48</v>
      </c>
      <c r="AD514" s="28" t="str">
        <f t="shared" si="151"/>
        <v>CORRELATION DECIMAL(10,2),</v>
      </c>
      <c r="AE514" t="str">
        <f>VLOOKUP($E514,MAPPING!$B$2:$F$7,5,0)</f>
        <v>DECIMAL</v>
      </c>
      <c r="AF514" s="36" t="s">
        <v>23</v>
      </c>
      <c r="AG514" s="8" t="s">
        <v>48</v>
      </c>
      <c r="AH514" s="8" t="s">
        <v>48</v>
      </c>
      <c r="AK514" t="str">
        <f t="shared" si="152"/>
        <v>CORRELATION DECIMAL(10,2),</v>
      </c>
    </row>
    <row r="515" ht="15.75" customHeight="1">
      <c r="C515" s="31">
        <v>7.0</v>
      </c>
      <c r="D515" s="35" t="s">
        <v>395</v>
      </c>
      <c r="E515" s="35" t="s">
        <v>17</v>
      </c>
      <c r="G515" t="s">
        <v>48</v>
      </c>
      <c r="H515" t="s">
        <v>48</v>
      </c>
      <c r="J515" t="str">
        <f>VLOOKUP($E515,MAPPING!$B$2:$F$7,2,0)</f>
        <v>DECIMAL</v>
      </c>
      <c r="K515" s="36" t="s">
        <v>23</v>
      </c>
      <c r="L515" t="s">
        <v>48</v>
      </c>
      <c r="M515" t="s">
        <v>48</v>
      </c>
      <c r="P515" t="str">
        <f t="shared" si="149"/>
        <v>SQRT_CORRELATION DECIMAL,</v>
      </c>
      <c r="Q515" t="str">
        <f>VLOOKUP($E515,MAPPING!$B$2:$F$7,3,0)</f>
        <v>DECIMAL</v>
      </c>
      <c r="R515" s="36" t="s">
        <v>23</v>
      </c>
      <c r="S515" s="27" t="s">
        <v>48</v>
      </c>
      <c r="T515" s="27" t="s">
        <v>48</v>
      </c>
      <c r="W515" t="str">
        <f t="shared" si="150"/>
        <v>SQRT_CORRELATION DECIMAL(10,2),</v>
      </c>
      <c r="X515" t="str">
        <f>VLOOKUP($E515,MAPPING!$B$2:$F$7,4,0)</f>
        <v>DECIMAL</v>
      </c>
      <c r="Y515" s="36" t="s">
        <v>23</v>
      </c>
      <c r="Z515" s="27" t="s">
        <v>48</v>
      </c>
      <c r="AA515" s="27" t="s">
        <v>48</v>
      </c>
      <c r="AD515" s="28" t="str">
        <f t="shared" si="151"/>
        <v>SQRT_CORRELATION DECIMAL(10,2),</v>
      </c>
      <c r="AE515" t="str">
        <f>VLOOKUP($E515,MAPPING!$B$2:$F$7,5,0)</f>
        <v>DECIMAL</v>
      </c>
      <c r="AF515" s="36" t="s">
        <v>23</v>
      </c>
      <c r="AG515" s="8" t="s">
        <v>48</v>
      </c>
      <c r="AH515" s="8" t="s">
        <v>48</v>
      </c>
      <c r="AK515" t="str">
        <f t="shared" si="152"/>
        <v>SQRT_CORRELATION DECIMAL(10,2),</v>
      </c>
    </row>
    <row r="516" ht="15.75" customHeight="1">
      <c r="C516" s="31">
        <v>8.0</v>
      </c>
      <c r="D516" s="35" t="s">
        <v>396</v>
      </c>
      <c r="E516" s="35" t="s">
        <v>17</v>
      </c>
      <c r="G516" t="s">
        <v>48</v>
      </c>
      <c r="H516" t="s">
        <v>48</v>
      </c>
      <c r="J516" t="str">
        <f>VLOOKUP($E516,MAPPING!$B$2:$F$7,2,0)</f>
        <v>DECIMAL</v>
      </c>
      <c r="K516" s="36" t="s">
        <v>23</v>
      </c>
      <c r="L516" t="s">
        <v>48</v>
      </c>
      <c r="M516" t="s">
        <v>48</v>
      </c>
      <c r="P516" t="str">
        <f t="shared" si="149"/>
        <v>DEF_POINT DECIMAL,</v>
      </c>
      <c r="Q516" t="str">
        <f>VLOOKUP($E516,MAPPING!$B$2:$F$7,3,0)</f>
        <v>DECIMAL</v>
      </c>
      <c r="R516" s="36" t="s">
        <v>23</v>
      </c>
      <c r="S516" s="27" t="s">
        <v>48</v>
      </c>
      <c r="T516" s="27" t="s">
        <v>48</v>
      </c>
      <c r="W516" t="str">
        <f t="shared" si="150"/>
        <v>DEF_POINT DECIMAL(10,2),</v>
      </c>
      <c r="X516" t="str">
        <f>VLOOKUP($E516,MAPPING!$B$2:$F$7,4,0)</f>
        <v>DECIMAL</v>
      </c>
      <c r="Y516" s="36" t="s">
        <v>23</v>
      </c>
      <c r="Z516" s="27" t="s">
        <v>48</v>
      </c>
      <c r="AA516" s="27" t="s">
        <v>48</v>
      </c>
      <c r="AD516" s="28" t="str">
        <f t="shared" si="151"/>
        <v>DEF_POINT DECIMAL(10,2),</v>
      </c>
      <c r="AE516" t="str">
        <f>VLOOKUP($E516,MAPPING!$B$2:$F$7,5,0)</f>
        <v>DECIMAL</v>
      </c>
      <c r="AF516" s="36" t="s">
        <v>23</v>
      </c>
      <c r="AG516" s="8" t="s">
        <v>48</v>
      </c>
      <c r="AH516" s="8" t="s">
        <v>48</v>
      </c>
      <c r="AK516" t="str">
        <f t="shared" si="152"/>
        <v>DEF_POINT DECIMAL(10,2),</v>
      </c>
    </row>
    <row r="517" ht="15.75" customHeight="1">
      <c r="C517" s="31">
        <v>9.0</v>
      </c>
      <c r="D517" s="35" t="s">
        <v>281</v>
      </c>
      <c r="E517" s="35" t="s">
        <v>7</v>
      </c>
      <c r="G517" t="s">
        <v>48</v>
      </c>
      <c r="H517" t="s">
        <v>48</v>
      </c>
      <c r="J517" t="str">
        <f>VLOOKUP($E517,MAPPING!$B$2:$F$7,2,0)</f>
        <v>STRING</v>
      </c>
      <c r="K517" s="36">
        <v>50.0</v>
      </c>
      <c r="L517" t="s">
        <v>48</v>
      </c>
      <c r="M517" t="s">
        <v>48</v>
      </c>
      <c r="P517" t="str">
        <f t="shared" si="149"/>
        <v>REPORTING_DATE STRING,</v>
      </c>
      <c r="Q517" t="str">
        <f>VLOOKUP($E517,MAPPING!$B$2:$F$7,3,0)</f>
        <v>VARCHAR</v>
      </c>
      <c r="R517" s="36">
        <v>50.0</v>
      </c>
      <c r="S517" s="27" t="s">
        <v>48</v>
      </c>
      <c r="T517" s="27" t="s">
        <v>48</v>
      </c>
      <c r="W517" t="str">
        <f t="shared" si="150"/>
        <v>REPORTING_DATE VARCHAR(50),</v>
      </c>
      <c r="X517" t="str">
        <f>VLOOKUP($E517,MAPPING!$B$2:$F$7,4,0)</f>
        <v>VARCHAR2</v>
      </c>
      <c r="Y517" s="36">
        <v>50.0</v>
      </c>
      <c r="Z517" s="27" t="s">
        <v>48</v>
      </c>
      <c r="AA517" s="27" t="s">
        <v>48</v>
      </c>
      <c r="AD517" s="28" t="str">
        <f t="shared" si="151"/>
        <v>REPORTING_DATE VARCHAR2(50),</v>
      </c>
      <c r="AE517" t="str">
        <f>VLOOKUP($E517,MAPPING!$B$2:$F$7,5,0)</f>
        <v> VARCHAR</v>
      </c>
      <c r="AF517" s="36">
        <v>50.0</v>
      </c>
      <c r="AG517" s="8" t="s">
        <v>48</v>
      </c>
      <c r="AH517" s="8" t="s">
        <v>48</v>
      </c>
      <c r="AK517" t="str">
        <f t="shared" si="152"/>
        <v>REPORTING_DATE  VARCHAR(50),</v>
      </c>
    </row>
    <row r="518" ht="15.75" customHeight="1">
      <c r="C518" s="31">
        <v>10.0</v>
      </c>
      <c r="D518" s="35" t="s">
        <v>222</v>
      </c>
      <c r="E518" s="35" t="s">
        <v>12</v>
      </c>
      <c r="G518" t="s">
        <v>48</v>
      </c>
      <c r="H518" t="s">
        <v>48</v>
      </c>
      <c r="J518" t="str">
        <f>VLOOKUP($E518,MAPPING!$B$2:$F$7,2,0)</f>
        <v>INT</v>
      </c>
      <c r="K518" s="9">
        <v>50.0</v>
      </c>
      <c r="L518" t="s">
        <v>48</v>
      </c>
      <c r="M518" t="s">
        <v>48</v>
      </c>
      <c r="P518" t="str">
        <f>CONCATENATE(UPPER($D518)," ",J518,")",CHAR(10),"ROW FORMAT DELIMITED FIELDS TERMINATED BY ',';",)</f>
        <v>VERSION INT)
ROW FORMAT DELIMITED FIELDS TERMINATED BY ',';</v>
      </c>
      <c r="Q518" t="str">
        <f>VLOOKUP($E518,MAPPING!$B$2:$F$7,3,0)</f>
        <v>INTEGER</v>
      </c>
      <c r="R518" s="9">
        <v>50.0</v>
      </c>
      <c r="S518" s="27" t="s">
        <v>48</v>
      </c>
      <c r="T518" s="27" t="s">
        <v>48</v>
      </c>
      <c r="W518" t="str">
        <f>CONCATENATE(UPPER($D518)," ",Q518,"(",R518,")",IF(U518&lt;&gt;"",CONCATENATE(" DEFAULT ",U518),""),IF(S518="Y"," NOT NULL",""),");")</f>
        <v>VERSION INTEGER(50));</v>
      </c>
      <c r="X518" t="str">
        <f>VLOOKUP($E518,MAPPING!$B$2:$F$7,4,0)</f>
        <v>INTEGER</v>
      </c>
      <c r="Y518" s="9">
        <v>50.0</v>
      </c>
      <c r="Z518" s="27" t="s">
        <v>48</v>
      </c>
      <c r="AA518" s="27" t="s">
        <v>48</v>
      </c>
      <c r="AD518" s="28" t="str">
        <f>CONCATENATE(UPPER($D518)," ",X518,IF(AE518="INTEGER","",CONCATENATE("(",AF518,")")) ,IF(AG518="Y"," NOT NULL",""),");")</f>
        <v>VERSION INTEGER);</v>
      </c>
      <c r="AE518" t="str">
        <f>VLOOKUP($E518,MAPPING!$B$2:$F$7,5,0)</f>
        <v>INTEGER</v>
      </c>
      <c r="AF518" s="9">
        <v>50.0</v>
      </c>
      <c r="AG518" s="8" t="s">
        <v>48</v>
      </c>
      <c r="AH518" s="8" t="s">
        <v>48</v>
      </c>
      <c r="AK518" t="str">
        <f>CONCATENATE(UPPER($D518)," ",AE518,IF(AE518="INTEGER","",CONCATENATE("(",AF518,")")),IF(AI518&lt;&gt;"",CONCATENATE(" DEFAULT ",AI518),""),IF(AG518="Y"," NOT NULL",""),");")</f>
        <v>VERSION INTEGER);</v>
      </c>
    </row>
    <row r="519" ht="15.75" customHeight="1">
      <c r="B519" s="34" t="s">
        <v>416</v>
      </c>
      <c r="C519" s="31">
        <v>0.0</v>
      </c>
      <c r="D519" s="35" t="s">
        <v>281</v>
      </c>
      <c r="E519" s="35" t="s">
        <v>7</v>
      </c>
      <c r="G519" t="s">
        <v>48</v>
      </c>
      <c r="H519" t="s">
        <v>48</v>
      </c>
      <c r="J519" t="str">
        <f>VLOOKUP($E519,MAPPING!$B$2:$F$7,2,0)</f>
        <v>STRING</v>
      </c>
      <c r="K519" s="36">
        <v>50.0</v>
      </c>
      <c r="L519" t="s">
        <v>48</v>
      </c>
      <c r="M519" t="s">
        <v>48</v>
      </c>
      <c r="O519" s="26" t="str">
        <f>CONCATENATE("DROP TABLE IF EXISTS ",UPPER($B$519),";",CHAR(10),"CREATE TABLE ",UPPER($B$519),"(")</f>
        <v>DROP TABLE IF EXISTS CUSTOMER_VAR_CONTRIBUTION_TOPN_PERC;
CREATE TABLE CUSTOMER_VAR_CONTRIBUTION_TOPN_PERC(</v>
      </c>
      <c r="P519" t="str">
        <f t="shared" ref="P519:P521" si="153">CONCATENATE(UPPER($D519)," ",J519,",")</f>
        <v>REPORTING_DATE STRING,</v>
      </c>
      <c r="Q519" t="str">
        <f>VLOOKUP($E519,MAPPING!$B$2:$F$7,3,0)</f>
        <v>VARCHAR</v>
      </c>
      <c r="R519" s="36">
        <v>50.0</v>
      </c>
      <c r="S519" s="27" t="s">
        <v>48</v>
      </c>
      <c r="T519" s="27" t="s">
        <v>48</v>
      </c>
      <c r="V519" s="26" t="str">
        <f>CONCATENATE("DROP TABLE IF EXISTS ",UPPER($B$519),";",CHAR(10),"CREATE TABLE ",UPPER($B$519),"(")</f>
        <v>DROP TABLE IF EXISTS CUSTOMER_VAR_CONTRIBUTION_TOPN_PERC;
CREATE TABLE CUSTOMER_VAR_CONTRIBUTION_TOPN_PERC(</v>
      </c>
      <c r="W519" t="str">
        <f t="shared" ref="W519:W521" si="154">CONCATENATE(UPPER($D519)," ",Q519,"(",R519,")",IF(U519&lt;&gt;"",CONCATENATE(" DEFAULT ",U519),""),IF(S519="Y"," NOT NULL",""),",")</f>
        <v>REPORTING_DATE VARCHAR(50),</v>
      </c>
      <c r="X519" t="str">
        <f>VLOOKUP($E519,MAPPING!$B$2:$F$7,4,0)</f>
        <v>VARCHAR2</v>
      </c>
      <c r="Y519" s="36">
        <v>50.0</v>
      </c>
      <c r="Z519" s="27" t="s">
        <v>48</v>
      </c>
      <c r="AA519" s="27" t="s">
        <v>48</v>
      </c>
      <c r="AC519" s="26" t="str">
        <f>CONCATENATE("DROP TABLE IF EXISTS ",UPPER($B$519),";",CHAR(10),"CREATE TABLE ",UPPER($B$519),"(")</f>
        <v>DROP TABLE IF EXISTS CUSTOMER_VAR_CONTRIBUTION_TOPN_PERC;
CREATE TABLE CUSTOMER_VAR_CONTRIBUTION_TOPN_PERC(</v>
      </c>
      <c r="AD519" s="28" t="str">
        <f t="shared" ref="AD519:AD521" si="155">CONCATENATE(UPPER($D519)," ",X519,IF(AE519="INTEGER","",CONCATENATE("(",AF519,")")) ,IF(AG519="Y"," NOT NULL",""),",")</f>
        <v>REPORTING_DATE VARCHAR2(50),</v>
      </c>
      <c r="AE519" t="str">
        <f>VLOOKUP($E519,MAPPING!$B$2:$F$7,5,0)</f>
        <v> VARCHAR</v>
      </c>
      <c r="AF519" s="36">
        <v>50.0</v>
      </c>
      <c r="AG519" s="8" t="s">
        <v>48</v>
      </c>
      <c r="AH519" s="8" t="s">
        <v>48</v>
      </c>
      <c r="AJ519" s="26" t="str">
        <f>CONCATENATE("DROP TABLE IF EXISTS ",UPPER($B$519),";",CHAR(10),"CREATE TABLE ",UPPER($B$519),"(")</f>
        <v>DROP TABLE IF EXISTS CUSTOMER_VAR_CONTRIBUTION_TOPN_PERC;
CREATE TABLE CUSTOMER_VAR_CONTRIBUTION_TOPN_PERC(</v>
      </c>
      <c r="AK519" t="str">
        <f t="shared" ref="AK519:AK521" si="156">CONCATENATE(UPPER($D519)," ",AE519,IF(AE519="INTEGER","",CONCATENATE("(",AF519,")")),IF(AI519&lt;&gt;"",CONCATENATE(" DEFAULT ",AI519),""),IF(AG519="Y"," NOT NULL",""),",")</f>
        <v>REPORTING_DATE  VARCHAR(50),</v>
      </c>
    </row>
    <row r="520" ht="15.75" customHeight="1">
      <c r="C520" s="31">
        <v>1.0</v>
      </c>
      <c r="D520" s="35" t="s">
        <v>417</v>
      </c>
      <c r="E520" s="35" t="s">
        <v>7</v>
      </c>
      <c r="G520" t="s">
        <v>48</v>
      </c>
      <c r="H520" t="s">
        <v>48</v>
      </c>
      <c r="J520" t="str">
        <f>VLOOKUP($E520,MAPPING!$B$2:$F$7,2,0)</f>
        <v>STRING</v>
      </c>
      <c r="K520" s="36">
        <v>50.0</v>
      </c>
      <c r="L520" t="s">
        <v>48</v>
      </c>
      <c r="M520" t="s">
        <v>48</v>
      </c>
      <c r="P520" t="str">
        <f t="shared" si="153"/>
        <v>TOP_N STRING,</v>
      </c>
      <c r="Q520" t="str">
        <f>VLOOKUP($E520,MAPPING!$B$2:$F$7,3,0)</f>
        <v>VARCHAR</v>
      </c>
      <c r="R520" s="36">
        <v>50.0</v>
      </c>
      <c r="S520" s="27" t="s">
        <v>48</v>
      </c>
      <c r="T520" s="27" t="s">
        <v>48</v>
      </c>
      <c r="W520" t="str">
        <f t="shared" si="154"/>
        <v>TOP_N VARCHAR(50),</v>
      </c>
      <c r="X520" t="str">
        <f>VLOOKUP($E520,MAPPING!$B$2:$F$7,4,0)</f>
        <v>VARCHAR2</v>
      </c>
      <c r="Y520" s="36">
        <v>50.0</v>
      </c>
      <c r="Z520" s="27" t="s">
        <v>48</v>
      </c>
      <c r="AA520" s="27" t="s">
        <v>48</v>
      </c>
      <c r="AD520" s="28" t="str">
        <f t="shared" si="155"/>
        <v>TOP_N VARCHAR2(50),</v>
      </c>
      <c r="AE520" t="str">
        <f>VLOOKUP($E520,MAPPING!$B$2:$F$7,5,0)</f>
        <v> VARCHAR</v>
      </c>
      <c r="AF520" s="36">
        <v>50.0</v>
      </c>
      <c r="AG520" s="8" t="s">
        <v>48</v>
      </c>
      <c r="AH520" s="8" t="s">
        <v>48</v>
      </c>
      <c r="AK520" t="str">
        <f t="shared" si="156"/>
        <v>TOP_N  VARCHAR(50),</v>
      </c>
    </row>
    <row r="521" ht="15.75" customHeight="1">
      <c r="C521" s="31">
        <v>2.0</v>
      </c>
      <c r="D521" s="35" t="s">
        <v>418</v>
      </c>
      <c r="E521" s="35" t="s">
        <v>17</v>
      </c>
      <c r="G521" t="s">
        <v>48</v>
      </c>
      <c r="H521" t="s">
        <v>48</v>
      </c>
      <c r="J521" t="str">
        <f>VLOOKUP($E521,MAPPING!$B$2:$F$7,2,0)</f>
        <v>DECIMAL</v>
      </c>
      <c r="K521" s="36" t="s">
        <v>23</v>
      </c>
      <c r="L521" t="s">
        <v>48</v>
      </c>
      <c r="M521" t="s">
        <v>48</v>
      </c>
      <c r="P521" t="str">
        <f t="shared" si="153"/>
        <v>VAR_CONTRIBUTION_PERC DECIMAL,</v>
      </c>
      <c r="Q521" t="str">
        <f>VLOOKUP($E521,MAPPING!$B$2:$F$7,3,0)</f>
        <v>DECIMAL</v>
      </c>
      <c r="R521" s="36" t="s">
        <v>23</v>
      </c>
      <c r="S521" s="27" t="s">
        <v>48</v>
      </c>
      <c r="T521" s="27" t="s">
        <v>48</v>
      </c>
      <c r="W521" t="str">
        <f t="shared" si="154"/>
        <v>VAR_CONTRIBUTION_PERC DECIMAL(10,2),</v>
      </c>
      <c r="X521" t="str">
        <f>VLOOKUP($E521,MAPPING!$B$2:$F$7,4,0)</f>
        <v>DECIMAL</v>
      </c>
      <c r="Y521" s="36" t="s">
        <v>23</v>
      </c>
      <c r="Z521" s="27" t="s">
        <v>48</v>
      </c>
      <c r="AA521" s="27" t="s">
        <v>48</v>
      </c>
      <c r="AD521" s="28" t="str">
        <f t="shared" si="155"/>
        <v>VAR_CONTRIBUTION_PERC DECIMAL(10,2),</v>
      </c>
      <c r="AE521" t="str">
        <f>VLOOKUP($E521,MAPPING!$B$2:$F$7,5,0)</f>
        <v>DECIMAL</v>
      </c>
      <c r="AF521" s="36" t="s">
        <v>23</v>
      </c>
      <c r="AG521" s="8" t="s">
        <v>48</v>
      </c>
      <c r="AH521" s="8" t="s">
        <v>48</v>
      </c>
      <c r="AK521" t="str">
        <f t="shared" si="156"/>
        <v>VAR_CONTRIBUTION_PERC DECIMAL(10,2),</v>
      </c>
    </row>
    <row r="522" ht="15.75" customHeight="1">
      <c r="C522" s="31">
        <v>3.0</v>
      </c>
      <c r="D522" s="35" t="s">
        <v>222</v>
      </c>
      <c r="E522" s="35" t="s">
        <v>12</v>
      </c>
      <c r="G522" t="s">
        <v>48</v>
      </c>
      <c r="H522" t="s">
        <v>48</v>
      </c>
      <c r="J522" t="str">
        <f>VLOOKUP($E522,MAPPING!$B$2:$F$7,2,0)</f>
        <v>INT</v>
      </c>
      <c r="K522" s="9">
        <v>50.0</v>
      </c>
      <c r="L522" t="s">
        <v>48</v>
      </c>
      <c r="M522" t="s">
        <v>48</v>
      </c>
      <c r="P522" t="str">
        <f>CONCATENATE(UPPER($D522)," ",J522,")",CHAR(10),"ROW FORMAT DELIMITED FIELDS TERMINATED BY ',';",)</f>
        <v>VERSION INT)
ROW FORMAT DELIMITED FIELDS TERMINATED BY ',';</v>
      </c>
      <c r="Q522" t="str">
        <f>VLOOKUP($E522,MAPPING!$B$2:$F$7,3,0)</f>
        <v>INTEGER</v>
      </c>
      <c r="R522" s="9">
        <v>50.0</v>
      </c>
      <c r="S522" s="27" t="s">
        <v>48</v>
      </c>
      <c r="T522" s="27" t="s">
        <v>48</v>
      </c>
      <c r="W522" t="str">
        <f>CONCATENATE(UPPER($D522)," ",Q522,"(",R522,")",IF(U522&lt;&gt;"",CONCATENATE(" DEFAULT ",U522),""),IF(S522="Y"," NOT NULL",""),");")</f>
        <v>VERSION INTEGER(50));</v>
      </c>
      <c r="X522" t="str">
        <f>VLOOKUP($E522,MAPPING!$B$2:$F$7,4,0)</f>
        <v>INTEGER</v>
      </c>
      <c r="Y522" s="9">
        <v>50.0</v>
      </c>
      <c r="Z522" s="27" t="s">
        <v>48</v>
      </c>
      <c r="AA522" s="27" t="s">
        <v>48</v>
      </c>
      <c r="AD522" s="28" t="str">
        <f>CONCATENATE(UPPER($D522)," ",X522,IF(AE522="INTEGER","",CONCATENATE("(",AF522,")")) ,IF(AG522="Y"," NOT NULL",""),");")</f>
        <v>VERSION INTEGER);</v>
      </c>
      <c r="AE522" t="str">
        <f>VLOOKUP($E522,MAPPING!$B$2:$F$7,5,0)</f>
        <v>INTEGER</v>
      </c>
      <c r="AF522" s="9">
        <v>50.0</v>
      </c>
      <c r="AG522" s="8" t="s">
        <v>48</v>
      </c>
      <c r="AH522" s="8" t="s">
        <v>48</v>
      </c>
      <c r="AK522" t="str">
        <f>CONCATENATE(UPPER($D522)," ",AE522,IF(AE522="INTEGER","",CONCATENATE("(",AF522,")")),IF(AI522&lt;&gt;"",CONCATENATE(" DEFAULT ",AI522),""),IF(AG522="Y"," NOT NULL",""),");")</f>
        <v>VERSION INTEGER);</v>
      </c>
    </row>
    <row r="523" ht="15.75" customHeight="1">
      <c r="B523" s="34" t="s">
        <v>419</v>
      </c>
      <c r="C523" s="31">
        <v>0.0</v>
      </c>
      <c r="D523" s="35" t="s">
        <v>420</v>
      </c>
      <c r="E523" s="35" t="s">
        <v>7</v>
      </c>
      <c r="G523" t="s">
        <v>48</v>
      </c>
      <c r="H523" t="s">
        <v>48</v>
      </c>
      <c r="J523" t="str">
        <f>VLOOKUP($E523,MAPPING!$B$2:$F$7,2,0)</f>
        <v>STRING</v>
      </c>
      <c r="K523" s="36">
        <v>50.0</v>
      </c>
      <c r="L523" t="s">
        <v>48</v>
      </c>
      <c r="M523" t="s">
        <v>48</v>
      </c>
      <c r="O523" s="26" t="str">
        <f>CONCATENATE("DROP TABLE IF EXISTS ",UPPER($B$523),";",CHAR(10),"CREATE TABLE ",UPPER($B$523),"(")</f>
        <v>DROP TABLE IF EXISTS INDUSTRY_FACTOR_CORRELATION_TRANSPOSE;
CREATE TABLE INDUSTRY_FACTOR_CORRELATION_TRANSPOSE(</v>
      </c>
      <c r="P523" t="str">
        <f t="shared" ref="P523:P526" si="157">CONCATENATE(UPPER($D523)," ",J523,",")</f>
        <v>FACTOR_X STRING,</v>
      </c>
      <c r="Q523" t="str">
        <f>VLOOKUP($E523,MAPPING!$B$2:$F$7,3,0)</f>
        <v>VARCHAR</v>
      </c>
      <c r="R523" s="36">
        <v>50.0</v>
      </c>
      <c r="S523" s="27" t="s">
        <v>48</v>
      </c>
      <c r="T523" s="27" t="s">
        <v>48</v>
      </c>
      <c r="V523" s="26" t="str">
        <f>CONCATENATE("DROP TABLE IF EXISTS ",UPPER($B$523),";",CHAR(10),"CREATE TABLE ",UPPER($B$523),"(")</f>
        <v>DROP TABLE IF EXISTS INDUSTRY_FACTOR_CORRELATION_TRANSPOSE;
CREATE TABLE INDUSTRY_FACTOR_CORRELATION_TRANSPOSE(</v>
      </c>
      <c r="W523" t="str">
        <f t="shared" ref="W523:W526" si="158">CONCATENATE(UPPER($D523)," ",Q523,"(",R523,")",IF(U523&lt;&gt;"",CONCATENATE(" DEFAULT ",U523),""),IF(S523="Y"," NOT NULL",""),",")</f>
        <v>FACTOR_X VARCHAR(50),</v>
      </c>
      <c r="X523" t="str">
        <f>VLOOKUP($E523,MAPPING!$B$2:$F$7,4,0)</f>
        <v>VARCHAR2</v>
      </c>
      <c r="Y523" s="36">
        <v>50.0</v>
      </c>
      <c r="Z523" s="27" t="s">
        <v>48</v>
      </c>
      <c r="AA523" s="27" t="s">
        <v>48</v>
      </c>
      <c r="AC523" s="26" t="str">
        <f>CONCATENATE("DROP TABLE IF EXISTS ",UPPER($B$523),";",CHAR(10),"CREATE TABLE ",UPPER($B$523),"(")</f>
        <v>DROP TABLE IF EXISTS INDUSTRY_FACTOR_CORRELATION_TRANSPOSE;
CREATE TABLE INDUSTRY_FACTOR_CORRELATION_TRANSPOSE(</v>
      </c>
      <c r="AD523" s="28" t="str">
        <f t="shared" ref="AD523:AD526" si="159">CONCATENATE(UPPER($D523)," ",X523,IF(AE523="INTEGER","",CONCATENATE("(",AF523,")")) ,IF(AG523="Y"," NOT NULL",""),",")</f>
        <v>FACTOR_X VARCHAR2(50),</v>
      </c>
      <c r="AE523" t="str">
        <f>VLOOKUP($E523,MAPPING!$B$2:$F$7,5,0)</f>
        <v> VARCHAR</v>
      </c>
      <c r="AF523" s="36">
        <v>50.0</v>
      </c>
      <c r="AG523" s="8" t="s">
        <v>48</v>
      </c>
      <c r="AH523" s="8" t="s">
        <v>48</v>
      </c>
      <c r="AJ523" s="26" t="str">
        <f>CONCATENATE("DROP TABLE IF EXISTS ",UPPER($B$523),";",CHAR(10),"CREATE TABLE ",UPPER($B$523),"(")</f>
        <v>DROP TABLE IF EXISTS INDUSTRY_FACTOR_CORRELATION_TRANSPOSE;
CREATE TABLE INDUSTRY_FACTOR_CORRELATION_TRANSPOSE(</v>
      </c>
      <c r="AK523" t="str">
        <f t="shared" ref="AK523:AK526" si="160">CONCATENATE(UPPER($D523)," ",AE523,IF(AE523="INTEGER","",CONCATENATE("(",AF523,")")),IF(AI523&lt;&gt;"",CONCATENATE(" DEFAULT ",AI523),""),IF(AG523="Y"," NOT NULL",""),",")</f>
        <v>FACTOR_X  VARCHAR(50),</v>
      </c>
    </row>
    <row r="524" ht="15.75" customHeight="1">
      <c r="C524" s="31">
        <v>1.0</v>
      </c>
      <c r="D524" s="35" t="s">
        <v>281</v>
      </c>
      <c r="E524" s="35" t="s">
        <v>7</v>
      </c>
      <c r="G524" t="s">
        <v>48</v>
      </c>
      <c r="H524" t="s">
        <v>48</v>
      </c>
      <c r="J524" t="str">
        <f>VLOOKUP($E524,MAPPING!$B$2:$F$7,2,0)</f>
        <v>STRING</v>
      </c>
      <c r="K524" s="36">
        <v>50.0</v>
      </c>
      <c r="L524" t="s">
        <v>48</v>
      </c>
      <c r="M524" t="s">
        <v>48</v>
      </c>
      <c r="P524" t="str">
        <f t="shared" si="157"/>
        <v>REPORTING_DATE STRING,</v>
      </c>
      <c r="Q524" t="str">
        <f>VLOOKUP($E524,MAPPING!$B$2:$F$7,3,0)</f>
        <v>VARCHAR</v>
      </c>
      <c r="R524" s="36">
        <v>50.0</v>
      </c>
      <c r="S524" s="27" t="s">
        <v>48</v>
      </c>
      <c r="T524" s="27" t="s">
        <v>48</v>
      </c>
      <c r="W524" t="str">
        <f t="shared" si="158"/>
        <v>REPORTING_DATE VARCHAR(50),</v>
      </c>
      <c r="X524" t="str">
        <f>VLOOKUP($E524,MAPPING!$B$2:$F$7,4,0)</f>
        <v>VARCHAR2</v>
      </c>
      <c r="Y524" s="36">
        <v>50.0</v>
      </c>
      <c r="Z524" s="27" t="s">
        <v>48</v>
      </c>
      <c r="AA524" s="27" t="s">
        <v>48</v>
      </c>
      <c r="AD524" s="28" t="str">
        <f t="shared" si="159"/>
        <v>REPORTING_DATE VARCHAR2(50),</v>
      </c>
      <c r="AE524" t="str">
        <f>VLOOKUP($E524,MAPPING!$B$2:$F$7,5,0)</f>
        <v> VARCHAR</v>
      </c>
      <c r="AF524" s="36">
        <v>50.0</v>
      </c>
      <c r="AG524" s="8" t="s">
        <v>48</v>
      </c>
      <c r="AH524" s="8" t="s">
        <v>48</v>
      </c>
      <c r="AK524" t="str">
        <f t="shared" si="160"/>
        <v>REPORTING_DATE  VARCHAR(50),</v>
      </c>
    </row>
    <row r="525" ht="15.75" customHeight="1">
      <c r="C525" s="31">
        <v>2.0</v>
      </c>
      <c r="D525" s="35" t="s">
        <v>421</v>
      </c>
      <c r="E525" s="35" t="s">
        <v>7</v>
      </c>
      <c r="G525" t="s">
        <v>48</v>
      </c>
      <c r="H525" t="s">
        <v>48</v>
      </c>
      <c r="J525" t="str">
        <f>VLOOKUP($E525,MAPPING!$B$2:$F$7,2,0)</f>
        <v>STRING</v>
      </c>
      <c r="K525" s="36">
        <v>50.0</v>
      </c>
      <c r="L525" t="s">
        <v>48</v>
      </c>
      <c r="M525" t="s">
        <v>48</v>
      </c>
      <c r="P525" t="str">
        <f t="shared" si="157"/>
        <v>FACTOR_Y STRING,</v>
      </c>
      <c r="Q525" t="str">
        <f>VLOOKUP($E525,MAPPING!$B$2:$F$7,3,0)</f>
        <v>VARCHAR</v>
      </c>
      <c r="R525" s="36">
        <v>50.0</v>
      </c>
      <c r="S525" s="27" t="s">
        <v>48</v>
      </c>
      <c r="T525" s="27" t="s">
        <v>48</v>
      </c>
      <c r="W525" t="str">
        <f t="shared" si="158"/>
        <v>FACTOR_Y VARCHAR(50),</v>
      </c>
      <c r="X525" t="str">
        <f>VLOOKUP($E525,MAPPING!$B$2:$F$7,4,0)</f>
        <v>VARCHAR2</v>
      </c>
      <c r="Y525" s="36">
        <v>50.0</v>
      </c>
      <c r="Z525" s="27" t="s">
        <v>48</v>
      </c>
      <c r="AA525" s="27" t="s">
        <v>48</v>
      </c>
      <c r="AD525" s="28" t="str">
        <f t="shared" si="159"/>
        <v>FACTOR_Y VARCHAR2(50),</v>
      </c>
      <c r="AE525" t="str">
        <f>VLOOKUP($E525,MAPPING!$B$2:$F$7,5,0)</f>
        <v> VARCHAR</v>
      </c>
      <c r="AF525" s="36">
        <v>50.0</v>
      </c>
      <c r="AG525" s="8" t="s">
        <v>48</v>
      </c>
      <c r="AH525" s="8" t="s">
        <v>48</v>
      </c>
      <c r="AK525" t="str">
        <f t="shared" si="160"/>
        <v>FACTOR_Y  VARCHAR(50),</v>
      </c>
    </row>
    <row r="526" ht="15.75" customHeight="1">
      <c r="C526" s="31">
        <v>3.0</v>
      </c>
      <c r="D526" s="35" t="s">
        <v>411</v>
      </c>
      <c r="E526" s="35" t="s">
        <v>17</v>
      </c>
      <c r="G526" t="s">
        <v>48</v>
      </c>
      <c r="H526" t="s">
        <v>48</v>
      </c>
      <c r="J526" t="str">
        <f>VLOOKUP($E526,MAPPING!$B$2:$F$7,2,0)</f>
        <v>DECIMAL</v>
      </c>
      <c r="K526" s="36" t="s">
        <v>23</v>
      </c>
      <c r="L526" t="s">
        <v>48</v>
      </c>
      <c r="M526" t="s">
        <v>48</v>
      </c>
      <c r="P526" t="str">
        <f t="shared" si="157"/>
        <v>FACTOR_VALUE DECIMAL,</v>
      </c>
      <c r="Q526" t="str">
        <f>VLOOKUP($E526,MAPPING!$B$2:$F$7,3,0)</f>
        <v>DECIMAL</v>
      </c>
      <c r="R526" s="36" t="s">
        <v>23</v>
      </c>
      <c r="S526" s="27" t="s">
        <v>48</v>
      </c>
      <c r="T526" s="27" t="s">
        <v>48</v>
      </c>
      <c r="W526" t="str">
        <f t="shared" si="158"/>
        <v>FACTOR_VALUE DECIMAL(10,2),</v>
      </c>
      <c r="X526" t="str">
        <f>VLOOKUP($E526,MAPPING!$B$2:$F$7,4,0)</f>
        <v>DECIMAL</v>
      </c>
      <c r="Y526" s="36" t="s">
        <v>23</v>
      </c>
      <c r="Z526" s="27" t="s">
        <v>48</v>
      </c>
      <c r="AA526" s="27" t="s">
        <v>48</v>
      </c>
      <c r="AD526" s="28" t="str">
        <f t="shared" si="159"/>
        <v>FACTOR_VALUE DECIMAL(10,2),</v>
      </c>
      <c r="AE526" t="str">
        <f>VLOOKUP($E526,MAPPING!$B$2:$F$7,5,0)</f>
        <v>DECIMAL</v>
      </c>
      <c r="AF526" s="36" t="s">
        <v>23</v>
      </c>
      <c r="AG526" s="8" t="s">
        <v>48</v>
      </c>
      <c r="AH526" s="8" t="s">
        <v>48</v>
      </c>
      <c r="AK526" t="str">
        <f t="shared" si="160"/>
        <v>FACTOR_VALUE DECIMAL(10,2),</v>
      </c>
    </row>
    <row r="527" ht="15.75" customHeight="1">
      <c r="C527" s="31">
        <v>4.0</v>
      </c>
      <c r="D527" s="35" t="s">
        <v>222</v>
      </c>
      <c r="E527" s="35" t="s">
        <v>12</v>
      </c>
      <c r="G527" t="s">
        <v>48</v>
      </c>
      <c r="H527" t="s">
        <v>48</v>
      </c>
      <c r="J527" t="str">
        <f>VLOOKUP($E527,MAPPING!$B$2:$F$7,2,0)</f>
        <v>INT</v>
      </c>
      <c r="K527" s="9">
        <v>50.0</v>
      </c>
      <c r="L527" t="s">
        <v>48</v>
      </c>
      <c r="M527" t="s">
        <v>48</v>
      </c>
      <c r="P527" t="str">
        <f>CONCATENATE(UPPER($D527)," ",J527,")",CHAR(10),"ROW FORMAT DELIMITED FIELDS TERMINATED BY ',';",)</f>
        <v>VERSION INT)
ROW FORMAT DELIMITED FIELDS TERMINATED BY ',';</v>
      </c>
      <c r="Q527" t="str">
        <f>VLOOKUP($E527,MAPPING!$B$2:$F$7,3,0)</f>
        <v>INTEGER</v>
      </c>
      <c r="R527" s="9">
        <v>50.0</v>
      </c>
      <c r="S527" s="27" t="s">
        <v>48</v>
      </c>
      <c r="T527" s="27" t="s">
        <v>48</v>
      </c>
      <c r="W527" t="str">
        <f>CONCATENATE(UPPER($D527)," ",Q527,"(",R527,")",IF(U527&lt;&gt;"",CONCATENATE(" DEFAULT ",U527),""),IF(S527="Y"," NOT NULL",""),");")</f>
        <v>VERSION INTEGER(50));</v>
      </c>
      <c r="X527" t="str">
        <f>VLOOKUP($E527,MAPPING!$B$2:$F$7,4,0)</f>
        <v>INTEGER</v>
      </c>
      <c r="Y527" s="9">
        <v>50.0</v>
      </c>
      <c r="Z527" s="27" t="s">
        <v>48</v>
      </c>
      <c r="AA527" s="27" t="s">
        <v>48</v>
      </c>
      <c r="AD527" s="28" t="str">
        <f>CONCATENATE(UPPER($D527)," ",X527,IF(AE527="INTEGER","",CONCATENATE("(",AF527,")")) ,IF(AG527="Y"," NOT NULL",""),");")</f>
        <v>VERSION INTEGER);</v>
      </c>
      <c r="AE527" t="str">
        <f>VLOOKUP($E527,MAPPING!$B$2:$F$7,5,0)</f>
        <v>INTEGER</v>
      </c>
      <c r="AF527" s="9">
        <v>50.0</v>
      </c>
      <c r="AG527" s="8" t="s">
        <v>48</v>
      </c>
      <c r="AH527" s="8" t="s">
        <v>48</v>
      </c>
      <c r="AK527" t="str">
        <f>CONCATENATE(UPPER($D527)," ",AE527,IF(AE527="INTEGER","",CONCATENATE("(",AF527,")")),IF(AI527&lt;&gt;"",CONCATENATE(" DEFAULT ",AI527),""),IF(AG527="Y"," NOT NULL",""),");")</f>
        <v>VERSION INTEGER);</v>
      </c>
    </row>
    <row r="528" ht="15.75" customHeight="1">
      <c r="B528" s="34" t="s">
        <v>422</v>
      </c>
      <c r="C528" s="31">
        <v>0.0</v>
      </c>
      <c r="D528" s="35" t="s">
        <v>423</v>
      </c>
      <c r="E528" s="35" t="s">
        <v>7</v>
      </c>
      <c r="G528" t="s">
        <v>48</v>
      </c>
      <c r="H528" t="s">
        <v>48</v>
      </c>
      <c r="J528" t="str">
        <f>VLOOKUP($E528,MAPPING!$B$2:$F$7,2,0)</f>
        <v>STRING</v>
      </c>
      <c r="K528" s="36">
        <v>50.0</v>
      </c>
      <c r="L528" t="s">
        <v>48</v>
      </c>
      <c r="M528" t="s">
        <v>48</v>
      </c>
      <c r="O528" s="26" t="str">
        <f>CONCATENATE("DROP TABLE IF EXISTS ",UPPER($B$528),";",CHAR(10),"CREATE TABLE ",UPPER($B$528),"(")</f>
        <v>DROP TABLE IF EXISTS INDUSTRY_FACTOR_CORRELATION;
CREATE TABLE INDUSTRY_FACTOR_CORRELATION(</v>
      </c>
      <c r="P528" t="str">
        <f t="shared" ref="P528:P533" si="161">CONCATENATE(UPPER($D528)," ",J528,",")</f>
        <v>FACTOR STRING,</v>
      </c>
      <c r="Q528" t="str">
        <f>VLOOKUP($E528,MAPPING!$B$2:$F$7,3,0)</f>
        <v>VARCHAR</v>
      </c>
      <c r="R528" s="36">
        <v>50.0</v>
      </c>
      <c r="S528" s="27" t="s">
        <v>48</v>
      </c>
      <c r="T528" s="27" t="s">
        <v>48</v>
      </c>
      <c r="V528" s="26" t="str">
        <f>CONCATENATE("DROP TABLE IF EXISTS ",UPPER($B$528),";",CHAR(10),"CREATE TABLE ",UPPER($B$528),"(")</f>
        <v>DROP TABLE IF EXISTS INDUSTRY_FACTOR_CORRELATION;
CREATE TABLE INDUSTRY_FACTOR_CORRELATION(</v>
      </c>
      <c r="W528" t="str">
        <f t="shared" ref="W528:W533" si="162">CONCATENATE(UPPER($D528)," ",Q528,"(",R528,")",IF(U528&lt;&gt;"",CONCATENATE(" DEFAULT ",U528),""),IF(S528="Y"," NOT NULL",""),",")</f>
        <v>FACTOR VARCHAR(50),</v>
      </c>
      <c r="X528" t="str">
        <f>VLOOKUP($E528,MAPPING!$B$2:$F$7,4,0)</f>
        <v>VARCHAR2</v>
      </c>
      <c r="Y528" s="36">
        <v>50.0</v>
      </c>
      <c r="Z528" s="27" t="s">
        <v>48</v>
      </c>
      <c r="AA528" s="27" t="s">
        <v>48</v>
      </c>
      <c r="AC528" s="26" t="str">
        <f>CONCATENATE("DROP TABLE IF EXISTS ",UPPER($B$528),";",CHAR(10),"CREATE TABLE ",UPPER($B$528),"(")</f>
        <v>DROP TABLE IF EXISTS INDUSTRY_FACTOR_CORRELATION;
CREATE TABLE INDUSTRY_FACTOR_CORRELATION(</v>
      </c>
      <c r="AD528" s="28" t="str">
        <f t="shared" ref="AD528:AD533" si="163">CONCATENATE(UPPER($D528)," ",X528,IF(AE528="INTEGER","",CONCATENATE("(",AF528,")")) ,IF(AG528="Y"," NOT NULL",""),",")</f>
        <v>FACTOR VARCHAR2(50),</v>
      </c>
      <c r="AE528" t="str">
        <f>VLOOKUP($E528,MAPPING!$B$2:$F$7,5,0)</f>
        <v> VARCHAR</v>
      </c>
      <c r="AF528" s="36">
        <v>50.0</v>
      </c>
      <c r="AG528" s="8" t="s">
        <v>48</v>
      </c>
      <c r="AH528" s="8" t="s">
        <v>48</v>
      </c>
      <c r="AJ528" s="26" t="str">
        <f>CONCATENATE("DROP TABLE IF EXISTS ",UPPER($B$528),";",CHAR(10),"CREATE TABLE ",UPPER($B$528),"(")</f>
        <v>DROP TABLE IF EXISTS INDUSTRY_FACTOR_CORRELATION;
CREATE TABLE INDUSTRY_FACTOR_CORRELATION(</v>
      </c>
      <c r="AK528" t="str">
        <f t="shared" ref="AK528:AK533" si="164">CONCATENATE(UPPER($D528)," ",AE528,IF(AE528="INTEGER","",CONCATENATE("(",AF528,")")),IF(AI528&lt;&gt;"",CONCATENATE(" DEFAULT ",AI528),""),IF(AG528="Y"," NOT NULL",""),",")</f>
        <v>FACTOR  VARCHAR(50),</v>
      </c>
    </row>
    <row r="529" ht="15.75" customHeight="1">
      <c r="C529" s="31">
        <v>1.0</v>
      </c>
      <c r="D529" s="35" t="s">
        <v>424</v>
      </c>
      <c r="E529" s="35" t="s">
        <v>17</v>
      </c>
      <c r="G529" t="s">
        <v>48</v>
      </c>
      <c r="H529" t="s">
        <v>48</v>
      </c>
      <c r="J529" t="str">
        <f>VLOOKUP($E529,MAPPING!$B$2:$F$7,2,0)</f>
        <v>DECIMAL</v>
      </c>
      <c r="K529" s="36" t="s">
        <v>23</v>
      </c>
      <c r="L529" t="s">
        <v>48</v>
      </c>
      <c r="M529" t="s">
        <v>48</v>
      </c>
      <c r="P529" t="str">
        <f t="shared" si="161"/>
        <v>FACTOR1 DECIMAL,</v>
      </c>
      <c r="Q529" t="str">
        <f>VLOOKUP($E529,MAPPING!$B$2:$F$7,3,0)</f>
        <v>DECIMAL</v>
      </c>
      <c r="R529" s="36" t="s">
        <v>23</v>
      </c>
      <c r="S529" s="27" t="s">
        <v>48</v>
      </c>
      <c r="T529" s="27" t="s">
        <v>48</v>
      </c>
      <c r="W529" t="str">
        <f t="shared" si="162"/>
        <v>FACTOR1 DECIMAL(10,2),</v>
      </c>
      <c r="X529" t="str">
        <f>VLOOKUP($E529,MAPPING!$B$2:$F$7,4,0)</f>
        <v>DECIMAL</v>
      </c>
      <c r="Y529" s="36" t="s">
        <v>23</v>
      </c>
      <c r="Z529" s="27" t="s">
        <v>48</v>
      </c>
      <c r="AA529" s="27" t="s">
        <v>48</v>
      </c>
      <c r="AD529" s="28" t="str">
        <f t="shared" si="163"/>
        <v>FACTOR1 DECIMAL(10,2),</v>
      </c>
      <c r="AE529" t="str">
        <f>VLOOKUP($E529,MAPPING!$B$2:$F$7,5,0)</f>
        <v>DECIMAL</v>
      </c>
      <c r="AF529" s="36" t="s">
        <v>23</v>
      </c>
      <c r="AG529" s="8" t="s">
        <v>48</v>
      </c>
      <c r="AH529" s="8" t="s">
        <v>48</v>
      </c>
      <c r="AK529" t="str">
        <f t="shared" si="164"/>
        <v>FACTOR1 DECIMAL(10,2),</v>
      </c>
    </row>
    <row r="530" ht="15.75" customHeight="1">
      <c r="C530" s="31">
        <v>2.0</v>
      </c>
      <c r="D530" s="35" t="s">
        <v>425</v>
      </c>
      <c r="E530" s="35" t="s">
        <v>17</v>
      </c>
      <c r="G530" t="s">
        <v>48</v>
      </c>
      <c r="H530" t="s">
        <v>48</v>
      </c>
      <c r="J530" t="str">
        <f>VLOOKUP($E530,MAPPING!$B$2:$F$7,2,0)</f>
        <v>DECIMAL</v>
      </c>
      <c r="K530" s="36" t="s">
        <v>23</v>
      </c>
      <c r="L530" t="s">
        <v>48</v>
      </c>
      <c r="M530" t="s">
        <v>48</v>
      </c>
      <c r="P530" t="str">
        <f t="shared" si="161"/>
        <v>FACTOR2 DECIMAL,</v>
      </c>
      <c r="Q530" t="str">
        <f>VLOOKUP($E530,MAPPING!$B$2:$F$7,3,0)</f>
        <v>DECIMAL</v>
      </c>
      <c r="R530" s="36" t="s">
        <v>23</v>
      </c>
      <c r="S530" s="27" t="s">
        <v>48</v>
      </c>
      <c r="T530" s="27" t="s">
        <v>48</v>
      </c>
      <c r="W530" t="str">
        <f t="shared" si="162"/>
        <v>FACTOR2 DECIMAL(10,2),</v>
      </c>
      <c r="X530" t="str">
        <f>VLOOKUP($E530,MAPPING!$B$2:$F$7,4,0)</f>
        <v>DECIMAL</v>
      </c>
      <c r="Y530" s="36" t="s">
        <v>23</v>
      </c>
      <c r="Z530" s="27" t="s">
        <v>48</v>
      </c>
      <c r="AA530" s="27" t="s">
        <v>48</v>
      </c>
      <c r="AD530" s="28" t="str">
        <f t="shared" si="163"/>
        <v>FACTOR2 DECIMAL(10,2),</v>
      </c>
      <c r="AE530" t="str">
        <f>VLOOKUP($E530,MAPPING!$B$2:$F$7,5,0)</f>
        <v>DECIMAL</v>
      </c>
      <c r="AF530" s="36" t="s">
        <v>23</v>
      </c>
      <c r="AG530" s="8" t="s">
        <v>48</v>
      </c>
      <c r="AH530" s="8" t="s">
        <v>48</v>
      </c>
      <c r="AK530" t="str">
        <f t="shared" si="164"/>
        <v>FACTOR2 DECIMAL(10,2),</v>
      </c>
    </row>
    <row r="531" ht="15.75" customHeight="1">
      <c r="C531" s="31">
        <v>3.0</v>
      </c>
      <c r="D531" s="35" t="s">
        <v>426</v>
      </c>
      <c r="E531" s="35" t="s">
        <v>17</v>
      </c>
      <c r="G531" t="s">
        <v>48</v>
      </c>
      <c r="H531" t="s">
        <v>48</v>
      </c>
      <c r="J531" t="str">
        <f>VLOOKUP($E531,MAPPING!$B$2:$F$7,2,0)</f>
        <v>DECIMAL</v>
      </c>
      <c r="K531" s="36" t="s">
        <v>23</v>
      </c>
      <c r="L531" t="s">
        <v>48</v>
      </c>
      <c r="M531" t="s">
        <v>48</v>
      </c>
      <c r="P531" t="str">
        <f t="shared" si="161"/>
        <v>FACTOR3 DECIMAL,</v>
      </c>
      <c r="Q531" t="str">
        <f>VLOOKUP($E531,MAPPING!$B$2:$F$7,3,0)</f>
        <v>DECIMAL</v>
      </c>
      <c r="R531" s="36" t="s">
        <v>23</v>
      </c>
      <c r="S531" s="27" t="s">
        <v>48</v>
      </c>
      <c r="T531" s="27" t="s">
        <v>48</v>
      </c>
      <c r="W531" t="str">
        <f t="shared" si="162"/>
        <v>FACTOR3 DECIMAL(10,2),</v>
      </c>
      <c r="X531" t="str">
        <f>VLOOKUP($E531,MAPPING!$B$2:$F$7,4,0)</f>
        <v>DECIMAL</v>
      </c>
      <c r="Y531" s="36" t="s">
        <v>23</v>
      </c>
      <c r="Z531" s="27" t="s">
        <v>48</v>
      </c>
      <c r="AA531" s="27" t="s">
        <v>48</v>
      </c>
      <c r="AD531" s="28" t="str">
        <f t="shared" si="163"/>
        <v>FACTOR3 DECIMAL(10,2),</v>
      </c>
      <c r="AE531" t="str">
        <f>VLOOKUP($E531,MAPPING!$B$2:$F$7,5,0)</f>
        <v>DECIMAL</v>
      </c>
      <c r="AF531" s="36" t="s">
        <v>23</v>
      </c>
      <c r="AG531" s="8" t="s">
        <v>48</v>
      </c>
      <c r="AH531" s="8" t="s">
        <v>48</v>
      </c>
      <c r="AK531" t="str">
        <f t="shared" si="164"/>
        <v>FACTOR3 DECIMAL(10,2),</v>
      </c>
    </row>
    <row r="532" ht="15.75" customHeight="1">
      <c r="C532" s="31">
        <v>4.0</v>
      </c>
      <c r="D532" s="35" t="s">
        <v>427</v>
      </c>
      <c r="E532" s="35" t="s">
        <v>17</v>
      </c>
      <c r="G532" t="s">
        <v>48</v>
      </c>
      <c r="H532" t="s">
        <v>48</v>
      </c>
      <c r="J532" t="str">
        <f>VLOOKUP($E532,MAPPING!$B$2:$F$7,2,0)</f>
        <v>DECIMAL</v>
      </c>
      <c r="K532" s="36" t="s">
        <v>23</v>
      </c>
      <c r="L532" t="s">
        <v>48</v>
      </c>
      <c r="M532" t="s">
        <v>48</v>
      </c>
      <c r="P532" t="str">
        <f t="shared" si="161"/>
        <v>FACTOR4 DECIMAL,</v>
      </c>
      <c r="Q532" t="str">
        <f>VLOOKUP($E532,MAPPING!$B$2:$F$7,3,0)</f>
        <v>DECIMAL</v>
      </c>
      <c r="R532" s="36" t="s">
        <v>23</v>
      </c>
      <c r="S532" s="27" t="s">
        <v>48</v>
      </c>
      <c r="T532" s="27" t="s">
        <v>48</v>
      </c>
      <c r="W532" t="str">
        <f t="shared" si="162"/>
        <v>FACTOR4 DECIMAL(10,2),</v>
      </c>
      <c r="X532" t="str">
        <f>VLOOKUP($E532,MAPPING!$B$2:$F$7,4,0)</f>
        <v>DECIMAL</v>
      </c>
      <c r="Y532" s="36" t="s">
        <v>23</v>
      </c>
      <c r="Z532" s="27" t="s">
        <v>48</v>
      </c>
      <c r="AA532" s="27" t="s">
        <v>48</v>
      </c>
      <c r="AD532" s="28" t="str">
        <f t="shared" si="163"/>
        <v>FACTOR4 DECIMAL(10,2),</v>
      </c>
      <c r="AE532" t="str">
        <f>VLOOKUP($E532,MAPPING!$B$2:$F$7,5,0)</f>
        <v>DECIMAL</v>
      </c>
      <c r="AF532" s="36" t="s">
        <v>23</v>
      </c>
      <c r="AG532" s="8" t="s">
        <v>48</v>
      </c>
      <c r="AH532" s="8" t="s">
        <v>48</v>
      </c>
      <c r="AK532" t="str">
        <f t="shared" si="164"/>
        <v>FACTOR4 DECIMAL(10,2),</v>
      </c>
    </row>
    <row r="533" ht="15.75" customHeight="1">
      <c r="C533" s="31">
        <v>5.0</v>
      </c>
      <c r="D533" s="35" t="s">
        <v>281</v>
      </c>
      <c r="E533" s="35" t="s">
        <v>7</v>
      </c>
      <c r="G533" t="s">
        <v>48</v>
      </c>
      <c r="H533" t="s">
        <v>48</v>
      </c>
      <c r="J533" t="str">
        <f>VLOOKUP($E533,MAPPING!$B$2:$F$7,2,0)</f>
        <v>STRING</v>
      </c>
      <c r="K533" s="36">
        <v>50.0</v>
      </c>
      <c r="L533" t="s">
        <v>48</v>
      </c>
      <c r="M533" t="s">
        <v>48</v>
      </c>
      <c r="P533" t="str">
        <f t="shared" si="161"/>
        <v>REPORTING_DATE STRING,</v>
      </c>
      <c r="Q533" t="str">
        <f>VLOOKUP($E533,MAPPING!$B$2:$F$7,3,0)</f>
        <v>VARCHAR</v>
      </c>
      <c r="R533" s="36">
        <v>50.0</v>
      </c>
      <c r="S533" s="27" t="s">
        <v>48</v>
      </c>
      <c r="T533" s="27" t="s">
        <v>48</v>
      </c>
      <c r="W533" t="str">
        <f t="shared" si="162"/>
        <v>REPORTING_DATE VARCHAR(50),</v>
      </c>
      <c r="X533" t="str">
        <f>VLOOKUP($E533,MAPPING!$B$2:$F$7,4,0)</f>
        <v>VARCHAR2</v>
      </c>
      <c r="Y533" s="36">
        <v>50.0</v>
      </c>
      <c r="Z533" s="27" t="s">
        <v>48</v>
      </c>
      <c r="AA533" s="27" t="s">
        <v>48</v>
      </c>
      <c r="AD533" s="28" t="str">
        <f t="shared" si="163"/>
        <v>REPORTING_DATE VARCHAR2(50),</v>
      </c>
      <c r="AE533" t="str">
        <f>VLOOKUP($E533,MAPPING!$B$2:$F$7,5,0)</f>
        <v> VARCHAR</v>
      </c>
      <c r="AF533" s="36">
        <v>50.0</v>
      </c>
      <c r="AG533" s="8" t="s">
        <v>48</v>
      </c>
      <c r="AH533" s="8" t="s">
        <v>48</v>
      </c>
      <c r="AK533" t="str">
        <f t="shared" si="164"/>
        <v>REPORTING_DATE  VARCHAR(50),</v>
      </c>
    </row>
    <row r="534" ht="15.75" customHeight="1">
      <c r="C534" s="31">
        <v>6.0</v>
      </c>
      <c r="D534" s="35" t="s">
        <v>222</v>
      </c>
      <c r="E534" s="35" t="s">
        <v>12</v>
      </c>
      <c r="G534" t="s">
        <v>48</v>
      </c>
      <c r="H534" t="s">
        <v>48</v>
      </c>
      <c r="J534" t="str">
        <f>VLOOKUP($E534,MAPPING!$B$2:$F$7,2,0)</f>
        <v>INT</v>
      </c>
      <c r="K534" s="9">
        <v>50.0</v>
      </c>
      <c r="L534" t="s">
        <v>48</v>
      </c>
      <c r="M534" t="s">
        <v>48</v>
      </c>
      <c r="P534" t="str">
        <f>CONCATENATE(UPPER($D534)," ",J534,")",CHAR(10),"ROW FORMAT DELIMITED FIELDS TERMINATED BY ',';",)</f>
        <v>VERSION INT)
ROW FORMAT DELIMITED FIELDS TERMINATED BY ',';</v>
      </c>
      <c r="Q534" t="str">
        <f>VLOOKUP($E534,MAPPING!$B$2:$F$7,3,0)</f>
        <v>INTEGER</v>
      </c>
      <c r="R534" s="9">
        <v>50.0</v>
      </c>
      <c r="S534" s="27" t="s">
        <v>48</v>
      </c>
      <c r="T534" s="27" t="s">
        <v>48</v>
      </c>
      <c r="W534" t="str">
        <f>CONCATENATE(UPPER($D534)," ",Q534,"(",R534,")",IF(U534&lt;&gt;"",CONCATENATE(" DEFAULT ",U534),""),IF(S534="Y"," NOT NULL",""),");")</f>
        <v>VERSION INTEGER(50));</v>
      </c>
      <c r="X534" t="str">
        <f>VLOOKUP($E534,MAPPING!$B$2:$F$7,4,0)</f>
        <v>INTEGER</v>
      </c>
      <c r="Y534" s="9">
        <v>50.0</v>
      </c>
      <c r="Z534" s="27" t="s">
        <v>48</v>
      </c>
      <c r="AA534" s="27" t="s">
        <v>48</v>
      </c>
      <c r="AD534" s="28" t="str">
        <f>CONCATENATE(UPPER($D534)," ",X534,IF(AE534="INTEGER","",CONCATENATE("(",AF534,")")) ,IF(AG534="Y"," NOT NULL",""),");")</f>
        <v>VERSION INTEGER);</v>
      </c>
      <c r="AE534" t="str">
        <f>VLOOKUP($E534,MAPPING!$B$2:$F$7,5,0)</f>
        <v>INTEGER</v>
      </c>
      <c r="AF534" s="9">
        <v>50.0</v>
      </c>
      <c r="AG534" s="8" t="s">
        <v>48</v>
      </c>
      <c r="AH534" s="8" t="s">
        <v>48</v>
      </c>
      <c r="AK534" t="str">
        <f>CONCATENATE(UPPER($D534)," ",AE534,IF(AE534="INTEGER","",CONCATENATE("(",AF534,")")),IF(AI534&lt;&gt;"",CONCATENATE(" DEFAULT ",AI534),""),IF(AG534="Y"," NOT NULL",""),");")</f>
        <v>VERSION INTEGER);</v>
      </c>
    </row>
    <row r="535" ht="15.75" customHeight="1">
      <c r="B535" s="34" t="s">
        <v>428</v>
      </c>
      <c r="C535" s="31">
        <v>0.0</v>
      </c>
      <c r="D535" s="35" t="s">
        <v>283</v>
      </c>
      <c r="E535" s="35" t="s">
        <v>7</v>
      </c>
      <c r="G535" t="s">
        <v>48</v>
      </c>
      <c r="H535" t="s">
        <v>48</v>
      </c>
      <c r="J535" t="str">
        <f>VLOOKUP($E535,MAPPING!$B$2:$F$7,2,0)</f>
        <v>STRING</v>
      </c>
      <c r="K535" s="36">
        <v>50.0</v>
      </c>
      <c r="L535" t="s">
        <v>48</v>
      </c>
      <c r="M535" t="s">
        <v>48</v>
      </c>
      <c r="O535" s="26" t="str">
        <f>CONCATENATE("DROP TABLE IF EXISTS ",UPPER($B$535),";",CHAR(10),"CREATE TABLE ",UPPER($B$535),"(")</f>
        <v>DROP TABLE IF EXISTS INDUSTRY_FACTOR_MEAN;
CREATE TABLE INDUSTRY_FACTOR_MEAN(</v>
      </c>
      <c r="P535" t="str">
        <f t="shared" ref="P535:P537" si="165">CONCATENATE(UPPER($D535)," ",J535,",")</f>
        <v>ID STRING,</v>
      </c>
      <c r="Q535" t="str">
        <f>VLOOKUP($E535,MAPPING!$B$2:$F$7,3,0)</f>
        <v>VARCHAR</v>
      </c>
      <c r="R535" s="36">
        <v>50.0</v>
      </c>
      <c r="S535" s="27" t="s">
        <v>48</v>
      </c>
      <c r="T535" s="27" t="s">
        <v>48</v>
      </c>
      <c r="V535" s="26" t="str">
        <f>CONCATENATE("DROP TABLE IF EXISTS ",UPPER($B$535),";",CHAR(10),"CREATE TABLE ",UPPER($B$535),"(")</f>
        <v>DROP TABLE IF EXISTS INDUSTRY_FACTOR_MEAN;
CREATE TABLE INDUSTRY_FACTOR_MEAN(</v>
      </c>
      <c r="W535" t="str">
        <f t="shared" ref="W535:W537" si="166">CONCATENATE(UPPER($D535)," ",Q535,"(",R535,")",IF(U535&lt;&gt;"",CONCATENATE(" DEFAULT ",U535),""),IF(S535="Y"," NOT NULL",""),",")</f>
        <v>ID VARCHAR(50),</v>
      </c>
      <c r="X535" t="str">
        <f>VLOOKUP($E535,MAPPING!$B$2:$F$7,4,0)</f>
        <v>VARCHAR2</v>
      </c>
      <c r="Y535" s="36">
        <v>50.0</v>
      </c>
      <c r="Z535" s="27" t="s">
        <v>48</v>
      </c>
      <c r="AA535" s="27" t="s">
        <v>48</v>
      </c>
      <c r="AC535" s="26" t="str">
        <f>CONCATENATE("DROP TABLE IF EXISTS ",UPPER($B$535),";",CHAR(10),"CREATE TABLE ",UPPER($B$535),"(")</f>
        <v>DROP TABLE IF EXISTS INDUSTRY_FACTOR_MEAN;
CREATE TABLE INDUSTRY_FACTOR_MEAN(</v>
      </c>
      <c r="AD535" s="28" t="str">
        <f t="shared" ref="AD535:AD537" si="167">CONCATENATE(UPPER($D535)," ",X535,IF(AE535="INTEGER","",CONCATENATE("(",AF535,")")) ,IF(AG535="Y"," NOT NULL",""),",")</f>
        <v>ID VARCHAR2(50),</v>
      </c>
      <c r="AE535" t="str">
        <f>VLOOKUP($E535,MAPPING!$B$2:$F$7,5,0)</f>
        <v> VARCHAR</v>
      </c>
      <c r="AF535" s="36">
        <v>50.0</v>
      </c>
      <c r="AG535" s="8" t="s">
        <v>48</v>
      </c>
      <c r="AH535" s="8" t="s">
        <v>48</v>
      </c>
      <c r="AJ535" s="26" t="str">
        <f>CONCATENATE("DROP TABLE IF EXISTS ",UPPER($B$535),";",CHAR(10),"CREATE TABLE ",UPPER($B$535),"(")</f>
        <v>DROP TABLE IF EXISTS INDUSTRY_FACTOR_MEAN;
CREATE TABLE INDUSTRY_FACTOR_MEAN(</v>
      </c>
      <c r="AK535" t="str">
        <f t="shared" ref="AK535:AK537" si="168">CONCATENATE(UPPER($D535)," ",AE535,IF(AE535="INTEGER","",CONCATENATE("(",AF535,")")),IF(AI535&lt;&gt;"",CONCATENATE(" DEFAULT ",AI535),""),IF(AG535="Y"," NOT NULL",""),",")</f>
        <v>ID  VARCHAR(50),</v>
      </c>
    </row>
    <row r="536" ht="15.75" customHeight="1">
      <c r="C536" s="31">
        <v>1.0</v>
      </c>
      <c r="D536" s="35" t="s">
        <v>429</v>
      </c>
      <c r="E536" s="35" t="s">
        <v>17</v>
      </c>
      <c r="G536" t="s">
        <v>48</v>
      </c>
      <c r="H536" t="s">
        <v>48</v>
      </c>
      <c r="J536" t="str">
        <f>VLOOKUP($E536,MAPPING!$B$2:$F$7,2,0)</f>
        <v>DECIMAL</v>
      </c>
      <c r="K536" s="36" t="s">
        <v>23</v>
      </c>
      <c r="L536" t="s">
        <v>48</v>
      </c>
      <c r="M536" t="s">
        <v>48</v>
      </c>
      <c r="P536" t="str">
        <f t="shared" si="165"/>
        <v>MEAN DECIMAL,</v>
      </c>
      <c r="Q536" t="str">
        <f>VLOOKUP($E536,MAPPING!$B$2:$F$7,3,0)</f>
        <v>DECIMAL</v>
      </c>
      <c r="R536" s="36" t="s">
        <v>23</v>
      </c>
      <c r="S536" s="27" t="s">
        <v>48</v>
      </c>
      <c r="T536" s="27" t="s">
        <v>48</v>
      </c>
      <c r="W536" t="str">
        <f t="shared" si="166"/>
        <v>MEAN DECIMAL(10,2),</v>
      </c>
      <c r="X536" t="str">
        <f>VLOOKUP($E536,MAPPING!$B$2:$F$7,4,0)</f>
        <v>DECIMAL</v>
      </c>
      <c r="Y536" s="36" t="s">
        <v>23</v>
      </c>
      <c r="Z536" s="27" t="s">
        <v>48</v>
      </c>
      <c r="AA536" s="27" t="s">
        <v>48</v>
      </c>
      <c r="AD536" s="28" t="str">
        <f t="shared" si="167"/>
        <v>MEAN DECIMAL(10,2),</v>
      </c>
      <c r="AE536" t="str">
        <f>VLOOKUP($E536,MAPPING!$B$2:$F$7,5,0)</f>
        <v>DECIMAL</v>
      </c>
      <c r="AF536" s="36" t="s">
        <v>23</v>
      </c>
      <c r="AG536" s="8" t="s">
        <v>48</v>
      </c>
      <c r="AH536" s="8" t="s">
        <v>48</v>
      </c>
      <c r="AK536" t="str">
        <f t="shared" si="168"/>
        <v>MEAN DECIMAL(10,2),</v>
      </c>
    </row>
    <row r="537" ht="15.75" customHeight="1">
      <c r="C537" s="31">
        <v>2.0</v>
      </c>
      <c r="D537" s="35" t="s">
        <v>281</v>
      </c>
      <c r="E537" s="35" t="s">
        <v>7</v>
      </c>
      <c r="G537" t="s">
        <v>48</v>
      </c>
      <c r="H537" t="s">
        <v>48</v>
      </c>
      <c r="J537" t="str">
        <f>VLOOKUP($E537,MAPPING!$B$2:$F$7,2,0)</f>
        <v>STRING</v>
      </c>
      <c r="K537" s="36">
        <v>50.0</v>
      </c>
      <c r="L537" t="s">
        <v>48</v>
      </c>
      <c r="M537" t="s">
        <v>48</v>
      </c>
      <c r="P537" t="str">
        <f t="shared" si="165"/>
        <v>REPORTING_DATE STRING,</v>
      </c>
      <c r="Q537" t="str">
        <f>VLOOKUP($E537,MAPPING!$B$2:$F$7,3,0)</f>
        <v>VARCHAR</v>
      </c>
      <c r="R537" s="36">
        <v>50.0</v>
      </c>
      <c r="S537" s="27" t="s">
        <v>48</v>
      </c>
      <c r="T537" s="27" t="s">
        <v>48</v>
      </c>
      <c r="W537" t="str">
        <f t="shared" si="166"/>
        <v>REPORTING_DATE VARCHAR(50),</v>
      </c>
      <c r="X537" t="str">
        <f>VLOOKUP($E537,MAPPING!$B$2:$F$7,4,0)</f>
        <v>VARCHAR2</v>
      </c>
      <c r="Y537" s="36">
        <v>50.0</v>
      </c>
      <c r="Z537" s="27" t="s">
        <v>48</v>
      </c>
      <c r="AA537" s="27" t="s">
        <v>48</v>
      </c>
      <c r="AD537" s="28" t="str">
        <f t="shared" si="167"/>
        <v>REPORTING_DATE VARCHAR2(50),</v>
      </c>
      <c r="AE537" t="str">
        <f>VLOOKUP($E537,MAPPING!$B$2:$F$7,5,0)</f>
        <v> VARCHAR</v>
      </c>
      <c r="AF537" s="36">
        <v>50.0</v>
      </c>
      <c r="AG537" s="8" t="s">
        <v>48</v>
      </c>
      <c r="AH537" s="8" t="s">
        <v>48</v>
      </c>
      <c r="AK537" t="str">
        <f t="shared" si="168"/>
        <v>REPORTING_DATE  VARCHAR(50),</v>
      </c>
    </row>
    <row r="538" ht="15.75" customHeight="1">
      <c r="C538" s="31">
        <v>3.0</v>
      </c>
      <c r="D538" s="35" t="s">
        <v>222</v>
      </c>
      <c r="E538" s="35" t="s">
        <v>12</v>
      </c>
      <c r="G538" t="s">
        <v>48</v>
      </c>
      <c r="H538" t="s">
        <v>48</v>
      </c>
      <c r="J538" t="str">
        <f>VLOOKUP($E538,MAPPING!$B$2:$F$7,2,0)</f>
        <v>INT</v>
      </c>
      <c r="K538" s="9">
        <v>50.0</v>
      </c>
      <c r="L538" t="s">
        <v>48</v>
      </c>
      <c r="M538" t="s">
        <v>48</v>
      </c>
      <c r="P538" t="str">
        <f>CONCATENATE(UPPER($D538)," ",J538,")",CHAR(10),"ROW FORMAT DELIMITED FIELDS TERMINATED BY ',';",)</f>
        <v>VERSION INT)
ROW FORMAT DELIMITED FIELDS TERMINATED BY ',';</v>
      </c>
      <c r="Q538" t="str">
        <f>VLOOKUP($E538,MAPPING!$B$2:$F$7,3,0)</f>
        <v>INTEGER</v>
      </c>
      <c r="R538" s="9">
        <v>50.0</v>
      </c>
      <c r="S538" s="27" t="s">
        <v>48</v>
      </c>
      <c r="T538" s="27" t="s">
        <v>48</v>
      </c>
      <c r="W538" t="str">
        <f>CONCATENATE(UPPER($D538)," ",Q538,"(",R538,")",IF(U538&lt;&gt;"",CONCATENATE(" DEFAULT ",U538),""),IF(S538="Y"," NOT NULL",""),");")</f>
        <v>VERSION INTEGER(50));</v>
      </c>
      <c r="X538" t="str">
        <f>VLOOKUP($E538,MAPPING!$B$2:$F$7,4,0)</f>
        <v>INTEGER</v>
      </c>
      <c r="Y538" s="9">
        <v>50.0</v>
      </c>
      <c r="Z538" s="27" t="s">
        <v>48</v>
      </c>
      <c r="AA538" s="27" t="s">
        <v>48</v>
      </c>
      <c r="AD538" s="28" t="str">
        <f>CONCATENATE(UPPER($D538)," ",X538,IF(AE538="INTEGER","",CONCATENATE("(",AF538,")")) ,IF(AG538="Y"," NOT NULL",""),");")</f>
        <v>VERSION INTEGER);</v>
      </c>
      <c r="AE538" t="str">
        <f>VLOOKUP($E538,MAPPING!$B$2:$F$7,5,0)</f>
        <v>INTEGER</v>
      </c>
      <c r="AF538" s="9">
        <v>50.0</v>
      </c>
      <c r="AG538" s="8" t="s">
        <v>48</v>
      </c>
      <c r="AH538" s="8" t="s">
        <v>48</v>
      </c>
      <c r="AK538" t="str">
        <f>CONCATENATE(UPPER($D538)," ",AE538,IF(AE538="INTEGER","",CONCATENATE("(",AF538,")")),IF(AI538&lt;&gt;"",CONCATENATE(" DEFAULT ",AI538),""),IF(AG538="Y"," NOT NULL",""),");")</f>
        <v>VERSION INTEGER);</v>
      </c>
    </row>
    <row r="539" ht="15.75" customHeight="1">
      <c r="B539" s="34" t="s">
        <v>430</v>
      </c>
      <c r="C539" s="31">
        <v>0.0</v>
      </c>
      <c r="D539" s="35" t="s">
        <v>286</v>
      </c>
      <c r="E539" s="35" t="s">
        <v>12</v>
      </c>
      <c r="G539" t="s">
        <v>48</v>
      </c>
      <c r="H539" t="s">
        <v>48</v>
      </c>
      <c r="J539" t="str">
        <f>VLOOKUP($E539,MAPPING!$B$2:$F$7,2,0)</f>
        <v>INT</v>
      </c>
      <c r="K539" s="9">
        <v>50.0</v>
      </c>
      <c r="L539" t="s">
        <v>48</v>
      </c>
      <c r="M539" t="s">
        <v>48</v>
      </c>
      <c r="O539" s="26" t="str">
        <f>CONCATENATE("DROP TABLE IF EXISTS ",UPPER($B$539),";",CHAR(10),"CREATE TABLE ",UPPER($B$539),"(")</f>
        <v>DROP TABLE IF EXISTS INDUSTRY_FACTOR_SIMULATION_STAGE;
CREATE TABLE INDUSTRY_FACTOR_SIMULATION_STAGE(</v>
      </c>
      <c r="P539" t="str">
        <f t="shared" ref="P539:P543" si="169">CONCATENATE(UPPER($D539)," ",J539,",")</f>
        <v>ITERATION_ID INT,</v>
      </c>
      <c r="Q539" t="str">
        <f>VLOOKUP($E539,MAPPING!$B$2:$F$7,3,0)</f>
        <v>INTEGER</v>
      </c>
      <c r="R539" s="9">
        <v>50.0</v>
      </c>
      <c r="S539" s="27" t="s">
        <v>48</v>
      </c>
      <c r="T539" s="27" t="s">
        <v>48</v>
      </c>
      <c r="V539" s="26" t="str">
        <f>CONCATENATE("DROP TABLE IF EXISTS ",UPPER($B$539),";",CHAR(10),"CREATE TABLE ",UPPER($B$539),"(")</f>
        <v>DROP TABLE IF EXISTS INDUSTRY_FACTOR_SIMULATION_STAGE;
CREATE TABLE INDUSTRY_FACTOR_SIMULATION_STAGE(</v>
      </c>
      <c r="W539" t="str">
        <f t="shared" ref="W539:W543" si="170">CONCATENATE(UPPER($D539)," ",Q539,"(",R539,")",IF(U539&lt;&gt;"",CONCATENATE(" DEFAULT ",U539),""),IF(S539="Y"," NOT NULL",""),",")</f>
        <v>ITERATION_ID INTEGER(50),</v>
      </c>
      <c r="X539" t="str">
        <f>VLOOKUP($E539,MAPPING!$B$2:$F$7,4,0)</f>
        <v>INTEGER</v>
      </c>
      <c r="Y539" s="9">
        <v>50.0</v>
      </c>
      <c r="Z539" s="27" t="s">
        <v>48</v>
      </c>
      <c r="AA539" s="27" t="s">
        <v>48</v>
      </c>
      <c r="AC539" s="26" t="str">
        <f>CONCATENATE("DROP TABLE IF EXISTS ",UPPER($B$539),";",CHAR(10),"CREATE TABLE ",UPPER($B$539),"(")</f>
        <v>DROP TABLE IF EXISTS INDUSTRY_FACTOR_SIMULATION_STAGE;
CREATE TABLE INDUSTRY_FACTOR_SIMULATION_STAGE(</v>
      </c>
      <c r="AD539" s="28" t="str">
        <f t="shared" ref="AD539:AD543" si="171">CONCATENATE(UPPER($D539)," ",X539,IF(AE539="INTEGER","",CONCATENATE("(",AF539,")")) ,IF(AG539="Y"," NOT NULL",""),",")</f>
        <v>ITERATION_ID INTEGER,</v>
      </c>
      <c r="AE539" t="str">
        <f>VLOOKUP($E539,MAPPING!$B$2:$F$7,5,0)</f>
        <v>INTEGER</v>
      </c>
      <c r="AF539" s="9">
        <v>50.0</v>
      </c>
      <c r="AG539" s="8" t="s">
        <v>48</v>
      </c>
      <c r="AH539" s="8" t="s">
        <v>48</v>
      </c>
      <c r="AJ539" s="26" t="str">
        <f>CONCATENATE("DROP TABLE IF EXISTS ",UPPER($B$539),";",CHAR(10),"CREATE TABLE ",UPPER($B$539),"(")</f>
        <v>DROP TABLE IF EXISTS INDUSTRY_FACTOR_SIMULATION_STAGE;
CREATE TABLE INDUSTRY_FACTOR_SIMULATION_STAGE(</v>
      </c>
      <c r="AK539" t="str">
        <f t="shared" ref="AK539:AK543" si="172">CONCATENATE(UPPER($D539)," ",AE539,IF(AE539="INTEGER","",CONCATENATE("(",AF539,")")),IF(AI539&lt;&gt;"",CONCATENATE(" DEFAULT ",AI539),""),IF(AG539="Y"," NOT NULL",""),",")</f>
        <v>ITERATION_ID INTEGER,</v>
      </c>
    </row>
    <row r="540" ht="15.75" customHeight="1">
      <c r="C540" s="31">
        <v>1.0</v>
      </c>
      <c r="D540" s="35" t="s">
        <v>424</v>
      </c>
      <c r="E540" s="35" t="s">
        <v>17</v>
      </c>
      <c r="G540" t="s">
        <v>48</v>
      </c>
      <c r="H540" t="s">
        <v>48</v>
      </c>
      <c r="J540" t="str">
        <f>VLOOKUP($E540,MAPPING!$B$2:$F$7,2,0)</f>
        <v>DECIMAL</v>
      </c>
      <c r="K540" s="36" t="s">
        <v>23</v>
      </c>
      <c r="L540" t="s">
        <v>48</v>
      </c>
      <c r="M540" t="s">
        <v>48</v>
      </c>
      <c r="P540" t="str">
        <f t="shared" si="169"/>
        <v>FACTOR1 DECIMAL,</v>
      </c>
      <c r="Q540" t="str">
        <f>VLOOKUP($E540,MAPPING!$B$2:$F$7,3,0)</f>
        <v>DECIMAL</v>
      </c>
      <c r="R540" s="36" t="s">
        <v>23</v>
      </c>
      <c r="S540" s="27" t="s">
        <v>48</v>
      </c>
      <c r="T540" s="27" t="s">
        <v>48</v>
      </c>
      <c r="W540" t="str">
        <f t="shared" si="170"/>
        <v>FACTOR1 DECIMAL(10,2),</v>
      </c>
      <c r="X540" t="str">
        <f>VLOOKUP($E540,MAPPING!$B$2:$F$7,4,0)</f>
        <v>DECIMAL</v>
      </c>
      <c r="Y540" s="36" t="s">
        <v>23</v>
      </c>
      <c r="Z540" s="27" t="s">
        <v>48</v>
      </c>
      <c r="AA540" s="27" t="s">
        <v>48</v>
      </c>
      <c r="AD540" s="28" t="str">
        <f t="shared" si="171"/>
        <v>FACTOR1 DECIMAL(10,2),</v>
      </c>
      <c r="AE540" t="str">
        <f>VLOOKUP($E540,MAPPING!$B$2:$F$7,5,0)</f>
        <v>DECIMAL</v>
      </c>
      <c r="AF540" s="36" t="s">
        <v>23</v>
      </c>
      <c r="AG540" s="8" t="s">
        <v>48</v>
      </c>
      <c r="AH540" s="8" t="s">
        <v>48</v>
      </c>
      <c r="AK540" t="str">
        <f t="shared" si="172"/>
        <v>FACTOR1 DECIMAL(10,2),</v>
      </c>
    </row>
    <row r="541" ht="15.75" customHeight="1">
      <c r="C541" s="31">
        <v>2.0</v>
      </c>
      <c r="D541" s="35" t="s">
        <v>425</v>
      </c>
      <c r="E541" s="35" t="s">
        <v>17</v>
      </c>
      <c r="G541" t="s">
        <v>48</v>
      </c>
      <c r="H541" t="s">
        <v>48</v>
      </c>
      <c r="J541" t="str">
        <f>VLOOKUP($E541,MAPPING!$B$2:$F$7,2,0)</f>
        <v>DECIMAL</v>
      </c>
      <c r="K541" s="36" t="s">
        <v>23</v>
      </c>
      <c r="L541" t="s">
        <v>48</v>
      </c>
      <c r="M541" t="s">
        <v>48</v>
      </c>
      <c r="P541" t="str">
        <f t="shared" si="169"/>
        <v>FACTOR2 DECIMAL,</v>
      </c>
      <c r="Q541" t="str">
        <f>VLOOKUP($E541,MAPPING!$B$2:$F$7,3,0)</f>
        <v>DECIMAL</v>
      </c>
      <c r="R541" s="36" t="s">
        <v>23</v>
      </c>
      <c r="S541" s="27" t="s">
        <v>48</v>
      </c>
      <c r="T541" s="27" t="s">
        <v>48</v>
      </c>
      <c r="W541" t="str">
        <f t="shared" si="170"/>
        <v>FACTOR2 DECIMAL(10,2),</v>
      </c>
      <c r="X541" t="str">
        <f>VLOOKUP($E541,MAPPING!$B$2:$F$7,4,0)</f>
        <v>DECIMAL</v>
      </c>
      <c r="Y541" s="36" t="s">
        <v>23</v>
      </c>
      <c r="Z541" s="27" t="s">
        <v>48</v>
      </c>
      <c r="AA541" s="27" t="s">
        <v>48</v>
      </c>
      <c r="AD541" s="28" t="str">
        <f t="shared" si="171"/>
        <v>FACTOR2 DECIMAL(10,2),</v>
      </c>
      <c r="AE541" t="str">
        <f>VLOOKUP($E541,MAPPING!$B$2:$F$7,5,0)</f>
        <v>DECIMAL</v>
      </c>
      <c r="AF541" s="36" t="s">
        <v>23</v>
      </c>
      <c r="AG541" s="8" t="s">
        <v>48</v>
      </c>
      <c r="AH541" s="8" t="s">
        <v>48</v>
      </c>
      <c r="AK541" t="str">
        <f t="shared" si="172"/>
        <v>FACTOR2 DECIMAL(10,2),</v>
      </c>
    </row>
    <row r="542" ht="15.75" customHeight="1">
      <c r="C542" s="31">
        <v>3.0</v>
      </c>
      <c r="D542" s="35" t="s">
        <v>426</v>
      </c>
      <c r="E542" s="35" t="s">
        <v>17</v>
      </c>
      <c r="G542" t="s">
        <v>48</v>
      </c>
      <c r="H542" t="s">
        <v>48</v>
      </c>
      <c r="J542" t="str">
        <f>VLOOKUP($E542,MAPPING!$B$2:$F$7,2,0)</f>
        <v>DECIMAL</v>
      </c>
      <c r="K542" s="36" t="s">
        <v>23</v>
      </c>
      <c r="L542" t="s">
        <v>48</v>
      </c>
      <c r="M542" t="s">
        <v>48</v>
      </c>
      <c r="P542" t="str">
        <f t="shared" si="169"/>
        <v>FACTOR3 DECIMAL,</v>
      </c>
      <c r="Q542" t="str">
        <f>VLOOKUP($E542,MAPPING!$B$2:$F$7,3,0)</f>
        <v>DECIMAL</v>
      </c>
      <c r="R542" s="36" t="s">
        <v>23</v>
      </c>
      <c r="S542" s="27" t="s">
        <v>48</v>
      </c>
      <c r="T542" s="27" t="s">
        <v>48</v>
      </c>
      <c r="W542" t="str">
        <f t="shared" si="170"/>
        <v>FACTOR3 DECIMAL(10,2),</v>
      </c>
      <c r="X542" t="str">
        <f>VLOOKUP($E542,MAPPING!$B$2:$F$7,4,0)</f>
        <v>DECIMAL</v>
      </c>
      <c r="Y542" s="36" t="s">
        <v>23</v>
      </c>
      <c r="Z542" s="27" t="s">
        <v>48</v>
      </c>
      <c r="AA542" s="27" t="s">
        <v>48</v>
      </c>
      <c r="AD542" s="28" t="str">
        <f t="shared" si="171"/>
        <v>FACTOR3 DECIMAL(10,2),</v>
      </c>
      <c r="AE542" t="str">
        <f>VLOOKUP($E542,MAPPING!$B$2:$F$7,5,0)</f>
        <v>DECIMAL</v>
      </c>
      <c r="AF542" s="36" t="s">
        <v>23</v>
      </c>
      <c r="AG542" s="8" t="s">
        <v>48</v>
      </c>
      <c r="AH542" s="8" t="s">
        <v>48</v>
      </c>
      <c r="AK542" t="str">
        <f t="shared" si="172"/>
        <v>FACTOR3 DECIMAL(10,2),</v>
      </c>
    </row>
    <row r="543" ht="15.75" customHeight="1">
      <c r="C543" s="31">
        <v>4.0</v>
      </c>
      <c r="D543" s="35" t="s">
        <v>427</v>
      </c>
      <c r="E543" s="35" t="s">
        <v>17</v>
      </c>
      <c r="G543" t="s">
        <v>48</v>
      </c>
      <c r="H543" t="s">
        <v>48</v>
      </c>
      <c r="J543" t="str">
        <f>VLOOKUP($E543,MAPPING!$B$2:$F$7,2,0)</f>
        <v>DECIMAL</v>
      </c>
      <c r="K543" s="36" t="s">
        <v>23</v>
      </c>
      <c r="L543" t="s">
        <v>48</v>
      </c>
      <c r="M543" t="s">
        <v>48</v>
      </c>
      <c r="P543" t="str">
        <f t="shared" si="169"/>
        <v>FACTOR4 DECIMAL,</v>
      </c>
      <c r="Q543" t="str">
        <f>VLOOKUP($E543,MAPPING!$B$2:$F$7,3,0)</f>
        <v>DECIMAL</v>
      </c>
      <c r="R543" s="36" t="s">
        <v>23</v>
      </c>
      <c r="S543" s="27" t="s">
        <v>48</v>
      </c>
      <c r="T543" s="27" t="s">
        <v>48</v>
      </c>
      <c r="W543" t="str">
        <f t="shared" si="170"/>
        <v>FACTOR4 DECIMAL(10,2),</v>
      </c>
      <c r="X543" t="str">
        <f>VLOOKUP($E543,MAPPING!$B$2:$F$7,4,0)</f>
        <v>DECIMAL</v>
      </c>
      <c r="Y543" s="36" t="s">
        <v>23</v>
      </c>
      <c r="Z543" s="27" t="s">
        <v>48</v>
      </c>
      <c r="AA543" s="27" t="s">
        <v>48</v>
      </c>
      <c r="AD543" s="28" t="str">
        <f t="shared" si="171"/>
        <v>FACTOR4 DECIMAL(10,2),</v>
      </c>
      <c r="AE543" t="str">
        <f>VLOOKUP($E543,MAPPING!$B$2:$F$7,5,0)</f>
        <v>DECIMAL</v>
      </c>
      <c r="AF543" s="36" t="s">
        <v>23</v>
      </c>
      <c r="AG543" s="8" t="s">
        <v>48</v>
      </c>
      <c r="AH543" s="8" t="s">
        <v>48</v>
      </c>
      <c r="AK543" t="str">
        <f t="shared" si="172"/>
        <v>FACTOR4 DECIMAL(10,2),</v>
      </c>
    </row>
    <row r="544" ht="15.75" customHeight="1">
      <c r="C544" s="31">
        <v>5.0</v>
      </c>
      <c r="D544" s="35" t="s">
        <v>222</v>
      </c>
      <c r="E544" s="35" t="s">
        <v>12</v>
      </c>
      <c r="G544" t="s">
        <v>48</v>
      </c>
      <c r="H544" t="s">
        <v>48</v>
      </c>
      <c r="J544" t="str">
        <f>VLOOKUP($E544,MAPPING!$B$2:$F$7,2,0)</f>
        <v>INT</v>
      </c>
      <c r="K544" s="9">
        <v>50.0</v>
      </c>
      <c r="L544" t="s">
        <v>48</v>
      </c>
      <c r="M544" t="s">
        <v>48</v>
      </c>
      <c r="P544" t="str">
        <f>CONCATENATE(UPPER($D544)," ",J544,")",CHAR(10),"ROW FORMAT DELIMITED FIELDS TERMINATED BY ',';",)</f>
        <v>VERSION INT)
ROW FORMAT DELIMITED FIELDS TERMINATED BY ',';</v>
      </c>
      <c r="Q544" t="str">
        <f>VLOOKUP($E544,MAPPING!$B$2:$F$7,3,0)</f>
        <v>INTEGER</v>
      </c>
      <c r="R544" s="9">
        <v>50.0</v>
      </c>
      <c r="S544" s="27" t="s">
        <v>48</v>
      </c>
      <c r="T544" s="27" t="s">
        <v>48</v>
      </c>
      <c r="W544" t="str">
        <f>CONCATENATE(UPPER($D544)," ",Q544,"(",R544,")",IF(U544&lt;&gt;"",CONCATENATE(" DEFAULT ",U544),""),IF(S544="Y"," NOT NULL",""),");")</f>
        <v>VERSION INTEGER(50));</v>
      </c>
      <c r="X544" t="str">
        <f>VLOOKUP($E544,MAPPING!$B$2:$F$7,4,0)</f>
        <v>INTEGER</v>
      </c>
      <c r="Y544" s="9">
        <v>50.0</v>
      </c>
      <c r="Z544" s="27" t="s">
        <v>48</v>
      </c>
      <c r="AA544" s="27" t="s">
        <v>48</v>
      </c>
      <c r="AD544" s="28" t="str">
        <f>CONCATENATE(UPPER($D544)," ",X544,IF(AE544="INTEGER","",CONCATENATE("(",AF544,")")) ,IF(AG544="Y"," NOT NULL",""),");")</f>
        <v>VERSION INTEGER);</v>
      </c>
      <c r="AE544" t="str">
        <f>VLOOKUP($E544,MAPPING!$B$2:$F$7,5,0)</f>
        <v>INTEGER</v>
      </c>
      <c r="AF544" s="9">
        <v>50.0</v>
      </c>
      <c r="AG544" s="8" t="s">
        <v>48</v>
      </c>
      <c r="AH544" s="8" t="s">
        <v>48</v>
      </c>
      <c r="AK544" t="str">
        <f>CONCATENATE(UPPER($D544)," ",AE544,IF(AE544="INTEGER","",CONCATENATE("(",AF544,")")),IF(AI544&lt;&gt;"",CONCATENATE(" DEFAULT ",AI544),""),IF(AG544="Y"," NOT NULL",""),");")</f>
        <v>VERSION INTEGER);</v>
      </c>
    </row>
    <row r="545" ht="15.75" customHeight="1">
      <c r="B545" s="34" t="s">
        <v>431</v>
      </c>
      <c r="C545" s="31">
        <v>0.0</v>
      </c>
      <c r="D545" s="35" t="s">
        <v>286</v>
      </c>
      <c r="E545" s="35" t="s">
        <v>12</v>
      </c>
      <c r="G545" t="s">
        <v>48</v>
      </c>
      <c r="H545" t="s">
        <v>48</v>
      </c>
      <c r="J545" t="str">
        <f>VLOOKUP($E545,MAPPING!$B$2:$F$7,2,0)</f>
        <v>INT</v>
      </c>
      <c r="K545" s="9">
        <v>50.0</v>
      </c>
      <c r="L545" t="s">
        <v>48</v>
      </c>
      <c r="M545" t="s">
        <v>48</v>
      </c>
      <c r="O545" s="26" t="str">
        <f>CONCATENATE("DROP TABLE IF EXISTS ",UPPER($B$545),";",CHAR(10),"CREATE TABLE ",UPPER($B$545),"(")</f>
        <v>DROP TABLE IF EXISTS INDUSTRY_FACTOR_SIMULATION;
CREATE TABLE INDUSTRY_FACTOR_SIMULATION(</v>
      </c>
      <c r="P545" t="str">
        <f t="shared" ref="P545:P550" si="173">CONCATENATE(UPPER($D545)," ",J545,",")</f>
        <v>ITERATION_ID INT,</v>
      </c>
      <c r="Q545" t="str">
        <f>VLOOKUP($E545,MAPPING!$B$2:$F$7,3,0)</f>
        <v>INTEGER</v>
      </c>
      <c r="R545" s="9">
        <v>50.0</v>
      </c>
      <c r="S545" s="27" t="s">
        <v>48</v>
      </c>
      <c r="T545" s="27" t="s">
        <v>48</v>
      </c>
      <c r="V545" s="26" t="str">
        <f>CONCATENATE("DROP TABLE IF EXISTS ",UPPER($B$545),";",CHAR(10),"CREATE TABLE ",UPPER($B$545),"(")</f>
        <v>DROP TABLE IF EXISTS INDUSTRY_FACTOR_SIMULATION;
CREATE TABLE INDUSTRY_FACTOR_SIMULATION(</v>
      </c>
      <c r="W545" t="str">
        <f t="shared" ref="W545:W550" si="174">CONCATENATE(UPPER($D545)," ",Q545,"(",R545,")",IF(U545&lt;&gt;"",CONCATENATE(" DEFAULT ",U545),""),IF(S545="Y"," NOT NULL",""),",")</f>
        <v>ITERATION_ID INTEGER(50),</v>
      </c>
      <c r="X545" t="str">
        <f>VLOOKUP($E545,MAPPING!$B$2:$F$7,4,0)</f>
        <v>INTEGER</v>
      </c>
      <c r="Y545" s="9">
        <v>50.0</v>
      </c>
      <c r="Z545" s="27" t="s">
        <v>48</v>
      </c>
      <c r="AA545" s="27" t="s">
        <v>48</v>
      </c>
      <c r="AC545" s="26" t="str">
        <f>CONCATENATE("DROP TABLE IF EXISTS ",UPPER($B$545),";",CHAR(10),"CREATE TABLE ",UPPER($B$545),"(")</f>
        <v>DROP TABLE IF EXISTS INDUSTRY_FACTOR_SIMULATION;
CREATE TABLE INDUSTRY_FACTOR_SIMULATION(</v>
      </c>
      <c r="AD545" s="28" t="str">
        <f t="shared" ref="AD545:AD550" si="175">CONCATENATE(UPPER($D545)," ",X545,IF(AE545="INTEGER","",CONCATENATE("(",AF545,")")) ,IF(AG545="Y"," NOT NULL",""),",")</f>
        <v>ITERATION_ID INTEGER,</v>
      </c>
      <c r="AE545" t="str">
        <f>VLOOKUP($E545,MAPPING!$B$2:$F$7,5,0)</f>
        <v>INTEGER</v>
      </c>
      <c r="AF545" s="9">
        <v>50.0</v>
      </c>
      <c r="AG545" s="8" t="s">
        <v>48</v>
      </c>
      <c r="AH545" s="8" t="s">
        <v>48</v>
      </c>
      <c r="AJ545" s="26" t="str">
        <f>CONCATENATE("DROP TABLE IF EXISTS ",UPPER($B$545),";",CHAR(10),"CREATE TABLE ",UPPER($B$545),"(")</f>
        <v>DROP TABLE IF EXISTS INDUSTRY_FACTOR_SIMULATION;
CREATE TABLE INDUSTRY_FACTOR_SIMULATION(</v>
      </c>
      <c r="AK545" t="str">
        <f t="shared" ref="AK545:AK550" si="176">CONCATENATE(UPPER($D545)," ",AE545,IF(AE545="INTEGER","",CONCATENATE("(",AF545,")")),IF(AI545&lt;&gt;"",CONCATENATE(" DEFAULT ",AI545),""),IF(AG545="Y"," NOT NULL",""),",")</f>
        <v>ITERATION_ID INTEGER,</v>
      </c>
    </row>
    <row r="546" ht="15.75" customHeight="1">
      <c r="C546" s="31">
        <v>1.0</v>
      </c>
      <c r="D546" s="35" t="s">
        <v>424</v>
      </c>
      <c r="E546" s="35" t="s">
        <v>17</v>
      </c>
      <c r="G546" t="s">
        <v>48</v>
      </c>
      <c r="H546" t="s">
        <v>48</v>
      </c>
      <c r="J546" t="str">
        <f>VLOOKUP($E546,MAPPING!$B$2:$F$7,2,0)</f>
        <v>DECIMAL</v>
      </c>
      <c r="K546" s="36" t="s">
        <v>23</v>
      </c>
      <c r="L546" t="s">
        <v>48</v>
      </c>
      <c r="M546" t="s">
        <v>48</v>
      </c>
      <c r="P546" t="str">
        <f t="shared" si="173"/>
        <v>FACTOR1 DECIMAL,</v>
      </c>
      <c r="Q546" t="str">
        <f>VLOOKUP($E546,MAPPING!$B$2:$F$7,3,0)</f>
        <v>DECIMAL</v>
      </c>
      <c r="R546" s="36" t="s">
        <v>23</v>
      </c>
      <c r="S546" s="27" t="s">
        <v>48</v>
      </c>
      <c r="T546" s="27" t="s">
        <v>48</v>
      </c>
      <c r="W546" t="str">
        <f t="shared" si="174"/>
        <v>FACTOR1 DECIMAL(10,2),</v>
      </c>
      <c r="X546" t="str">
        <f>VLOOKUP($E546,MAPPING!$B$2:$F$7,4,0)</f>
        <v>DECIMAL</v>
      </c>
      <c r="Y546" s="36" t="s">
        <v>23</v>
      </c>
      <c r="Z546" s="27" t="s">
        <v>48</v>
      </c>
      <c r="AA546" s="27" t="s">
        <v>48</v>
      </c>
      <c r="AD546" s="28" t="str">
        <f t="shared" si="175"/>
        <v>FACTOR1 DECIMAL(10,2),</v>
      </c>
      <c r="AE546" t="str">
        <f>VLOOKUP($E546,MAPPING!$B$2:$F$7,5,0)</f>
        <v>DECIMAL</v>
      </c>
      <c r="AF546" s="36" t="s">
        <v>23</v>
      </c>
      <c r="AG546" s="8" t="s">
        <v>48</v>
      </c>
      <c r="AH546" s="8" t="s">
        <v>48</v>
      </c>
      <c r="AK546" t="str">
        <f t="shared" si="176"/>
        <v>FACTOR1 DECIMAL(10,2),</v>
      </c>
    </row>
    <row r="547" ht="15.75" customHeight="1">
      <c r="C547" s="31">
        <v>2.0</v>
      </c>
      <c r="D547" s="35" t="s">
        <v>425</v>
      </c>
      <c r="E547" s="35" t="s">
        <v>17</v>
      </c>
      <c r="G547" t="s">
        <v>48</v>
      </c>
      <c r="H547" t="s">
        <v>48</v>
      </c>
      <c r="J547" t="str">
        <f>VLOOKUP($E547,MAPPING!$B$2:$F$7,2,0)</f>
        <v>DECIMAL</v>
      </c>
      <c r="K547" s="36" t="s">
        <v>23</v>
      </c>
      <c r="L547" t="s">
        <v>48</v>
      </c>
      <c r="M547" t="s">
        <v>48</v>
      </c>
      <c r="P547" t="str">
        <f t="shared" si="173"/>
        <v>FACTOR2 DECIMAL,</v>
      </c>
      <c r="Q547" t="str">
        <f>VLOOKUP($E547,MAPPING!$B$2:$F$7,3,0)</f>
        <v>DECIMAL</v>
      </c>
      <c r="R547" s="36" t="s">
        <v>23</v>
      </c>
      <c r="S547" s="27" t="s">
        <v>48</v>
      </c>
      <c r="T547" s="27" t="s">
        <v>48</v>
      </c>
      <c r="W547" t="str">
        <f t="shared" si="174"/>
        <v>FACTOR2 DECIMAL(10,2),</v>
      </c>
      <c r="X547" t="str">
        <f>VLOOKUP($E547,MAPPING!$B$2:$F$7,4,0)</f>
        <v>DECIMAL</v>
      </c>
      <c r="Y547" s="36" t="s">
        <v>23</v>
      </c>
      <c r="Z547" s="27" t="s">
        <v>48</v>
      </c>
      <c r="AA547" s="27" t="s">
        <v>48</v>
      </c>
      <c r="AD547" s="28" t="str">
        <f t="shared" si="175"/>
        <v>FACTOR2 DECIMAL(10,2),</v>
      </c>
      <c r="AE547" t="str">
        <f>VLOOKUP($E547,MAPPING!$B$2:$F$7,5,0)</f>
        <v>DECIMAL</v>
      </c>
      <c r="AF547" s="36" t="s">
        <v>23</v>
      </c>
      <c r="AG547" s="8" t="s">
        <v>48</v>
      </c>
      <c r="AH547" s="8" t="s">
        <v>48</v>
      </c>
      <c r="AK547" t="str">
        <f t="shared" si="176"/>
        <v>FACTOR2 DECIMAL(10,2),</v>
      </c>
    </row>
    <row r="548" ht="15.75" customHeight="1">
      <c r="C548" s="31">
        <v>3.0</v>
      </c>
      <c r="D548" s="35" t="s">
        <v>426</v>
      </c>
      <c r="E548" s="35" t="s">
        <v>17</v>
      </c>
      <c r="G548" t="s">
        <v>48</v>
      </c>
      <c r="H548" t="s">
        <v>48</v>
      </c>
      <c r="J548" t="str">
        <f>VLOOKUP($E548,MAPPING!$B$2:$F$7,2,0)</f>
        <v>DECIMAL</v>
      </c>
      <c r="K548" s="36" t="s">
        <v>23</v>
      </c>
      <c r="L548" t="s">
        <v>48</v>
      </c>
      <c r="M548" t="s">
        <v>48</v>
      </c>
      <c r="P548" t="str">
        <f t="shared" si="173"/>
        <v>FACTOR3 DECIMAL,</v>
      </c>
      <c r="Q548" t="str">
        <f>VLOOKUP($E548,MAPPING!$B$2:$F$7,3,0)</f>
        <v>DECIMAL</v>
      </c>
      <c r="R548" s="36" t="s">
        <v>23</v>
      </c>
      <c r="S548" s="27" t="s">
        <v>48</v>
      </c>
      <c r="T548" s="27" t="s">
        <v>48</v>
      </c>
      <c r="W548" t="str">
        <f t="shared" si="174"/>
        <v>FACTOR3 DECIMAL(10,2),</v>
      </c>
      <c r="X548" t="str">
        <f>VLOOKUP($E548,MAPPING!$B$2:$F$7,4,0)</f>
        <v>DECIMAL</v>
      </c>
      <c r="Y548" s="36" t="s">
        <v>23</v>
      </c>
      <c r="Z548" s="27" t="s">
        <v>48</v>
      </c>
      <c r="AA548" s="27" t="s">
        <v>48</v>
      </c>
      <c r="AD548" s="28" t="str">
        <f t="shared" si="175"/>
        <v>FACTOR3 DECIMAL(10,2),</v>
      </c>
      <c r="AE548" t="str">
        <f>VLOOKUP($E548,MAPPING!$B$2:$F$7,5,0)</f>
        <v>DECIMAL</v>
      </c>
      <c r="AF548" s="36" t="s">
        <v>23</v>
      </c>
      <c r="AG548" s="8" t="s">
        <v>48</v>
      </c>
      <c r="AH548" s="8" t="s">
        <v>48</v>
      </c>
      <c r="AK548" t="str">
        <f t="shared" si="176"/>
        <v>FACTOR3 DECIMAL(10,2),</v>
      </c>
    </row>
    <row r="549" ht="15.75" customHeight="1">
      <c r="C549" s="31">
        <v>4.0</v>
      </c>
      <c r="D549" s="35" t="s">
        <v>427</v>
      </c>
      <c r="E549" s="35" t="s">
        <v>17</v>
      </c>
      <c r="G549" t="s">
        <v>48</v>
      </c>
      <c r="H549" t="s">
        <v>48</v>
      </c>
      <c r="J549" t="str">
        <f>VLOOKUP($E549,MAPPING!$B$2:$F$7,2,0)</f>
        <v>DECIMAL</v>
      </c>
      <c r="K549" s="36" t="s">
        <v>23</v>
      </c>
      <c r="L549" t="s">
        <v>48</v>
      </c>
      <c r="M549" t="s">
        <v>48</v>
      </c>
      <c r="P549" t="str">
        <f t="shared" si="173"/>
        <v>FACTOR4 DECIMAL,</v>
      </c>
      <c r="Q549" t="str">
        <f>VLOOKUP($E549,MAPPING!$B$2:$F$7,3,0)</f>
        <v>DECIMAL</v>
      </c>
      <c r="R549" s="36" t="s">
        <v>23</v>
      </c>
      <c r="S549" s="27" t="s">
        <v>48</v>
      </c>
      <c r="T549" s="27" t="s">
        <v>48</v>
      </c>
      <c r="W549" t="str">
        <f t="shared" si="174"/>
        <v>FACTOR4 DECIMAL(10,2),</v>
      </c>
      <c r="X549" t="str">
        <f>VLOOKUP($E549,MAPPING!$B$2:$F$7,4,0)</f>
        <v>DECIMAL</v>
      </c>
      <c r="Y549" s="36" t="s">
        <v>23</v>
      </c>
      <c r="Z549" s="27" t="s">
        <v>48</v>
      </c>
      <c r="AA549" s="27" t="s">
        <v>48</v>
      </c>
      <c r="AD549" s="28" t="str">
        <f t="shared" si="175"/>
        <v>FACTOR4 DECIMAL(10,2),</v>
      </c>
      <c r="AE549" t="str">
        <f>VLOOKUP($E549,MAPPING!$B$2:$F$7,5,0)</f>
        <v>DECIMAL</v>
      </c>
      <c r="AF549" s="36" t="s">
        <v>23</v>
      </c>
      <c r="AG549" s="8" t="s">
        <v>48</v>
      </c>
      <c r="AH549" s="8" t="s">
        <v>48</v>
      </c>
      <c r="AK549" t="str">
        <f t="shared" si="176"/>
        <v>FACTOR4 DECIMAL(10,2),</v>
      </c>
    </row>
    <row r="550" ht="15.75" customHeight="1">
      <c r="C550" s="31">
        <v>5.0</v>
      </c>
      <c r="D550" s="35" t="s">
        <v>281</v>
      </c>
      <c r="E550" s="35" t="s">
        <v>7</v>
      </c>
      <c r="G550" t="s">
        <v>48</v>
      </c>
      <c r="H550" t="s">
        <v>48</v>
      </c>
      <c r="J550" t="str">
        <f>VLOOKUP($E550,MAPPING!$B$2:$F$7,2,0)</f>
        <v>STRING</v>
      </c>
      <c r="K550" s="36">
        <v>50.0</v>
      </c>
      <c r="L550" t="s">
        <v>48</v>
      </c>
      <c r="M550" t="s">
        <v>48</v>
      </c>
      <c r="P550" t="str">
        <f t="shared" si="173"/>
        <v>REPORTING_DATE STRING,</v>
      </c>
      <c r="Q550" t="str">
        <f>VLOOKUP($E550,MAPPING!$B$2:$F$7,3,0)</f>
        <v>VARCHAR</v>
      </c>
      <c r="R550" s="36">
        <v>50.0</v>
      </c>
      <c r="S550" s="27" t="s">
        <v>48</v>
      </c>
      <c r="T550" s="27" t="s">
        <v>48</v>
      </c>
      <c r="W550" t="str">
        <f t="shared" si="174"/>
        <v>REPORTING_DATE VARCHAR(50),</v>
      </c>
      <c r="X550" t="str">
        <f>VLOOKUP($E550,MAPPING!$B$2:$F$7,4,0)</f>
        <v>VARCHAR2</v>
      </c>
      <c r="Y550" s="36">
        <v>50.0</v>
      </c>
      <c r="Z550" s="27" t="s">
        <v>48</v>
      </c>
      <c r="AA550" s="27" t="s">
        <v>48</v>
      </c>
      <c r="AD550" s="28" t="str">
        <f t="shared" si="175"/>
        <v>REPORTING_DATE VARCHAR2(50),</v>
      </c>
      <c r="AE550" t="str">
        <f>VLOOKUP($E550,MAPPING!$B$2:$F$7,5,0)</f>
        <v> VARCHAR</v>
      </c>
      <c r="AF550" s="36">
        <v>50.0</v>
      </c>
      <c r="AG550" s="8" t="s">
        <v>48</v>
      </c>
      <c r="AH550" s="8" t="s">
        <v>48</v>
      </c>
      <c r="AK550" t="str">
        <f t="shared" si="176"/>
        <v>REPORTING_DATE  VARCHAR(50),</v>
      </c>
    </row>
    <row r="551" ht="15.75" customHeight="1">
      <c r="C551" s="31">
        <v>6.0</v>
      </c>
      <c r="D551" s="35" t="s">
        <v>222</v>
      </c>
      <c r="E551" s="35" t="s">
        <v>12</v>
      </c>
      <c r="G551" t="s">
        <v>48</v>
      </c>
      <c r="H551" t="s">
        <v>48</v>
      </c>
      <c r="J551" t="str">
        <f>VLOOKUP($E551,MAPPING!$B$2:$F$7,2,0)</f>
        <v>INT</v>
      </c>
      <c r="K551" s="9">
        <v>50.0</v>
      </c>
      <c r="L551" t="s">
        <v>48</v>
      </c>
      <c r="M551" t="s">
        <v>48</v>
      </c>
      <c r="P551" t="str">
        <f>CONCATENATE(UPPER($D551)," ",J551,")",CHAR(10),"ROW FORMAT DELIMITED FIELDS TERMINATED BY ',';",)</f>
        <v>VERSION INT)
ROW FORMAT DELIMITED FIELDS TERMINATED BY ',';</v>
      </c>
      <c r="Q551" t="str">
        <f>VLOOKUP($E551,MAPPING!$B$2:$F$7,3,0)</f>
        <v>INTEGER</v>
      </c>
      <c r="R551" s="9">
        <v>50.0</v>
      </c>
      <c r="S551" s="27" t="s">
        <v>48</v>
      </c>
      <c r="T551" s="27" t="s">
        <v>48</v>
      </c>
      <c r="W551" t="str">
        <f>CONCATENATE(UPPER($D551)," ",Q551,"(",R551,")",IF(U551&lt;&gt;"",CONCATENATE(" DEFAULT ",U551),""),IF(S551="Y"," NOT NULL",""),");")</f>
        <v>VERSION INTEGER(50));</v>
      </c>
      <c r="X551" t="str">
        <f>VLOOKUP($E551,MAPPING!$B$2:$F$7,4,0)</f>
        <v>INTEGER</v>
      </c>
      <c r="Y551" s="9">
        <v>50.0</v>
      </c>
      <c r="Z551" s="27" t="s">
        <v>48</v>
      </c>
      <c r="AA551" s="27" t="s">
        <v>48</v>
      </c>
      <c r="AD551" s="28" t="str">
        <f>CONCATENATE(UPPER($D551)," ",X551,IF(AE551="INTEGER","",CONCATENATE("(",AF551,")")) ,IF(AG551="Y"," NOT NULL",""),");")</f>
        <v>VERSION INTEGER);</v>
      </c>
      <c r="AE551" t="str">
        <f>VLOOKUP($E551,MAPPING!$B$2:$F$7,5,0)</f>
        <v>INTEGER</v>
      </c>
      <c r="AF551" s="9">
        <v>50.0</v>
      </c>
      <c r="AG551" s="8" t="s">
        <v>48</v>
      </c>
      <c r="AH551" s="8" t="s">
        <v>48</v>
      </c>
      <c r="AK551" t="str">
        <f>CONCATENATE(UPPER($D551)," ",AE551,IF(AE551="INTEGER","",CONCATENATE("(",AF551,")")),IF(AI551&lt;&gt;"",CONCATENATE(" DEFAULT ",AI551),""),IF(AG551="Y"," NOT NULL",""),");")</f>
        <v>VERSION INTEGER);</v>
      </c>
    </row>
    <row r="552" ht="15.75" customHeight="1">
      <c r="B552" s="34" t="s">
        <v>432</v>
      </c>
      <c r="C552" s="31">
        <v>0.0</v>
      </c>
      <c r="D552" s="35" t="s">
        <v>286</v>
      </c>
      <c r="E552" s="35" t="s">
        <v>12</v>
      </c>
      <c r="G552" t="s">
        <v>48</v>
      </c>
      <c r="H552" t="s">
        <v>48</v>
      </c>
      <c r="J552" t="str">
        <f>VLOOKUP($E552,MAPPING!$B$2:$F$7,2,0)</f>
        <v>INT</v>
      </c>
      <c r="K552" s="9">
        <v>50.0</v>
      </c>
      <c r="L552" t="s">
        <v>48</v>
      </c>
      <c r="M552" t="s">
        <v>48</v>
      </c>
      <c r="O552" s="26" t="str">
        <f>CONCATENATE("DROP TABLE IF EXISTS ",UPPER($B$552),";",CHAR(10),"CREATE TABLE ",UPPER($B$552),"(")</f>
        <v>DROP TABLE IF EXISTS INDUSTRY_FACTOR_TRANSPOSE;
CREATE TABLE INDUSTRY_FACTOR_TRANSPOSE(</v>
      </c>
      <c r="P552" t="str">
        <f t="shared" ref="P552:P555" si="177">CONCATENATE(UPPER($D552)," ",J552,",")</f>
        <v>ITERATION_ID INT,</v>
      </c>
      <c r="Q552" t="str">
        <f>VLOOKUP($E552,MAPPING!$B$2:$F$7,3,0)</f>
        <v>INTEGER</v>
      </c>
      <c r="R552" s="9">
        <v>50.0</v>
      </c>
      <c r="S552" s="27" t="s">
        <v>48</v>
      </c>
      <c r="T552" s="27" t="s">
        <v>48</v>
      </c>
      <c r="V552" s="26" t="str">
        <f>CONCATENATE("DROP TABLE IF EXISTS ",UPPER($B$552),";",CHAR(10),"CREATE TABLE ",UPPER($B$552),"(")</f>
        <v>DROP TABLE IF EXISTS INDUSTRY_FACTOR_TRANSPOSE;
CREATE TABLE INDUSTRY_FACTOR_TRANSPOSE(</v>
      </c>
      <c r="W552" t="str">
        <f t="shared" ref="W552:W555" si="178">CONCATENATE(UPPER($D552)," ",Q552,"(",R552,")",IF(U552&lt;&gt;"",CONCATENATE(" DEFAULT ",U552),""),IF(S552="Y"," NOT NULL",""),",")</f>
        <v>ITERATION_ID INTEGER(50),</v>
      </c>
      <c r="X552" t="str">
        <f>VLOOKUP($E552,MAPPING!$B$2:$F$7,4,0)</f>
        <v>INTEGER</v>
      </c>
      <c r="Y552" s="9">
        <v>50.0</v>
      </c>
      <c r="Z552" s="27" t="s">
        <v>48</v>
      </c>
      <c r="AA552" s="27" t="s">
        <v>48</v>
      </c>
      <c r="AC552" s="26" t="str">
        <f>CONCATENATE("DROP TABLE IF EXISTS ",UPPER($B$552),";",CHAR(10),"CREATE TABLE ",UPPER($B$552),"(")</f>
        <v>DROP TABLE IF EXISTS INDUSTRY_FACTOR_TRANSPOSE;
CREATE TABLE INDUSTRY_FACTOR_TRANSPOSE(</v>
      </c>
      <c r="AD552" s="28" t="str">
        <f t="shared" ref="AD552:AD555" si="179">CONCATENATE(UPPER($D552)," ",X552,IF(AE552="INTEGER","",CONCATENATE("(",AF552,")")) ,IF(AG552="Y"," NOT NULL",""),",")</f>
        <v>ITERATION_ID INTEGER,</v>
      </c>
      <c r="AE552" t="str">
        <f>VLOOKUP($E552,MAPPING!$B$2:$F$7,5,0)</f>
        <v>INTEGER</v>
      </c>
      <c r="AF552" s="9">
        <v>50.0</v>
      </c>
      <c r="AG552" s="8" t="s">
        <v>48</v>
      </c>
      <c r="AH552" s="8" t="s">
        <v>48</v>
      </c>
      <c r="AJ552" s="26" t="str">
        <f>CONCATENATE("DROP TABLE IF EXISTS ",UPPER($B$552),";",CHAR(10),"CREATE TABLE ",UPPER($B$552),"(")</f>
        <v>DROP TABLE IF EXISTS INDUSTRY_FACTOR_TRANSPOSE;
CREATE TABLE INDUSTRY_FACTOR_TRANSPOSE(</v>
      </c>
      <c r="AK552" t="str">
        <f t="shared" ref="AK552:AK555" si="180">CONCATENATE(UPPER($D552)," ",AE552,IF(AE552="INTEGER","",CONCATENATE("(",AF552,")")),IF(AI552&lt;&gt;"",CONCATENATE(" DEFAULT ",AI552),""),IF(AG552="Y"," NOT NULL",""),",")</f>
        <v>ITERATION_ID INTEGER,</v>
      </c>
    </row>
    <row r="553" ht="15.75" customHeight="1">
      <c r="C553" s="31">
        <v>1.0</v>
      </c>
      <c r="D553" s="35" t="s">
        <v>281</v>
      </c>
      <c r="E553" s="35" t="s">
        <v>7</v>
      </c>
      <c r="G553" t="s">
        <v>48</v>
      </c>
      <c r="H553" t="s">
        <v>48</v>
      </c>
      <c r="J553" t="str">
        <f>VLOOKUP($E553,MAPPING!$B$2:$F$7,2,0)</f>
        <v>STRING</v>
      </c>
      <c r="K553" s="36">
        <v>50.0</v>
      </c>
      <c r="L553" t="s">
        <v>48</v>
      </c>
      <c r="M553" t="s">
        <v>48</v>
      </c>
      <c r="P553" t="str">
        <f t="shared" si="177"/>
        <v>REPORTING_DATE STRING,</v>
      </c>
      <c r="Q553" t="str">
        <f>VLOOKUP($E553,MAPPING!$B$2:$F$7,3,0)</f>
        <v>VARCHAR</v>
      </c>
      <c r="R553" s="36">
        <v>50.0</v>
      </c>
      <c r="S553" s="27" t="s">
        <v>48</v>
      </c>
      <c r="T553" s="27" t="s">
        <v>48</v>
      </c>
      <c r="W553" t="str">
        <f t="shared" si="178"/>
        <v>REPORTING_DATE VARCHAR(50),</v>
      </c>
      <c r="X553" t="str">
        <f>VLOOKUP($E553,MAPPING!$B$2:$F$7,4,0)</f>
        <v>VARCHAR2</v>
      </c>
      <c r="Y553" s="36">
        <v>50.0</v>
      </c>
      <c r="Z553" s="27" t="s">
        <v>48</v>
      </c>
      <c r="AA553" s="27" t="s">
        <v>48</v>
      </c>
      <c r="AD553" s="28" t="str">
        <f t="shared" si="179"/>
        <v>REPORTING_DATE VARCHAR2(50),</v>
      </c>
      <c r="AE553" t="str">
        <f>VLOOKUP($E553,MAPPING!$B$2:$F$7,5,0)</f>
        <v> VARCHAR</v>
      </c>
      <c r="AF553" s="36">
        <v>50.0</v>
      </c>
      <c r="AG553" s="8" t="s">
        <v>48</v>
      </c>
      <c r="AH553" s="8" t="s">
        <v>48</v>
      </c>
      <c r="AK553" t="str">
        <f t="shared" si="180"/>
        <v>REPORTING_DATE  VARCHAR(50),</v>
      </c>
    </row>
    <row r="554" ht="15.75" customHeight="1">
      <c r="C554" s="31">
        <v>2.0</v>
      </c>
      <c r="D554" s="35" t="s">
        <v>423</v>
      </c>
      <c r="E554" s="35" t="s">
        <v>7</v>
      </c>
      <c r="G554" t="s">
        <v>48</v>
      </c>
      <c r="H554" t="s">
        <v>48</v>
      </c>
      <c r="J554" t="str">
        <f>VLOOKUP($E554,MAPPING!$B$2:$F$7,2,0)</f>
        <v>STRING</v>
      </c>
      <c r="K554" s="36">
        <v>50.0</v>
      </c>
      <c r="L554" t="s">
        <v>48</v>
      </c>
      <c r="M554" t="s">
        <v>48</v>
      </c>
      <c r="P554" t="str">
        <f t="shared" si="177"/>
        <v>FACTOR STRING,</v>
      </c>
      <c r="Q554" t="str">
        <f>VLOOKUP($E554,MAPPING!$B$2:$F$7,3,0)</f>
        <v>VARCHAR</v>
      </c>
      <c r="R554" s="36">
        <v>50.0</v>
      </c>
      <c r="S554" s="27" t="s">
        <v>48</v>
      </c>
      <c r="T554" s="27" t="s">
        <v>48</v>
      </c>
      <c r="W554" t="str">
        <f t="shared" si="178"/>
        <v>FACTOR VARCHAR(50),</v>
      </c>
      <c r="X554" t="str">
        <f>VLOOKUP($E554,MAPPING!$B$2:$F$7,4,0)</f>
        <v>VARCHAR2</v>
      </c>
      <c r="Y554" s="36">
        <v>50.0</v>
      </c>
      <c r="Z554" s="27" t="s">
        <v>48</v>
      </c>
      <c r="AA554" s="27" t="s">
        <v>48</v>
      </c>
      <c r="AD554" s="28" t="str">
        <f t="shared" si="179"/>
        <v>FACTOR VARCHAR2(50),</v>
      </c>
      <c r="AE554" t="str">
        <f>VLOOKUP($E554,MAPPING!$B$2:$F$7,5,0)</f>
        <v> VARCHAR</v>
      </c>
      <c r="AF554" s="36">
        <v>50.0</v>
      </c>
      <c r="AG554" s="8" t="s">
        <v>48</v>
      </c>
      <c r="AH554" s="8" t="s">
        <v>48</v>
      </c>
      <c r="AK554" t="str">
        <f t="shared" si="180"/>
        <v>FACTOR  VARCHAR(50),</v>
      </c>
    </row>
    <row r="555" ht="15.75" customHeight="1">
      <c r="C555" s="31">
        <v>3.0</v>
      </c>
      <c r="D555" s="35" t="s">
        <v>411</v>
      </c>
      <c r="E555" s="35" t="s">
        <v>17</v>
      </c>
      <c r="G555" t="s">
        <v>48</v>
      </c>
      <c r="H555" t="s">
        <v>48</v>
      </c>
      <c r="J555" t="str">
        <f>VLOOKUP($E555,MAPPING!$B$2:$F$7,2,0)</f>
        <v>DECIMAL</v>
      </c>
      <c r="K555" s="36" t="s">
        <v>23</v>
      </c>
      <c r="L555" t="s">
        <v>48</v>
      </c>
      <c r="M555" t="s">
        <v>48</v>
      </c>
      <c r="P555" t="str">
        <f t="shared" si="177"/>
        <v>FACTOR_VALUE DECIMAL,</v>
      </c>
      <c r="Q555" t="str">
        <f>VLOOKUP($E555,MAPPING!$B$2:$F$7,3,0)</f>
        <v>DECIMAL</v>
      </c>
      <c r="R555" s="36" t="s">
        <v>23</v>
      </c>
      <c r="S555" s="27" t="s">
        <v>48</v>
      </c>
      <c r="T555" s="27" t="s">
        <v>48</v>
      </c>
      <c r="W555" t="str">
        <f t="shared" si="178"/>
        <v>FACTOR_VALUE DECIMAL(10,2),</v>
      </c>
      <c r="X555" t="str">
        <f>VLOOKUP($E555,MAPPING!$B$2:$F$7,4,0)</f>
        <v>DECIMAL</v>
      </c>
      <c r="Y555" s="36" t="s">
        <v>23</v>
      </c>
      <c r="Z555" s="27" t="s">
        <v>48</v>
      </c>
      <c r="AA555" s="27" t="s">
        <v>48</v>
      </c>
      <c r="AD555" s="28" t="str">
        <f t="shared" si="179"/>
        <v>FACTOR_VALUE DECIMAL(10,2),</v>
      </c>
      <c r="AE555" t="str">
        <f>VLOOKUP($E555,MAPPING!$B$2:$F$7,5,0)</f>
        <v>DECIMAL</v>
      </c>
      <c r="AF555" s="36" t="s">
        <v>23</v>
      </c>
      <c r="AG555" s="8" t="s">
        <v>48</v>
      </c>
      <c r="AH555" s="8" t="s">
        <v>48</v>
      </c>
      <c r="AK555" t="str">
        <f t="shared" si="180"/>
        <v>FACTOR_VALUE DECIMAL(10,2),</v>
      </c>
    </row>
    <row r="556" ht="15.75" customHeight="1">
      <c r="C556" s="31">
        <v>4.0</v>
      </c>
      <c r="D556" s="35" t="s">
        <v>222</v>
      </c>
      <c r="E556" s="35" t="s">
        <v>12</v>
      </c>
      <c r="G556" t="s">
        <v>48</v>
      </c>
      <c r="H556" t="s">
        <v>48</v>
      </c>
      <c r="J556" t="str">
        <f>VLOOKUP($E556,MAPPING!$B$2:$F$7,2,0)</f>
        <v>INT</v>
      </c>
      <c r="K556" s="9">
        <v>50.0</v>
      </c>
      <c r="L556" t="s">
        <v>48</v>
      </c>
      <c r="M556" t="s">
        <v>48</v>
      </c>
      <c r="P556" t="str">
        <f>CONCATENATE(UPPER($D556)," ",J556,")",CHAR(10),"ROW FORMAT DELIMITED FIELDS TERMINATED BY ',';",)</f>
        <v>VERSION INT)
ROW FORMAT DELIMITED FIELDS TERMINATED BY ',';</v>
      </c>
      <c r="Q556" t="str">
        <f>VLOOKUP($E556,MAPPING!$B$2:$F$7,3,0)</f>
        <v>INTEGER</v>
      </c>
      <c r="R556" s="9">
        <v>50.0</v>
      </c>
      <c r="S556" s="27" t="s">
        <v>48</v>
      </c>
      <c r="T556" s="27" t="s">
        <v>48</v>
      </c>
      <c r="W556" t="str">
        <f>CONCATENATE(UPPER($D556)," ",Q556,"(",R556,")",IF(U556&lt;&gt;"",CONCATENATE(" DEFAULT ",U556),""),IF(S556="Y"," NOT NULL",""),");")</f>
        <v>VERSION INTEGER(50));</v>
      </c>
      <c r="X556" t="str">
        <f>VLOOKUP($E556,MAPPING!$B$2:$F$7,4,0)</f>
        <v>INTEGER</v>
      </c>
      <c r="Y556" s="9">
        <v>50.0</v>
      </c>
      <c r="Z556" s="27" t="s">
        <v>48</v>
      </c>
      <c r="AA556" s="27" t="s">
        <v>48</v>
      </c>
      <c r="AD556" s="28" t="str">
        <f>CONCATENATE(UPPER($D556)," ",X556,IF(AE556="INTEGER","",CONCATENATE("(",AF556,")")) ,IF(AG556="Y"," NOT NULL",""),");")</f>
        <v>VERSION INTEGER);</v>
      </c>
      <c r="AE556" t="str">
        <f>VLOOKUP($E556,MAPPING!$B$2:$F$7,5,0)</f>
        <v>INTEGER</v>
      </c>
      <c r="AF556" s="9">
        <v>50.0</v>
      </c>
      <c r="AG556" s="8" t="s">
        <v>48</v>
      </c>
      <c r="AH556" s="8" t="s">
        <v>48</v>
      </c>
      <c r="AK556" t="str">
        <f>CONCATENATE(UPPER($D556)," ",AE556,IF(AE556="INTEGER","",CONCATENATE("(",AF556,")")),IF(AI556&lt;&gt;"",CONCATENATE(" DEFAULT ",AI556),""),IF(AG556="Y"," NOT NULL",""),");")</f>
        <v>VERSION INTEGER);</v>
      </c>
    </row>
    <row r="557" ht="15.75" customHeight="1">
      <c r="B557" s="34" t="s">
        <v>433</v>
      </c>
      <c r="C557" s="31">
        <v>0.0</v>
      </c>
      <c r="D557" s="35" t="s">
        <v>281</v>
      </c>
      <c r="E557" s="35" t="s">
        <v>7</v>
      </c>
      <c r="G557" t="s">
        <v>48</v>
      </c>
      <c r="H557" t="s">
        <v>48</v>
      </c>
      <c r="J557" t="str">
        <f>VLOOKUP($E557,MAPPING!$B$2:$F$7,2,0)</f>
        <v>STRING</v>
      </c>
      <c r="K557" s="36">
        <v>50.0</v>
      </c>
      <c r="L557" t="s">
        <v>48</v>
      </c>
      <c r="M557" t="s">
        <v>48</v>
      </c>
      <c r="O557" s="26" t="str">
        <f>CONCATENATE("DROP TABLE IF EXISTS ",UPPER($B$557),";",CHAR(10),"CREATE TABLE ",UPPER($B$557),"(")</f>
        <v>DROP TABLE IF EXISTS LKP_REPORTING_DATE;
CREATE TABLE LKP_REPORTING_DATE(</v>
      </c>
      <c r="P557" t="str">
        <f>CONCATENATE(UPPER($D557)," ",J557,",")</f>
        <v>REPORTING_DATE STRING,</v>
      </c>
      <c r="Q557" t="str">
        <f>VLOOKUP($E557,MAPPING!$B$2:$F$7,3,0)</f>
        <v>VARCHAR</v>
      </c>
      <c r="R557" s="36">
        <v>50.0</v>
      </c>
      <c r="S557" s="27" t="s">
        <v>48</v>
      </c>
      <c r="T557" s="27" t="s">
        <v>48</v>
      </c>
      <c r="V557" s="26" t="str">
        <f>CONCATENATE("DROP TABLE IF EXISTS ",UPPER($B$557),";",CHAR(10),"CREATE TABLE ",UPPER($B$557),"(")</f>
        <v>DROP TABLE IF EXISTS LKP_REPORTING_DATE;
CREATE TABLE LKP_REPORTING_DATE(</v>
      </c>
      <c r="W557" t="str">
        <f>CONCATENATE(UPPER($D557)," ",Q557,"(",R557,")",IF(U557&lt;&gt;"",CONCATENATE(" DEFAULT ",U557),""),IF(S557="Y"," NOT NULL",""),",")</f>
        <v>REPORTING_DATE VARCHAR(50),</v>
      </c>
      <c r="X557" t="str">
        <f>VLOOKUP($E557,MAPPING!$B$2:$F$7,4,0)</f>
        <v>VARCHAR2</v>
      </c>
      <c r="Y557" s="36">
        <v>50.0</v>
      </c>
      <c r="Z557" s="27" t="s">
        <v>48</v>
      </c>
      <c r="AA557" s="27" t="s">
        <v>48</v>
      </c>
      <c r="AC557" s="26" t="str">
        <f>CONCATENATE("DROP TABLE IF EXISTS ",UPPER($B$557),";",CHAR(10),"CREATE TABLE ",UPPER($B$557),"(")</f>
        <v>DROP TABLE IF EXISTS LKP_REPORTING_DATE;
CREATE TABLE LKP_REPORTING_DATE(</v>
      </c>
      <c r="AD557" s="28" t="str">
        <f>CONCATENATE(UPPER($D557)," ",X557,IF(AE557="INTEGER","",CONCATENATE("(",AF557,")")) ,IF(AG557="Y"," NOT NULL",""),",")</f>
        <v>REPORTING_DATE VARCHAR2(50),</v>
      </c>
      <c r="AE557" t="str">
        <f>VLOOKUP($E557,MAPPING!$B$2:$F$7,5,0)</f>
        <v> VARCHAR</v>
      </c>
      <c r="AF557" s="36">
        <v>50.0</v>
      </c>
      <c r="AG557" s="8" t="s">
        <v>48</v>
      </c>
      <c r="AH557" s="8" t="s">
        <v>48</v>
      </c>
      <c r="AJ557" s="26" t="str">
        <f>CONCATENATE("DROP TABLE IF EXISTS ",UPPER($B$557),";",CHAR(10),"CREATE TABLE ",UPPER($B$557),"(")</f>
        <v>DROP TABLE IF EXISTS LKP_REPORTING_DATE;
CREATE TABLE LKP_REPORTING_DATE(</v>
      </c>
      <c r="AK557" t="str">
        <f>CONCATENATE(UPPER($D557)," ",AE557,IF(AE557="INTEGER","",CONCATENATE("(",AF557,")")),IF(AI557&lt;&gt;"",CONCATENATE(" DEFAULT ",AI557),""),IF(AG557="Y"," NOT NULL",""),",")</f>
        <v>REPORTING_DATE  VARCHAR(50),</v>
      </c>
    </row>
    <row r="558" ht="15.75" customHeight="1">
      <c r="C558" s="31">
        <v>1.0</v>
      </c>
      <c r="D558" s="35" t="s">
        <v>222</v>
      </c>
      <c r="E558" s="35" t="s">
        <v>12</v>
      </c>
      <c r="G558" t="s">
        <v>48</v>
      </c>
      <c r="H558" t="s">
        <v>48</v>
      </c>
      <c r="J558" t="str">
        <f>VLOOKUP($E558,MAPPING!$B$2:$F$7,2,0)</f>
        <v>INT</v>
      </c>
      <c r="K558" s="9">
        <v>50.0</v>
      </c>
      <c r="L558" t="s">
        <v>48</v>
      </c>
      <c r="M558" t="s">
        <v>48</v>
      </c>
      <c r="P558" t="str">
        <f>CONCATENATE(UPPER($D558)," ",J558,")",CHAR(10),"ROW FORMAT DELIMITED FIELDS TERMINATED BY ',';",)</f>
        <v>VERSION INT)
ROW FORMAT DELIMITED FIELDS TERMINATED BY ',';</v>
      </c>
      <c r="Q558" t="str">
        <f>VLOOKUP($E558,MAPPING!$B$2:$F$7,3,0)</f>
        <v>INTEGER</v>
      </c>
      <c r="R558" s="9">
        <v>50.0</v>
      </c>
      <c r="S558" s="27" t="s">
        <v>48</v>
      </c>
      <c r="T558" s="27" t="s">
        <v>48</v>
      </c>
      <c r="W558" t="str">
        <f>CONCATENATE(UPPER($D558)," ",Q558,"(",R558,")",IF(U558&lt;&gt;"",CONCATENATE(" DEFAULT ",U558),""),IF(S558="Y"," NOT NULL",""),");")</f>
        <v>VERSION INTEGER(50));</v>
      </c>
      <c r="X558" t="str">
        <f>VLOOKUP($E558,MAPPING!$B$2:$F$7,4,0)</f>
        <v>INTEGER</v>
      </c>
      <c r="Y558" s="9">
        <v>50.0</v>
      </c>
      <c r="Z558" s="27" t="s">
        <v>48</v>
      </c>
      <c r="AA558" s="27" t="s">
        <v>48</v>
      </c>
      <c r="AD558" s="28" t="str">
        <f>CONCATENATE(UPPER($D558)," ",X558,IF(AE558="INTEGER","",CONCATENATE("(",AF558,")")) ,IF(AG558="Y"," NOT NULL",""),");")</f>
        <v>VERSION INTEGER);</v>
      </c>
      <c r="AE558" t="str">
        <f>VLOOKUP($E558,MAPPING!$B$2:$F$7,5,0)</f>
        <v>INTEGER</v>
      </c>
      <c r="AF558" s="9">
        <v>50.0</v>
      </c>
      <c r="AG558" s="8" t="s">
        <v>48</v>
      </c>
      <c r="AH558" s="8" t="s">
        <v>48</v>
      </c>
      <c r="AK558" t="str">
        <f>CONCATENATE(UPPER($D558)," ",AE558,IF(AE558="INTEGER","",CONCATENATE("(",AF558,")")),IF(AI558&lt;&gt;"",CONCATENATE(" DEFAULT ",AI558),""),IF(AG558="Y"," NOT NULL",""),");")</f>
        <v>VERSION INTEGER);</v>
      </c>
    </row>
    <row r="559" ht="15.75" customHeight="1">
      <c r="B559" s="34" t="s">
        <v>434</v>
      </c>
      <c r="C559" s="31">
        <v>0.0</v>
      </c>
      <c r="D559" s="35" t="s">
        <v>435</v>
      </c>
      <c r="E559" s="35" t="s">
        <v>15</v>
      </c>
      <c r="G559" t="s">
        <v>48</v>
      </c>
      <c r="H559" t="s">
        <v>48</v>
      </c>
      <c r="J559" t="str">
        <f>VLOOKUP($E559,MAPPING!$B$2:$F$7,2,0)</f>
        <v>DECIMAL</v>
      </c>
      <c r="K559" s="36" t="s">
        <v>23</v>
      </c>
      <c r="L559" t="s">
        <v>48</v>
      </c>
      <c r="M559" t="s">
        <v>48</v>
      </c>
      <c r="O559" s="26" t="str">
        <f>CONCATENATE("DROP TABLE IF EXISTS ",UPPER($B$559),";",CHAR(10),"CREATE TABLE ",UPPER($B$559),"(")</f>
        <v>DROP TABLE IF EXISTS PORTFOLIO_EXPECTED_SUM;
CREATE TABLE PORTFOLIO_EXPECTED_SUM(</v>
      </c>
      <c r="P559" t="str">
        <f t="shared" ref="P559:P560" si="181">CONCATENATE(UPPER($D559)," ",J559,",")</f>
        <v>EXPECTED_SUM DECIMAL,</v>
      </c>
      <c r="Q559" t="str">
        <f>VLOOKUP($E559,MAPPING!$B$2:$F$7,3,0)</f>
        <v>DECIMAL</v>
      </c>
      <c r="R559" s="36" t="s">
        <v>23</v>
      </c>
      <c r="S559" s="27" t="s">
        <v>48</v>
      </c>
      <c r="T559" s="27" t="s">
        <v>48</v>
      </c>
      <c r="V559" s="26" t="str">
        <f>CONCATENATE("DROP TABLE IF EXISTS ",UPPER($B$559),";",CHAR(10),"CREATE TABLE ",UPPER($B$559),"(")</f>
        <v>DROP TABLE IF EXISTS PORTFOLIO_EXPECTED_SUM;
CREATE TABLE PORTFOLIO_EXPECTED_SUM(</v>
      </c>
      <c r="W559" t="str">
        <f t="shared" ref="W559:W560" si="182">CONCATENATE(UPPER($D559)," ",Q559,"(",R559,")",IF(U559&lt;&gt;"",CONCATENATE(" DEFAULT ",U559),""),IF(S559="Y"," NOT NULL",""),",")</f>
        <v>EXPECTED_SUM DECIMAL(10,2),</v>
      </c>
      <c r="X559" t="str">
        <f>VLOOKUP($E559,MAPPING!$B$2:$F$7,4,0)</f>
        <v>DECIMAL</v>
      </c>
      <c r="Y559" s="36" t="s">
        <v>23</v>
      </c>
      <c r="Z559" s="27" t="s">
        <v>48</v>
      </c>
      <c r="AA559" s="27" t="s">
        <v>48</v>
      </c>
      <c r="AC559" s="26" t="str">
        <f>CONCATENATE("DROP TABLE IF EXISTS ",UPPER($B$559),";",CHAR(10),"CREATE TABLE ",UPPER($B$559),"(")</f>
        <v>DROP TABLE IF EXISTS PORTFOLIO_EXPECTED_SUM;
CREATE TABLE PORTFOLIO_EXPECTED_SUM(</v>
      </c>
      <c r="AD559" s="28" t="str">
        <f t="shared" ref="AD559:AD560" si="183">CONCATENATE(UPPER($D559)," ",X559,IF(AE559="INTEGER","",CONCATENATE("(",AF559,")")) ,IF(AG559="Y"," NOT NULL",""),",")</f>
        <v>EXPECTED_SUM DECIMAL(10,2),</v>
      </c>
      <c r="AE559" t="str">
        <f>VLOOKUP($E559,MAPPING!$B$2:$F$7,5,0)</f>
        <v>DECIMAL</v>
      </c>
      <c r="AF559" s="36" t="s">
        <v>23</v>
      </c>
      <c r="AG559" s="8" t="s">
        <v>48</v>
      </c>
      <c r="AH559" s="8" t="s">
        <v>48</v>
      </c>
      <c r="AJ559" s="26" t="str">
        <f>CONCATENATE("DROP TABLE IF EXISTS ",UPPER($B$559),";",CHAR(10),"CREATE TABLE ",UPPER($B$559),"(")</f>
        <v>DROP TABLE IF EXISTS PORTFOLIO_EXPECTED_SUM;
CREATE TABLE PORTFOLIO_EXPECTED_SUM(</v>
      </c>
      <c r="AK559" t="str">
        <f t="shared" ref="AK559:AK560" si="184">CONCATENATE(UPPER($D559)," ",AE559,IF(AE559="INTEGER","",CONCATENATE("(",AF559,")")),IF(AI559&lt;&gt;"",CONCATENATE(" DEFAULT ",AI559),""),IF(AG559="Y"," NOT NULL",""),",")</f>
        <v>EXPECTED_SUM DECIMAL(10,2),</v>
      </c>
    </row>
    <row r="560" ht="15.75" customHeight="1">
      <c r="C560" s="31">
        <v>1.0</v>
      </c>
      <c r="D560" s="35" t="s">
        <v>281</v>
      </c>
      <c r="E560" s="35" t="s">
        <v>7</v>
      </c>
      <c r="G560" t="s">
        <v>48</v>
      </c>
      <c r="H560" t="s">
        <v>48</v>
      </c>
      <c r="J560" t="str">
        <f>VLOOKUP($E560,MAPPING!$B$2:$F$7,2,0)</f>
        <v>STRING</v>
      </c>
      <c r="K560" s="36">
        <v>50.0</v>
      </c>
      <c r="L560" t="s">
        <v>48</v>
      </c>
      <c r="M560" t="s">
        <v>48</v>
      </c>
      <c r="P560" t="str">
        <f t="shared" si="181"/>
        <v>REPORTING_DATE STRING,</v>
      </c>
      <c r="Q560" t="str">
        <f>VLOOKUP($E560,MAPPING!$B$2:$F$7,3,0)</f>
        <v>VARCHAR</v>
      </c>
      <c r="R560" s="36">
        <v>50.0</v>
      </c>
      <c r="S560" s="27" t="s">
        <v>48</v>
      </c>
      <c r="T560" s="27" t="s">
        <v>48</v>
      </c>
      <c r="W560" t="str">
        <f t="shared" si="182"/>
        <v>REPORTING_DATE VARCHAR(50),</v>
      </c>
      <c r="X560" t="str">
        <f>VLOOKUP($E560,MAPPING!$B$2:$F$7,4,0)</f>
        <v>VARCHAR2</v>
      </c>
      <c r="Y560" s="36">
        <v>50.0</v>
      </c>
      <c r="Z560" s="27" t="s">
        <v>48</v>
      </c>
      <c r="AA560" s="27" t="s">
        <v>48</v>
      </c>
      <c r="AD560" s="28" t="str">
        <f t="shared" si="183"/>
        <v>REPORTING_DATE VARCHAR2(50),</v>
      </c>
      <c r="AE560" t="str">
        <f>VLOOKUP($E560,MAPPING!$B$2:$F$7,5,0)</f>
        <v> VARCHAR</v>
      </c>
      <c r="AF560" s="36">
        <v>50.0</v>
      </c>
      <c r="AG560" s="8" t="s">
        <v>48</v>
      </c>
      <c r="AH560" s="8" t="s">
        <v>48</v>
      </c>
      <c r="AK560" t="str">
        <f t="shared" si="184"/>
        <v>REPORTING_DATE  VARCHAR(50),</v>
      </c>
    </row>
    <row r="561" ht="15.75" customHeight="1">
      <c r="C561" s="31">
        <v>2.0</v>
      </c>
      <c r="D561" s="35" t="s">
        <v>222</v>
      </c>
      <c r="E561" s="35" t="s">
        <v>12</v>
      </c>
      <c r="G561" t="s">
        <v>48</v>
      </c>
      <c r="H561" t="s">
        <v>48</v>
      </c>
      <c r="J561" t="str">
        <f>VLOOKUP($E561,MAPPING!$B$2:$F$7,2,0)</f>
        <v>INT</v>
      </c>
      <c r="K561" s="9">
        <v>50.0</v>
      </c>
      <c r="L561" t="s">
        <v>48</v>
      </c>
      <c r="M561" t="s">
        <v>48</v>
      </c>
      <c r="P561" t="str">
        <f>CONCATENATE(UPPER($D561)," ",J561,")",CHAR(10),"ROW FORMAT DELIMITED FIELDS TERMINATED BY ',';",)</f>
        <v>VERSION INT)
ROW FORMAT DELIMITED FIELDS TERMINATED BY ',';</v>
      </c>
      <c r="Q561" t="str">
        <f>VLOOKUP($E561,MAPPING!$B$2:$F$7,3,0)</f>
        <v>INTEGER</v>
      </c>
      <c r="R561" s="9">
        <v>50.0</v>
      </c>
      <c r="S561" s="27" t="s">
        <v>48</v>
      </c>
      <c r="T561" s="27" t="s">
        <v>48</v>
      </c>
      <c r="W561" t="str">
        <f>CONCATENATE(UPPER($D561)," ",Q561,"(",R561,")",IF(U561&lt;&gt;"",CONCATENATE(" DEFAULT ",U561),""),IF(S561="Y"," NOT NULL",""),");")</f>
        <v>VERSION INTEGER(50));</v>
      </c>
      <c r="X561" t="str">
        <f>VLOOKUP($E561,MAPPING!$B$2:$F$7,4,0)</f>
        <v>INTEGER</v>
      </c>
      <c r="Y561" s="9">
        <v>50.0</v>
      </c>
      <c r="Z561" s="27" t="s">
        <v>48</v>
      </c>
      <c r="AA561" s="27" t="s">
        <v>48</v>
      </c>
      <c r="AD561" s="28" t="str">
        <f>CONCATENATE(UPPER($D561)," ",X561,IF(AE561="INTEGER","",CONCATENATE("(",AF561,")")) ,IF(AG561="Y"," NOT NULL",""),");")</f>
        <v>VERSION INTEGER);</v>
      </c>
      <c r="AE561" t="str">
        <f>VLOOKUP($E561,MAPPING!$B$2:$F$7,5,0)</f>
        <v>INTEGER</v>
      </c>
      <c r="AF561" s="9">
        <v>50.0</v>
      </c>
      <c r="AG561" s="8" t="s">
        <v>48</v>
      </c>
      <c r="AH561" s="8" t="s">
        <v>48</v>
      </c>
      <c r="AK561" t="str">
        <f>CONCATENATE(UPPER($D561)," ",AE561,IF(AE561="INTEGER","",CONCATENATE("(",AF561,")")),IF(AI561&lt;&gt;"",CONCATENATE(" DEFAULT ",AI561),""),IF(AG561="Y"," NOT NULL",""),");")</f>
        <v>VERSION INTEGER);</v>
      </c>
    </row>
    <row r="562" ht="15.75" customHeight="1">
      <c r="B562" s="34" t="s">
        <v>436</v>
      </c>
      <c r="C562" s="31">
        <v>0.0</v>
      </c>
      <c r="D562" s="35" t="s">
        <v>437</v>
      </c>
      <c r="E562" s="35" t="s">
        <v>15</v>
      </c>
      <c r="G562" t="s">
        <v>48</v>
      </c>
      <c r="H562" t="s">
        <v>48</v>
      </c>
      <c r="J562" t="str">
        <f>VLOOKUP($E562,MAPPING!$B$2:$F$7,2,0)</f>
        <v>DECIMAL</v>
      </c>
      <c r="K562" s="36" t="s">
        <v>23</v>
      </c>
      <c r="L562" t="s">
        <v>48</v>
      </c>
      <c r="M562" t="s">
        <v>48</v>
      </c>
      <c r="O562" s="26" t="str">
        <f>CONCATENATE("DROP TABLE IF EXISTS ",UPPER($B$562),";",CHAR(10),"CREATE TABLE ",UPPER($B$562),"(")</f>
        <v>DROP TABLE IF EXISTS PORTFOLIO_LOSS_AGGR_ES;
CREATE TABLE PORTFOLIO_LOSS_AGGR_ES(</v>
      </c>
      <c r="P562" t="str">
        <f t="shared" ref="P562:P566" si="185">CONCATENATE(UPPER($D562)," ",J562,",")</f>
        <v>EXPECTED_LOSS DECIMAL,</v>
      </c>
      <c r="Q562" t="str">
        <f>VLOOKUP($E562,MAPPING!$B$2:$F$7,3,0)</f>
        <v>DECIMAL</v>
      </c>
      <c r="R562" s="36" t="s">
        <v>23</v>
      </c>
      <c r="S562" s="27" t="s">
        <v>48</v>
      </c>
      <c r="T562" s="27" t="s">
        <v>48</v>
      </c>
      <c r="V562" s="26" t="str">
        <f>CONCATENATE("DROP TABLE IF EXISTS ",UPPER($B$562),";",CHAR(10),"CREATE TABLE ",UPPER($B$562),"(")</f>
        <v>DROP TABLE IF EXISTS PORTFOLIO_LOSS_AGGR_ES;
CREATE TABLE PORTFOLIO_LOSS_AGGR_ES(</v>
      </c>
      <c r="W562" t="str">
        <f t="shared" ref="W562:W566" si="186">CONCATENATE(UPPER($D562)," ",Q562,"(",R562,")",IF(U562&lt;&gt;"",CONCATENATE(" DEFAULT ",U562),""),IF(S562="Y"," NOT NULL",""),",")</f>
        <v>EXPECTED_LOSS DECIMAL(10,2),</v>
      </c>
      <c r="X562" t="str">
        <f>VLOOKUP($E562,MAPPING!$B$2:$F$7,4,0)</f>
        <v>DECIMAL</v>
      </c>
      <c r="Y562" s="36" t="s">
        <v>23</v>
      </c>
      <c r="Z562" s="27" t="s">
        <v>48</v>
      </c>
      <c r="AA562" s="27" t="s">
        <v>48</v>
      </c>
      <c r="AC562" s="26" t="str">
        <f>CONCATENATE("DROP TABLE IF EXISTS ",UPPER($B$562),";",CHAR(10),"CREATE TABLE ",UPPER($B$562),"(")</f>
        <v>DROP TABLE IF EXISTS PORTFOLIO_LOSS_AGGR_ES;
CREATE TABLE PORTFOLIO_LOSS_AGGR_ES(</v>
      </c>
      <c r="AD562" s="28" t="str">
        <f t="shared" ref="AD562:AD566" si="187">CONCATENATE(UPPER($D562)," ",X562,IF(AE562="INTEGER","",CONCATENATE("(",AF562,")")) ,IF(AG562="Y"," NOT NULL",""),",")</f>
        <v>EXPECTED_LOSS DECIMAL(10,2),</v>
      </c>
      <c r="AE562" t="str">
        <f>VLOOKUP($E562,MAPPING!$B$2:$F$7,5,0)</f>
        <v>DECIMAL</v>
      </c>
      <c r="AF562" s="36" t="s">
        <v>23</v>
      </c>
      <c r="AG562" s="8" t="s">
        <v>48</v>
      </c>
      <c r="AH562" s="8" t="s">
        <v>48</v>
      </c>
      <c r="AJ562" s="26" t="str">
        <f>CONCATENATE("DROP TABLE IF EXISTS ",UPPER($B$562),";",CHAR(10),"CREATE TABLE ",UPPER($B$562),"(")</f>
        <v>DROP TABLE IF EXISTS PORTFOLIO_LOSS_AGGR_ES;
CREATE TABLE PORTFOLIO_LOSS_AGGR_ES(</v>
      </c>
      <c r="AK562" t="str">
        <f t="shared" ref="AK562:AK566" si="188">CONCATENATE(UPPER($D562)," ",AE562,IF(AE562="INTEGER","",CONCATENATE("(",AF562,")")),IF(AI562&lt;&gt;"",CONCATENATE(" DEFAULT ",AI562),""),IF(AG562="Y"," NOT NULL",""),",")</f>
        <v>EXPECTED_LOSS DECIMAL(10,2),</v>
      </c>
    </row>
    <row r="563" ht="15.75" customHeight="1">
      <c r="C563" s="31">
        <v>1.0</v>
      </c>
      <c r="D563" s="35" t="s">
        <v>438</v>
      </c>
      <c r="E563" s="35" t="s">
        <v>15</v>
      </c>
      <c r="G563" t="s">
        <v>48</v>
      </c>
      <c r="H563" t="s">
        <v>48</v>
      </c>
      <c r="J563" t="str">
        <f>VLOOKUP($E563,MAPPING!$B$2:$F$7,2,0)</f>
        <v>DECIMAL</v>
      </c>
      <c r="K563" s="36" t="s">
        <v>23</v>
      </c>
      <c r="L563" t="s">
        <v>48</v>
      </c>
      <c r="M563" t="s">
        <v>48</v>
      </c>
      <c r="P563" t="str">
        <f t="shared" si="185"/>
        <v>VALUE_AT_RISK DECIMAL,</v>
      </c>
      <c r="Q563" t="str">
        <f>VLOOKUP($E563,MAPPING!$B$2:$F$7,3,0)</f>
        <v>DECIMAL</v>
      </c>
      <c r="R563" s="36" t="s">
        <v>23</v>
      </c>
      <c r="S563" s="27" t="s">
        <v>48</v>
      </c>
      <c r="T563" s="27" t="s">
        <v>48</v>
      </c>
      <c r="W563" t="str">
        <f t="shared" si="186"/>
        <v>VALUE_AT_RISK DECIMAL(10,2),</v>
      </c>
      <c r="X563" t="str">
        <f>VLOOKUP($E563,MAPPING!$B$2:$F$7,4,0)</f>
        <v>DECIMAL</v>
      </c>
      <c r="Y563" s="36" t="s">
        <v>23</v>
      </c>
      <c r="Z563" s="27" t="s">
        <v>48</v>
      </c>
      <c r="AA563" s="27" t="s">
        <v>48</v>
      </c>
      <c r="AD563" s="28" t="str">
        <f t="shared" si="187"/>
        <v>VALUE_AT_RISK DECIMAL(10,2),</v>
      </c>
      <c r="AE563" t="str">
        <f>VLOOKUP($E563,MAPPING!$B$2:$F$7,5,0)</f>
        <v>DECIMAL</v>
      </c>
      <c r="AF563" s="36" t="s">
        <v>23</v>
      </c>
      <c r="AG563" s="8" t="s">
        <v>48</v>
      </c>
      <c r="AH563" s="8" t="s">
        <v>48</v>
      </c>
      <c r="AK563" t="str">
        <f t="shared" si="188"/>
        <v>VALUE_AT_RISK DECIMAL(10,2),</v>
      </c>
    </row>
    <row r="564" ht="15.75" customHeight="1">
      <c r="C564" s="31">
        <v>2.0</v>
      </c>
      <c r="D564" s="35" t="s">
        <v>439</v>
      </c>
      <c r="E564" s="35" t="s">
        <v>15</v>
      </c>
      <c r="G564" t="s">
        <v>48</v>
      </c>
      <c r="H564" t="s">
        <v>48</v>
      </c>
      <c r="J564" t="str">
        <f>VLOOKUP($E564,MAPPING!$B$2:$F$7,2,0)</f>
        <v>DECIMAL</v>
      </c>
      <c r="K564" s="36" t="s">
        <v>23</v>
      </c>
      <c r="L564" t="s">
        <v>48</v>
      </c>
      <c r="M564" t="s">
        <v>48</v>
      </c>
      <c r="P564" t="str">
        <f t="shared" si="185"/>
        <v>ECONOMIC_CAPITAL DECIMAL,</v>
      </c>
      <c r="Q564" t="str">
        <f>VLOOKUP($E564,MAPPING!$B$2:$F$7,3,0)</f>
        <v>DECIMAL</v>
      </c>
      <c r="R564" s="36" t="s">
        <v>23</v>
      </c>
      <c r="S564" s="27" t="s">
        <v>48</v>
      </c>
      <c r="T564" s="27" t="s">
        <v>48</v>
      </c>
      <c r="W564" t="str">
        <f t="shared" si="186"/>
        <v>ECONOMIC_CAPITAL DECIMAL(10,2),</v>
      </c>
      <c r="X564" t="str">
        <f>VLOOKUP($E564,MAPPING!$B$2:$F$7,4,0)</f>
        <v>DECIMAL</v>
      </c>
      <c r="Y564" s="36" t="s">
        <v>23</v>
      </c>
      <c r="Z564" s="27" t="s">
        <v>48</v>
      </c>
      <c r="AA564" s="27" t="s">
        <v>48</v>
      </c>
      <c r="AD564" s="28" t="str">
        <f t="shared" si="187"/>
        <v>ECONOMIC_CAPITAL DECIMAL(10,2),</v>
      </c>
      <c r="AE564" t="str">
        <f>VLOOKUP($E564,MAPPING!$B$2:$F$7,5,0)</f>
        <v>DECIMAL</v>
      </c>
      <c r="AF564" s="36" t="s">
        <v>23</v>
      </c>
      <c r="AG564" s="8" t="s">
        <v>48</v>
      </c>
      <c r="AH564" s="8" t="s">
        <v>48</v>
      </c>
      <c r="AK564" t="str">
        <f t="shared" si="188"/>
        <v>ECONOMIC_CAPITAL DECIMAL(10,2),</v>
      </c>
    </row>
    <row r="565" ht="15.75" customHeight="1">
      <c r="C565" s="31">
        <v>3.0</v>
      </c>
      <c r="D565" s="35" t="s">
        <v>435</v>
      </c>
      <c r="E565" s="35" t="s">
        <v>15</v>
      </c>
      <c r="G565" t="s">
        <v>48</v>
      </c>
      <c r="H565" t="s">
        <v>48</v>
      </c>
      <c r="J565" t="str">
        <f>VLOOKUP($E565,MAPPING!$B$2:$F$7,2,0)</f>
        <v>DECIMAL</v>
      </c>
      <c r="K565" s="36" t="s">
        <v>23</v>
      </c>
      <c r="L565" t="s">
        <v>48</v>
      </c>
      <c r="M565" t="s">
        <v>48</v>
      </c>
      <c r="P565" t="str">
        <f t="shared" si="185"/>
        <v>EXPECTED_SUM DECIMAL,</v>
      </c>
      <c r="Q565" t="str">
        <f>VLOOKUP($E565,MAPPING!$B$2:$F$7,3,0)</f>
        <v>DECIMAL</v>
      </c>
      <c r="R565" s="36" t="s">
        <v>23</v>
      </c>
      <c r="S565" s="27" t="s">
        <v>48</v>
      </c>
      <c r="T565" s="27" t="s">
        <v>48</v>
      </c>
      <c r="W565" t="str">
        <f t="shared" si="186"/>
        <v>EXPECTED_SUM DECIMAL(10,2),</v>
      </c>
      <c r="X565" t="str">
        <f>VLOOKUP($E565,MAPPING!$B$2:$F$7,4,0)</f>
        <v>DECIMAL</v>
      </c>
      <c r="Y565" s="36" t="s">
        <v>23</v>
      </c>
      <c r="Z565" s="27" t="s">
        <v>48</v>
      </c>
      <c r="AA565" s="27" t="s">
        <v>48</v>
      </c>
      <c r="AD565" s="28" t="str">
        <f t="shared" si="187"/>
        <v>EXPECTED_SUM DECIMAL(10,2),</v>
      </c>
      <c r="AE565" t="str">
        <f>VLOOKUP($E565,MAPPING!$B$2:$F$7,5,0)</f>
        <v>DECIMAL</v>
      </c>
      <c r="AF565" s="36" t="s">
        <v>23</v>
      </c>
      <c r="AG565" s="8" t="s">
        <v>48</v>
      </c>
      <c r="AH565" s="8" t="s">
        <v>48</v>
      </c>
      <c r="AK565" t="str">
        <f t="shared" si="188"/>
        <v>EXPECTED_SUM DECIMAL(10,2),</v>
      </c>
    </row>
    <row r="566" ht="15.75" customHeight="1">
      <c r="C566" s="31">
        <v>4.0</v>
      </c>
      <c r="D566" s="35" t="s">
        <v>281</v>
      </c>
      <c r="E566" s="35" t="s">
        <v>7</v>
      </c>
      <c r="G566" t="s">
        <v>48</v>
      </c>
      <c r="H566" t="s">
        <v>48</v>
      </c>
      <c r="J566" t="str">
        <f>VLOOKUP($E566,MAPPING!$B$2:$F$7,2,0)</f>
        <v>STRING</v>
      </c>
      <c r="K566" s="36">
        <v>50.0</v>
      </c>
      <c r="L566" t="s">
        <v>48</v>
      </c>
      <c r="M566" t="s">
        <v>48</v>
      </c>
      <c r="P566" t="str">
        <f t="shared" si="185"/>
        <v>REPORTING_DATE STRING,</v>
      </c>
      <c r="Q566" t="str">
        <f>VLOOKUP($E566,MAPPING!$B$2:$F$7,3,0)</f>
        <v>VARCHAR</v>
      </c>
      <c r="R566" s="36">
        <v>50.0</v>
      </c>
      <c r="S566" s="27" t="s">
        <v>48</v>
      </c>
      <c r="T566" s="27" t="s">
        <v>48</v>
      </c>
      <c r="W566" t="str">
        <f t="shared" si="186"/>
        <v>REPORTING_DATE VARCHAR(50),</v>
      </c>
      <c r="X566" t="str">
        <f>VLOOKUP($E566,MAPPING!$B$2:$F$7,4,0)</f>
        <v>VARCHAR2</v>
      </c>
      <c r="Y566" s="36">
        <v>50.0</v>
      </c>
      <c r="Z566" s="27" t="s">
        <v>48</v>
      </c>
      <c r="AA566" s="27" t="s">
        <v>48</v>
      </c>
      <c r="AD566" s="28" t="str">
        <f t="shared" si="187"/>
        <v>REPORTING_DATE VARCHAR2(50),</v>
      </c>
      <c r="AE566" t="str">
        <f>VLOOKUP($E566,MAPPING!$B$2:$F$7,5,0)</f>
        <v> VARCHAR</v>
      </c>
      <c r="AF566" s="36">
        <v>50.0</v>
      </c>
      <c r="AG566" s="8" t="s">
        <v>48</v>
      </c>
      <c r="AH566" s="8" t="s">
        <v>48</v>
      </c>
      <c r="AK566" t="str">
        <f t="shared" si="188"/>
        <v>REPORTING_DATE  VARCHAR(50),</v>
      </c>
    </row>
    <row r="567" ht="15.75" customHeight="1">
      <c r="C567" s="31">
        <v>5.0</v>
      </c>
      <c r="D567" s="35" t="s">
        <v>222</v>
      </c>
      <c r="E567" s="35" t="s">
        <v>12</v>
      </c>
      <c r="G567" t="s">
        <v>48</v>
      </c>
      <c r="H567" t="s">
        <v>48</v>
      </c>
      <c r="J567" t="str">
        <f>VLOOKUP($E567,MAPPING!$B$2:$F$7,2,0)</f>
        <v>INT</v>
      </c>
      <c r="K567" s="9">
        <v>50.0</v>
      </c>
      <c r="L567" t="s">
        <v>48</v>
      </c>
      <c r="M567" t="s">
        <v>48</v>
      </c>
      <c r="P567" t="str">
        <f>CONCATENATE(UPPER($D567)," ",J567,")",CHAR(10),"ROW FORMAT DELIMITED FIELDS TERMINATED BY ',';",)</f>
        <v>VERSION INT)
ROW FORMAT DELIMITED FIELDS TERMINATED BY ',';</v>
      </c>
      <c r="Q567" t="str">
        <f>VLOOKUP($E567,MAPPING!$B$2:$F$7,3,0)</f>
        <v>INTEGER</v>
      </c>
      <c r="R567" s="9">
        <v>50.0</v>
      </c>
      <c r="S567" s="27" t="s">
        <v>48</v>
      </c>
      <c r="T567" s="27" t="s">
        <v>48</v>
      </c>
      <c r="W567" t="str">
        <f>CONCATENATE(UPPER($D567)," ",Q567,"(",R567,")",IF(U567&lt;&gt;"",CONCATENATE(" DEFAULT ",U567),""),IF(S567="Y"," NOT NULL",""),");")</f>
        <v>VERSION INTEGER(50));</v>
      </c>
      <c r="X567" t="str">
        <f>VLOOKUP($E567,MAPPING!$B$2:$F$7,4,0)</f>
        <v>INTEGER</v>
      </c>
      <c r="Y567" s="9">
        <v>50.0</v>
      </c>
      <c r="Z567" s="27" t="s">
        <v>48</v>
      </c>
      <c r="AA567" s="27" t="s">
        <v>48</v>
      </c>
      <c r="AD567" s="28" t="str">
        <f>CONCATENATE(UPPER($D567)," ",X567,IF(AE567="INTEGER","",CONCATENATE("(",AF567,")")) ,IF(AG567="Y"," NOT NULL",""),");")</f>
        <v>VERSION INTEGER);</v>
      </c>
      <c r="AE567" t="str">
        <f>VLOOKUP($E567,MAPPING!$B$2:$F$7,5,0)</f>
        <v>INTEGER</v>
      </c>
      <c r="AF567" s="9">
        <v>50.0</v>
      </c>
      <c r="AG567" s="8" t="s">
        <v>48</v>
      </c>
      <c r="AH567" s="8" t="s">
        <v>48</v>
      </c>
      <c r="AK567" t="str">
        <f>CONCATENATE(UPPER($D567)," ",AE567,IF(AE567="INTEGER","",CONCATENATE("(",AF567,")")),IF(AI567&lt;&gt;"",CONCATENATE(" DEFAULT ",AI567),""),IF(AG567="Y"," NOT NULL",""),");")</f>
        <v>VERSION INTEGER);</v>
      </c>
    </row>
    <row r="568" ht="15.75" customHeight="1">
      <c r="B568" s="34" t="s">
        <v>440</v>
      </c>
      <c r="C568" s="31">
        <v>0.0</v>
      </c>
      <c r="D568" s="35" t="s">
        <v>281</v>
      </c>
      <c r="E568" s="35" t="s">
        <v>7</v>
      </c>
      <c r="G568" t="s">
        <v>48</v>
      </c>
      <c r="H568" t="s">
        <v>48</v>
      </c>
      <c r="J568" t="str">
        <f>VLOOKUP($E568,MAPPING!$B$2:$F$7,2,0)</f>
        <v>STRING</v>
      </c>
      <c r="K568" s="36">
        <v>50.0</v>
      </c>
      <c r="L568" t="s">
        <v>48</v>
      </c>
      <c r="M568" t="s">
        <v>48</v>
      </c>
      <c r="O568" s="26" t="str">
        <f>CONCATENATE("DROP TABLE IF EXISTS ",UPPER($B$568),";",CHAR(10),"CREATE TABLE ",UPPER($B$568),"(")</f>
        <v>DROP TABLE IF EXISTS PORTFOLIO_LOSS_HISTOGRAM_PERCENTAGE;
CREATE TABLE PORTFOLIO_LOSS_HISTOGRAM_PERCENTAGE(</v>
      </c>
      <c r="P568" t="str">
        <f t="shared" ref="P568:P570" si="189">CONCATENATE(UPPER($D568)," ",J568,",")</f>
        <v>REPORTING_DATE STRING,</v>
      </c>
      <c r="Q568" t="str">
        <f>VLOOKUP($E568,MAPPING!$B$2:$F$7,3,0)</f>
        <v>VARCHAR</v>
      </c>
      <c r="R568" s="36">
        <v>50.0</v>
      </c>
      <c r="S568" s="27" t="s">
        <v>48</v>
      </c>
      <c r="T568" s="27" t="s">
        <v>48</v>
      </c>
      <c r="V568" s="26" t="str">
        <f>CONCATENATE("DROP TABLE IF EXISTS ",UPPER($B$568),";",CHAR(10),"CREATE TABLE ",UPPER($B$568),"(")</f>
        <v>DROP TABLE IF EXISTS PORTFOLIO_LOSS_HISTOGRAM_PERCENTAGE;
CREATE TABLE PORTFOLIO_LOSS_HISTOGRAM_PERCENTAGE(</v>
      </c>
      <c r="W568" t="str">
        <f t="shared" ref="W568:W570" si="190">CONCATENATE(UPPER($D568)," ",Q568,"(",R568,")",IF(U568&lt;&gt;"",CONCATENATE(" DEFAULT ",U568),""),IF(S568="Y"," NOT NULL",""),",")</f>
        <v>REPORTING_DATE VARCHAR(50),</v>
      </c>
      <c r="X568" t="str">
        <f>VLOOKUP($E568,MAPPING!$B$2:$F$7,4,0)</f>
        <v>VARCHAR2</v>
      </c>
      <c r="Y568" s="36">
        <v>50.0</v>
      </c>
      <c r="Z568" s="27" t="s">
        <v>48</v>
      </c>
      <c r="AA568" s="27" t="s">
        <v>48</v>
      </c>
      <c r="AC568" s="26" t="str">
        <f>CONCATENATE("DROP TABLE IF EXISTS ",UPPER($B$568),";",CHAR(10),"CREATE TABLE ",UPPER($B$568),"(")</f>
        <v>DROP TABLE IF EXISTS PORTFOLIO_LOSS_HISTOGRAM_PERCENTAGE;
CREATE TABLE PORTFOLIO_LOSS_HISTOGRAM_PERCENTAGE(</v>
      </c>
      <c r="AD568" s="28" t="str">
        <f t="shared" ref="AD568:AD570" si="191">CONCATENATE(UPPER($D568)," ",X568,IF(AE568="INTEGER","",CONCATENATE("(",AF568,")")) ,IF(AG568="Y"," NOT NULL",""),",")</f>
        <v>REPORTING_DATE VARCHAR2(50),</v>
      </c>
      <c r="AE568" t="str">
        <f>VLOOKUP($E568,MAPPING!$B$2:$F$7,5,0)</f>
        <v> VARCHAR</v>
      </c>
      <c r="AF568" s="36">
        <v>50.0</v>
      </c>
      <c r="AG568" s="8" t="s">
        <v>48</v>
      </c>
      <c r="AH568" s="8" t="s">
        <v>48</v>
      </c>
      <c r="AJ568" s="26" t="str">
        <f>CONCATENATE("DROP TABLE IF EXISTS ",UPPER($B$568),";",CHAR(10),"CREATE TABLE ",UPPER($B$568),"(")</f>
        <v>DROP TABLE IF EXISTS PORTFOLIO_LOSS_HISTOGRAM_PERCENTAGE;
CREATE TABLE PORTFOLIO_LOSS_HISTOGRAM_PERCENTAGE(</v>
      </c>
      <c r="AK568" t="str">
        <f t="shared" ref="AK568:AK570" si="192">CONCATENATE(UPPER($D568)," ",AE568,IF(AE568="INTEGER","",CONCATENATE("(",AF568,")")),IF(AI568&lt;&gt;"",CONCATENATE(" DEFAULT ",AI568),""),IF(AG568="Y"," NOT NULL",""),",")</f>
        <v>REPORTING_DATE  VARCHAR(50),</v>
      </c>
    </row>
    <row r="569" ht="15.75" customHeight="1">
      <c r="C569" s="31">
        <v>1.0</v>
      </c>
      <c r="D569" s="35" t="s">
        <v>441</v>
      </c>
      <c r="E569" s="35" t="s">
        <v>7</v>
      </c>
      <c r="G569" t="s">
        <v>48</v>
      </c>
      <c r="H569" t="s">
        <v>48</v>
      </c>
      <c r="J569" t="str">
        <f>VLOOKUP($E569,MAPPING!$B$2:$F$7,2,0)</f>
        <v>STRING</v>
      </c>
      <c r="K569" s="36">
        <v>50.0</v>
      </c>
      <c r="L569" t="s">
        <v>48</v>
      </c>
      <c r="M569" t="s">
        <v>48</v>
      </c>
      <c r="P569" t="str">
        <f t="shared" si="189"/>
        <v>BUCKET STRING,</v>
      </c>
      <c r="Q569" t="str">
        <f>VLOOKUP($E569,MAPPING!$B$2:$F$7,3,0)</f>
        <v>VARCHAR</v>
      </c>
      <c r="R569" s="36">
        <v>50.0</v>
      </c>
      <c r="S569" s="27" t="s">
        <v>48</v>
      </c>
      <c r="T569" s="27" t="s">
        <v>48</v>
      </c>
      <c r="W569" t="str">
        <f t="shared" si="190"/>
        <v>BUCKET VARCHAR(50),</v>
      </c>
      <c r="X569" t="str">
        <f>VLOOKUP($E569,MAPPING!$B$2:$F$7,4,0)</f>
        <v>VARCHAR2</v>
      </c>
      <c r="Y569" s="36">
        <v>50.0</v>
      </c>
      <c r="Z569" s="27" t="s">
        <v>48</v>
      </c>
      <c r="AA569" s="27" t="s">
        <v>48</v>
      </c>
      <c r="AD569" s="28" t="str">
        <f t="shared" si="191"/>
        <v>BUCKET VARCHAR2(50),</v>
      </c>
      <c r="AE569" t="str">
        <f>VLOOKUP($E569,MAPPING!$B$2:$F$7,5,0)</f>
        <v> VARCHAR</v>
      </c>
      <c r="AF569" s="36">
        <v>50.0</v>
      </c>
      <c r="AG569" s="8" t="s">
        <v>48</v>
      </c>
      <c r="AH569" s="8" t="s">
        <v>48</v>
      </c>
      <c r="AK569" t="str">
        <f t="shared" si="192"/>
        <v>BUCKET  VARCHAR(50),</v>
      </c>
    </row>
    <row r="570" ht="15.75" customHeight="1">
      <c r="C570" s="31">
        <v>2.0</v>
      </c>
      <c r="D570" s="35" t="s">
        <v>442</v>
      </c>
      <c r="E570" s="35" t="s">
        <v>12</v>
      </c>
      <c r="G570" t="s">
        <v>48</v>
      </c>
      <c r="H570" t="s">
        <v>48</v>
      </c>
      <c r="J570" t="str">
        <f>VLOOKUP($E570,MAPPING!$B$2:$F$7,2,0)</f>
        <v>INT</v>
      </c>
      <c r="K570" s="9">
        <v>50.0</v>
      </c>
      <c r="L570" t="s">
        <v>48</v>
      </c>
      <c r="M570" t="s">
        <v>48</v>
      </c>
      <c r="P570" t="str">
        <f t="shared" si="189"/>
        <v>FREQUENCY INT,</v>
      </c>
      <c r="Q570" t="str">
        <f>VLOOKUP($E570,MAPPING!$B$2:$F$7,3,0)</f>
        <v>INTEGER</v>
      </c>
      <c r="R570" s="9">
        <v>50.0</v>
      </c>
      <c r="S570" s="27" t="s">
        <v>48</v>
      </c>
      <c r="T570" s="27" t="s">
        <v>48</v>
      </c>
      <c r="W570" t="str">
        <f t="shared" si="190"/>
        <v>FREQUENCY INTEGER(50),</v>
      </c>
      <c r="X570" t="str">
        <f>VLOOKUP($E570,MAPPING!$B$2:$F$7,4,0)</f>
        <v>INTEGER</v>
      </c>
      <c r="Y570" s="9">
        <v>50.0</v>
      </c>
      <c r="Z570" s="27" t="s">
        <v>48</v>
      </c>
      <c r="AA570" s="27" t="s">
        <v>48</v>
      </c>
      <c r="AD570" s="28" t="str">
        <f t="shared" si="191"/>
        <v>FREQUENCY INTEGER,</v>
      </c>
      <c r="AE570" t="str">
        <f>VLOOKUP($E570,MAPPING!$B$2:$F$7,5,0)</f>
        <v>INTEGER</v>
      </c>
      <c r="AF570" s="9">
        <v>50.0</v>
      </c>
      <c r="AG570" s="8" t="s">
        <v>48</v>
      </c>
      <c r="AH570" s="8" t="s">
        <v>48</v>
      </c>
      <c r="AK570" t="str">
        <f t="shared" si="192"/>
        <v>FREQUENCY INTEGER,</v>
      </c>
    </row>
    <row r="571" ht="15.75" customHeight="1">
      <c r="C571" s="31">
        <v>3.0</v>
      </c>
      <c r="D571" s="35" t="s">
        <v>222</v>
      </c>
      <c r="E571" s="35" t="s">
        <v>12</v>
      </c>
      <c r="G571" t="s">
        <v>48</v>
      </c>
      <c r="H571" t="s">
        <v>48</v>
      </c>
      <c r="J571" t="str">
        <f>VLOOKUP($E571,MAPPING!$B$2:$F$7,2,0)</f>
        <v>INT</v>
      </c>
      <c r="K571" s="9">
        <v>50.0</v>
      </c>
      <c r="L571" t="s">
        <v>48</v>
      </c>
      <c r="M571" t="s">
        <v>48</v>
      </c>
      <c r="P571" t="str">
        <f>CONCATENATE(UPPER($D571)," ",J571,")",CHAR(10),"ROW FORMAT DELIMITED FIELDS TERMINATED BY ',';",)</f>
        <v>VERSION INT)
ROW FORMAT DELIMITED FIELDS TERMINATED BY ',';</v>
      </c>
      <c r="Q571" t="str">
        <f>VLOOKUP($E571,MAPPING!$B$2:$F$7,3,0)</f>
        <v>INTEGER</v>
      </c>
      <c r="R571" s="9">
        <v>50.0</v>
      </c>
      <c r="S571" s="27" t="s">
        <v>48</v>
      </c>
      <c r="T571" s="27" t="s">
        <v>48</v>
      </c>
      <c r="W571" t="str">
        <f>CONCATENATE(UPPER($D571)," ",Q571,"(",R571,")",IF(U571&lt;&gt;"",CONCATENATE(" DEFAULT ",U571),""),IF(S571="Y"," NOT NULL",""),");")</f>
        <v>VERSION INTEGER(50));</v>
      </c>
      <c r="X571" t="str">
        <f>VLOOKUP($E571,MAPPING!$B$2:$F$7,4,0)</f>
        <v>INTEGER</v>
      </c>
      <c r="Y571" s="9">
        <v>50.0</v>
      </c>
      <c r="Z571" s="27" t="s">
        <v>48</v>
      </c>
      <c r="AA571" s="27" t="s">
        <v>48</v>
      </c>
      <c r="AD571" s="28" t="str">
        <f>CONCATENATE(UPPER($D571)," ",X571,IF(AE571="INTEGER","",CONCATENATE("(",AF571,")")) ,IF(AG571="Y"," NOT NULL",""),");")</f>
        <v>VERSION INTEGER);</v>
      </c>
      <c r="AE571" t="str">
        <f>VLOOKUP($E571,MAPPING!$B$2:$F$7,5,0)</f>
        <v>INTEGER</v>
      </c>
      <c r="AF571" s="9">
        <v>50.0</v>
      </c>
      <c r="AG571" s="8" t="s">
        <v>48</v>
      </c>
      <c r="AH571" s="8" t="s">
        <v>48</v>
      </c>
      <c r="AK571" t="str">
        <f>CONCATENATE(UPPER($D571)," ",AE571,IF(AE571="INTEGER","",CONCATENATE("(",AF571,")")),IF(AI571&lt;&gt;"",CONCATENATE(" DEFAULT ",AI571),""),IF(AG571="Y"," NOT NULL",""),");")</f>
        <v>VERSION INTEGER);</v>
      </c>
    </row>
    <row r="572" ht="15.75" customHeight="1">
      <c r="B572" s="34" t="s">
        <v>443</v>
      </c>
      <c r="C572" s="31">
        <v>0.0</v>
      </c>
      <c r="D572" s="35" t="s">
        <v>281</v>
      </c>
      <c r="E572" s="35" t="s">
        <v>7</v>
      </c>
      <c r="G572" t="s">
        <v>48</v>
      </c>
      <c r="H572" t="s">
        <v>48</v>
      </c>
      <c r="J572" t="str">
        <f>VLOOKUP($E572,MAPPING!$B$2:$F$7,2,0)</f>
        <v>STRING</v>
      </c>
      <c r="K572" s="36">
        <v>50.0</v>
      </c>
      <c r="L572" t="s">
        <v>48</v>
      </c>
      <c r="M572" t="s">
        <v>48</v>
      </c>
      <c r="O572" s="26" t="str">
        <f>CONCATENATE("DROP TABLE IF EXISTS ",UPPER($B$572),";",CHAR(10),"CREATE TABLE ",UPPER($B$572),"(")</f>
        <v>DROP TABLE IF EXISTS PORTFOLIO_LOSS_HISTOGRAM;
CREATE TABLE PORTFOLIO_LOSS_HISTOGRAM(</v>
      </c>
      <c r="P572" t="str">
        <f t="shared" ref="P572:P574" si="193">CONCATENATE(UPPER($D572)," ",J572,",")</f>
        <v>REPORTING_DATE STRING,</v>
      </c>
      <c r="Q572" t="str">
        <f>VLOOKUP($E572,MAPPING!$B$2:$F$7,3,0)</f>
        <v>VARCHAR</v>
      </c>
      <c r="R572" s="36">
        <v>50.0</v>
      </c>
      <c r="S572" s="27" t="s">
        <v>48</v>
      </c>
      <c r="T572" s="27" t="s">
        <v>48</v>
      </c>
      <c r="V572" s="26" t="str">
        <f>CONCATENATE("DROP TABLE IF EXISTS ",UPPER($B$572),";",CHAR(10),"CREATE TABLE ",UPPER($B$572),"(")</f>
        <v>DROP TABLE IF EXISTS PORTFOLIO_LOSS_HISTOGRAM;
CREATE TABLE PORTFOLIO_LOSS_HISTOGRAM(</v>
      </c>
      <c r="W572" t="str">
        <f t="shared" ref="W572:W574" si="194">CONCATENATE(UPPER($D572)," ",Q572,"(",R572,")",IF(U572&lt;&gt;"",CONCATENATE(" DEFAULT ",U572),""),IF(S572="Y"," NOT NULL",""),",")</f>
        <v>REPORTING_DATE VARCHAR(50),</v>
      </c>
      <c r="X572" t="str">
        <f>VLOOKUP($E572,MAPPING!$B$2:$F$7,4,0)</f>
        <v>VARCHAR2</v>
      </c>
      <c r="Y572" s="36">
        <v>50.0</v>
      </c>
      <c r="Z572" s="27" t="s">
        <v>48</v>
      </c>
      <c r="AA572" s="27" t="s">
        <v>48</v>
      </c>
      <c r="AC572" s="26" t="str">
        <f>CONCATENATE("DROP TABLE IF EXISTS ",UPPER($B$572),";",CHAR(10),"CREATE TABLE ",UPPER($B$572),"(")</f>
        <v>DROP TABLE IF EXISTS PORTFOLIO_LOSS_HISTOGRAM;
CREATE TABLE PORTFOLIO_LOSS_HISTOGRAM(</v>
      </c>
      <c r="AD572" s="28" t="str">
        <f t="shared" ref="AD572:AD574" si="195">CONCATENATE(UPPER($D572)," ",X572,IF(AE572="INTEGER","",CONCATENATE("(",AF572,")")) ,IF(AG572="Y"," NOT NULL",""),",")</f>
        <v>REPORTING_DATE VARCHAR2(50),</v>
      </c>
      <c r="AE572" t="str">
        <f>VLOOKUP($E572,MAPPING!$B$2:$F$7,5,0)</f>
        <v> VARCHAR</v>
      </c>
      <c r="AF572" s="36">
        <v>50.0</v>
      </c>
      <c r="AG572" s="8" t="s">
        <v>48</v>
      </c>
      <c r="AH572" s="8" t="s">
        <v>48</v>
      </c>
      <c r="AJ572" s="26" t="str">
        <f>CONCATENATE("DROP TABLE IF EXISTS ",UPPER($B$572),";",CHAR(10),"CREATE TABLE ",UPPER($B$572),"(")</f>
        <v>DROP TABLE IF EXISTS PORTFOLIO_LOSS_HISTOGRAM;
CREATE TABLE PORTFOLIO_LOSS_HISTOGRAM(</v>
      </c>
      <c r="AK572" t="str">
        <f t="shared" ref="AK572:AK574" si="196">CONCATENATE(UPPER($D572)," ",AE572,IF(AE572="INTEGER","",CONCATENATE("(",AF572,")")),IF(AI572&lt;&gt;"",CONCATENATE(" DEFAULT ",AI572),""),IF(AG572="Y"," NOT NULL",""),",")</f>
        <v>REPORTING_DATE  VARCHAR(50),</v>
      </c>
    </row>
    <row r="573" ht="15.75" customHeight="1">
      <c r="C573" s="31">
        <v>1.0</v>
      </c>
      <c r="D573" s="35" t="s">
        <v>441</v>
      </c>
      <c r="E573" s="35" t="s">
        <v>7</v>
      </c>
      <c r="G573" t="s">
        <v>48</v>
      </c>
      <c r="H573" t="s">
        <v>48</v>
      </c>
      <c r="J573" t="str">
        <f>VLOOKUP($E573,MAPPING!$B$2:$F$7,2,0)</f>
        <v>STRING</v>
      </c>
      <c r="K573" s="36">
        <v>50.0</v>
      </c>
      <c r="L573" t="s">
        <v>48</v>
      </c>
      <c r="M573" t="s">
        <v>48</v>
      </c>
      <c r="P573" t="str">
        <f t="shared" si="193"/>
        <v>BUCKET STRING,</v>
      </c>
      <c r="Q573" t="str">
        <f>VLOOKUP($E573,MAPPING!$B$2:$F$7,3,0)</f>
        <v>VARCHAR</v>
      </c>
      <c r="R573" s="36">
        <v>50.0</v>
      </c>
      <c r="S573" s="27" t="s">
        <v>48</v>
      </c>
      <c r="T573" s="27" t="s">
        <v>48</v>
      </c>
      <c r="W573" t="str">
        <f t="shared" si="194"/>
        <v>BUCKET VARCHAR(50),</v>
      </c>
      <c r="X573" t="str">
        <f>VLOOKUP($E573,MAPPING!$B$2:$F$7,4,0)</f>
        <v>VARCHAR2</v>
      </c>
      <c r="Y573" s="36">
        <v>50.0</v>
      </c>
      <c r="Z573" s="27" t="s">
        <v>48</v>
      </c>
      <c r="AA573" s="27" t="s">
        <v>48</v>
      </c>
      <c r="AD573" s="28" t="str">
        <f t="shared" si="195"/>
        <v>BUCKET VARCHAR2(50),</v>
      </c>
      <c r="AE573" t="str">
        <f>VLOOKUP($E573,MAPPING!$B$2:$F$7,5,0)</f>
        <v> VARCHAR</v>
      </c>
      <c r="AF573" s="36">
        <v>50.0</v>
      </c>
      <c r="AG573" s="8" t="s">
        <v>48</v>
      </c>
      <c r="AH573" s="8" t="s">
        <v>48</v>
      </c>
      <c r="AK573" t="str">
        <f t="shared" si="196"/>
        <v>BUCKET  VARCHAR(50),</v>
      </c>
    </row>
    <row r="574" ht="15.75" customHeight="1">
      <c r="C574" s="31">
        <v>2.0</v>
      </c>
      <c r="D574" s="35" t="s">
        <v>442</v>
      </c>
      <c r="E574" s="35" t="s">
        <v>12</v>
      </c>
      <c r="G574" t="s">
        <v>48</v>
      </c>
      <c r="H574" t="s">
        <v>48</v>
      </c>
      <c r="J574" t="str">
        <f>VLOOKUP($E574,MAPPING!$B$2:$F$7,2,0)</f>
        <v>INT</v>
      </c>
      <c r="K574" s="9">
        <v>50.0</v>
      </c>
      <c r="L574" t="s">
        <v>48</v>
      </c>
      <c r="M574" t="s">
        <v>48</v>
      </c>
      <c r="P574" t="str">
        <f t="shared" si="193"/>
        <v>FREQUENCY INT,</v>
      </c>
      <c r="Q574" t="str">
        <f>VLOOKUP($E574,MAPPING!$B$2:$F$7,3,0)</f>
        <v>INTEGER</v>
      </c>
      <c r="R574" s="9">
        <v>50.0</v>
      </c>
      <c r="S574" s="27" t="s">
        <v>48</v>
      </c>
      <c r="T574" s="27" t="s">
        <v>48</v>
      </c>
      <c r="W574" t="str">
        <f t="shared" si="194"/>
        <v>FREQUENCY INTEGER(50),</v>
      </c>
      <c r="X574" t="str">
        <f>VLOOKUP($E574,MAPPING!$B$2:$F$7,4,0)</f>
        <v>INTEGER</v>
      </c>
      <c r="Y574" s="9">
        <v>50.0</v>
      </c>
      <c r="Z574" s="27" t="s">
        <v>48</v>
      </c>
      <c r="AA574" s="27" t="s">
        <v>48</v>
      </c>
      <c r="AD574" s="28" t="str">
        <f t="shared" si="195"/>
        <v>FREQUENCY INTEGER,</v>
      </c>
      <c r="AE574" t="str">
        <f>VLOOKUP($E574,MAPPING!$B$2:$F$7,5,0)</f>
        <v>INTEGER</v>
      </c>
      <c r="AF574" s="9">
        <v>50.0</v>
      </c>
      <c r="AG574" s="8" t="s">
        <v>48</v>
      </c>
      <c r="AH574" s="8" t="s">
        <v>48</v>
      </c>
      <c r="AK574" t="str">
        <f t="shared" si="196"/>
        <v>FREQUENCY INTEGER,</v>
      </c>
    </row>
    <row r="575" ht="15.75" customHeight="1">
      <c r="C575" s="31">
        <v>3.0</v>
      </c>
      <c r="D575" s="35" t="s">
        <v>222</v>
      </c>
      <c r="E575" s="35" t="s">
        <v>12</v>
      </c>
      <c r="G575" t="s">
        <v>48</v>
      </c>
      <c r="H575" t="s">
        <v>48</v>
      </c>
      <c r="J575" t="str">
        <f>VLOOKUP($E575,MAPPING!$B$2:$F$7,2,0)</f>
        <v>INT</v>
      </c>
      <c r="K575" s="9">
        <v>50.0</v>
      </c>
      <c r="L575" t="s">
        <v>48</v>
      </c>
      <c r="M575" t="s">
        <v>48</v>
      </c>
      <c r="P575" t="str">
        <f>CONCATENATE(UPPER($D575)," ",J575,")",CHAR(10),"ROW FORMAT DELIMITED FIELDS TERMINATED BY ',';",)</f>
        <v>VERSION INT)
ROW FORMAT DELIMITED FIELDS TERMINATED BY ',';</v>
      </c>
      <c r="Q575" t="str">
        <f>VLOOKUP($E575,MAPPING!$B$2:$F$7,3,0)</f>
        <v>INTEGER</v>
      </c>
      <c r="R575" s="9">
        <v>50.0</v>
      </c>
      <c r="S575" s="27" t="s">
        <v>48</v>
      </c>
      <c r="T575" s="27" t="s">
        <v>48</v>
      </c>
      <c r="W575" t="str">
        <f>CONCATENATE(UPPER($D575)," ",Q575,"(",R575,")",IF(U575&lt;&gt;"",CONCATENATE(" DEFAULT ",U575),""),IF(S575="Y"," NOT NULL",""),");")</f>
        <v>VERSION INTEGER(50));</v>
      </c>
      <c r="X575" t="str">
        <f>VLOOKUP($E575,MAPPING!$B$2:$F$7,4,0)</f>
        <v>INTEGER</v>
      </c>
      <c r="Y575" s="9">
        <v>50.0</v>
      </c>
      <c r="Z575" s="27" t="s">
        <v>48</v>
      </c>
      <c r="AA575" s="27" t="s">
        <v>48</v>
      </c>
      <c r="AD575" s="28" t="str">
        <f>CONCATENATE(UPPER($D575)," ",X575,IF(AE575="INTEGER","",CONCATENATE("(",AF575,")")) ,IF(AG575="Y"," NOT NULL",""),");")</f>
        <v>VERSION INTEGER);</v>
      </c>
      <c r="AE575" t="str">
        <f>VLOOKUP($E575,MAPPING!$B$2:$F$7,5,0)</f>
        <v>INTEGER</v>
      </c>
      <c r="AF575" s="9">
        <v>50.0</v>
      </c>
      <c r="AG575" s="8" t="s">
        <v>48</v>
      </c>
      <c r="AH575" s="8" t="s">
        <v>48</v>
      </c>
      <c r="AK575" t="str">
        <f>CONCATENATE(UPPER($D575)," ",AE575,IF(AE575="INTEGER","",CONCATENATE("(",AF575,")")),IF(AI575&lt;&gt;"",CONCATENATE(" DEFAULT ",AI575),""),IF(AG575="Y"," NOT NULL",""),");")</f>
        <v>VERSION INTEGER);</v>
      </c>
    </row>
    <row r="576" ht="15.75" customHeight="1">
      <c r="B576" s="34" t="s">
        <v>444</v>
      </c>
      <c r="C576" s="31">
        <v>0.0</v>
      </c>
      <c r="D576" s="35" t="s">
        <v>437</v>
      </c>
      <c r="E576" s="35" t="s">
        <v>15</v>
      </c>
      <c r="G576" t="s">
        <v>48</v>
      </c>
      <c r="H576" t="s">
        <v>48</v>
      </c>
      <c r="J576" t="str">
        <f>VLOOKUP($E576,MAPPING!$B$2:$F$7,2,0)</f>
        <v>DECIMAL</v>
      </c>
      <c r="K576" s="36" t="s">
        <v>23</v>
      </c>
      <c r="L576" t="s">
        <v>48</v>
      </c>
      <c r="M576" t="s">
        <v>48</v>
      </c>
      <c r="O576" s="26" t="str">
        <f>CONCATENATE("DROP TABLE IF EXISTS ",UPPER($B$576),";",CHAR(10),"CREATE TABLE ",UPPER($B$576),"(")</f>
        <v>DROP TABLE IF EXISTS PORTFOLIO_LOSS_SIMULATION_AGGR;
CREATE TABLE PORTFOLIO_LOSS_SIMULATION_AGGR(</v>
      </c>
      <c r="P576" t="str">
        <f t="shared" ref="P576:P579" si="197">CONCATENATE(UPPER($D576)," ",J576,",")</f>
        <v>EXPECTED_LOSS DECIMAL,</v>
      </c>
      <c r="Q576" t="str">
        <f>VLOOKUP($E576,MAPPING!$B$2:$F$7,3,0)</f>
        <v>DECIMAL</v>
      </c>
      <c r="R576" s="36" t="s">
        <v>23</v>
      </c>
      <c r="S576" s="27" t="s">
        <v>48</v>
      </c>
      <c r="T576" s="27" t="s">
        <v>48</v>
      </c>
      <c r="V576" s="26" t="str">
        <f>CONCATENATE("DROP TABLE IF EXISTS ",UPPER($B$576),";",CHAR(10),"CREATE TABLE ",UPPER($B$576),"(")</f>
        <v>DROP TABLE IF EXISTS PORTFOLIO_LOSS_SIMULATION_AGGR;
CREATE TABLE PORTFOLIO_LOSS_SIMULATION_AGGR(</v>
      </c>
      <c r="W576" t="str">
        <f t="shared" ref="W576:W579" si="198">CONCATENATE(UPPER($D576)," ",Q576,"(",R576,")",IF(U576&lt;&gt;"",CONCATENATE(" DEFAULT ",U576),""),IF(S576="Y"," NOT NULL",""),",")</f>
        <v>EXPECTED_LOSS DECIMAL(10,2),</v>
      </c>
      <c r="X576" t="str">
        <f>VLOOKUP($E576,MAPPING!$B$2:$F$7,4,0)</f>
        <v>DECIMAL</v>
      </c>
      <c r="Y576" s="36" t="s">
        <v>23</v>
      </c>
      <c r="Z576" s="27" t="s">
        <v>48</v>
      </c>
      <c r="AA576" s="27" t="s">
        <v>48</v>
      </c>
      <c r="AC576" s="26" t="str">
        <f>CONCATENATE("DROP TABLE IF EXISTS ",UPPER($B$576),";",CHAR(10),"CREATE TABLE ",UPPER($B$576),"(")</f>
        <v>DROP TABLE IF EXISTS PORTFOLIO_LOSS_SIMULATION_AGGR;
CREATE TABLE PORTFOLIO_LOSS_SIMULATION_AGGR(</v>
      </c>
      <c r="AD576" s="28" t="str">
        <f t="shared" ref="AD576:AD579" si="199">CONCATENATE(UPPER($D576)," ",X576,IF(AE576="INTEGER","",CONCATENATE("(",AF576,")")) ,IF(AG576="Y"," NOT NULL",""),",")</f>
        <v>EXPECTED_LOSS DECIMAL(10,2),</v>
      </c>
      <c r="AE576" t="str">
        <f>VLOOKUP($E576,MAPPING!$B$2:$F$7,5,0)</f>
        <v>DECIMAL</v>
      </c>
      <c r="AF576" s="36" t="s">
        <v>23</v>
      </c>
      <c r="AG576" s="8" t="s">
        <v>48</v>
      </c>
      <c r="AH576" s="8" t="s">
        <v>48</v>
      </c>
      <c r="AJ576" s="26" t="str">
        <f>CONCATENATE("DROP TABLE IF EXISTS ",UPPER($B$576),";",CHAR(10),"CREATE TABLE ",UPPER($B$576),"(")</f>
        <v>DROP TABLE IF EXISTS PORTFOLIO_LOSS_SIMULATION_AGGR;
CREATE TABLE PORTFOLIO_LOSS_SIMULATION_AGGR(</v>
      </c>
      <c r="AK576" t="str">
        <f t="shared" ref="AK576:AK579" si="200">CONCATENATE(UPPER($D576)," ",AE576,IF(AE576="INTEGER","",CONCATENATE("(",AF576,")")),IF(AI576&lt;&gt;"",CONCATENATE(" DEFAULT ",AI576),""),IF(AG576="Y"," NOT NULL",""),",")</f>
        <v>EXPECTED_LOSS DECIMAL(10,2),</v>
      </c>
    </row>
    <row r="577" ht="15.75" customHeight="1">
      <c r="C577" s="31">
        <v>1.0</v>
      </c>
      <c r="D577" s="35" t="s">
        <v>438</v>
      </c>
      <c r="E577" s="35" t="s">
        <v>15</v>
      </c>
      <c r="G577" t="s">
        <v>48</v>
      </c>
      <c r="H577" t="s">
        <v>48</v>
      </c>
      <c r="J577" t="str">
        <f>VLOOKUP($E577,MAPPING!$B$2:$F$7,2,0)</f>
        <v>DECIMAL</v>
      </c>
      <c r="K577" s="36" t="s">
        <v>23</v>
      </c>
      <c r="L577" t="s">
        <v>48</v>
      </c>
      <c r="M577" t="s">
        <v>48</v>
      </c>
      <c r="P577" t="str">
        <f t="shared" si="197"/>
        <v>VALUE_AT_RISK DECIMAL,</v>
      </c>
      <c r="Q577" t="str">
        <f>VLOOKUP($E577,MAPPING!$B$2:$F$7,3,0)</f>
        <v>DECIMAL</v>
      </c>
      <c r="R577" s="36" t="s">
        <v>23</v>
      </c>
      <c r="S577" s="27" t="s">
        <v>48</v>
      </c>
      <c r="T577" s="27" t="s">
        <v>48</v>
      </c>
      <c r="W577" t="str">
        <f t="shared" si="198"/>
        <v>VALUE_AT_RISK DECIMAL(10,2),</v>
      </c>
      <c r="X577" t="str">
        <f>VLOOKUP($E577,MAPPING!$B$2:$F$7,4,0)</f>
        <v>DECIMAL</v>
      </c>
      <c r="Y577" s="36" t="s">
        <v>23</v>
      </c>
      <c r="Z577" s="27" t="s">
        <v>48</v>
      </c>
      <c r="AA577" s="27" t="s">
        <v>48</v>
      </c>
      <c r="AD577" s="28" t="str">
        <f t="shared" si="199"/>
        <v>VALUE_AT_RISK DECIMAL(10,2),</v>
      </c>
      <c r="AE577" t="str">
        <f>VLOOKUP($E577,MAPPING!$B$2:$F$7,5,0)</f>
        <v>DECIMAL</v>
      </c>
      <c r="AF577" s="36" t="s">
        <v>23</v>
      </c>
      <c r="AG577" s="8" t="s">
        <v>48</v>
      </c>
      <c r="AH577" s="8" t="s">
        <v>48</v>
      </c>
      <c r="AK577" t="str">
        <f t="shared" si="200"/>
        <v>VALUE_AT_RISK DECIMAL(10,2),</v>
      </c>
    </row>
    <row r="578" ht="15.75" customHeight="1">
      <c r="C578" s="31">
        <v>2.0</v>
      </c>
      <c r="D578" s="35" t="s">
        <v>439</v>
      </c>
      <c r="E578" s="35" t="s">
        <v>15</v>
      </c>
      <c r="G578" t="s">
        <v>48</v>
      </c>
      <c r="H578" t="s">
        <v>48</v>
      </c>
      <c r="J578" t="str">
        <f>VLOOKUP($E578,MAPPING!$B$2:$F$7,2,0)</f>
        <v>DECIMAL</v>
      </c>
      <c r="K578" s="36" t="s">
        <v>23</v>
      </c>
      <c r="L578" t="s">
        <v>48</v>
      </c>
      <c r="M578" t="s">
        <v>48</v>
      </c>
      <c r="P578" t="str">
        <f t="shared" si="197"/>
        <v>ECONOMIC_CAPITAL DECIMAL,</v>
      </c>
      <c r="Q578" t="str">
        <f>VLOOKUP($E578,MAPPING!$B$2:$F$7,3,0)</f>
        <v>DECIMAL</v>
      </c>
      <c r="R578" s="36" t="s">
        <v>23</v>
      </c>
      <c r="S578" s="27" t="s">
        <v>48</v>
      </c>
      <c r="T578" s="27" t="s">
        <v>48</v>
      </c>
      <c r="W578" t="str">
        <f t="shared" si="198"/>
        <v>ECONOMIC_CAPITAL DECIMAL(10,2),</v>
      </c>
      <c r="X578" t="str">
        <f>VLOOKUP($E578,MAPPING!$B$2:$F$7,4,0)</f>
        <v>DECIMAL</v>
      </c>
      <c r="Y578" s="36" t="s">
        <v>23</v>
      </c>
      <c r="Z578" s="27" t="s">
        <v>48</v>
      </c>
      <c r="AA578" s="27" t="s">
        <v>48</v>
      </c>
      <c r="AD578" s="28" t="str">
        <f t="shared" si="199"/>
        <v>ECONOMIC_CAPITAL DECIMAL(10,2),</v>
      </c>
      <c r="AE578" t="str">
        <f>VLOOKUP($E578,MAPPING!$B$2:$F$7,5,0)</f>
        <v>DECIMAL</v>
      </c>
      <c r="AF578" s="36" t="s">
        <v>23</v>
      </c>
      <c r="AG578" s="8" t="s">
        <v>48</v>
      </c>
      <c r="AH578" s="8" t="s">
        <v>48</v>
      </c>
      <c r="AK578" t="str">
        <f t="shared" si="200"/>
        <v>ECONOMIC_CAPITAL DECIMAL(10,2),</v>
      </c>
    </row>
    <row r="579" ht="15.75" customHeight="1">
      <c r="C579" s="31">
        <v>3.0</v>
      </c>
      <c r="D579" s="35" t="s">
        <v>281</v>
      </c>
      <c r="E579" s="35" t="s">
        <v>7</v>
      </c>
      <c r="G579" t="s">
        <v>48</v>
      </c>
      <c r="H579" t="s">
        <v>48</v>
      </c>
      <c r="J579" t="str">
        <f>VLOOKUP($E579,MAPPING!$B$2:$F$7,2,0)</f>
        <v>STRING</v>
      </c>
      <c r="K579" s="36">
        <v>50.0</v>
      </c>
      <c r="L579" t="s">
        <v>48</v>
      </c>
      <c r="M579" t="s">
        <v>48</v>
      </c>
      <c r="P579" t="str">
        <f t="shared" si="197"/>
        <v>REPORTING_DATE STRING,</v>
      </c>
      <c r="Q579" t="str">
        <f>VLOOKUP($E579,MAPPING!$B$2:$F$7,3,0)</f>
        <v>VARCHAR</v>
      </c>
      <c r="R579" s="36">
        <v>50.0</v>
      </c>
      <c r="S579" s="27" t="s">
        <v>48</v>
      </c>
      <c r="T579" s="27" t="s">
        <v>48</v>
      </c>
      <c r="W579" t="str">
        <f t="shared" si="198"/>
        <v>REPORTING_DATE VARCHAR(50),</v>
      </c>
      <c r="X579" t="str">
        <f>VLOOKUP($E579,MAPPING!$B$2:$F$7,4,0)</f>
        <v>VARCHAR2</v>
      </c>
      <c r="Y579" s="36">
        <v>50.0</v>
      </c>
      <c r="Z579" s="27" t="s">
        <v>48</v>
      </c>
      <c r="AA579" s="27" t="s">
        <v>48</v>
      </c>
      <c r="AD579" s="28" t="str">
        <f t="shared" si="199"/>
        <v>REPORTING_DATE VARCHAR2(50),</v>
      </c>
      <c r="AE579" t="str">
        <f>VLOOKUP($E579,MAPPING!$B$2:$F$7,5,0)</f>
        <v> VARCHAR</v>
      </c>
      <c r="AF579" s="36">
        <v>50.0</v>
      </c>
      <c r="AG579" s="8" t="s">
        <v>48</v>
      </c>
      <c r="AH579" s="8" t="s">
        <v>48</v>
      </c>
      <c r="AK579" t="str">
        <f t="shared" si="200"/>
        <v>REPORTING_DATE  VARCHAR(50),</v>
      </c>
    </row>
    <row r="580" ht="15.75" customHeight="1">
      <c r="C580" s="31">
        <v>4.0</v>
      </c>
      <c r="D580" s="35" t="s">
        <v>222</v>
      </c>
      <c r="E580" s="35" t="s">
        <v>12</v>
      </c>
      <c r="G580" t="s">
        <v>48</v>
      </c>
      <c r="H580" t="s">
        <v>48</v>
      </c>
      <c r="J580" t="str">
        <f>VLOOKUP($E580,MAPPING!$B$2:$F$7,2,0)</f>
        <v>INT</v>
      </c>
      <c r="K580" s="9">
        <v>50.0</v>
      </c>
      <c r="L580" t="s">
        <v>48</v>
      </c>
      <c r="M580" t="s">
        <v>48</v>
      </c>
      <c r="P580" t="str">
        <f>CONCATENATE(UPPER($D580)," ",J580,")",CHAR(10),"ROW FORMAT DELIMITED FIELDS TERMINATED BY ',';",)</f>
        <v>VERSION INT)
ROW FORMAT DELIMITED FIELDS TERMINATED BY ',';</v>
      </c>
      <c r="Q580" t="str">
        <f>VLOOKUP($E580,MAPPING!$B$2:$F$7,3,0)</f>
        <v>INTEGER</v>
      </c>
      <c r="R580" s="9">
        <v>50.0</v>
      </c>
      <c r="S580" s="27" t="s">
        <v>48</v>
      </c>
      <c r="T580" s="27" t="s">
        <v>48</v>
      </c>
      <c r="W580" t="str">
        <f>CONCATENATE(UPPER($D580)," ",Q580,"(",R580,")",IF(U580&lt;&gt;"",CONCATENATE(" DEFAULT ",U580),""),IF(S580="Y"," NOT NULL",""),");")</f>
        <v>VERSION INTEGER(50));</v>
      </c>
      <c r="X580" t="str">
        <f>VLOOKUP($E580,MAPPING!$B$2:$F$7,4,0)</f>
        <v>INTEGER</v>
      </c>
      <c r="Y580" s="9">
        <v>50.0</v>
      </c>
      <c r="Z580" s="27" t="s">
        <v>48</v>
      </c>
      <c r="AA580" s="27" t="s">
        <v>48</v>
      </c>
      <c r="AD580" s="28" t="str">
        <f>CONCATENATE(UPPER($D580)," ",X580,IF(AE580="INTEGER","",CONCATENATE("(",AF580,")")) ,IF(AG580="Y"," NOT NULL",""),");")</f>
        <v>VERSION INTEGER);</v>
      </c>
      <c r="AE580" t="str">
        <f>VLOOKUP($E580,MAPPING!$B$2:$F$7,5,0)</f>
        <v>INTEGER</v>
      </c>
      <c r="AF580" s="9">
        <v>50.0</v>
      </c>
      <c r="AG580" s="8" t="s">
        <v>48</v>
      </c>
      <c r="AH580" s="8" t="s">
        <v>48</v>
      </c>
      <c r="AK580" t="str">
        <f>CONCATENATE(UPPER($D580)," ",AE580,IF(AE580="INTEGER","",CONCATENATE("(",AF580,")")),IF(AI580&lt;&gt;"",CONCATENATE(" DEFAULT ",AI580),""),IF(AG580="Y"," NOT NULL",""),");")</f>
        <v>VERSION INTEGER);</v>
      </c>
    </row>
    <row r="581" ht="15.75" customHeight="1">
      <c r="B581" s="34" t="s">
        <v>445</v>
      </c>
      <c r="C581" s="31">
        <v>0.0</v>
      </c>
      <c r="D581" s="35" t="s">
        <v>384</v>
      </c>
      <c r="E581" s="35" t="s">
        <v>12</v>
      </c>
      <c r="G581" t="s">
        <v>48</v>
      </c>
      <c r="H581" t="s">
        <v>48</v>
      </c>
      <c r="J581" t="str">
        <f>VLOOKUP($E581,MAPPING!$B$2:$F$7,2,0)</f>
        <v>INT</v>
      </c>
      <c r="K581" s="9">
        <v>50.0</v>
      </c>
      <c r="L581" t="s">
        <v>48</v>
      </c>
      <c r="M581" t="s">
        <v>48</v>
      </c>
      <c r="O581" s="26" t="str">
        <f>CONCATENATE("DROP TABLE IF EXISTS ",UPPER($B$581),";",CHAR(10),"CREATE TABLE ",UPPER($B$581),"(")</f>
        <v>DROP TABLE IF EXISTS PORTFOLIO_LOSS_SIMULATION_EL;
CREATE TABLE PORTFOLIO_LOSS_SIMULATION_EL(</v>
      </c>
      <c r="P581" t="str">
        <f t="shared" ref="P581:P586" si="201">CONCATENATE(UPPER($D581)," ",J581,",")</f>
        <v>ITERATIONID INT,</v>
      </c>
      <c r="Q581" t="str">
        <f>VLOOKUP($E581,MAPPING!$B$2:$F$7,3,0)</f>
        <v>INTEGER</v>
      </c>
      <c r="R581" s="9">
        <v>50.0</v>
      </c>
      <c r="S581" s="27" t="s">
        <v>48</v>
      </c>
      <c r="T581" s="27" t="s">
        <v>48</v>
      </c>
      <c r="V581" s="26" t="str">
        <f>CONCATENATE("DROP TABLE IF EXISTS ",UPPER($B$581),";",CHAR(10),"CREATE TABLE ",UPPER($B$581),"(")</f>
        <v>DROP TABLE IF EXISTS PORTFOLIO_LOSS_SIMULATION_EL;
CREATE TABLE PORTFOLIO_LOSS_SIMULATION_EL(</v>
      </c>
      <c r="W581" t="str">
        <f t="shared" ref="W581:W586" si="202">CONCATENATE(UPPER($D581)," ",Q581,"(",R581,")",IF(U581&lt;&gt;"",CONCATENATE(" DEFAULT ",U581),""),IF(S581="Y"," NOT NULL",""),",")</f>
        <v>ITERATIONID INTEGER(50),</v>
      </c>
      <c r="X581" t="str">
        <f>VLOOKUP($E581,MAPPING!$B$2:$F$7,4,0)</f>
        <v>INTEGER</v>
      </c>
      <c r="Y581" s="9">
        <v>50.0</v>
      </c>
      <c r="Z581" s="27" t="s">
        <v>48</v>
      </c>
      <c r="AA581" s="27" t="s">
        <v>48</v>
      </c>
      <c r="AC581" s="26" t="str">
        <f>CONCATENATE("DROP TABLE IF EXISTS ",UPPER($B$581),";",CHAR(10),"CREATE TABLE ",UPPER($B$581),"(")</f>
        <v>DROP TABLE IF EXISTS PORTFOLIO_LOSS_SIMULATION_EL;
CREATE TABLE PORTFOLIO_LOSS_SIMULATION_EL(</v>
      </c>
      <c r="AD581" s="28" t="str">
        <f t="shared" ref="AD581:AD586" si="203">CONCATENATE(UPPER($D581)," ",X581,IF(AE581="INTEGER","",CONCATENATE("(",AF581,")")) ,IF(AG581="Y"," NOT NULL",""),",")</f>
        <v>ITERATIONID INTEGER,</v>
      </c>
      <c r="AE581" t="str">
        <f>VLOOKUP($E581,MAPPING!$B$2:$F$7,5,0)</f>
        <v>INTEGER</v>
      </c>
      <c r="AF581" s="9">
        <v>50.0</v>
      </c>
      <c r="AG581" s="8" t="s">
        <v>48</v>
      </c>
      <c r="AH581" s="8" t="s">
        <v>48</v>
      </c>
      <c r="AJ581" s="26" t="str">
        <f>CONCATENATE("DROP TABLE IF EXISTS ",UPPER($B$581),";",CHAR(10),"CREATE TABLE ",UPPER($B$581),"(")</f>
        <v>DROP TABLE IF EXISTS PORTFOLIO_LOSS_SIMULATION_EL;
CREATE TABLE PORTFOLIO_LOSS_SIMULATION_EL(</v>
      </c>
      <c r="AK581" t="str">
        <f t="shared" ref="AK581:AK586" si="204">CONCATENATE(UPPER($D581)," ",AE581,IF(AE581="INTEGER","",CONCATENATE("(",AF581,")")),IF(AI581&lt;&gt;"",CONCATENATE(" DEFAULT ",AI581),""),IF(AG581="Y"," NOT NULL",""),",")</f>
        <v>ITERATIONID INTEGER,</v>
      </c>
    </row>
    <row r="582" ht="15.75" customHeight="1">
      <c r="C582" s="31">
        <v>1.0</v>
      </c>
      <c r="D582" s="35" t="s">
        <v>446</v>
      </c>
      <c r="E582" s="35" t="s">
        <v>15</v>
      </c>
      <c r="G582" t="s">
        <v>48</v>
      </c>
      <c r="H582" t="s">
        <v>48</v>
      </c>
      <c r="J582" t="str">
        <f>VLOOKUP($E582,MAPPING!$B$2:$F$7,2,0)</f>
        <v>DECIMAL</v>
      </c>
      <c r="K582" s="36" t="s">
        <v>23</v>
      </c>
      <c r="L582" t="s">
        <v>48</v>
      </c>
      <c r="M582" t="s">
        <v>48</v>
      </c>
      <c r="P582" t="str">
        <f t="shared" si="201"/>
        <v>PORTFOLIO_LOSS DECIMAL,</v>
      </c>
      <c r="Q582" t="str">
        <f>VLOOKUP($E582,MAPPING!$B$2:$F$7,3,0)</f>
        <v>DECIMAL</v>
      </c>
      <c r="R582" s="36" t="s">
        <v>23</v>
      </c>
      <c r="S582" s="27" t="s">
        <v>48</v>
      </c>
      <c r="T582" s="27" t="s">
        <v>48</v>
      </c>
      <c r="W582" t="str">
        <f t="shared" si="202"/>
        <v>PORTFOLIO_LOSS DECIMAL(10,2),</v>
      </c>
      <c r="X582" t="str">
        <f>VLOOKUP($E582,MAPPING!$B$2:$F$7,4,0)</f>
        <v>DECIMAL</v>
      </c>
      <c r="Y582" s="36" t="s">
        <v>23</v>
      </c>
      <c r="Z582" s="27" t="s">
        <v>48</v>
      </c>
      <c r="AA582" s="27" t="s">
        <v>48</v>
      </c>
      <c r="AD582" s="28" t="str">
        <f t="shared" si="203"/>
        <v>PORTFOLIO_LOSS DECIMAL(10,2),</v>
      </c>
      <c r="AE582" t="str">
        <f>VLOOKUP($E582,MAPPING!$B$2:$F$7,5,0)</f>
        <v>DECIMAL</v>
      </c>
      <c r="AF582" s="36" t="s">
        <v>23</v>
      </c>
      <c r="AG582" s="8" t="s">
        <v>48</v>
      </c>
      <c r="AH582" s="8" t="s">
        <v>48</v>
      </c>
      <c r="AK582" t="str">
        <f t="shared" si="204"/>
        <v>PORTFOLIO_LOSS DECIMAL(10,2),</v>
      </c>
    </row>
    <row r="583" ht="15.75" customHeight="1">
      <c r="C583" s="31">
        <v>2.0</v>
      </c>
      <c r="D583" s="35" t="s">
        <v>437</v>
      </c>
      <c r="E583" s="35" t="s">
        <v>15</v>
      </c>
      <c r="G583" t="s">
        <v>48</v>
      </c>
      <c r="H583" t="s">
        <v>48</v>
      </c>
      <c r="J583" t="str">
        <f>VLOOKUP($E583,MAPPING!$B$2:$F$7,2,0)</f>
        <v>DECIMAL</v>
      </c>
      <c r="K583" s="36" t="s">
        <v>23</v>
      </c>
      <c r="L583" t="s">
        <v>48</v>
      </c>
      <c r="M583" t="s">
        <v>48</v>
      </c>
      <c r="P583" t="str">
        <f t="shared" si="201"/>
        <v>EXPECTED_LOSS DECIMAL,</v>
      </c>
      <c r="Q583" t="str">
        <f>VLOOKUP($E583,MAPPING!$B$2:$F$7,3,0)</f>
        <v>DECIMAL</v>
      </c>
      <c r="R583" s="36" t="s">
        <v>23</v>
      </c>
      <c r="S583" s="27" t="s">
        <v>48</v>
      </c>
      <c r="T583" s="27" t="s">
        <v>48</v>
      </c>
      <c r="W583" t="str">
        <f t="shared" si="202"/>
        <v>EXPECTED_LOSS DECIMAL(10,2),</v>
      </c>
      <c r="X583" t="str">
        <f>VLOOKUP($E583,MAPPING!$B$2:$F$7,4,0)</f>
        <v>DECIMAL</v>
      </c>
      <c r="Y583" s="36" t="s">
        <v>23</v>
      </c>
      <c r="Z583" s="27" t="s">
        <v>48</v>
      </c>
      <c r="AA583" s="27" t="s">
        <v>48</v>
      </c>
      <c r="AD583" s="28" t="str">
        <f t="shared" si="203"/>
        <v>EXPECTED_LOSS DECIMAL(10,2),</v>
      </c>
      <c r="AE583" t="str">
        <f>VLOOKUP($E583,MAPPING!$B$2:$F$7,5,0)</f>
        <v>DECIMAL</v>
      </c>
      <c r="AF583" s="36" t="s">
        <v>23</v>
      </c>
      <c r="AG583" s="8" t="s">
        <v>48</v>
      </c>
      <c r="AH583" s="8" t="s">
        <v>48</v>
      </c>
      <c r="AK583" t="str">
        <f t="shared" si="204"/>
        <v>EXPECTED_LOSS DECIMAL(10,2),</v>
      </c>
    </row>
    <row r="584" ht="15.75" customHeight="1">
      <c r="C584" s="31">
        <v>3.0</v>
      </c>
      <c r="D584" s="35" t="s">
        <v>438</v>
      </c>
      <c r="E584" s="35" t="s">
        <v>15</v>
      </c>
      <c r="G584" t="s">
        <v>48</v>
      </c>
      <c r="H584" t="s">
        <v>48</v>
      </c>
      <c r="J584" t="str">
        <f>VLOOKUP($E584,MAPPING!$B$2:$F$7,2,0)</f>
        <v>DECIMAL</v>
      </c>
      <c r="K584" s="36" t="s">
        <v>23</v>
      </c>
      <c r="L584" t="s">
        <v>48</v>
      </c>
      <c r="M584" t="s">
        <v>48</v>
      </c>
      <c r="P584" t="str">
        <f t="shared" si="201"/>
        <v>VALUE_AT_RISK DECIMAL,</v>
      </c>
      <c r="Q584" t="str">
        <f>VLOOKUP($E584,MAPPING!$B$2:$F$7,3,0)</f>
        <v>DECIMAL</v>
      </c>
      <c r="R584" s="36" t="s">
        <v>23</v>
      </c>
      <c r="S584" s="27" t="s">
        <v>48</v>
      </c>
      <c r="T584" s="27" t="s">
        <v>48</v>
      </c>
      <c r="W584" t="str">
        <f t="shared" si="202"/>
        <v>VALUE_AT_RISK DECIMAL(10,2),</v>
      </c>
      <c r="X584" t="str">
        <f>VLOOKUP($E584,MAPPING!$B$2:$F$7,4,0)</f>
        <v>DECIMAL</v>
      </c>
      <c r="Y584" s="36" t="s">
        <v>23</v>
      </c>
      <c r="Z584" s="27" t="s">
        <v>48</v>
      </c>
      <c r="AA584" s="27" t="s">
        <v>48</v>
      </c>
      <c r="AD584" s="28" t="str">
        <f t="shared" si="203"/>
        <v>VALUE_AT_RISK DECIMAL(10,2),</v>
      </c>
      <c r="AE584" t="str">
        <f>VLOOKUP($E584,MAPPING!$B$2:$F$7,5,0)</f>
        <v>DECIMAL</v>
      </c>
      <c r="AF584" s="36" t="s">
        <v>23</v>
      </c>
      <c r="AG584" s="8" t="s">
        <v>48</v>
      </c>
      <c r="AH584" s="8" t="s">
        <v>48</v>
      </c>
      <c r="AK584" t="str">
        <f t="shared" si="204"/>
        <v>VALUE_AT_RISK DECIMAL(10,2),</v>
      </c>
    </row>
    <row r="585" ht="15.75" customHeight="1">
      <c r="C585" s="31">
        <v>4.0</v>
      </c>
      <c r="D585" s="35" t="s">
        <v>439</v>
      </c>
      <c r="E585" s="35" t="s">
        <v>15</v>
      </c>
      <c r="G585" t="s">
        <v>48</v>
      </c>
      <c r="H585" t="s">
        <v>48</v>
      </c>
      <c r="J585" t="str">
        <f>VLOOKUP($E585,MAPPING!$B$2:$F$7,2,0)</f>
        <v>DECIMAL</v>
      </c>
      <c r="K585" s="36" t="s">
        <v>23</v>
      </c>
      <c r="L585" t="s">
        <v>48</v>
      </c>
      <c r="M585" t="s">
        <v>48</v>
      </c>
      <c r="P585" t="str">
        <f t="shared" si="201"/>
        <v>ECONOMIC_CAPITAL DECIMAL,</v>
      </c>
      <c r="Q585" t="str">
        <f>VLOOKUP($E585,MAPPING!$B$2:$F$7,3,0)</f>
        <v>DECIMAL</v>
      </c>
      <c r="R585" s="36" t="s">
        <v>23</v>
      </c>
      <c r="S585" s="27" t="s">
        <v>48</v>
      </c>
      <c r="T585" s="27" t="s">
        <v>48</v>
      </c>
      <c r="W585" t="str">
        <f t="shared" si="202"/>
        <v>ECONOMIC_CAPITAL DECIMAL(10,2),</v>
      </c>
      <c r="X585" t="str">
        <f>VLOOKUP($E585,MAPPING!$B$2:$F$7,4,0)</f>
        <v>DECIMAL</v>
      </c>
      <c r="Y585" s="36" t="s">
        <v>23</v>
      </c>
      <c r="Z585" s="27" t="s">
        <v>48</v>
      </c>
      <c r="AA585" s="27" t="s">
        <v>48</v>
      </c>
      <c r="AD585" s="28" t="str">
        <f t="shared" si="203"/>
        <v>ECONOMIC_CAPITAL DECIMAL(10,2),</v>
      </c>
      <c r="AE585" t="str">
        <f>VLOOKUP($E585,MAPPING!$B$2:$F$7,5,0)</f>
        <v>DECIMAL</v>
      </c>
      <c r="AF585" s="36" t="s">
        <v>23</v>
      </c>
      <c r="AG585" s="8" t="s">
        <v>48</v>
      </c>
      <c r="AH585" s="8" t="s">
        <v>48</v>
      </c>
      <c r="AK585" t="str">
        <f t="shared" si="204"/>
        <v>ECONOMIC_CAPITAL DECIMAL(10,2),</v>
      </c>
    </row>
    <row r="586" ht="15.75" customHeight="1">
      <c r="C586" s="31">
        <v>5.0</v>
      </c>
      <c r="D586" s="35" t="s">
        <v>281</v>
      </c>
      <c r="E586" s="35" t="s">
        <v>7</v>
      </c>
      <c r="G586" t="s">
        <v>48</v>
      </c>
      <c r="H586" t="s">
        <v>48</v>
      </c>
      <c r="J586" t="str">
        <f>VLOOKUP($E586,MAPPING!$B$2:$F$7,2,0)</f>
        <v>STRING</v>
      </c>
      <c r="K586" s="36">
        <v>50.0</v>
      </c>
      <c r="L586" t="s">
        <v>48</v>
      </c>
      <c r="M586" t="s">
        <v>48</v>
      </c>
      <c r="P586" t="str">
        <f t="shared" si="201"/>
        <v>REPORTING_DATE STRING,</v>
      </c>
      <c r="Q586" t="str">
        <f>VLOOKUP($E586,MAPPING!$B$2:$F$7,3,0)</f>
        <v>VARCHAR</v>
      </c>
      <c r="R586" s="36">
        <v>50.0</v>
      </c>
      <c r="S586" s="27" t="s">
        <v>48</v>
      </c>
      <c r="T586" s="27" t="s">
        <v>48</v>
      </c>
      <c r="W586" t="str">
        <f t="shared" si="202"/>
        <v>REPORTING_DATE VARCHAR(50),</v>
      </c>
      <c r="X586" t="str">
        <f>VLOOKUP($E586,MAPPING!$B$2:$F$7,4,0)</f>
        <v>VARCHAR2</v>
      </c>
      <c r="Y586" s="36">
        <v>50.0</v>
      </c>
      <c r="Z586" s="27" t="s">
        <v>48</v>
      </c>
      <c r="AA586" s="27" t="s">
        <v>48</v>
      </c>
      <c r="AD586" s="28" t="str">
        <f t="shared" si="203"/>
        <v>REPORTING_DATE VARCHAR2(50),</v>
      </c>
      <c r="AE586" t="str">
        <f>VLOOKUP($E586,MAPPING!$B$2:$F$7,5,0)</f>
        <v> VARCHAR</v>
      </c>
      <c r="AF586" s="36">
        <v>50.0</v>
      </c>
      <c r="AG586" s="8" t="s">
        <v>48</v>
      </c>
      <c r="AH586" s="8" t="s">
        <v>48</v>
      </c>
      <c r="AK586" t="str">
        <f t="shared" si="204"/>
        <v>REPORTING_DATE  VARCHAR(50),</v>
      </c>
    </row>
    <row r="587" ht="15.75" customHeight="1">
      <c r="C587" s="31">
        <v>6.0</v>
      </c>
      <c r="D587" s="35" t="s">
        <v>222</v>
      </c>
      <c r="E587" s="35" t="s">
        <v>12</v>
      </c>
      <c r="G587" t="s">
        <v>48</v>
      </c>
      <c r="H587" t="s">
        <v>48</v>
      </c>
      <c r="J587" t="str">
        <f>VLOOKUP($E587,MAPPING!$B$2:$F$7,2,0)</f>
        <v>INT</v>
      </c>
      <c r="K587" s="9">
        <v>50.0</v>
      </c>
      <c r="L587" t="s">
        <v>48</v>
      </c>
      <c r="M587" t="s">
        <v>48</v>
      </c>
      <c r="P587" t="str">
        <f>CONCATENATE(UPPER($D587)," ",J587,")",CHAR(10),"ROW FORMAT DELIMITED FIELDS TERMINATED BY ',';",)</f>
        <v>VERSION INT)
ROW FORMAT DELIMITED FIELDS TERMINATED BY ',';</v>
      </c>
      <c r="Q587" t="str">
        <f>VLOOKUP($E587,MAPPING!$B$2:$F$7,3,0)</f>
        <v>INTEGER</v>
      </c>
      <c r="R587" s="9">
        <v>50.0</v>
      </c>
      <c r="S587" s="27" t="s">
        <v>48</v>
      </c>
      <c r="T587" s="27" t="s">
        <v>48</v>
      </c>
      <c r="W587" t="str">
        <f>CONCATENATE(UPPER($D587)," ",Q587,"(",R587,")",IF(U587&lt;&gt;"",CONCATENATE(" DEFAULT ",U587),""),IF(S587="Y"," NOT NULL",""),");")</f>
        <v>VERSION INTEGER(50));</v>
      </c>
      <c r="X587" t="str">
        <f>VLOOKUP($E587,MAPPING!$B$2:$F$7,4,0)</f>
        <v>INTEGER</v>
      </c>
      <c r="Y587" s="9">
        <v>50.0</v>
      </c>
      <c r="Z587" s="27" t="s">
        <v>48</v>
      </c>
      <c r="AA587" s="27" t="s">
        <v>48</v>
      </c>
      <c r="AD587" s="28" t="str">
        <f>CONCATENATE(UPPER($D587)," ",X587,IF(AE587="INTEGER","",CONCATENATE("(",AF587,")")) ,IF(AG587="Y"," NOT NULL",""),");")</f>
        <v>VERSION INTEGER);</v>
      </c>
      <c r="AE587" t="str">
        <f>VLOOKUP($E587,MAPPING!$B$2:$F$7,5,0)</f>
        <v>INTEGER</v>
      </c>
      <c r="AF587" s="9">
        <v>50.0</v>
      </c>
      <c r="AG587" s="8" t="s">
        <v>48</v>
      </c>
      <c r="AH587" s="8" t="s">
        <v>48</v>
      </c>
      <c r="AK587" t="str">
        <f>CONCATENATE(UPPER($D587)," ",AE587,IF(AE587="INTEGER","",CONCATENATE("(",AF587,")")),IF(AI587&lt;&gt;"",CONCATENATE(" DEFAULT ",AI587),""),IF(AG587="Y"," NOT NULL",""),");")</f>
        <v>VERSION INTEGER);</v>
      </c>
    </row>
    <row r="588" ht="15.75" customHeight="1">
      <c r="B588" s="34" t="s">
        <v>447</v>
      </c>
      <c r="C588" s="31">
        <v>0.0</v>
      </c>
      <c r="D588" s="35" t="s">
        <v>384</v>
      </c>
      <c r="E588" s="35" t="s">
        <v>12</v>
      </c>
      <c r="G588" t="s">
        <v>48</v>
      </c>
      <c r="H588" t="s">
        <v>48</v>
      </c>
      <c r="J588" t="str">
        <f>VLOOKUP($E588,MAPPING!$B$2:$F$7,2,0)</f>
        <v>INT</v>
      </c>
      <c r="K588" s="9">
        <v>50.0</v>
      </c>
      <c r="L588" t="s">
        <v>48</v>
      </c>
      <c r="M588" t="s">
        <v>48</v>
      </c>
      <c r="O588" s="26" t="str">
        <f>CONCATENATE("DROP TABLE IF EXISTS ",UPPER($B$588),";",CHAR(10),"CREATE TABLE ",UPPER($B$588),"(")</f>
        <v>DROP TABLE IF EXISTS PORTFOLIO_LOSS_SIMULATION;
CREATE TABLE PORTFOLIO_LOSS_SIMULATION(</v>
      </c>
      <c r="P588" t="str">
        <f t="shared" ref="P588:P590" si="205">CONCATENATE(UPPER($D588)," ",J588,",")</f>
        <v>ITERATIONID INT,</v>
      </c>
      <c r="Q588" t="str">
        <f>VLOOKUP($E588,MAPPING!$B$2:$F$7,3,0)</f>
        <v>INTEGER</v>
      </c>
      <c r="R588" s="9">
        <v>50.0</v>
      </c>
      <c r="S588" s="27" t="s">
        <v>48</v>
      </c>
      <c r="T588" s="27" t="s">
        <v>48</v>
      </c>
      <c r="V588" s="26" t="str">
        <f>CONCATENATE("DROP TABLE IF EXISTS ",UPPER($B$588),";",CHAR(10),"CREATE TABLE ",UPPER($B$588),"(")</f>
        <v>DROP TABLE IF EXISTS PORTFOLIO_LOSS_SIMULATION;
CREATE TABLE PORTFOLIO_LOSS_SIMULATION(</v>
      </c>
      <c r="W588" t="str">
        <f t="shared" ref="W588:W590" si="206">CONCATENATE(UPPER($D588)," ",Q588,"(",R588,")",IF(U588&lt;&gt;"",CONCATENATE(" DEFAULT ",U588),""),IF(S588="Y"," NOT NULL",""),",")</f>
        <v>ITERATIONID INTEGER(50),</v>
      </c>
      <c r="X588" t="str">
        <f>VLOOKUP($E588,MAPPING!$B$2:$F$7,4,0)</f>
        <v>INTEGER</v>
      </c>
      <c r="Y588" s="9">
        <v>50.0</v>
      </c>
      <c r="Z588" s="27" t="s">
        <v>48</v>
      </c>
      <c r="AA588" s="27" t="s">
        <v>48</v>
      </c>
      <c r="AC588" s="26" t="str">
        <f>CONCATENATE("DROP TABLE IF EXISTS ",UPPER($B$588),";",CHAR(10),"CREATE TABLE ",UPPER($B$588),"(")</f>
        <v>DROP TABLE IF EXISTS PORTFOLIO_LOSS_SIMULATION;
CREATE TABLE PORTFOLIO_LOSS_SIMULATION(</v>
      </c>
      <c r="AD588" s="28" t="str">
        <f t="shared" ref="AD588:AD590" si="207">CONCATENATE(UPPER($D588)," ",X588,IF(AE588="INTEGER","",CONCATENATE("(",AF588,")")) ,IF(AG588="Y"," NOT NULL",""),",")</f>
        <v>ITERATIONID INTEGER,</v>
      </c>
      <c r="AE588" t="str">
        <f>VLOOKUP($E588,MAPPING!$B$2:$F$7,5,0)</f>
        <v>INTEGER</v>
      </c>
      <c r="AF588" s="9">
        <v>50.0</v>
      </c>
      <c r="AG588" s="8" t="s">
        <v>48</v>
      </c>
      <c r="AH588" s="8" t="s">
        <v>48</v>
      </c>
      <c r="AJ588" s="26" t="str">
        <f>CONCATENATE("DROP TABLE IF EXISTS ",UPPER($B$588),";",CHAR(10),"CREATE TABLE ",UPPER($B$588),"(")</f>
        <v>DROP TABLE IF EXISTS PORTFOLIO_LOSS_SIMULATION;
CREATE TABLE PORTFOLIO_LOSS_SIMULATION(</v>
      </c>
      <c r="AK588" t="str">
        <f t="shared" ref="AK588:AK590" si="208">CONCATENATE(UPPER($D588)," ",AE588,IF(AE588="INTEGER","",CONCATENATE("(",AF588,")")),IF(AI588&lt;&gt;"",CONCATENATE(" DEFAULT ",AI588),""),IF(AG588="Y"," NOT NULL",""),",")</f>
        <v>ITERATIONID INTEGER,</v>
      </c>
    </row>
    <row r="589" ht="15.75" customHeight="1">
      <c r="C589" s="31">
        <v>1.0</v>
      </c>
      <c r="D589" s="35" t="s">
        <v>446</v>
      </c>
      <c r="E589" s="35" t="s">
        <v>15</v>
      </c>
      <c r="G589" t="s">
        <v>48</v>
      </c>
      <c r="H589" t="s">
        <v>48</v>
      </c>
      <c r="J589" t="str">
        <f>VLOOKUP($E589,MAPPING!$B$2:$F$7,2,0)</f>
        <v>DECIMAL</v>
      </c>
      <c r="K589" s="36" t="s">
        <v>23</v>
      </c>
      <c r="L589" t="s">
        <v>48</v>
      </c>
      <c r="M589" t="s">
        <v>48</v>
      </c>
      <c r="P589" t="str">
        <f t="shared" si="205"/>
        <v>PORTFOLIO_LOSS DECIMAL,</v>
      </c>
      <c r="Q589" t="str">
        <f>VLOOKUP($E589,MAPPING!$B$2:$F$7,3,0)</f>
        <v>DECIMAL</v>
      </c>
      <c r="R589" s="36" t="s">
        <v>23</v>
      </c>
      <c r="S589" s="27" t="s">
        <v>48</v>
      </c>
      <c r="T589" s="27" t="s">
        <v>48</v>
      </c>
      <c r="W589" t="str">
        <f t="shared" si="206"/>
        <v>PORTFOLIO_LOSS DECIMAL(10,2),</v>
      </c>
      <c r="X589" t="str">
        <f>VLOOKUP($E589,MAPPING!$B$2:$F$7,4,0)</f>
        <v>DECIMAL</v>
      </c>
      <c r="Y589" s="36" t="s">
        <v>23</v>
      </c>
      <c r="Z589" s="27" t="s">
        <v>48</v>
      </c>
      <c r="AA589" s="27" t="s">
        <v>48</v>
      </c>
      <c r="AD589" s="28" t="str">
        <f t="shared" si="207"/>
        <v>PORTFOLIO_LOSS DECIMAL(10,2),</v>
      </c>
      <c r="AE589" t="str">
        <f>VLOOKUP($E589,MAPPING!$B$2:$F$7,5,0)</f>
        <v>DECIMAL</v>
      </c>
      <c r="AF589" s="36" t="s">
        <v>23</v>
      </c>
      <c r="AG589" s="8" t="s">
        <v>48</v>
      </c>
      <c r="AH589" s="8" t="s">
        <v>48</v>
      </c>
      <c r="AK589" t="str">
        <f t="shared" si="208"/>
        <v>PORTFOLIO_LOSS DECIMAL(10,2),</v>
      </c>
    </row>
    <row r="590" ht="15.75" customHeight="1">
      <c r="C590" s="31">
        <v>2.0</v>
      </c>
      <c r="D590" s="35" t="s">
        <v>281</v>
      </c>
      <c r="E590" s="35" t="s">
        <v>7</v>
      </c>
      <c r="G590" t="s">
        <v>48</v>
      </c>
      <c r="H590" t="s">
        <v>48</v>
      </c>
      <c r="J590" t="str">
        <f>VLOOKUP($E590,MAPPING!$B$2:$F$7,2,0)</f>
        <v>STRING</v>
      </c>
      <c r="K590" s="36">
        <v>50.0</v>
      </c>
      <c r="L590" t="s">
        <v>48</v>
      </c>
      <c r="M590" t="s">
        <v>48</v>
      </c>
      <c r="P590" t="str">
        <f t="shared" si="205"/>
        <v>REPORTING_DATE STRING,</v>
      </c>
      <c r="Q590" t="str">
        <f>VLOOKUP($E590,MAPPING!$B$2:$F$7,3,0)</f>
        <v>VARCHAR</v>
      </c>
      <c r="R590" s="36">
        <v>50.0</v>
      </c>
      <c r="S590" s="27" t="s">
        <v>48</v>
      </c>
      <c r="T590" s="27" t="s">
        <v>48</v>
      </c>
      <c r="W590" t="str">
        <f t="shared" si="206"/>
        <v>REPORTING_DATE VARCHAR(50),</v>
      </c>
      <c r="X590" t="str">
        <f>VLOOKUP($E590,MAPPING!$B$2:$F$7,4,0)</f>
        <v>VARCHAR2</v>
      </c>
      <c r="Y590" s="36">
        <v>50.0</v>
      </c>
      <c r="Z590" s="27" t="s">
        <v>48</v>
      </c>
      <c r="AA590" s="27" t="s">
        <v>48</v>
      </c>
      <c r="AD590" s="28" t="str">
        <f t="shared" si="207"/>
        <v>REPORTING_DATE VARCHAR2(50),</v>
      </c>
      <c r="AE590" t="str">
        <f>VLOOKUP($E590,MAPPING!$B$2:$F$7,5,0)</f>
        <v> VARCHAR</v>
      </c>
      <c r="AF590" s="36">
        <v>50.0</v>
      </c>
      <c r="AG590" s="8" t="s">
        <v>48</v>
      </c>
      <c r="AH590" s="8" t="s">
        <v>48</v>
      </c>
      <c r="AK590" t="str">
        <f t="shared" si="208"/>
        <v>REPORTING_DATE  VARCHAR(50),</v>
      </c>
    </row>
    <row r="591" ht="15.75" customHeight="1">
      <c r="C591" s="31">
        <v>3.0</v>
      </c>
      <c r="D591" s="35" t="s">
        <v>222</v>
      </c>
      <c r="E591" s="35" t="s">
        <v>12</v>
      </c>
      <c r="G591" t="s">
        <v>48</v>
      </c>
      <c r="H591" t="s">
        <v>48</v>
      </c>
      <c r="J591" t="str">
        <f>VLOOKUP($E591,MAPPING!$B$2:$F$7,2,0)</f>
        <v>INT</v>
      </c>
      <c r="K591" s="9">
        <v>50.0</v>
      </c>
      <c r="L591" t="s">
        <v>48</v>
      </c>
      <c r="M591" t="s">
        <v>48</v>
      </c>
      <c r="P591" t="str">
        <f>CONCATENATE(UPPER($D591)," ",J591,")",CHAR(10),"ROW FORMAT DELIMITED FIELDS TERMINATED BY ',';",)</f>
        <v>VERSION INT)
ROW FORMAT DELIMITED FIELDS TERMINATED BY ',';</v>
      </c>
      <c r="Q591" t="str">
        <f>VLOOKUP($E591,MAPPING!$B$2:$F$7,3,0)</f>
        <v>INTEGER</v>
      </c>
      <c r="R591" s="9">
        <v>50.0</v>
      </c>
      <c r="S591" s="27" t="s">
        <v>48</v>
      </c>
      <c r="T591" s="27" t="s">
        <v>48</v>
      </c>
      <c r="W591" t="str">
        <f>CONCATENATE(UPPER($D591)," ",Q591,"(",R591,")",IF(U591&lt;&gt;"",CONCATENATE(" DEFAULT ",U591),""),IF(S591="Y"," NOT NULL",""),");")</f>
        <v>VERSION INTEGER(50));</v>
      </c>
      <c r="X591" t="str">
        <f>VLOOKUP($E591,MAPPING!$B$2:$F$7,4,0)</f>
        <v>INTEGER</v>
      </c>
      <c r="Y591" s="9">
        <v>50.0</v>
      </c>
      <c r="Z591" s="27" t="s">
        <v>48</v>
      </c>
      <c r="AA591" s="27" t="s">
        <v>48</v>
      </c>
      <c r="AD591" s="28" t="str">
        <f>CONCATENATE(UPPER($D591)," ",X591,IF(AE591="INTEGER","",CONCATENATE("(",AF591,")")) ,IF(AG591="Y"," NOT NULL",""),");")</f>
        <v>VERSION INTEGER);</v>
      </c>
      <c r="AE591" t="str">
        <f>VLOOKUP($E591,MAPPING!$B$2:$F$7,5,0)</f>
        <v>INTEGER</v>
      </c>
      <c r="AF591" s="9">
        <v>50.0</v>
      </c>
      <c r="AG591" s="8" t="s">
        <v>48</v>
      </c>
      <c r="AH591" s="8" t="s">
        <v>48</v>
      </c>
      <c r="AK591" t="str">
        <f>CONCATENATE(UPPER($D591)," ",AE591,IF(AE591="INTEGER","",CONCATENATE("(",AF591,")")),IF(AI591&lt;&gt;"",CONCATENATE(" DEFAULT ",AI591),""),IF(AG591="Y"," NOT NULL",""),");")</f>
        <v>VERSION INTEGER);</v>
      </c>
    </row>
    <row r="592" ht="15.75" customHeight="1">
      <c r="B592" s="34" t="s">
        <v>448</v>
      </c>
      <c r="C592" s="31">
        <v>0.0</v>
      </c>
      <c r="D592" s="35" t="s">
        <v>449</v>
      </c>
      <c r="E592" s="35" t="s">
        <v>17</v>
      </c>
      <c r="G592" t="s">
        <v>48</v>
      </c>
      <c r="H592" t="s">
        <v>48</v>
      </c>
      <c r="J592" t="str">
        <f>VLOOKUP($E592,MAPPING!$B$2:$F$7,2,0)</f>
        <v>DECIMAL</v>
      </c>
      <c r="K592" s="36" t="s">
        <v>23</v>
      </c>
      <c r="L592" t="s">
        <v>48</v>
      </c>
      <c r="M592" t="s">
        <v>48</v>
      </c>
      <c r="O592" s="26" t="str">
        <f>CONCATENATE("DROP TABLE IF EXISTS ",UPPER($B$592),";",CHAR(10),"CREATE TABLE ",UPPER($B$592),"(")</f>
        <v>DROP TABLE IF EXISTS PORTFOLIO_LOSS_SUMMARY;
CREATE TABLE PORTFOLIO_LOSS_SUMMARY(</v>
      </c>
      <c r="P592" t="str">
        <f t="shared" ref="P592:P603" si="209">CONCATENATE(UPPER($D592)," ",J592,",")</f>
        <v>PORTFOLIO_AVG_PD DECIMAL,</v>
      </c>
      <c r="Q592" t="str">
        <f>VLOOKUP($E592,MAPPING!$B$2:$F$7,3,0)</f>
        <v>DECIMAL</v>
      </c>
      <c r="R592" s="36" t="s">
        <v>23</v>
      </c>
      <c r="S592" s="27" t="s">
        <v>48</v>
      </c>
      <c r="T592" s="27" t="s">
        <v>48</v>
      </c>
      <c r="V592" s="26" t="str">
        <f>CONCATENATE("DROP TABLE IF EXISTS ",UPPER($B$592),";",CHAR(10),"CREATE TABLE ",UPPER($B$592),"(")</f>
        <v>DROP TABLE IF EXISTS PORTFOLIO_LOSS_SUMMARY;
CREATE TABLE PORTFOLIO_LOSS_SUMMARY(</v>
      </c>
      <c r="W592" t="str">
        <f t="shared" ref="W592:W603" si="210">CONCATENATE(UPPER($D592)," ",Q592,"(",R592,")",IF(U592&lt;&gt;"",CONCATENATE(" DEFAULT ",U592),""),IF(S592="Y"," NOT NULL",""),",")</f>
        <v>PORTFOLIO_AVG_PD DECIMAL(10,2),</v>
      </c>
      <c r="X592" t="str">
        <f>VLOOKUP($E592,MAPPING!$B$2:$F$7,4,0)</f>
        <v>DECIMAL</v>
      </c>
      <c r="Y592" s="36" t="s">
        <v>23</v>
      </c>
      <c r="Z592" s="27" t="s">
        <v>48</v>
      </c>
      <c r="AA592" s="27" t="s">
        <v>48</v>
      </c>
      <c r="AC592" s="26" t="str">
        <f>CONCATENATE("DROP TABLE IF EXISTS ",UPPER($B$592),";",CHAR(10),"CREATE TABLE ",UPPER($B$592),"(")</f>
        <v>DROP TABLE IF EXISTS PORTFOLIO_LOSS_SUMMARY;
CREATE TABLE PORTFOLIO_LOSS_SUMMARY(</v>
      </c>
      <c r="AD592" s="28" t="str">
        <f t="shared" ref="AD592:AD603" si="211">CONCATENATE(UPPER($D592)," ",X592,IF(AE592="INTEGER","",CONCATENATE("(",AF592,")")) ,IF(AG592="Y"," NOT NULL",""),",")</f>
        <v>PORTFOLIO_AVG_PD DECIMAL(10,2),</v>
      </c>
      <c r="AE592" t="str">
        <f>VLOOKUP($E592,MAPPING!$B$2:$F$7,5,0)</f>
        <v>DECIMAL</v>
      </c>
      <c r="AF592" s="36" t="s">
        <v>23</v>
      </c>
      <c r="AG592" s="8" t="s">
        <v>48</v>
      </c>
      <c r="AH592" s="8" t="s">
        <v>48</v>
      </c>
      <c r="AJ592" s="26" t="str">
        <f>CONCATENATE("DROP TABLE IF EXISTS ",UPPER($B$592),";",CHAR(10),"CREATE TABLE ",UPPER($B$592),"(")</f>
        <v>DROP TABLE IF EXISTS PORTFOLIO_LOSS_SUMMARY;
CREATE TABLE PORTFOLIO_LOSS_SUMMARY(</v>
      </c>
      <c r="AK592" t="str">
        <f t="shared" ref="AK592:AK603" si="212">CONCATENATE(UPPER($D592)," ",AE592,IF(AE592="INTEGER","",CONCATENATE("(",AF592,")")),IF(AI592&lt;&gt;"",CONCATENATE(" DEFAULT ",AI592),""),IF(AG592="Y"," NOT NULL",""),",")</f>
        <v>PORTFOLIO_AVG_PD DECIMAL(10,2),</v>
      </c>
    </row>
    <row r="593" ht="15.75" customHeight="1">
      <c r="C593" s="31">
        <v>1.0</v>
      </c>
      <c r="D593" s="35" t="s">
        <v>450</v>
      </c>
      <c r="E593" s="35" t="s">
        <v>17</v>
      </c>
      <c r="G593" t="s">
        <v>48</v>
      </c>
      <c r="H593" t="s">
        <v>48</v>
      </c>
      <c r="J593" t="str">
        <f>VLOOKUP($E593,MAPPING!$B$2:$F$7,2,0)</f>
        <v>DECIMAL</v>
      </c>
      <c r="K593" s="36" t="s">
        <v>23</v>
      </c>
      <c r="L593" t="s">
        <v>48</v>
      </c>
      <c r="M593" t="s">
        <v>48</v>
      </c>
      <c r="P593" t="str">
        <f t="shared" si="209"/>
        <v>PORTFOLIO_AVG_LGD DECIMAL,</v>
      </c>
      <c r="Q593" t="str">
        <f>VLOOKUP($E593,MAPPING!$B$2:$F$7,3,0)</f>
        <v>DECIMAL</v>
      </c>
      <c r="R593" s="36" t="s">
        <v>23</v>
      </c>
      <c r="S593" s="27" t="s">
        <v>48</v>
      </c>
      <c r="T593" s="27" t="s">
        <v>48</v>
      </c>
      <c r="W593" t="str">
        <f t="shared" si="210"/>
        <v>PORTFOLIO_AVG_LGD DECIMAL(10,2),</v>
      </c>
      <c r="X593" t="str">
        <f>VLOOKUP($E593,MAPPING!$B$2:$F$7,4,0)</f>
        <v>DECIMAL</v>
      </c>
      <c r="Y593" s="36" t="s">
        <v>23</v>
      </c>
      <c r="Z593" s="27" t="s">
        <v>48</v>
      </c>
      <c r="AA593" s="27" t="s">
        <v>48</v>
      </c>
      <c r="AD593" s="28" t="str">
        <f t="shared" si="211"/>
        <v>PORTFOLIO_AVG_LGD DECIMAL(10,2),</v>
      </c>
      <c r="AE593" t="str">
        <f>VLOOKUP($E593,MAPPING!$B$2:$F$7,5,0)</f>
        <v>DECIMAL</v>
      </c>
      <c r="AF593" s="36" t="s">
        <v>23</v>
      </c>
      <c r="AG593" s="8" t="s">
        <v>48</v>
      </c>
      <c r="AH593" s="8" t="s">
        <v>48</v>
      </c>
      <c r="AK593" t="str">
        <f t="shared" si="212"/>
        <v>PORTFOLIO_AVG_LGD DECIMAL(10,2),</v>
      </c>
    </row>
    <row r="594" ht="15.75" customHeight="1">
      <c r="C594" s="31">
        <v>2.0</v>
      </c>
      <c r="D594" s="35" t="s">
        <v>451</v>
      </c>
      <c r="E594" s="35" t="s">
        <v>17</v>
      </c>
      <c r="G594" t="s">
        <v>48</v>
      </c>
      <c r="H594" t="s">
        <v>48</v>
      </c>
      <c r="J594" t="str">
        <f>VLOOKUP($E594,MAPPING!$B$2:$F$7,2,0)</f>
        <v>DECIMAL</v>
      </c>
      <c r="K594" s="36" t="s">
        <v>23</v>
      </c>
      <c r="L594" t="s">
        <v>48</v>
      </c>
      <c r="M594" t="s">
        <v>48</v>
      </c>
      <c r="P594" t="str">
        <f t="shared" si="209"/>
        <v>PORTFOLIO_TOTAL_EAD DECIMAL,</v>
      </c>
      <c r="Q594" t="str">
        <f>VLOOKUP($E594,MAPPING!$B$2:$F$7,3,0)</f>
        <v>DECIMAL</v>
      </c>
      <c r="R594" s="36" t="s">
        <v>23</v>
      </c>
      <c r="S594" s="27" t="s">
        <v>48</v>
      </c>
      <c r="T594" s="27" t="s">
        <v>48</v>
      </c>
      <c r="W594" t="str">
        <f t="shared" si="210"/>
        <v>PORTFOLIO_TOTAL_EAD DECIMAL(10,2),</v>
      </c>
      <c r="X594" t="str">
        <f>VLOOKUP($E594,MAPPING!$B$2:$F$7,4,0)</f>
        <v>DECIMAL</v>
      </c>
      <c r="Y594" s="36" t="s">
        <v>23</v>
      </c>
      <c r="Z594" s="27" t="s">
        <v>48</v>
      </c>
      <c r="AA594" s="27" t="s">
        <v>48</v>
      </c>
      <c r="AD594" s="28" t="str">
        <f t="shared" si="211"/>
        <v>PORTFOLIO_TOTAL_EAD DECIMAL(10,2),</v>
      </c>
      <c r="AE594" t="str">
        <f>VLOOKUP($E594,MAPPING!$B$2:$F$7,5,0)</f>
        <v>DECIMAL</v>
      </c>
      <c r="AF594" s="36" t="s">
        <v>23</v>
      </c>
      <c r="AG594" s="8" t="s">
        <v>48</v>
      </c>
      <c r="AH594" s="8" t="s">
        <v>48</v>
      </c>
      <c r="AK594" t="str">
        <f t="shared" si="212"/>
        <v>PORTFOLIO_TOTAL_EAD DECIMAL(10,2),</v>
      </c>
    </row>
    <row r="595" ht="15.75" customHeight="1">
      <c r="C595" s="31">
        <v>3.0</v>
      </c>
      <c r="D595" s="35" t="s">
        <v>452</v>
      </c>
      <c r="E595" s="35" t="s">
        <v>17</v>
      </c>
      <c r="G595" t="s">
        <v>48</v>
      </c>
      <c r="H595" t="s">
        <v>48</v>
      </c>
      <c r="J595" t="str">
        <f>VLOOKUP($E595,MAPPING!$B$2:$F$7,2,0)</f>
        <v>DECIMAL</v>
      </c>
      <c r="K595" s="36" t="s">
        <v>23</v>
      </c>
      <c r="L595" t="s">
        <v>48</v>
      </c>
      <c r="M595" t="s">
        <v>48</v>
      </c>
      <c r="P595" t="str">
        <f t="shared" si="209"/>
        <v>PORTFOLIO_EXPECTED_LOSS DECIMAL,</v>
      </c>
      <c r="Q595" t="str">
        <f>VLOOKUP($E595,MAPPING!$B$2:$F$7,3,0)</f>
        <v>DECIMAL</v>
      </c>
      <c r="R595" s="36" t="s">
        <v>23</v>
      </c>
      <c r="S595" s="27" t="s">
        <v>48</v>
      </c>
      <c r="T595" s="27" t="s">
        <v>48</v>
      </c>
      <c r="W595" t="str">
        <f t="shared" si="210"/>
        <v>PORTFOLIO_EXPECTED_LOSS DECIMAL(10,2),</v>
      </c>
      <c r="X595" t="str">
        <f>VLOOKUP($E595,MAPPING!$B$2:$F$7,4,0)</f>
        <v>DECIMAL</v>
      </c>
      <c r="Y595" s="36" t="s">
        <v>23</v>
      </c>
      <c r="Z595" s="27" t="s">
        <v>48</v>
      </c>
      <c r="AA595" s="27" t="s">
        <v>48</v>
      </c>
      <c r="AD595" s="28" t="str">
        <f t="shared" si="211"/>
        <v>PORTFOLIO_EXPECTED_LOSS DECIMAL(10,2),</v>
      </c>
      <c r="AE595" t="str">
        <f>VLOOKUP($E595,MAPPING!$B$2:$F$7,5,0)</f>
        <v>DECIMAL</v>
      </c>
      <c r="AF595" s="36" t="s">
        <v>23</v>
      </c>
      <c r="AG595" s="8" t="s">
        <v>48</v>
      </c>
      <c r="AH595" s="8" t="s">
        <v>48</v>
      </c>
      <c r="AK595" t="str">
        <f t="shared" si="212"/>
        <v>PORTFOLIO_EXPECTED_LOSS DECIMAL(10,2),</v>
      </c>
    </row>
    <row r="596" ht="15.75" customHeight="1">
      <c r="C596" s="31">
        <v>4.0</v>
      </c>
      <c r="D596" s="35" t="s">
        <v>453</v>
      </c>
      <c r="E596" s="35" t="s">
        <v>17</v>
      </c>
      <c r="G596" t="s">
        <v>48</v>
      </c>
      <c r="H596" t="s">
        <v>48</v>
      </c>
      <c r="J596" t="str">
        <f>VLOOKUP($E596,MAPPING!$B$2:$F$7,2,0)</f>
        <v>DECIMAL</v>
      </c>
      <c r="K596" s="36" t="s">
        <v>23</v>
      </c>
      <c r="L596" t="s">
        <v>48</v>
      </c>
      <c r="M596" t="s">
        <v>48</v>
      </c>
      <c r="P596" t="str">
        <f t="shared" si="209"/>
        <v>PORTFOLIO_VALUE_AT_RISK DECIMAL,</v>
      </c>
      <c r="Q596" t="str">
        <f>VLOOKUP($E596,MAPPING!$B$2:$F$7,3,0)</f>
        <v>DECIMAL</v>
      </c>
      <c r="R596" s="36" t="s">
        <v>23</v>
      </c>
      <c r="S596" s="27" t="s">
        <v>48</v>
      </c>
      <c r="T596" s="27" t="s">
        <v>48</v>
      </c>
      <c r="W596" t="str">
        <f t="shared" si="210"/>
        <v>PORTFOLIO_VALUE_AT_RISK DECIMAL(10,2),</v>
      </c>
      <c r="X596" t="str">
        <f>VLOOKUP($E596,MAPPING!$B$2:$F$7,4,0)</f>
        <v>DECIMAL</v>
      </c>
      <c r="Y596" s="36" t="s">
        <v>23</v>
      </c>
      <c r="Z596" s="27" t="s">
        <v>48</v>
      </c>
      <c r="AA596" s="27" t="s">
        <v>48</v>
      </c>
      <c r="AD596" s="28" t="str">
        <f t="shared" si="211"/>
        <v>PORTFOLIO_VALUE_AT_RISK DECIMAL(10,2),</v>
      </c>
      <c r="AE596" t="str">
        <f>VLOOKUP($E596,MAPPING!$B$2:$F$7,5,0)</f>
        <v>DECIMAL</v>
      </c>
      <c r="AF596" s="36" t="s">
        <v>23</v>
      </c>
      <c r="AG596" s="8" t="s">
        <v>48</v>
      </c>
      <c r="AH596" s="8" t="s">
        <v>48</v>
      </c>
      <c r="AK596" t="str">
        <f t="shared" si="212"/>
        <v>PORTFOLIO_VALUE_AT_RISK DECIMAL(10,2),</v>
      </c>
    </row>
    <row r="597" ht="15.75" customHeight="1">
      <c r="C597" s="31">
        <v>5.0</v>
      </c>
      <c r="D597" s="35" t="s">
        <v>454</v>
      </c>
      <c r="E597" s="35" t="s">
        <v>17</v>
      </c>
      <c r="G597" t="s">
        <v>48</v>
      </c>
      <c r="H597" t="s">
        <v>48</v>
      </c>
      <c r="J597" t="str">
        <f>VLOOKUP($E597,MAPPING!$B$2:$F$7,2,0)</f>
        <v>DECIMAL</v>
      </c>
      <c r="K597" s="36" t="s">
        <v>23</v>
      </c>
      <c r="L597" t="s">
        <v>48</v>
      </c>
      <c r="M597" t="s">
        <v>48</v>
      </c>
      <c r="P597" t="str">
        <f t="shared" si="209"/>
        <v>PORTFOLIO_ECONOMIC_CAPITAL DECIMAL,</v>
      </c>
      <c r="Q597" t="str">
        <f>VLOOKUP($E597,MAPPING!$B$2:$F$7,3,0)</f>
        <v>DECIMAL</v>
      </c>
      <c r="R597" s="36" t="s">
        <v>23</v>
      </c>
      <c r="S597" s="27" t="s">
        <v>48</v>
      </c>
      <c r="T597" s="27" t="s">
        <v>48</v>
      </c>
      <c r="W597" t="str">
        <f t="shared" si="210"/>
        <v>PORTFOLIO_ECONOMIC_CAPITAL DECIMAL(10,2),</v>
      </c>
      <c r="X597" t="str">
        <f>VLOOKUP($E597,MAPPING!$B$2:$F$7,4,0)</f>
        <v>DECIMAL</v>
      </c>
      <c r="Y597" s="36" t="s">
        <v>23</v>
      </c>
      <c r="Z597" s="27" t="s">
        <v>48</v>
      </c>
      <c r="AA597" s="27" t="s">
        <v>48</v>
      </c>
      <c r="AD597" s="28" t="str">
        <f t="shared" si="211"/>
        <v>PORTFOLIO_ECONOMIC_CAPITAL DECIMAL(10,2),</v>
      </c>
      <c r="AE597" t="str">
        <f>VLOOKUP($E597,MAPPING!$B$2:$F$7,5,0)</f>
        <v>DECIMAL</v>
      </c>
      <c r="AF597" s="36" t="s">
        <v>23</v>
      </c>
      <c r="AG597" s="8" t="s">
        <v>48</v>
      </c>
      <c r="AH597" s="8" t="s">
        <v>48</v>
      </c>
      <c r="AK597" t="str">
        <f t="shared" si="212"/>
        <v>PORTFOLIO_ECONOMIC_CAPITAL DECIMAL(10,2),</v>
      </c>
    </row>
    <row r="598" ht="15.75" customHeight="1">
      <c r="C598" s="31">
        <v>6.0</v>
      </c>
      <c r="D598" s="35" t="s">
        <v>455</v>
      </c>
      <c r="E598" s="35" t="s">
        <v>17</v>
      </c>
      <c r="G598" t="s">
        <v>48</v>
      </c>
      <c r="H598" t="s">
        <v>48</v>
      </c>
      <c r="J598" t="str">
        <f>VLOOKUP($E598,MAPPING!$B$2:$F$7,2,0)</f>
        <v>DECIMAL</v>
      </c>
      <c r="K598" s="36" t="s">
        <v>23</v>
      </c>
      <c r="L598" t="s">
        <v>48</v>
      </c>
      <c r="M598" t="s">
        <v>48</v>
      </c>
      <c r="P598" t="str">
        <f t="shared" si="209"/>
        <v>PORTFOLIO_EXPECTED_SUM DECIMAL,</v>
      </c>
      <c r="Q598" t="str">
        <f>VLOOKUP($E598,MAPPING!$B$2:$F$7,3,0)</f>
        <v>DECIMAL</v>
      </c>
      <c r="R598" s="36" t="s">
        <v>23</v>
      </c>
      <c r="S598" s="27" t="s">
        <v>48</v>
      </c>
      <c r="T598" s="27" t="s">
        <v>48</v>
      </c>
      <c r="W598" t="str">
        <f t="shared" si="210"/>
        <v>PORTFOLIO_EXPECTED_SUM DECIMAL(10,2),</v>
      </c>
      <c r="X598" t="str">
        <f>VLOOKUP($E598,MAPPING!$B$2:$F$7,4,0)</f>
        <v>DECIMAL</v>
      </c>
      <c r="Y598" s="36" t="s">
        <v>23</v>
      </c>
      <c r="Z598" s="27" t="s">
        <v>48</v>
      </c>
      <c r="AA598" s="27" t="s">
        <v>48</v>
      </c>
      <c r="AD598" s="28" t="str">
        <f t="shared" si="211"/>
        <v>PORTFOLIO_EXPECTED_SUM DECIMAL(10,2),</v>
      </c>
      <c r="AE598" t="str">
        <f>VLOOKUP($E598,MAPPING!$B$2:$F$7,5,0)</f>
        <v>DECIMAL</v>
      </c>
      <c r="AF598" s="36" t="s">
        <v>23</v>
      </c>
      <c r="AG598" s="8" t="s">
        <v>48</v>
      </c>
      <c r="AH598" s="8" t="s">
        <v>48</v>
      </c>
      <c r="AK598" t="str">
        <f t="shared" si="212"/>
        <v>PORTFOLIO_EXPECTED_SUM DECIMAL(10,2),</v>
      </c>
    </row>
    <row r="599" ht="15.75" customHeight="1">
      <c r="C599" s="31">
        <v>7.0</v>
      </c>
      <c r="D599" s="35" t="s">
        <v>456</v>
      </c>
      <c r="E599" s="35" t="s">
        <v>17</v>
      </c>
      <c r="G599" t="s">
        <v>48</v>
      </c>
      <c r="H599" t="s">
        <v>48</v>
      </c>
      <c r="J599" t="str">
        <f>VLOOKUP($E599,MAPPING!$B$2:$F$7,2,0)</f>
        <v>DECIMAL</v>
      </c>
      <c r="K599" s="36" t="s">
        <v>23</v>
      </c>
      <c r="L599" t="s">
        <v>48</v>
      </c>
      <c r="M599" t="s">
        <v>48</v>
      </c>
      <c r="P599" t="str">
        <f t="shared" si="209"/>
        <v>PORTFOLIO_ES_PERCENTAGE DECIMAL,</v>
      </c>
      <c r="Q599" t="str">
        <f>VLOOKUP($E599,MAPPING!$B$2:$F$7,3,0)</f>
        <v>DECIMAL</v>
      </c>
      <c r="R599" s="36" t="s">
        <v>23</v>
      </c>
      <c r="S599" s="27" t="s">
        <v>48</v>
      </c>
      <c r="T599" s="27" t="s">
        <v>48</v>
      </c>
      <c r="W599" t="str">
        <f t="shared" si="210"/>
        <v>PORTFOLIO_ES_PERCENTAGE DECIMAL(10,2),</v>
      </c>
      <c r="X599" t="str">
        <f>VLOOKUP($E599,MAPPING!$B$2:$F$7,4,0)</f>
        <v>DECIMAL</v>
      </c>
      <c r="Y599" s="36" t="s">
        <v>23</v>
      </c>
      <c r="Z599" s="27" t="s">
        <v>48</v>
      </c>
      <c r="AA599" s="27" t="s">
        <v>48</v>
      </c>
      <c r="AD599" s="28" t="str">
        <f t="shared" si="211"/>
        <v>PORTFOLIO_ES_PERCENTAGE DECIMAL(10,2),</v>
      </c>
      <c r="AE599" t="str">
        <f>VLOOKUP($E599,MAPPING!$B$2:$F$7,5,0)</f>
        <v>DECIMAL</v>
      </c>
      <c r="AF599" s="36" t="s">
        <v>23</v>
      </c>
      <c r="AG599" s="8" t="s">
        <v>48</v>
      </c>
      <c r="AH599" s="8" t="s">
        <v>48</v>
      </c>
      <c r="AK599" t="str">
        <f t="shared" si="212"/>
        <v>PORTFOLIO_ES_PERCENTAGE DECIMAL(10,2),</v>
      </c>
    </row>
    <row r="600" ht="15.75" customHeight="1">
      <c r="C600" s="31">
        <v>8.0</v>
      </c>
      <c r="D600" s="35" t="s">
        <v>457</v>
      </c>
      <c r="E600" s="35" t="s">
        <v>17</v>
      </c>
      <c r="G600" t="s">
        <v>48</v>
      </c>
      <c r="H600" t="s">
        <v>48</v>
      </c>
      <c r="J600" t="str">
        <f>VLOOKUP($E600,MAPPING!$B$2:$F$7,2,0)</f>
        <v>DECIMAL</v>
      </c>
      <c r="K600" s="36" t="s">
        <v>23</v>
      </c>
      <c r="L600" t="s">
        <v>48</v>
      </c>
      <c r="M600" t="s">
        <v>48</v>
      </c>
      <c r="P600" t="str">
        <f t="shared" si="209"/>
        <v>PORTFOLIO_VAL_PERCENTAGE DECIMAL,</v>
      </c>
      <c r="Q600" t="str">
        <f>VLOOKUP($E600,MAPPING!$B$2:$F$7,3,0)</f>
        <v>DECIMAL</v>
      </c>
      <c r="R600" s="36" t="s">
        <v>23</v>
      </c>
      <c r="S600" s="27" t="s">
        <v>48</v>
      </c>
      <c r="T600" s="27" t="s">
        <v>48</v>
      </c>
      <c r="W600" t="str">
        <f t="shared" si="210"/>
        <v>PORTFOLIO_VAL_PERCENTAGE DECIMAL(10,2),</v>
      </c>
      <c r="X600" t="str">
        <f>VLOOKUP($E600,MAPPING!$B$2:$F$7,4,0)</f>
        <v>DECIMAL</v>
      </c>
      <c r="Y600" s="36" t="s">
        <v>23</v>
      </c>
      <c r="Z600" s="27" t="s">
        <v>48</v>
      </c>
      <c r="AA600" s="27" t="s">
        <v>48</v>
      </c>
      <c r="AD600" s="28" t="str">
        <f t="shared" si="211"/>
        <v>PORTFOLIO_VAL_PERCENTAGE DECIMAL(10,2),</v>
      </c>
      <c r="AE600" t="str">
        <f>VLOOKUP($E600,MAPPING!$B$2:$F$7,5,0)</f>
        <v>DECIMAL</v>
      </c>
      <c r="AF600" s="36" t="s">
        <v>23</v>
      </c>
      <c r="AG600" s="8" t="s">
        <v>48</v>
      </c>
      <c r="AH600" s="8" t="s">
        <v>48</v>
      </c>
      <c r="AK600" t="str">
        <f t="shared" si="212"/>
        <v>PORTFOLIO_VAL_PERCENTAGE DECIMAL(10,2),</v>
      </c>
    </row>
    <row r="601" ht="15.75" customHeight="1">
      <c r="C601" s="31">
        <v>9.0</v>
      </c>
      <c r="D601" s="35" t="s">
        <v>458</v>
      </c>
      <c r="E601" s="35" t="s">
        <v>17</v>
      </c>
      <c r="G601" t="s">
        <v>48</v>
      </c>
      <c r="H601" t="s">
        <v>48</v>
      </c>
      <c r="J601" t="str">
        <f>VLOOKUP($E601,MAPPING!$B$2:$F$7,2,0)</f>
        <v>DECIMAL</v>
      </c>
      <c r="K601" s="36" t="s">
        <v>23</v>
      </c>
      <c r="L601" t="s">
        <v>48</v>
      </c>
      <c r="M601" t="s">
        <v>48</v>
      </c>
      <c r="P601" t="str">
        <f t="shared" si="209"/>
        <v>PORTFOLIO_EL_PERCENTAGE DECIMAL,</v>
      </c>
      <c r="Q601" t="str">
        <f>VLOOKUP($E601,MAPPING!$B$2:$F$7,3,0)</f>
        <v>DECIMAL</v>
      </c>
      <c r="R601" s="36" t="s">
        <v>23</v>
      </c>
      <c r="S601" s="27" t="s">
        <v>48</v>
      </c>
      <c r="T601" s="27" t="s">
        <v>48</v>
      </c>
      <c r="W601" t="str">
        <f t="shared" si="210"/>
        <v>PORTFOLIO_EL_PERCENTAGE DECIMAL(10,2),</v>
      </c>
      <c r="X601" t="str">
        <f>VLOOKUP($E601,MAPPING!$B$2:$F$7,4,0)</f>
        <v>DECIMAL</v>
      </c>
      <c r="Y601" s="36" t="s">
        <v>23</v>
      </c>
      <c r="Z601" s="27" t="s">
        <v>48</v>
      </c>
      <c r="AA601" s="27" t="s">
        <v>48</v>
      </c>
      <c r="AD601" s="28" t="str">
        <f t="shared" si="211"/>
        <v>PORTFOLIO_EL_PERCENTAGE DECIMAL(10,2),</v>
      </c>
      <c r="AE601" t="str">
        <f>VLOOKUP($E601,MAPPING!$B$2:$F$7,5,0)</f>
        <v>DECIMAL</v>
      </c>
      <c r="AF601" s="36" t="s">
        <v>23</v>
      </c>
      <c r="AG601" s="8" t="s">
        <v>48</v>
      </c>
      <c r="AH601" s="8" t="s">
        <v>48</v>
      </c>
      <c r="AK601" t="str">
        <f t="shared" si="212"/>
        <v>PORTFOLIO_EL_PERCENTAGE DECIMAL(10,2),</v>
      </c>
    </row>
    <row r="602" ht="15.75" customHeight="1">
      <c r="C602" s="31">
        <v>10.0</v>
      </c>
      <c r="D602" s="35" t="s">
        <v>459</v>
      </c>
      <c r="E602" s="35" t="s">
        <v>17</v>
      </c>
      <c r="G602" t="s">
        <v>48</v>
      </c>
      <c r="H602" t="s">
        <v>48</v>
      </c>
      <c r="J602" t="str">
        <f>VLOOKUP($E602,MAPPING!$B$2:$F$7,2,0)</f>
        <v>DECIMAL</v>
      </c>
      <c r="K602" s="36" t="s">
        <v>23</v>
      </c>
      <c r="L602" t="s">
        <v>48</v>
      </c>
      <c r="M602" t="s">
        <v>48</v>
      </c>
      <c r="P602" t="str">
        <f t="shared" si="209"/>
        <v>PORTFOLIO_EC_PERCENTAGE DECIMAL,</v>
      </c>
      <c r="Q602" t="str">
        <f>VLOOKUP($E602,MAPPING!$B$2:$F$7,3,0)</f>
        <v>DECIMAL</v>
      </c>
      <c r="R602" s="36" t="s">
        <v>23</v>
      </c>
      <c r="S602" s="27" t="s">
        <v>48</v>
      </c>
      <c r="T602" s="27" t="s">
        <v>48</v>
      </c>
      <c r="W602" t="str">
        <f t="shared" si="210"/>
        <v>PORTFOLIO_EC_PERCENTAGE DECIMAL(10,2),</v>
      </c>
      <c r="X602" t="str">
        <f>VLOOKUP($E602,MAPPING!$B$2:$F$7,4,0)</f>
        <v>DECIMAL</v>
      </c>
      <c r="Y602" s="36" t="s">
        <v>23</v>
      </c>
      <c r="Z602" s="27" t="s">
        <v>48</v>
      </c>
      <c r="AA602" s="27" t="s">
        <v>48</v>
      </c>
      <c r="AD602" s="28" t="str">
        <f t="shared" si="211"/>
        <v>PORTFOLIO_EC_PERCENTAGE DECIMAL(10,2),</v>
      </c>
      <c r="AE602" t="str">
        <f>VLOOKUP($E602,MAPPING!$B$2:$F$7,5,0)</f>
        <v>DECIMAL</v>
      </c>
      <c r="AF602" s="36" t="s">
        <v>23</v>
      </c>
      <c r="AG602" s="8" t="s">
        <v>48</v>
      </c>
      <c r="AH602" s="8" t="s">
        <v>48</v>
      </c>
      <c r="AK602" t="str">
        <f t="shared" si="212"/>
        <v>PORTFOLIO_EC_PERCENTAGE DECIMAL(10,2),</v>
      </c>
    </row>
    <row r="603" ht="15.75" customHeight="1">
      <c r="C603" s="31">
        <v>11.0</v>
      </c>
      <c r="D603" s="35" t="s">
        <v>281</v>
      </c>
      <c r="E603" s="35" t="s">
        <v>7</v>
      </c>
      <c r="G603" t="s">
        <v>48</v>
      </c>
      <c r="H603" t="s">
        <v>48</v>
      </c>
      <c r="J603" t="str">
        <f>VLOOKUP($E603,MAPPING!$B$2:$F$7,2,0)</f>
        <v>STRING</v>
      </c>
      <c r="K603" s="36">
        <v>50.0</v>
      </c>
      <c r="L603" t="s">
        <v>48</v>
      </c>
      <c r="M603" t="s">
        <v>48</v>
      </c>
      <c r="P603" t="str">
        <f t="shared" si="209"/>
        <v>REPORTING_DATE STRING,</v>
      </c>
      <c r="Q603" t="str">
        <f>VLOOKUP($E603,MAPPING!$B$2:$F$7,3,0)</f>
        <v>VARCHAR</v>
      </c>
      <c r="R603" s="36">
        <v>50.0</v>
      </c>
      <c r="S603" s="27" t="s">
        <v>48</v>
      </c>
      <c r="T603" s="27" t="s">
        <v>48</v>
      </c>
      <c r="W603" t="str">
        <f t="shared" si="210"/>
        <v>REPORTING_DATE VARCHAR(50),</v>
      </c>
      <c r="X603" t="str">
        <f>VLOOKUP($E603,MAPPING!$B$2:$F$7,4,0)</f>
        <v>VARCHAR2</v>
      </c>
      <c r="Y603" s="36">
        <v>50.0</v>
      </c>
      <c r="Z603" s="27" t="s">
        <v>48</v>
      </c>
      <c r="AA603" s="27" t="s">
        <v>48</v>
      </c>
      <c r="AD603" s="28" t="str">
        <f t="shared" si="211"/>
        <v>REPORTING_DATE VARCHAR2(50),</v>
      </c>
      <c r="AE603" t="str">
        <f>VLOOKUP($E603,MAPPING!$B$2:$F$7,5,0)</f>
        <v> VARCHAR</v>
      </c>
      <c r="AF603" s="36">
        <v>50.0</v>
      </c>
      <c r="AG603" s="8" t="s">
        <v>48</v>
      </c>
      <c r="AH603" s="8" t="s">
        <v>48</v>
      </c>
      <c r="AK603" t="str">
        <f t="shared" si="212"/>
        <v>REPORTING_DATE  VARCHAR(50),</v>
      </c>
    </row>
    <row r="604" ht="15.75" customHeight="1">
      <c r="C604" s="31">
        <v>12.0</v>
      </c>
      <c r="D604" s="35" t="s">
        <v>222</v>
      </c>
      <c r="E604" s="35" t="s">
        <v>12</v>
      </c>
      <c r="G604" t="s">
        <v>48</v>
      </c>
      <c r="H604" t="s">
        <v>48</v>
      </c>
      <c r="J604" t="str">
        <f>VLOOKUP($E604,MAPPING!$B$2:$F$7,2,0)</f>
        <v>INT</v>
      </c>
      <c r="K604" s="9">
        <v>50.0</v>
      </c>
      <c r="L604" t="s">
        <v>48</v>
      </c>
      <c r="M604" t="s">
        <v>48</v>
      </c>
      <c r="P604" t="str">
        <f>CONCATENATE(UPPER($D604)," ",J604,")",CHAR(10),"ROW FORMAT DELIMITED FIELDS TERMINATED BY ',';",)</f>
        <v>VERSION INT)
ROW FORMAT DELIMITED FIELDS TERMINATED BY ',';</v>
      </c>
      <c r="Q604" t="str">
        <f>VLOOKUP($E604,MAPPING!$B$2:$F$7,3,0)</f>
        <v>INTEGER</v>
      </c>
      <c r="R604" s="9">
        <v>50.0</v>
      </c>
      <c r="S604" s="27" t="s">
        <v>48</v>
      </c>
      <c r="T604" s="27" t="s">
        <v>48</v>
      </c>
      <c r="W604" t="str">
        <f>CONCATENATE(UPPER($D604)," ",Q604,"(",R604,")",IF(U604&lt;&gt;"",CONCATENATE(" DEFAULT ",U604),""),IF(S604="Y"," NOT NULL",""),");")</f>
        <v>VERSION INTEGER(50));</v>
      </c>
      <c r="X604" t="str">
        <f>VLOOKUP($E604,MAPPING!$B$2:$F$7,4,0)</f>
        <v>INTEGER</v>
      </c>
      <c r="Y604" s="9">
        <v>50.0</v>
      </c>
      <c r="Z604" s="27" t="s">
        <v>48</v>
      </c>
      <c r="AA604" s="27" t="s">
        <v>48</v>
      </c>
      <c r="AD604" s="28" t="str">
        <f>CONCATENATE(UPPER($D604)," ",X604,IF(AE604="INTEGER","",CONCATENATE("(",AF604,")")) ,IF(AG604="Y"," NOT NULL",""),");")</f>
        <v>VERSION INTEGER);</v>
      </c>
      <c r="AE604" t="str">
        <f>VLOOKUP($E604,MAPPING!$B$2:$F$7,5,0)</f>
        <v>INTEGER</v>
      </c>
      <c r="AF604" s="9">
        <v>50.0</v>
      </c>
      <c r="AG604" s="8" t="s">
        <v>48</v>
      </c>
      <c r="AH604" s="8" t="s">
        <v>48</v>
      </c>
      <c r="AK604" t="str">
        <f>CONCATENATE(UPPER($D604)," ",AE604,IF(AE604="INTEGER","",CONCATENATE("(",AF604,")")),IF(AI604&lt;&gt;"",CONCATENATE(" DEFAULT ",AI604),""),IF(AG604="Y"," NOT NULL",""),");")</f>
        <v>VERSION INTEGER);</v>
      </c>
    </row>
    <row r="605" ht="15.75" customHeight="1">
      <c r="B605" s="37" t="s">
        <v>460</v>
      </c>
      <c r="C605" s="31">
        <v>0.0</v>
      </c>
      <c r="D605" s="35" t="s">
        <v>461</v>
      </c>
      <c r="E605" s="35" t="s">
        <v>7</v>
      </c>
      <c r="G605" t="s">
        <v>48</v>
      </c>
      <c r="H605" t="s">
        <v>48</v>
      </c>
      <c r="J605" t="str">
        <f>VLOOKUP($E605,MAPPING!$B$2:$F$7,2,0)</f>
        <v>STRING</v>
      </c>
      <c r="K605" s="36">
        <v>50.0</v>
      </c>
      <c r="L605" t="s">
        <v>48</v>
      </c>
      <c r="M605" t="s">
        <v>48</v>
      </c>
      <c r="O605" s="26" t="str">
        <f>CONCATENATE("DROP TABLE IF EXISTS ",UPPER($B$605),";",CHAR(10),"CREATE TABLE ",UPPER($B$605),"(")</f>
        <v>DROP TABLE IF EXISTS PORTFOLIO_VAR_HEATMAP_BUCKETS;
CREATE TABLE PORTFOLIO_VAR_HEATMAP_BUCKETS(</v>
      </c>
      <c r="P605" t="str">
        <f t="shared" ref="P605:P606" si="213">CONCATENATE(UPPER($D605)," ",J605,",")</f>
        <v>PORTFOLIO_PD_BUCKET STRING,</v>
      </c>
      <c r="Q605" t="str">
        <f>VLOOKUP($E605,MAPPING!$B$2:$F$7,3,0)</f>
        <v>VARCHAR</v>
      </c>
      <c r="R605" s="36">
        <v>50.0</v>
      </c>
      <c r="S605" s="27" t="s">
        <v>48</v>
      </c>
      <c r="T605" s="27" t="s">
        <v>48</v>
      </c>
      <c r="V605" s="26" t="str">
        <f>CONCATENATE("DROP TABLE IF EXISTS ",UPPER($B$605),";",CHAR(10),"CREATE TABLE ",UPPER($B$605),"(")</f>
        <v>DROP TABLE IF EXISTS PORTFOLIO_VAR_HEATMAP_BUCKETS;
CREATE TABLE PORTFOLIO_VAR_HEATMAP_BUCKETS(</v>
      </c>
      <c r="W605" t="str">
        <f t="shared" ref="W605:W606" si="214">CONCATENATE(UPPER($D605)," ",Q605,"(",R605,")",IF(U605&lt;&gt;"",CONCATENATE(" DEFAULT ",U605),""),IF(S605="Y"," NOT NULL",""),",")</f>
        <v>PORTFOLIO_PD_BUCKET VARCHAR(50),</v>
      </c>
      <c r="X605" t="str">
        <f>VLOOKUP($E605,MAPPING!$B$2:$F$7,4,0)</f>
        <v>VARCHAR2</v>
      </c>
      <c r="Y605" s="36">
        <v>50.0</v>
      </c>
      <c r="Z605" s="27" t="s">
        <v>48</v>
      </c>
      <c r="AA605" s="27" t="s">
        <v>48</v>
      </c>
      <c r="AC605" s="26" t="str">
        <f>CONCATENATE("DROP TABLE IF EXISTS ",UPPER($B$605),";",CHAR(10),"CREATE TABLE ",UPPER($B$605),"(")</f>
        <v>DROP TABLE IF EXISTS PORTFOLIO_VAR_HEATMAP_BUCKETS;
CREATE TABLE PORTFOLIO_VAR_HEATMAP_BUCKETS(</v>
      </c>
      <c r="AD605" s="28" t="str">
        <f t="shared" ref="AD605:AD606" si="215">CONCATENATE(UPPER($D605)," ",X605,IF(AE605="INTEGER","",CONCATENATE("(",AF605,")")) ,IF(AG605="Y"," NOT NULL",""),",")</f>
        <v>PORTFOLIO_PD_BUCKET VARCHAR2(50),</v>
      </c>
      <c r="AE605" t="str">
        <f>VLOOKUP($E605,MAPPING!$B$2:$F$7,5,0)</f>
        <v> VARCHAR</v>
      </c>
      <c r="AF605" s="36">
        <v>50.0</v>
      </c>
      <c r="AG605" s="8" t="s">
        <v>48</v>
      </c>
      <c r="AH605" s="8" t="s">
        <v>48</v>
      </c>
      <c r="AJ605" s="26" t="str">
        <f>CONCATENATE("DROP TABLE IF EXISTS ",UPPER($B$605),";",CHAR(10),"CREATE TABLE ",UPPER($B$605),"(")</f>
        <v>DROP TABLE IF EXISTS PORTFOLIO_VAR_HEATMAP_BUCKETS;
CREATE TABLE PORTFOLIO_VAR_HEATMAP_BUCKETS(</v>
      </c>
      <c r="AK605" t="str">
        <f t="shared" ref="AK605:AK606" si="216">CONCATENATE(UPPER($D605)," ",AE605,IF(AE605="INTEGER","",CONCATENATE("(",AF605,")")),IF(AI605&lt;&gt;"",CONCATENATE(" DEFAULT ",AI605),""),IF(AG605="Y"," NOT NULL",""),",")</f>
        <v>PORTFOLIO_PD_BUCKET  VARCHAR(50),</v>
      </c>
    </row>
    <row r="606" ht="15.75" customHeight="1">
      <c r="C606" s="31">
        <v>1.0</v>
      </c>
      <c r="D606" s="35" t="s">
        <v>462</v>
      </c>
      <c r="E606" s="35" t="s">
        <v>7</v>
      </c>
      <c r="G606" t="s">
        <v>48</v>
      </c>
      <c r="H606" t="s">
        <v>48</v>
      </c>
      <c r="J606" t="str">
        <f>VLOOKUP($E606,MAPPING!$B$2:$F$7,2,0)</f>
        <v>STRING</v>
      </c>
      <c r="K606" s="36">
        <v>50.0</v>
      </c>
      <c r="L606" t="s">
        <v>48</v>
      </c>
      <c r="M606" t="s">
        <v>48</v>
      </c>
      <c r="P606" t="str">
        <f t="shared" si="213"/>
        <v>PORTFOLIO_LGD_BUCKET STRING,</v>
      </c>
      <c r="Q606" t="str">
        <f>VLOOKUP($E606,MAPPING!$B$2:$F$7,3,0)</f>
        <v>VARCHAR</v>
      </c>
      <c r="R606" s="36">
        <v>50.0</v>
      </c>
      <c r="S606" s="27" t="s">
        <v>48</v>
      </c>
      <c r="T606" s="27" t="s">
        <v>48</v>
      </c>
      <c r="W606" t="str">
        <f t="shared" si="214"/>
        <v>PORTFOLIO_LGD_BUCKET VARCHAR(50),</v>
      </c>
      <c r="X606" t="str">
        <f>VLOOKUP($E606,MAPPING!$B$2:$F$7,4,0)</f>
        <v>VARCHAR2</v>
      </c>
      <c r="Y606" s="36">
        <v>50.0</v>
      </c>
      <c r="Z606" s="27" t="s">
        <v>48</v>
      </c>
      <c r="AA606" s="27" t="s">
        <v>48</v>
      </c>
      <c r="AD606" s="28" t="str">
        <f t="shared" si="215"/>
        <v>PORTFOLIO_LGD_BUCKET VARCHAR2(50),</v>
      </c>
      <c r="AE606" t="str">
        <f>VLOOKUP($E606,MAPPING!$B$2:$F$7,5,0)</f>
        <v> VARCHAR</v>
      </c>
      <c r="AF606" s="36">
        <v>50.0</v>
      </c>
      <c r="AG606" s="8" t="s">
        <v>48</v>
      </c>
      <c r="AH606" s="8" t="s">
        <v>48</v>
      </c>
      <c r="AK606" t="str">
        <f t="shared" si="216"/>
        <v>PORTFOLIO_LGD_BUCKET  VARCHAR(50),</v>
      </c>
    </row>
    <row r="607" ht="15.75" customHeight="1">
      <c r="C607" s="31">
        <v>2.0</v>
      </c>
      <c r="D607" s="35" t="s">
        <v>222</v>
      </c>
      <c r="E607" s="35" t="s">
        <v>7</v>
      </c>
      <c r="G607" t="s">
        <v>48</v>
      </c>
      <c r="H607" t="s">
        <v>48</v>
      </c>
      <c r="J607" t="str">
        <f>VLOOKUP($E607,MAPPING!$B$2:$F$7,2,0)</f>
        <v>STRING</v>
      </c>
      <c r="K607" s="36">
        <v>50.0</v>
      </c>
      <c r="L607" t="s">
        <v>48</v>
      </c>
      <c r="M607" t="s">
        <v>48</v>
      </c>
      <c r="P607" t="str">
        <f>CONCATENATE(UPPER($D607)," ",J607,")",CHAR(10),"ROW FORMAT DELIMITED FIELDS TERMINATED BY ',';",)</f>
        <v>VERSION STRING)
ROW FORMAT DELIMITED FIELDS TERMINATED BY ',';</v>
      </c>
      <c r="Q607" t="str">
        <f>VLOOKUP($E607,MAPPING!$B$2:$F$7,3,0)</f>
        <v>VARCHAR</v>
      </c>
      <c r="R607" s="36">
        <v>50.0</v>
      </c>
      <c r="S607" s="27" t="s">
        <v>48</v>
      </c>
      <c r="T607" s="27" t="s">
        <v>48</v>
      </c>
      <c r="W607" t="str">
        <f>CONCATENATE(UPPER($D607)," ",Q607,"(",R607,")",IF(U607&lt;&gt;"",CONCATENATE(" DEFAULT ",U607),""),IF(S607="Y"," NOT NULL",""),");")</f>
        <v>VERSION VARCHAR(50));</v>
      </c>
      <c r="X607" t="str">
        <f>VLOOKUP($E607,MAPPING!$B$2:$F$7,4,0)</f>
        <v>VARCHAR2</v>
      </c>
      <c r="Y607" s="36">
        <v>50.0</v>
      </c>
      <c r="Z607" s="27" t="s">
        <v>48</v>
      </c>
      <c r="AA607" s="27" t="s">
        <v>48</v>
      </c>
      <c r="AD607" s="28" t="str">
        <f>CONCATENATE(UPPER($D607)," ",X607,IF(AE607="INTEGER","",CONCATENATE("(",AF607,")")) ,IF(AG607="Y"," NOT NULL",""),");")</f>
        <v>VERSION VARCHAR2(50));</v>
      </c>
      <c r="AE607" t="str">
        <f>VLOOKUP($E607,MAPPING!$B$2:$F$7,5,0)</f>
        <v> VARCHAR</v>
      </c>
      <c r="AF607" s="36">
        <v>50.0</v>
      </c>
      <c r="AG607" s="8" t="s">
        <v>48</v>
      </c>
      <c r="AH607" s="8" t="s">
        <v>48</v>
      </c>
      <c r="AK607" t="str">
        <f>CONCATENATE(UPPER($D607)," ",AE607,IF(AE607="INTEGER","",CONCATENATE("(",AF607,")")),IF(AI607&lt;&gt;"",CONCATENATE(" DEFAULT ",AI607),""),IF(AG607="Y"," NOT NULL",""),");")</f>
        <v>VERSION  VARCHAR(50));</v>
      </c>
    </row>
    <row r="608" ht="15.75" customHeight="1">
      <c r="C608" s="25"/>
      <c r="R608" s="9"/>
    </row>
    <row r="609" ht="15.75" customHeight="1">
      <c r="C609" s="25"/>
      <c r="R609" s="9"/>
    </row>
    <row r="610" ht="15.75" customHeight="1">
      <c r="C610" s="25"/>
      <c r="R610" s="9"/>
    </row>
    <row r="611" ht="15.75" customHeight="1">
      <c r="C611" s="25"/>
      <c r="R611" s="9"/>
    </row>
    <row r="612" ht="15.75" customHeight="1">
      <c r="C612" s="25"/>
      <c r="R612" s="9"/>
    </row>
    <row r="613" ht="15.75" customHeight="1">
      <c r="C613" s="25"/>
      <c r="R613" s="9"/>
    </row>
    <row r="614" ht="15.75" customHeight="1">
      <c r="C614" s="25"/>
      <c r="R614" s="9"/>
    </row>
    <row r="615" ht="15.75" customHeight="1">
      <c r="C615" s="25"/>
      <c r="R615" s="9"/>
    </row>
    <row r="616" ht="15.75" customHeight="1">
      <c r="C616" s="25"/>
      <c r="R616" s="9"/>
    </row>
    <row r="617" ht="15.75" customHeight="1">
      <c r="C617" s="25"/>
      <c r="R617" s="9"/>
    </row>
    <row r="618" ht="15.75" customHeight="1">
      <c r="C618" s="25"/>
      <c r="R618" s="9"/>
    </row>
    <row r="619" ht="15.75" customHeight="1">
      <c r="C619" s="25"/>
      <c r="R619" s="9"/>
    </row>
    <row r="620" ht="15.75" customHeight="1">
      <c r="C620" s="25"/>
      <c r="R620" s="9"/>
    </row>
    <row r="621" ht="15.75" customHeight="1">
      <c r="C621" s="25"/>
      <c r="R621" s="9"/>
    </row>
    <row r="622" ht="15.75" customHeight="1">
      <c r="C622" s="25"/>
      <c r="R622" s="9"/>
    </row>
    <row r="623" ht="15.75" customHeight="1">
      <c r="C623" s="25"/>
      <c r="R623" s="9"/>
    </row>
    <row r="624" ht="15.75" customHeight="1">
      <c r="C624" s="25"/>
      <c r="R624" s="9"/>
    </row>
    <row r="625" ht="15.75" customHeight="1">
      <c r="C625" s="25"/>
      <c r="R625" s="9"/>
    </row>
    <row r="626" ht="15.75" customHeight="1">
      <c r="C626" s="25"/>
      <c r="R626" s="9"/>
    </row>
    <row r="627" ht="15.75" customHeight="1">
      <c r="C627" s="25"/>
      <c r="R627" s="9"/>
    </row>
    <row r="628" ht="15.75" customHeight="1">
      <c r="C628" s="25"/>
      <c r="R628" s="9"/>
    </row>
    <row r="629" ht="15.75" customHeight="1">
      <c r="C629" s="25"/>
      <c r="R629" s="9"/>
    </row>
    <row r="630" ht="15.75" customHeight="1">
      <c r="C630" s="25"/>
      <c r="R630" s="9"/>
    </row>
    <row r="631" ht="15.75" customHeight="1">
      <c r="C631" s="25"/>
      <c r="R631" s="9"/>
    </row>
    <row r="632" ht="15.75" customHeight="1">
      <c r="C632" s="25"/>
      <c r="R632" s="9"/>
    </row>
    <row r="633" ht="15.75" customHeight="1">
      <c r="C633" s="25"/>
      <c r="R633" s="9"/>
    </row>
    <row r="634" ht="15.75" customHeight="1">
      <c r="C634" s="25"/>
      <c r="R634" s="9"/>
    </row>
    <row r="635" ht="15.75" customHeight="1">
      <c r="C635" s="25"/>
      <c r="R635" s="9"/>
    </row>
    <row r="636" ht="15.75" customHeight="1">
      <c r="C636" s="25"/>
      <c r="R636" s="9"/>
    </row>
    <row r="637" ht="15.75" customHeight="1">
      <c r="C637" s="25"/>
      <c r="R637" s="9"/>
    </row>
    <row r="638" ht="15.75" customHeight="1">
      <c r="C638" s="25"/>
      <c r="R638" s="9"/>
    </row>
    <row r="639" ht="15.75" customHeight="1">
      <c r="C639" s="25"/>
      <c r="R639" s="9"/>
    </row>
    <row r="640" ht="15.75" customHeight="1">
      <c r="C640" s="25"/>
      <c r="R640" s="9"/>
    </row>
    <row r="641" ht="15.75" customHeight="1">
      <c r="C641" s="25"/>
      <c r="R641" s="9"/>
    </row>
    <row r="642" ht="15.75" customHeight="1">
      <c r="C642" s="25"/>
      <c r="R642" s="9"/>
    </row>
    <row r="643" ht="15.75" customHeight="1">
      <c r="C643" s="25"/>
      <c r="R643" s="9"/>
    </row>
    <row r="644" ht="15.75" customHeight="1">
      <c r="C644" s="25"/>
      <c r="R644" s="9"/>
    </row>
    <row r="645" ht="15.75" customHeight="1">
      <c r="C645" s="25"/>
      <c r="R645" s="9"/>
    </row>
    <row r="646" ht="15.75" customHeight="1">
      <c r="C646" s="25"/>
      <c r="R646" s="9"/>
    </row>
    <row r="647" ht="15.75" customHeight="1">
      <c r="C647" s="25"/>
      <c r="R647" s="9"/>
    </row>
    <row r="648" ht="15.75" customHeight="1">
      <c r="C648" s="25"/>
      <c r="R648" s="9"/>
    </row>
    <row r="649" ht="15.75" customHeight="1">
      <c r="C649" s="25"/>
      <c r="R649" s="9"/>
    </row>
    <row r="650" ht="15.75" customHeight="1">
      <c r="C650" s="25"/>
      <c r="R650" s="9"/>
    </row>
    <row r="651" ht="15.75" customHeight="1">
      <c r="C651" s="25"/>
      <c r="R651" s="9"/>
    </row>
    <row r="652" ht="15.75" customHeight="1">
      <c r="C652" s="25"/>
      <c r="R652" s="9"/>
    </row>
    <row r="653" ht="15.75" customHeight="1">
      <c r="C653" s="25"/>
      <c r="R653" s="9"/>
    </row>
    <row r="654" ht="15.75" customHeight="1">
      <c r="C654" s="25"/>
      <c r="R654" s="9"/>
    </row>
    <row r="655" ht="15.75" customHeight="1">
      <c r="C655" s="25"/>
      <c r="R655" s="9"/>
    </row>
    <row r="656" ht="15.75" customHeight="1">
      <c r="C656" s="25"/>
      <c r="R656" s="9"/>
    </row>
    <row r="657" ht="15.75" customHeight="1">
      <c r="C657" s="25"/>
      <c r="R657" s="9"/>
    </row>
    <row r="658" ht="15.75" customHeight="1">
      <c r="C658" s="25"/>
      <c r="R658" s="9"/>
    </row>
    <row r="659" ht="15.75" customHeight="1">
      <c r="C659" s="25"/>
      <c r="R659" s="9"/>
    </row>
    <row r="660" ht="15.75" customHeight="1">
      <c r="C660" s="25"/>
      <c r="R660" s="9"/>
    </row>
    <row r="661" ht="15.75" customHeight="1">
      <c r="C661" s="25"/>
      <c r="R661" s="9"/>
    </row>
    <row r="662" ht="15.75" customHeight="1">
      <c r="C662" s="25"/>
      <c r="R662" s="9"/>
    </row>
    <row r="663" ht="15.75" customHeight="1">
      <c r="C663" s="25"/>
      <c r="R663" s="9"/>
    </row>
    <row r="664" ht="15.75" customHeight="1">
      <c r="C664" s="25"/>
      <c r="R664" s="9"/>
    </row>
    <row r="665" ht="15.75" customHeight="1">
      <c r="C665" s="25"/>
      <c r="R665" s="9"/>
    </row>
    <row r="666" ht="15.75" customHeight="1">
      <c r="C666" s="25"/>
      <c r="R666" s="9"/>
    </row>
    <row r="667" ht="15.75" customHeight="1">
      <c r="C667" s="25"/>
      <c r="R667" s="9"/>
    </row>
    <row r="668" ht="15.75" customHeight="1">
      <c r="C668" s="25"/>
      <c r="R668" s="9"/>
    </row>
    <row r="669" ht="15.75" customHeight="1">
      <c r="C669" s="25"/>
      <c r="R669" s="9"/>
    </row>
    <row r="670" ht="15.75" customHeight="1">
      <c r="C670" s="25"/>
      <c r="R670" s="9"/>
    </row>
    <row r="671" ht="15.75" customHeight="1">
      <c r="C671" s="25"/>
      <c r="R671" s="9"/>
    </row>
    <row r="672" ht="15.75" customHeight="1">
      <c r="C672" s="25"/>
      <c r="R672" s="9"/>
    </row>
    <row r="673" ht="15.75" customHeight="1">
      <c r="C673" s="25"/>
      <c r="R673" s="9"/>
    </row>
    <row r="674" ht="15.75" customHeight="1">
      <c r="C674" s="25"/>
      <c r="R674" s="9"/>
    </row>
    <row r="675" ht="15.75" customHeight="1">
      <c r="C675" s="25"/>
      <c r="R675" s="9"/>
    </row>
    <row r="676" ht="15.75" customHeight="1">
      <c r="C676" s="25"/>
      <c r="R676" s="9"/>
    </row>
    <row r="677" ht="15.75" customHeight="1">
      <c r="C677" s="25"/>
      <c r="R677" s="9"/>
    </row>
    <row r="678" ht="15.75" customHeight="1">
      <c r="C678" s="25"/>
      <c r="R678" s="9"/>
    </row>
    <row r="679" ht="15.75" customHeight="1">
      <c r="C679" s="25"/>
      <c r="R679" s="9"/>
    </row>
    <row r="680" ht="15.75" customHeight="1">
      <c r="C680" s="25"/>
      <c r="R680" s="9"/>
    </row>
    <row r="681" ht="15.75" customHeight="1">
      <c r="C681" s="25"/>
      <c r="R681" s="9"/>
    </row>
    <row r="682" ht="15.75" customHeight="1">
      <c r="C682" s="25"/>
      <c r="R682" s="9"/>
    </row>
    <row r="683" ht="15.75" customHeight="1">
      <c r="C683" s="25"/>
      <c r="R683" s="9"/>
    </row>
    <row r="684" ht="15.75" customHeight="1">
      <c r="C684" s="25"/>
      <c r="R684" s="9"/>
    </row>
    <row r="685" ht="15.75" customHeight="1">
      <c r="C685" s="25"/>
      <c r="R685" s="9"/>
    </row>
    <row r="686" ht="15.75" customHeight="1">
      <c r="C686" s="25"/>
      <c r="R686" s="9"/>
    </row>
    <row r="687" ht="15.75" customHeight="1">
      <c r="C687" s="25"/>
      <c r="R687" s="9"/>
    </row>
    <row r="688" ht="15.75" customHeight="1">
      <c r="C688" s="25"/>
      <c r="R688" s="9"/>
    </row>
    <row r="689" ht="15.75" customHeight="1">
      <c r="C689" s="25"/>
      <c r="R689" s="9"/>
    </row>
    <row r="690" ht="15.75" customHeight="1">
      <c r="C690" s="25"/>
      <c r="R690" s="9"/>
    </row>
    <row r="691" ht="15.75" customHeight="1">
      <c r="C691" s="25"/>
      <c r="R691" s="9"/>
    </row>
    <row r="692" ht="15.75" customHeight="1">
      <c r="C692" s="25"/>
      <c r="R692" s="9"/>
    </row>
    <row r="693" ht="15.75" customHeight="1">
      <c r="C693" s="25"/>
      <c r="R693" s="9"/>
    </row>
    <row r="694" ht="15.75" customHeight="1">
      <c r="C694" s="25"/>
      <c r="R694" s="9"/>
    </row>
    <row r="695" ht="15.75" customHeight="1">
      <c r="C695" s="25"/>
      <c r="R695" s="9"/>
    </row>
    <row r="696" ht="15.75" customHeight="1">
      <c r="C696" s="25"/>
      <c r="R696" s="9"/>
    </row>
    <row r="697" ht="15.75" customHeight="1">
      <c r="C697" s="25"/>
      <c r="R697" s="9"/>
    </row>
    <row r="698" ht="15.75" customHeight="1">
      <c r="C698" s="25"/>
      <c r="R698" s="9"/>
    </row>
    <row r="699" ht="15.75" customHeight="1">
      <c r="C699" s="25"/>
      <c r="R699" s="9"/>
    </row>
    <row r="700" ht="15.75" customHeight="1">
      <c r="C700" s="25"/>
      <c r="R700" s="9"/>
    </row>
    <row r="701" ht="15.75" customHeight="1">
      <c r="C701" s="25"/>
      <c r="R701" s="9"/>
    </row>
    <row r="702" ht="15.75" customHeight="1">
      <c r="C702" s="25"/>
      <c r="R702" s="9"/>
    </row>
    <row r="703" ht="15.75" customHeight="1">
      <c r="C703" s="25"/>
      <c r="R703" s="9"/>
    </row>
    <row r="704" ht="15.75" customHeight="1">
      <c r="C704" s="25"/>
      <c r="R704" s="9"/>
    </row>
    <row r="705" ht="15.75" customHeight="1">
      <c r="C705" s="25"/>
      <c r="R705" s="9"/>
    </row>
    <row r="706" ht="15.75" customHeight="1">
      <c r="C706" s="25"/>
      <c r="R706" s="9"/>
    </row>
    <row r="707" ht="15.75" customHeight="1">
      <c r="C707" s="25"/>
      <c r="R707" s="9"/>
    </row>
    <row r="708" ht="15.75" customHeight="1">
      <c r="C708" s="25"/>
      <c r="R708" s="9"/>
    </row>
    <row r="709" ht="15.75" customHeight="1">
      <c r="C709" s="25"/>
      <c r="R709" s="9"/>
    </row>
    <row r="710" ht="15.75" customHeight="1">
      <c r="C710" s="25"/>
      <c r="R710" s="9"/>
    </row>
    <row r="711" ht="15.75" customHeight="1">
      <c r="C711" s="25"/>
      <c r="R711" s="9"/>
    </row>
    <row r="712" ht="15.75" customHeight="1">
      <c r="C712" s="25"/>
      <c r="R712" s="9"/>
    </row>
    <row r="713" ht="15.75" customHeight="1">
      <c r="C713" s="25"/>
      <c r="R713" s="9"/>
    </row>
    <row r="714" ht="15.75" customHeight="1">
      <c r="C714" s="25"/>
      <c r="R714" s="9"/>
    </row>
    <row r="715" ht="15.75" customHeight="1">
      <c r="C715" s="25"/>
      <c r="R715" s="9"/>
    </row>
    <row r="716" ht="15.75" customHeight="1">
      <c r="C716" s="25"/>
      <c r="R716" s="9"/>
    </row>
    <row r="717" ht="15.75" customHeight="1">
      <c r="C717" s="25"/>
      <c r="R717" s="9"/>
    </row>
    <row r="718" ht="15.75" customHeight="1">
      <c r="C718" s="25"/>
      <c r="R718" s="9"/>
    </row>
    <row r="719" ht="15.75" customHeight="1">
      <c r="C719" s="25"/>
      <c r="R719" s="9"/>
    </row>
    <row r="720" ht="15.75" customHeight="1">
      <c r="C720" s="25"/>
      <c r="R720" s="9"/>
    </row>
    <row r="721" ht="15.75" customHeight="1">
      <c r="C721" s="25"/>
      <c r="R721" s="9"/>
    </row>
    <row r="722" ht="15.75" customHeight="1">
      <c r="C722" s="25"/>
      <c r="R722" s="9"/>
    </row>
    <row r="723" ht="15.75" customHeight="1">
      <c r="C723" s="25"/>
      <c r="R723" s="9"/>
    </row>
    <row r="724" ht="15.75" customHeight="1">
      <c r="C724" s="25"/>
      <c r="R724" s="9"/>
    </row>
    <row r="725" ht="15.75" customHeight="1">
      <c r="C725" s="25"/>
      <c r="R725" s="9"/>
    </row>
    <row r="726" ht="15.75" customHeight="1">
      <c r="C726" s="25"/>
      <c r="R726" s="9"/>
    </row>
    <row r="727" ht="15.75" customHeight="1">
      <c r="C727" s="25"/>
      <c r="R727" s="9"/>
    </row>
    <row r="728" ht="15.75" customHeight="1">
      <c r="C728" s="25"/>
      <c r="R728" s="9"/>
    </row>
    <row r="729" ht="15.75" customHeight="1">
      <c r="C729" s="25"/>
      <c r="R729" s="9"/>
    </row>
    <row r="730" ht="15.75" customHeight="1">
      <c r="C730" s="25"/>
      <c r="R730" s="9"/>
    </row>
    <row r="731" ht="15.75" customHeight="1">
      <c r="C731" s="25"/>
      <c r="R731" s="9"/>
    </row>
    <row r="732" ht="15.75" customHeight="1">
      <c r="C732" s="25"/>
      <c r="R732" s="9"/>
    </row>
    <row r="733" ht="15.75" customHeight="1">
      <c r="C733" s="25"/>
      <c r="R733" s="9"/>
    </row>
    <row r="734" ht="15.75" customHeight="1">
      <c r="C734" s="25"/>
      <c r="R734" s="9"/>
    </row>
    <row r="735" ht="15.75" customHeight="1">
      <c r="C735" s="25"/>
      <c r="R735" s="9"/>
    </row>
    <row r="736" ht="15.75" customHeight="1">
      <c r="C736" s="25"/>
      <c r="R736" s="9"/>
    </row>
    <row r="737" ht="15.75" customHeight="1">
      <c r="C737" s="25"/>
      <c r="R737" s="9"/>
    </row>
    <row r="738" ht="15.75" customHeight="1">
      <c r="C738" s="25"/>
      <c r="R738" s="9"/>
    </row>
    <row r="739" ht="15.75" customHeight="1">
      <c r="C739" s="25"/>
      <c r="R739" s="9"/>
    </row>
    <row r="740" ht="15.75" customHeight="1">
      <c r="C740" s="25"/>
      <c r="R740" s="9"/>
    </row>
    <row r="741" ht="15.75" customHeight="1">
      <c r="C741" s="25"/>
      <c r="R741" s="9"/>
    </row>
    <row r="742" ht="15.75" customHeight="1">
      <c r="C742" s="25"/>
      <c r="R742" s="9"/>
    </row>
    <row r="743" ht="15.75" customHeight="1">
      <c r="C743" s="25"/>
      <c r="R743" s="9"/>
    </row>
    <row r="744" ht="15.75" customHeight="1">
      <c r="C744" s="25"/>
      <c r="R744" s="9"/>
    </row>
    <row r="745" ht="15.75" customHeight="1">
      <c r="C745" s="25"/>
      <c r="R745" s="9"/>
    </row>
    <row r="746" ht="15.75" customHeight="1">
      <c r="C746" s="25"/>
      <c r="R746" s="9"/>
    </row>
    <row r="747" ht="15.75" customHeight="1">
      <c r="C747" s="25"/>
      <c r="R747" s="9"/>
    </row>
    <row r="748" ht="15.75" customHeight="1">
      <c r="C748" s="25"/>
      <c r="R748" s="9"/>
    </row>
    <row r="749" ht="15.75" customHeight="1">
      <c r="C749" s="25"/>
      <c r="R749" s="9"/>
    </row>
    <row r="750" ht="15.75" customHeight="1">
      <c r="C750" s="25"/>
      <c r="R750" s="9"/>
    </row>
    <row r="751" ht="15.75" customHeight="1">
      <c r="C751" s="25"/>
      <c r="R751" s="9"/>
    </row>
    <row r="752" ht="15.75" customHeight="1">
      <c r="C752" s="25"/>
      <c r="R752" s="9"/>
    </row>
    <row r="753" ht="15.75" customHeight="1">
      <c r="C753" s="25"/>
      <c r="R753" s="9"/>
    </row>
    <row r="754" ht="15.75" customHeight="1">
      <c r="C754" s="25"/>
      <c r="R754" s="9"/>
    </row>
    <row r="755" ht="15.75" customHeight="1">
      <c r="C755" s="25"/>
      <c r="R755" s="9"/>
    </row>
    <row r="756" ht="15.75" customHeight="1">
      <c r="C756" s="25"/>
      <c r="R756" s="9"/>
    </row>
    <row r="757" ht="15.75" customHeight="1">
      <c r="C757" s="25"/>
      <c r="R757" s="9"/>
    </row>
    <row r="758" ht="15.75" customHeight="1">
      <c r="C758" s="25"/>
      <c r="R758" s="9"/>
    </row>
    <row r="759" ht="15.75" customHeight="1">
      <c r="C759" s="25"/>
      <c r="R759" s="9"/>
    </row>
    <row r="760" ht="15.75" customHeight="1">
      <c r="C760" s="25"/>
      <c r="R760" s="9"/>
    </row>
    <row r="761" ht="15.75" customHeight="1">
      <c r="C761" s="25"/>
      <c r="R761" s="9"/>
    </row>
    <row r="762" ht="15.75" customHeight="1">
      <c r="C762" s="25"/>
      <c r="R762" s="9"/>
    </row>
    <row r="763" ht="15.75" customHeight="1">
      <c r="C763" s="25"/>
      <c r="R763" s="9"/>
    </row>
    <row r="764" ht="15.75" customHeight="1">
      <c r="C764" s="25"/>
      <c r="R764" s="9"/>
    </row>
    <row r="765" ht="15.75" customHeight="1">
      <c r="C765" s="25"/>
      <c r="R765" s="9"/>
    </row>
    <row r="766" ht="15.75" customHeight="1">
      <c r="C766" s="25"/>
      <c r="R766" s="9"/>
    </row>
    <row r="767" ht="15.75" customHeight="1">
      <c r="C767" s="25"/>
      <c r="R767" s="9"/>
    </row>
    <row r="768" ht="15.75" customHeight="1">
      <c r="C768" s="25"/>
      <c r="R768" s="9"/>
    </row>
    <row r="769" ht="15.75" customHeight="1">
      <c r="C769" s="25"/>
      <c r="R769" s="9"/>
    </row>
    <row r="770" ht="15.75" customHeight="1">
      <c r="C770" s="25"/>
      <c r="R770" s="9"/>
    </row>
    <row r="771" ht="15.75" customHeight="1">
      <c r="C771" s="25"/>
      <c r="R771" s="9"/>
    </row>
    <row r="772" ht="15.75" customHeight="1">
      <c r="C772" s="25"/>
      <c r="R772" s="9"/>
    </row>
    <row r="773" ht="15.75" customHeight="1">
      <c r="C773" s="25"/>
      <c r="R773" s="9"/>
    </row>
    <row r="774" ht="15.75" customHeight="1">
      <c r="C774" s="25"/>
      <c r="R774" s="9"/>
    </row>
    <row r="775" ht="15.75" customHeight="1">
      <c r="C775" s="25"/>
      <c r="R775" s="9"/>
    </row>
    <row r="776" ht="15.75" customHeight="1">
      <c r="C776" s="25"/>
      <c r="R776" s="9"/>
    </row>
    <row r="777" ht="15.75" customHeight="1">
      <c r="C777" s="25"/>
      <c r="R777" s="9"/>
    </row>
    <row r="778" ht="15.75" customHeight="1">
      <c r="C778" s="25"/>
      <c r="R778" s="9"/>
    </row>
    <row r="779" ht="15.75" customHeight="1">
      <c r="C779" s="25"/>
      <c r="R779" s="9"/>
    </row>
    <row r="780" ht="15.75" customHeight="1">
      <c r="C780" s="25"/>
      <c r="R780" s="9"/>
    </row>
    <row r="781" ht="15.75" customHeight="1">
      <c r="C781" s="25"/>
      <c r="R781" s="9"/>
    </row>
    <row r="782" ht="15.75" customHeight="1">
      <c r="C782" s="25"/>
      <c r="R782" s="9"/>
    </row>
    <row r="783" ht="15.75" customHeight="1">
      <c r="C783" s="25"/>
      <c r="R783" s="9"/>
    </row>
    <row r="784" ht="15.75" customHeight="1">
      <c r="C784" s="25"/>
      <c r="R784" s="9"/>
    </row>
    <row r="785" ht="15.75" customHeight="1">
      <c r="C785" s="25"/>
      <c r="R785" s="9"/>
    </row>
    <row r="786" ht="15.75" customHeight="1">
      <c r="C786" s="25"/>
      <c r="R786" s="9"/>
    </row>
    <row r="787" ht="15.75" customHeight="1">
      <c r="C787" s="25"/>
      <c r="R787" s="9"/>
    </row>
    <row r="788" ht="15.75" customHeight="1">
      <c r="C788" s="25"/>
      <c r="R788" s="9"/>
    </row>
    <row r="789" ht="15.75" customHeight="1">
      <c r="C789" s="25"/>
      <c r="R789" s="9"/>
    </row>
    <row r="790" ht="15.75" customHeight="1">
      <c r="C790" s="25"/>
      <c r="R790" s="9"/>
    </row>
    <row r="791" ht="15.75" customHeight="1">
      <c r="C791" s="25"/>
      <c r="R791" s="9"/>
    </row>
    <row r="792" ht="15.75" customHeight="1">
      <c r="C792" s="25"/>
      <c r="R792" s="9"/>
    </row>
    <row r="793" ht="15.75" customHeight="1">
      <c r="C793" s="25"/>
      <c r="R793" s="9"/>
    </row>
    <row r="794" ht="15.75" customHeight="1">
      <c r="C794" s="25"/>
      <c r="R794" s="9"/>
    </row>
    <row r="795" ht="15.75" customHeight="1">
      <c r="C795" s="25"/>
      <c r="R795" s="9"/>
    </row>
    <row r="796" ht="15.75" customHeight="1">
      <c r="C796" s="25"/>
      <c r="R796" s="9"/>
    </row>
    <row r="797" ht="15.75" customHeight="1">
      <c r="C797" s="25"/>
      <c r="R797" s="9"/>
    </row>
    <row r="798" ht="15.75" customHeight="1">
      <c r="C798" s="25"/>
      <c r="R798" s="9"/>
    </row>
    <row r="799" ht="15.75" customHeight="1">
      <c r="C799" s="25"/>
      <c r="R799" s="9"/>
    </row>
    <row r="800" ht="15.75" customHeight="1">
      <c r="C800" s="25"/>
      <c r="R800" s="9"/>
    </row>
    <row r="801" ht="15.75" customHeight="1">
      <c r="C801" s="25"/>
      <c r="R801" s="9"/>
    </row>
    <row r="802" ht="15.75" customHeight="1">
      <c r="C802" s="25"/>
      <c r="R802" s="9"/>
    </row>
    <row r="803" ht="15.75" customHeight="1">
      <c r="C803" s="25"/>
      <c r="R803" s="9"/>
    </row>
    <row r="804" ht="15.75" customHeight="1">
      <c r="C804" s="25"/>
      <c r="R804" s="9"/>
    </row>
    <row r="805" ht="15.75" customHeight="1">
      <c r="C805" s="25"/>
      <c r="R805" s="9"/>
    </row>
    <row r="806" ht="15.75" customHeight="1">
      <c r="C806" s="25"/>
      <c r="R806" s="9"/>
    </row>
    <row r="807" ht="15.75" customHeight="1">
      <c r="C807" s="25"/>
      <c r="R807" s="9"/>
    </row>
    <row r="808" ht="15.75" customHeight="1">
      <c r="C808" s="25"/>
      <c r="R808" s="9"/>
    </row>
    <row r="809" ht="15.75" customHeight="1">
      <c r="C809" s="25"/>
      <c r="R809" s="9"/>
    </row>
    <row r="810" ht="15.75" customHeight="1">
      <c r="C810" s="25"/>
      <c r="R810" s="9"/>
    </row>
    <row r="811" ht="15.75" customHeight="1">
      <c r="C811" s="25"/>
      <c r="R811" s="9"/>
    </row>
    <row r="812" ht="15.75" customHeight="1">
      <c r="C812" s="25"/>
      <c r="R812" s="9"/>
    </row>
    <row r="813" ht="15.75" customHeight="1">
      <c r="C813" s="25"/>
      <c r="R813" s="9"/>
    </row>
    <row r="814" ht="15.75" customHeight="1">
      <c r="C814" s="25"/>
      <c r="R814" s="9"/>
    </row>
    <row r="815" ht="15.75" customHeight="1">
      <c r="C815" s="25"/>
      <c r="R815" s="9"/>
    </row>
    <row r="816" ht="15.75" customHeight="1">
      <c r="C816" s="25"/>
      <c r="R816" s="9"/>
    </row>
    <row r="817" ht="15.75" customHeight="1">
      <c r="C817" s="25"/>
      <c r="R817" s="9"/>
    </row>
    <row r="818" ht="15.75" customHeight="1">
      <c r="C818" s="25"/>
      <c r="R818" s="9"/>
    </row>
    <row r="819" ht="15.75" customHeight="1">
      <c r="C819" s="25"/>
      <c r="R819" s="9"/>
    </row>
    <row r="820" ht="15.75" customHeight="1">
      <c r="C820" s="25"/>
      <c r="R820" s="9"/>
    </row>
    <row r="821" ht="15.75" customHeight="1">
      <c r="C821" s="25"/>
      <c r="R821" s="9"/>
    </row>
    <row r="822" ht="15.75" customHeight="1">
      <c r="C822" s="25"/>
      <c r="R822" s="9"/>
    </row>
    <row r="823" ht="15.75" customHeight="1">
      <c r="C823" s="25"/>
      <c r="R823" s="9"/>
    </row>
    <row r="824" ht="15.75" customHeight="1">
      <c r="C824" s="25"/>
      <c r="R824" s="9"/>
    </row>
    <row r="825" ht="15.75" customHeight="1">
      <c r="C825" s="25"/>
      <c r="R825" s="9"/>
    </row>
    <row r="826" ht="15.75" customHeight="1">
      <c r="C826" s="25"/>
      <c r="R826" s="9"/>
    </row>
    <row r="827" ht="15.75" customHeight="1">
      <c r="C827" s="25"/>
      <c r="R827" s="9"/>
    </row>
    <row r="828" ht="15.75" customHeight="1">
      <c r="C828" s="25"/>
      <c r="R828" s="9"/>
    </row>
    <row r="829" ht="15.75" customHeight="1">
      <c r="C829" s="25"/>
      <c r="R829" s="9"/>
    </row>
    <row r="830" ht="15.75" customHeight="1">
      <c r="C830" s="25"/>
      <c r="R830" s="9"/>
    </row>
    <row r="831" ht="15.75" customHeight="1">
      <c r="C831" s="25"/>
      <c r="R831" s="9"/>
    </row>
    <row r="832" ht="15.75" customHeight="1">
      <c r="C832" s="25"/>
      <c r="R832" s="9"/>
    </row>
    <row r="833" ht="15.75" customHeight="1">
      <c r="C833" s="25"/>
      <c r="R833" s="9"/>
    </row>
    <row r="834" ht="15.75" customHeight="1">
      <c r="C834" s="25"/>
      <c r="R834" s="9"/>
    </row>
    <row r="835" ht="15.75" customHeight="1">
      <c r="C835" s="25"/>
      <c r="R835" s="9"/>
    </row>
    <row r="836" ht="15.75" customHeight="1">
      <c r="C836" s="25"/>
      <c r="R836" s="9"/>
    </row>
    <row r="837" ht="15.75" customHeight="1">
      <c r="C837" s="25"/>
      <c r="R837" s="9"/>
    </row>
    <row r="838" ht="15.75" customHeight="1">
      <c r="C838" s="25"/>
      <c r="R838" s="9"/>
    </row>
    <row r="839" ht="15.75" customHeight="1">
      <c r="C839" s="25"/>
      <c r="R839" s="9"/>
    </row>
    <row r="840" ht="15.75" customHeight="1">
      <c r="C840" s="25"/>
      <c r="R840" s="9"/>
    </row>
    <row r="841" ht="15.75" customHeight="1">
      <c r="C841" s="25"/>
      <c r="R841" s="9"/>
    </row>
    <row r="842" ht="15.75" customHeight="1">
      <c r="C842" s="25"/>
      <c r="R842" s="9"/>
    </row>
    <row r="843" ht="15.75" customHeight="1">
      <c r="C843" s="25"/>
      <c r="R843" s="9"/>
    </row>
    <row r="844" ht="15.75" customHeight="1">
      <c r="C844" s="25"/>
      <c r="R844" s="9"/>
    </row>
    <row r="845" ht="15.75" customHeight="1">
      <c r="C845" s="25"/>
      <c r="R845" s="9"/>
    </row>
    <row r="846" ht="15.75" customHeight="1">
      <c r="C846" s="25"/>
      <c r="R846" s="9"/>
    </row>
    <row r="847" ht="15.75" customHeight="1">
      <c r="C847" s="25"/>
      <c r="R847" s="9"/>
    </row>
    <row r="848" ht="15.75" customHeight="1">
      <c r="C848" s="25"/>
      <c r="R848" s="9"/>
    </row>
    <row r="849" ht="15.75" customHeight="1">
      <c r="C849" s="25"/>
      <c r="R849" s="9"/>
    </row>
    <row r="850" ht="15.75" customHeight="1">
      <c r="C850" s="25"/>
      <c r="R850" s="9"/>
    </row>
    <row r="851" ht="15.75" customHeight="1">
      <c r="C851" s="25"/>
      <c r="R851" s="9"/>
    </row>
    <row r="852" ht="15.75" customHeight="1">
      <c r="C852" s="25"/>
      <c r="R852" s="9"/>
    </row>
    <row r="853" ht="15.75" customHeight="1">
      <c r="C853" s="25"/>
      <c r="R853" s="9"/>
    </row>
    <row r="854" ht="15.75" customHeight="1">
      <c r="C854" s="25"/>
      <c r="R854" s="9"/>
    </row>
    <row r="855" ht="15.75" customHeight="1">
      <c r="C855" s="25"/>
      <c r="R855" s="9"/>
    </row>
    <row r="856" ht="15.75" customHeight="1">
      <c r="C856" s="25"/>
      <c r="R856" s="9"/>
    </row>
    <row r="857" ht="15.75" customHeight="1">
      <c r="C857" s="25"/>
      <c r="R857" s="9"/>
    </row>
    <row r="858" ht="15.75" customHeight="1">
      <c r="C858" s="25"/>
      <c r="R858" s="9"/>
    </row>
    <row r="859" ht="15.75" customHeight="1">
      <c r="C859" s="25"/>
      <c r="R859" s="9"/>
    </row>
    <row r="860" ht="15.75" customHeight="1">
      <c r="C860" s="25"/>
      <c r="R860" s="9"/>
    </row>
    <row r="861" ht="15.75" customHeight="1">
      <c r="C861" s="25"/>
      <c r="R861" s="9"/>
    </row>
    <row r="862" ht="15.75" customHeight="1">
      <c r="C862" s="25"/>
      <c r="R862" s="9"/>
    </row>
    <row r="863" ht="15.75" customHeight="1">
      <c r="C863" s="25"/>
      <c r="R863" s="9"/>
    </row>
    <row r="864" ht="15.75" customHeight="1">
      <c r="C864" s="25"/>
      <c r="R864" s="9"/>
    </row>
    <row r="865" ht="15.75" customHeight="1">
      <c r="C865" s="25"/>
      <c r="R865" s="9"/>
    </row>
    <row r="866" ht="15.75" customHeight="1">
      <c r="C866" s="25"/>
      <c r="R866" s="9"/>
    </row>
    <row r="867" ht="15.75" customHeight="1">
      <c r="C867" s="25"/>
      <c r="R867" s="9"/>
    </row>
    <row r="868" ht="15.75" customHeight="1">
      <c r="C868" s="25"/>
      <c r="R868" s="9"/>
    </row>
    <row r="869" ht="15.75" customHeight="1">
      <c r="C869" s="25"/>
      <c r="R869" s="9"/>
    </row>
    <row r="870" ht="15.75" customHeight="1">
      <c r="C870" s="25"/>
      <c r="R870" s="9"/>
    </row>
    <row r="871" ht="15.75" customHeight="1">
      <c r="C871" s="25"/>
      <c r="R871" s="9"/>
    </row>
    <row r="872" ht="15.75" customHeight="1">
      <c r="C872" s="25"/>
      <c r="R872" s="9"/>
    </row>
    <row r="873" ht="15.75" customHeight="1">
      <c r="C873" s="25"/>
      <c r="R873" s="9"/>
    </row>
    <row r="874" ht="15.75" customHeight="1">
      <c r="C874" s="25"/>
      <c r="R874" s="9"/>
    </row>
    <row r="875" ht="15.75" customHeight="1">
      <c r="C875" s="25"/>
      <c r="R875" s="9"/>
    </row>
    <row r="876" ht="15.75" customHeight="1">
      <c r="C876" s="25"/>
      <c r="R876" s="9"/>
    </row>
    <row r="877" ht="15.75" customHeight="1">
      <c r="C877" s="25"/>
      <c r="R877" s="9"/>
    </row>
    <row r="878" ht="15.75" customHeight="1">
      <c r="C878" s="25"/>
      <c r="R878" s="9"/>
    </row>
    <row r="879" ht="15.75" customHeight="1">
      <c r="C879" s="25"/>
      <c r="R879" s="9"/>
    </row>
    <row r="880" ht="15.75" customHeight="1">
      <c r="C880" s="25"/>
      <c r="R880" s="9"/>
    </row>
    <row r="881" ht="15.75" customHeight="1">
      <c r="C881" s="25"/>
      <c r="R881" s="9"/>
    </row>
    <row r="882" ht="15.75" customHeight="1">
      <c r="C882" s="25"/>
      <c r="R882" s="9"/>
    </row>
    <row r="883" ht="15.75" customHeight="1">
      <c r="C883" s="25"/>
      <c r="R883" s="9"/>
    </row>
    <row r="884" ht="15.75" customHeight="1">
      <c r="C884" s="25"/>
      <c r="R884" s="9"/>
    </row>
    <row r="885" ht="15.75" customHeight="1">
      <c r="C885" s="25"/>
      <c r="R885" s="9"/>
    </row>
    <row r="886" ht="15.75" customHeight="1">
      <c r="C886" s="25"/>
      <c r="R886" s="9"/>
    </row>
    <row r="887" ht="15.75" customHeight="1">
      <c r="C887" s="25"/>
      <c r="R887" s="9"/>
    </row>
    <row r="888" ht="15.75" customHeight="1">
      <c r="C888" s="25"/>
      <c r="R888" s="9"/>
    </row>
    <row r="889" ht="15.75" customHeight="1">
      <c r="C889" s="25"/>
      <c r="R889" s="9"/>
    </row>
    <row r="890" ht="15.75" customHeight="1">
      <c r="C890" s="25"/>
      <c r="R890" s="9"/>
    </row>
    <row r="891" ht="15.75" customHeight="1">
      <c r="C891" s="25"/>
      <c r="R891" s="9"/>
    </row>
    <row r="892" ht="15.75" customHeight="1">
      <c r="C892" s="25"/>
      <c r="R892" s="9"/>
    </row>
    <row r="893" ht="15.75" customHeight="1">
      <c r="C893" s="25"/>
      <c r="R893" s="9"/>
    </row>
    <row r="894" ht="15.75" customHeight="1">
      <c r="C894" s="25"/>
      <c r="R894" s="9"/>
    </row>
    <row r="895" ht="15.75" customHeight="1">
      <c r="C895" s="25"/>
      <c r="R895" s="9"/>
    </row>
    <row r="896" ht="15.75" customHeight="1">
      <c r="C896" s="25"/>
      <c r="R896" s="9"/>
    </row>
    <row r="897" ht="15.75" customHeight="1">
      <c r="C897" s="25"/>
      <c r="R897" s="9"/>
    </row>
    <row r="898" ht="15.75" customHeight="1">
      <c r="C898" s="25"/>
      <c r="R898" s="9"/>
    </row>
    <row r="899" ht="15.75" customHeight="1">
      <c r="C899" s="25"/>
      <c r="R899" s="9"/>
    </row>
    <row r="900" ht="15.75" customHeight="1">
      <c r="C900" s="25"/>
      <c r="R900" s="9"/>
    </row>
    <row r="901" ht="15.75" customHeight="1">
      <c r="C901" s="25"/>
      <c r="R901" s="9"/>
    </row>
    <row r="902" ht="15.75" customHeight="1">
      <c r="C902" s="25"/>
      <c r="R902" s="9"/>
    </row>
    <row r="903" ht="15.75" customHeight="1">
      <c r="C903" s="25"/>
      <c r="R903" s="9"/>
    </row>
    <row r="904" ht="15.75" customHeight="1">
      <c r="C904" s="25"/>
      <c r="R904" s="9"/>
    </row>
    <row r="905" ht="15.75" customHeight="1">
      <c r="C905" s="25"/>
      <c r="R905" s="9"/>
    </row>
    <row r="906" ht="15.75" customHeight="1">
      <c r="C906" s="25"/>
      <c r="R906" s="9"/>
    </row>
    <row r="907" ht="15.75" customHeight="1">
      <c r="C907" s="25"/>
      <c r="R907" s="9"/>
    </row>
    <row r="908" ht="15.75" customHeight="1">
      <c r="C908" s="25"/>
      <c r="R908" s="9"/>
    </row>
    <row r="909" ht="15.75" customHeight="1">
      <c r="C909" s="25"/>
      <c r="R909" s="9"/>
    </row>
    <row r="910" ht="15.75" customHeight="1">
      <c r="C910" s="25"/>
      <c r="R910" s="9"/>
    </row>
    <row r="911" ht="15.75" customHeight="1">
      <c r="C911" s="25"/>
      <c r="R911" s="9"/>
    </row>
    <row r="912" ht="15.75" customHeight="1">
      <c r="C912" s="25"/>
      <c r="R912" s="9"/>
    </row>
    <row r="913" ht="15.75" customHeight="1">
      <c r="C913" s="25"/>
      <c r="R913" s="9"/>
    </row>
    <row r="914" ht="15.75" customHeight="1">
      <c r="C914" s="25"/>
      <c r="R914" s="9"/>
    </row>
    <row r="915" ht="15.75" customHeight="1">
      <c r="C915" s="25"/>
      <c r="R915" s="9"/>
    </row>
    <row r="916" ht="15.75" customHeight="1">
      <c r="C916" s="25"/>
      <c r="R916" s="9"/>
    </row>
    <row r="917" ht="15.75" customHeight="1">
      <c r="C917" s="25"/>
      <c r="R917" s="9"/>
    </row>
    <row r="918" ht="15.75" customHeight="1">
      <c r="C918" s="25"/>
      <c r="R918" s="9"/>
    </row>
    <row r="919" ht="15.75" customHeight="1">
      <c r="C919" s="25"/>
      <c r="R919" s="9"/>
    </row>
    <row r="920" ht="15.75" customHeight="1">
      <c r="C920" s="25"/>
      <c r="R920" s="9"/>
    </row>
    <row r="921" ht="15.75" customHeight="1">
      <c r="C921" s="25"/>
      <c r="R921" s="9"/>
    </row>
    <row r="922" ht="15.75" customHeight="1">
      <c r="C922" s="25"/>
      <c r="R922" s="9"/>
    </row>
    <row r="923" ht="15.75" customHeight="1">
      <c r="C923" s="25"/>
      <c r="R923" s="9"/>
    </row>
    <row r="924" ht="15.75" customHeight="1">
      <c r="C924" s="25"/>
      <c r="R924" s="9"/>
    </row>
    <row r="925" ht="15.75" customHeight="1">
      <c r="C925" s="25"/>
      <c r="R925" s="9"/>
    </row>
    <row r="926" ht="15.75" customHeight="1">
      <c r="C926" s="25"/>
      <c r="R926" s="9"/>
    </row>
    <row r="927" ht="15.75" customHeight="1">
      <c r="C927" s="25"/>
      <c r="R927" s="9"/>
    </row>
    <row r="928" ht="15.75" customHeight="1">
      <c r="C928" s="25"/>
      <c r="R928" s="9"/>
    </row>
    <row r="929" ht="15.75" customHeight="1">
      <c r="C929" s="25"/>
      <c r="R929" s="9"/>
    </row>
    <row r="930" ht="15.75" customHeight="1">
      <c r="C930" s="25"/>
      <c r="R930" s="9"/>
    </row>
    <row r="931" ht="15.75" customHeight="1">
      <c r="C931" s="25"/>
      <c r="R931" s="9"/>
    </row>
    <row r="932" ht="15.75" customHeight="1">
      <c r="C932" s="25"/>
      <c r="R932" s="9"/>
    </row>
    <row r="933" ht="15.75" customHeight="1">
      <c r="C933" s="25"/>
      <c r="R933" s="9"/>
    </row>
    <row r="934" ht="15.75" customHeight="1">
      <c r="C934" s="25"/>
      <c r="R934" s="9"/>
    </row>
    <row r="935" ht="15.75" customHeight="1">
      <c r="C935" s="25"/>
      <c r="R935" s="9"/>
    </row>
    <row r="936" ht="15.75" customHeight="1">
      <c r="C936" s="25"/>
      <c r="R936" s="9"/>
    </row>
    <row r="937" ht="15.75" customHeight="1">
      <c r="C937" s="25"/>
      <c r="R937" s="9"/>
    </row>
    <row r="938" ht="15.75" customHeight="1">
      <c r="C938" s="25"/>
      <c r="R938" s="9"/>
    </row>
    <row r="939" ht="15.75" customHeight="1">
      <c r="C939" s="25"/>
      <c r="R939" s="9"/>
    </row>
    <row r="940" ht="15.75" customHeight="1">
      <c r="C940" s="25"/>
      <c r="R940" s="9"/>
    </row>
    <row r="941" ht="15.75" customHeight="1">
      <c r="C941" s="25"/>
      <c r="R941" s="9"/>
    </row>
    <row r="942" ht="15.75" customHeight="1">
      <c r="C942" s="25"/>
      <c r="R942" s="9"/>
    </row>
    <row r="943" ht="15.75" customHeight="1">
      <c r="C943" s="25"/>
      <c r="R943" s="9"/>
    </row>
    <row r="944" ht="15.75" customHeight="1">
      <c r="C944" s="25"/>
      <c r="R944" s="9"/>
    </row>
    <row r="945" ht="15.75" customHeight="1">
      <c r="C945" s="25"/>
      <c r="R945" s="9"/>
    </row>
    <row r="946" ht="15.75" customHeight="1">
      <c r="C946" s="25"/>
      <c r="R946" s="9"/>
    </row>
    <row r="947" ht="15.75" customHeight="1">
      <c r="C947" s="25"/>
      <c r="R947" s="9"/>
    </row>
    <row r="948" ht="15.75" customHeight="1">
      <c r="C948" s="25"/>
      <c r="R948" s="9"/>
    </row>
    <row r="949" ht="15.75" customHeight="1">
      <c r="C949" s="25"/>
      <c r="R949" s="9"/>
    </row>
    <row r="950" ht="15.75" customHeight="1">
      <c r="C950" s="25"/>
      <c r="R950" s="9"/>
    </row>
    <row r="951" ht="15.75" customHeight="1">
      <c r="C951" s="25"/>
      <c r="R951" s="9"/>
    </row>
    <row r="952" ht="15.75" customHeight="1">
      <c r="C952" s="25"/>
      <c r="R952" s="9"/>
    </row>
    <row r="953" ht="15.75" customHeight="1">
      <c r="C953" s="25"/>
      <c r="R953" s="9"/>
    </row>
    <row r="954" ht="15.75" customHeight="1">
      <c r="C954" s="25"/>
      <c r="R954" s="9"/>
    </row>
    <row r="955" ht="15.75" customHeight="1">
      <c r="C955" s="25"/>
      <c r="R955" s="9"/>
    </row>
    <row r="956" ht="15.75" customHeight="1">
      <c r="C956" s="25"/>
      <c r="R956" s="9"/>
    </row>
    <row r="957" ht="15.75" customHeight="1">
      <c r="C957" s="25"/>
      <c r="R957" s="9"/>
    </row>
    <row r="958" ht="15.75" customHeight="1">
      <c r="C958" s="25"/>
      <c r="R958" s="9"/>
    </row>
    <row r="959" ht="15.75" customHeight="1">
      <c r="C959" s="25"/>
      <c r="R959" s="9"/>
    </row>
    <row r="960" ht="15.75" customHeight="1">
      <c r="C960" s="25"/>
      <c r="R960" s="9"/>
    </row>
    <row r="961" ht="15.75" customHeight="1">
      <c r="C961" s="25"/>
      <c r="R961" s="9"/>
    </row>
    <row r="962" ht="15.75" customHeight="1">
      <c r="C962" s="25"/>
      <c r="R962" s="9"/>
    </row>
    <row r="963" ht="15.75" customHeight="1">
      <c r="C963" s="25"/>
      <c r="R963" s="9"/>
    </row>
    <row r="964" ht="15.75" customHeight="1">
      <c r="C964" s="25"/>
      <c r="R964" s="9"/>
    </row>
    <row r="965" ht="15.75" customHeight="1">
      <c r="C965" s="25"/>
      <c r="R965" s="9"/>
    </row>
    <row r="966" ht="15.75" customHeight="1">
      <c r="C966" s="25"/>
      <c r="R966" s="9"/>
    </row>
    <row r="967" ht="15.75" customHeight="1">
      <c r="C967" s="25"/>
      <c r="R967" s="9"/>
    </row>
    <row r="968" ht="15.75" customHeight="1">
      <c r="C968" s="25"/>
      <c r="R968" s="9"/>
    </row>
    <row r="969" ht="15.75" customHeight="1">
      <c r="C969" s="25"/>
      <c r="R969" s="9"/>
    </row>
    <row r="970" ht="15.75" customHeight="1">
      <c r="C970" s="25"/>
      <c r="R970" s="9"/>
    </row>
    <row r="971" ht="15.75" customHeight="1">
      <c r="C971" s="25"/>
      <c r="R971" s="9"/>
    </row>
    <row r="972" ht="15.75" customHeight="1">
      <c r="C972" s="25"/>
      <c r="R972" s="9"/>
    </row>
    <row r="973" ht="15.75" customHeight="1">
      <c r="C973" s="25"/>
      <c r="R973" s="9"/>
    </row>
    <row r="974" ht="15.75" customHeight="1">
      <c r="C974" s="25"/>
      <c r="R974" s="9"/>
    </row>
    <row r="975" ht="15.75" customHeight="1">
      <c r="C975" s="25"/>
      <c r="R975" s="9"/>
    </row>
    <row r="976" ht="15.75" customHeight="1">
      <c r="C976" s="25"/>
      <c r="R976" s="9"/>
    </row>
    <row r="977" ht="15.75" customHeight="1">
      <c r="C977" s="25"/>
      <c r="R977" s="9"/>
    </row>
    <row r="978" ht="15.75" customHeight="1">
      <c r="C978" s="25"/>
      <c r="R978" s="9"/>
    </row>
    <row r="979" ht="15.75" customHeight="1">
      <c r="C979" s="25"/>
      <c r="R979" s="9"/>
    </row>
    <row r="980" ht="15.75" customHeight="1">
      <c r="C980" s="25"/>
      <c r="R980" s="9"/>
    </row>
    <row r="981" ht="15.75" customHeight="1">
      <c r="C981" s="25"/>
      <c r="R981" s="9"/>
    </row>
    <row r="982" ht="15.75" customHeight="1">
      <c r="C982" s="25"/>
      <c r="R982" s="9"/>
    </row>
    <row r="983" ht="15.75" customHeight="1">
      <c r="C983" s="25"/>
      <c r="R983" s="9"/>
    </row>
    <row r="984" ht="15.75" customHeight="1">
      <c r="C984" s="25"/>
      <c r="R984" s="9"/>
    </row>
    <row r="985" ht="15.75" customHeight="1">
      <c r="C985" s="25"/>
      <c r="R985" s="9"/>
    </row>
    <row r="986" ht="15.75" customHeight="1">
      <c r="C986" s="25"/>
      <c r="R986" s="9"/>
    </row>
    <row r="987" ht="15.75" customHeight="1">
      <c r="C987" s="25"/>
      <c r="R987" s="9"/>
    </row>
    <row r="988" ht="15.75" customHeight="1">
      <c r="C988" s="25"/>
      <c r="R988" s="9"/>
    </row>
    <row r="989" ht="15.75" customHeight="1">
      <c r="C989" s="25"/>
      <c r="R989" s="9"/>
    </row>
    <row r="990" ht="15.75" customHeight="1">
      <c r="C990" s="25"/>
      <c r="R990" s="9"/>
    </row>
    <row r="991" ht="15.75" customHeight="1">
      <c r="C991" s="25"/>
      <c r="R991" s="9"/>
    </row>
    <row r="992" ht="15.75" customHeight="1">
      <c r="C992" s="25"/>
      <c r="R992" s="9"/>
    </row>
    <row r="993" ht="15.75" customHeight="1">
      <c r="C993" s="25"/>
      <c r="R993" s="9"/>
    </row>
  </sheetData>
  <autoFilter ref="$A$1:$AK$342"/>
  <mergeCells count="35">
    <mergeCell ref="E1:I1"/>
    <mergeCell ref="J1:P1"/>
    <mergeCell ref="Q1:W1"/>
    <mergeCell ref="X1:AB1"/>
    <mergeCell ref="AE1:AI1"/>
    <mergeCell ref="B343:B347"/>
    <mergeCell ref="B348:B350"/>
    <mergeCell ref="B351:B449"/>
    <mergeCell ref="B450:B453"/>
    <mergeCell ref="B454:B458"/>
    <mergeCell ref="B459:B463"/>
    <mergeCell ref="B464:B474"/>
    <mergeCell ref="B475:B478"/>
    <mergeCell ref="A343:A607"/>
    <mergeCell ref="B479:B483"/>
    <mergeCell ref="B484:B495"/>
    <mergeCell ref="B496:B507"/>
    <mergeCell ref="B508:B518"/>
    <mergeCell ref="B519:B522"/>
    <mergeCell ref="B523:B527"/>
    <mergeCell ref="B528:B534"/>
    <mergeCell ref="B568:B571"/>
    <mergeCell ref="B572:B575"/>
    <mergeCell ref="B576:B580"/>
    <mergeCell ref="B581:B587"/>
    <mergeCell ref="B588:B591"/>
    <mergeCell ref="B592:B604"/>
    <mergeCell ref="B605:B607"/>
    <mergeCell ref="B535:B538"/>
    <mergeCell ref="B539:B544"/>
    <mergeCell ref="B545:B551"/>
    <mergeCell ref="B552:B556"/>
    <mergeCell ref="B557:B558"/>
    <mergeCell ref="B559:B561"/>
    <mergeCell ref="B562:B567"/>
  </mergeCells>
  <printOptions/>
  <pageMargins bottom="1.0" footer="0.0" header="0.0" left="0.75" right="0.75" top="1.0"/>
  <pageSetup orientation="portrait"/>
  <drawing r:id="rId1"/>
</worksheet>
</file>