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PPING" sheetId="1" r:id="rId3"/>
    <sheet state="visible" name="DATA DICT" sheetId="2" r:id="rId4"/>
  </sheets>
  <definedNames/>
  <calcPr/>
</workbook>
</file>

<file path=xl/sharedStrings.xml><?xml version="1.0" encoding="utf-8"?>
<sst xmlns="http://schemas.openxmlformats.org/spreadsheetml/2006/main" count="8467" uniqueCount="464">
  <si>
    <t>FILE</t>
  </si>
  <si>
    <t>HIVE</t>
  </si>
  <si>
    <t>MYSQL</t>
  </si>
  <si>
    <t>ORACLE</t>
  </si>
  <si>
    <t>POSTGRES</t>
  </si>
  <si>
    <t>COLUMN TYPE</t>
  </si>
  <si>
    <t>LENGTH</t>
  </si>
  <si>
    <t>VARCHAR</t>
  </si>
  <si>
    <t>STRING</t>
  </si>
  <si>
    <t>VARCHAR2</t>
  </si>
  <si>
    <t xml:space="preserve"> VARCHAR</t>
  </si>
  <si>
    <t>ID</t>
  </si>
  <si>
    <t>INTEGER</t>
  </si>
  <si>
    <t>INT</t>
  </si>
  <si>
    <t>CODE</t>
  </si>
  <si>
    <t>DECIMAL</t>
  </si>
  <si>
    <t>NAME</t>
  </si>
  <si>
    <t>BIGDECIMAL</t>
  </si>
  <si>
    <t>DESCRIPTION</t>
  </si>
  <si>
    <t>CHAR</t>
  </si>
  <si>
    <t>COMMENT</t>
  </si>
  <si>
    <t>BOOLEAN</t>
  </si>
  <si>
    <t>PERCENTAGE</t>
  </si>
  <si>
    <t>10,2</t>
  </si>
  <si>
    <t>CURRENCY</t>
  </si>
  <si>
    <t>FLAG</t>
  </si>
  <si>
    <t>DATE</t>
  </si>
  <si>
    <t>Key</t>
  </si>
  <si>
    <t>Value</t>
  </si>
  <si>
    <t>ADDRESS_LINE</t>
  </si>
  <si>
    <t>PHONE</t>
  </si>
  <si>
    <t>SSN</t>
  </si>
  <si>
    <t>Everything Else</t>
  </si>
  <si>
    <t>Multiple of 10</t>
  </si>
  <si>
    <t>APP</t>
  </si>
  <si>
    <t>TABLE</t>
  </si>
  <si>
    <t>INDEX</t>
  </si>
  <si>
    <t>COLUMN</t>
  </si>
  <si>
    <t>DATATYPE</t>
  </si>
  <si>
    <t>PK Y/N</t>
  </si>
  <si>
    <t>PART Y/N</t>
  </si>
  <si>
    <t>DEFAULT</t>
  </si>
  <si>
    <t>SQL1</t>
  </si>
  <si>
    <t>SQL2</t>
  </si>
  <si>
    <t>EDW</t>
  </si>
  <si>
    <t>ACCOUNT_DATABASE</t>
  </si>
  <si>
    <t>account_id</t>
  </si>
  <si>
    <t>Y</t>
  </si>
  <si>
    <t>N</t>
  </si>
  <si>
    <t>account_type_id</t>
  </si>
  <si>
    <t>account_status_id</t>
  </si>
  <si>
    <t>product_type_id</t>
  </si>
  <si>
    <t>customer_id</t>
  </si>
  <si>
    <t>pin_number</t>
  </si>
  <si>
    <t>nationality</t>
  </si>
  <si>
    <t>primary_iden_doc</t>
  </si>
  <si>
    <t>primary_iden_doc_id</t>
  </si>
  <si>
    <t>secondary_iden_doc</t>
  </si>
  <si>
    <t>secondary_iden_doc_id</t>
  </si>
  <si>
    <t>account_open_date</t>
  </si>
  <si>
    <t>account_number</t>
  </si>
  <si>
    <t>opening_balance</t>
  </si>
  <si>
    <t>current_balance</t>
  </si>
  <si>
    <t>overdue_balance</t>
  </si>
  <si>
    <t>overdue_date</t>
  </si>
  <si>
    <t>currency_code</t>
  </si>
  <si>
    <t>interest_type</t>
  </si>
  <si>
    <t>interest_rate</t>
  </si>
  <si>
    <t>load_date</t>
  </si>
  <si>
    <t>load_id</t>
  </si>
  <si>
    <t>account</t>
  </si>
  <si>
    <t>account_status_type</t>
  </si>
  <si>
    <t>account_status_code</t>
  </si>
  <si>
    <t>account_status_desc</t>
  </si>
  <si>
    <t>account_type</t>
  </si>
  <si>
    <t>account_type_code</t>
  </si>
  <si>
    <t>account_type_desc</t>
  </si>
  <si>
    <t>address</t>
  </si>
  <si>
    <t>address_id</t>
  </si>
  <si>
    <t>address_line1</t>
  </si>
  <si>
    <t>address_line2</t>
  </si>
  <si>
    <t>address_line3</t>
  </si>
  <si>
    <t>city</t>
  </si>
  <si>
    <t>county</t>
  </si>
  <si>
    <t>state</t>
  </si>
  <si>
    <t>zipcode</t>
  </si>
  <si>
    <t>country</t>
  </si>
  <si>
    <t>latitude</t>
  </si>
  <si>
    <t>longitude</t>
  </si>
  <si>
    <t>bank</t>
  </si>
  <si>
    <t>bank_id</t>
  </si>
  <si>
    <t>bank_code</t>
  </si>
  <si>
    <t>bank_name</t>
  </si>
  <si>
    <t>bank_account_number</t>
  </si>
  <si>
    <t>bank_currency_code</t>
  </si>
  <si>
    <t>bank_check_digits</t>
  </si>
  <si>
    <t>branch</t>
  </si>
  <si>
    <t>branch_id</t>
  </si>
  <si>
    <t>branch_type_id</t>
  </si>
  <si>
    <t>branch_name</t>
  </si>
  <si>
    <t>branch_desc</t>
  </si>
  <si>
    <t>branch_contact_name</t>
  </si>
  <si>
    <t>branch_contact_phone</t>
  </si>
  <si>
    <t>branch_contact_email</t>
  </si>
  <si>
    <t>branch_type</t>
  </si>
  <si>
    <t>branch_type_code</t>
  </si>
  <si>
    <t>branch_type_desc</t>
  </si>
  <si>
    <t>customer</t>
  </si>
  <si>
    <t>title</t>
  </si>
  <si>
    <t>first_name</t>
  </si>
  <si>
    <t>middle_name</t>
  </si>
  <si>
    <t>last_name</t>
  </si>
  <si>
    <t>ssn</t>
  </si>
  <si>
    <t>phone</t>
  </si>
  <si>
    <t>date_first_purchase</t>
  </si>
  <si>
    <t>commute_distance_miles</t>
  </si>
  <si>
    <t>dim_account</t>
  </si>
  <si>
    <t>src_account_id</t>
  </si>
  <si>
    <t>product_type_code</t>
  </si>
  <si>
    <t>dim_address</t>
  </si>
  <si>
    <t>src_address_id</t>
  </si>
  <si>
    <t>longtitude</t>
  </si>
  <si>
    <t>dim_bank</t>
  </si>
  <si>
    <t>src_bank_id</t>
  </si>
  <si>
    <t>dim_branch</t>
  </si>
  <si>
    <t>src_branch_id</t>
  </si>
  <si>
    <t>dim_country</t>
  </si>
  <si>
    <t>country_id</t>
  </si>
  <si>
    <t>country_code</t>
  </si>
  <si>
    <t>country_name</t>
  </si>
  <si>
    <t>country_population</t>
  </si>
  <si>
    <t>dim_customer</t>
  </si>
  <si>
    <t>src_customer_id</t>
  </si>
  <si>
    <t>commute_distance</t>
  </si>
  <si>
    <t>postal_code</t>
  </si>
  <si>
    <t>dim_date</t>
  </si>
  <si>
    <t>date_id</t>
  </si>
  <si>
    <t>date_type</t>
  </si>
  <si>
    <t>date_val</t>
  </si>
  <si>
    <t>day_num_of_week</t>
  </si>
  <si>
    <t>day_num_of_month</t>
  </si>
  <si>
    <t>day_num_of_quarter</t>
  </si>
  <si>
    <t>day_num_of_year</t>
  </si>
  <si>
    <t>day_num_absolute</t>
  </si>
  <si>
    <t>day_of_week_name</t>
  </si>
  <si>
    <t>day_of_week_abbreviation</t>
  </si>
  <si>
    <t>julian_day_num_of_year</t>
  </si>
  <si>
    <t>julian_day_num_absolute</t>
  </si>
  <si>
    <t>is_weekday</t>
  </si>
  <si>
    <t>is_usa_civil_holiday</t>
  </si>
  <si>
    <t>is_last_day_of_week</t>
  </si>
  <si>
    <t>is_last_day_of_month</t>
  </si>
  <si>
    <t>is_last_day_of_quarter</t>
  </si>
  <si>
    <t>is_last_day_of_year</t>
  </si>
  <si>
    <t>is_last_day_of_fiscal_month</t>
  </si>
  <si>
    <t>is_last_day_of_fiscal_quarter</t>
  </si>
  <si>
    <t>is_last_day_of_fiscal_year</t>
  </si>
  <si>
    <t>week_of_year_begin_date</t>
  </si>
  <si>
    <t>week_of_year_begin_date_key</t>
  </si>
  <si>
    <t>week_of_year_end_date</t>
  </si>
  <si>
    <t>week_of_year_end_date_key</t>
  </si>
  <si>
    <t>week_of_month_begin_date</t>
  </si>
  <si>
    <t>week_of_month_begin_date_key</t>
  </si>
  <si>
    <t>week_of_month_end_date</t>
  </si>
  <si>
    <t>week_of_month_end_date_key</t>
  </si>
  <si>
    <t>week_of_quarter_begin_date</t>
  </si>
  <si>
    <t>week_of_quarter_begin_date_key</t>
  </si>
  <si>
    <t>week_of_quarter_end_date</t>
  </si>
  <si>
    <t>week_of_quarter_end_date_key</t>
  </si>
  <si>
    <t>week_num_of_month</t>
  </si>
  <si>
    <t>week_num_of_quarter</t>
  </si>
  <si>
    <t>week_num_of_year</t>
  </si>
  <si>
    <t>month_num_of_year</t>
  </si>
  <si>
    <t>month_num_overall</t>
  </si>
  <si>
    <t>month_name</t>
  </si>
  <si>
    <t>month_name_abbreviation</t>
  </si>
  <si>
    <t>month_begin_date</t>
  </si>
  <si>
    <t>month_begin_date_key</t>
  </si>
  <si>
    <t>month_end_date</t>
  </si>
  <si>
    <t>month_end_date_key</t>
  </si>
  <si>
    <t>quarter_num_of_year</t>
  </si>
  <si>
    <t>quarter_num_overall</t>
  </si>
  <si>
    <t>quarter_begin_date</t>
  </si>
  <si>
    <t>quarter_begin_date_key</t>
  </si>
  <si>
    <t>quarter_end_date</t>
  </si>
  <si>
    <t>quarter_end_date_key</t>
  </si>
  <si>
    <t>year_num</t>
  </si>
  <si>
    <t>year_begin_date</t>
  </si>
  <si>
    <t>year_begin_date_key</t>
  </si>
  <si>
    <t>year_end_date</t>
  </si>
  <si>
    <t>year_end_date_key</t>
  </si>
  <si>
    <t>yyyy_mm</t>
  </si>
  <si>
    <t>yyyy_mm_dd</t>
  </si>
  <si>
    <t>dd_mon_yyyy</t>
  </si>
  <si>
    <t>dim_state</t>
  </si>
  <si>
    <t>state_id</t>
  </si>
  <si>
    <t>state_code</t>
  </si>
  <si>
    <t>state_name</t>
  </si>
  <si>
    <t>state_population</t>
  </si>
  <si>
    <t>dim_transaction_type</t>
  </si>
  <si>
    <t>transaction_type_id</t>
  </si>
  <si>
    <t>src_transaction_type_id</t>
  </si>
  <si>
    <t>transaction_type_code</t>
  </si>
  <si>
    <t>transaction_type_desc</t>
  </si>
  <si>
    <t>dp_rule_results</t>
  </si>
  <si>
    <t>DatapodUUID</t>
  </si>
  <si>
    <t>DatapodVersion</t>
  </si>
  <si>
    <t>DatapodName</t>
  </si>
  <si>
    <t>AttributeId</t>
  </si>
  <si>
    <t>AttributeName</t>
  </si>
  <si>
    <t>numRows</t>
  </si>
  <si>
    <t>minVal</t>
  </si>
  <si>
    <t>maxVal</t>
  </si>
  <si>
    <t>avgVal</t>
  </si>
  <si>
    <t>10,3</t>
  </si>
  <si>
    <t>medianVal</t>
  </si>
  <si>
    <t>stdDev</t>
  </si>
  <si>
    <t>10,4</t>
  </si>
  <si>
    <t>numDistinct</t>
  </si>
  <si>
    <t>perDistinct</t>
  </si>
  <si>
    <t>numNull</t>
  </si>
  <si>
    <t>perNull</t>
  </si>
  <si>
    <t>sixSigma</t>
  </si>
  <si>
    <t>version</t>
  </si>
  <si>
    <t>dq_rule_results</t>
  </si>
  <si>
    <t>rowkey</t>
  </si>
  <si>
    <t>datapoduuid</t>
  </si>
  <si>
    <t>datapodversion</t>
  </si>
  <si>
    <t>datapodname</t>
  </si>
  <si>
    <t>attributeid</t>
  </si>
  <si>
    <t>attributename</t>
  </si>
  <si>
    <t>attributevalue</t>
  </si>
  <si>
    <t>nullcheck_pass</t>
  </si>
  <si>
    <t>valuecheck_pass</t>
  </si>
  <si>
    <t>rangecheck_pass</t>
  </si>
  <si>
    <t>datatypecheck_pass</t>
  </si>
  <si>
    <t>dataformatcheck_pass</t>
  </si>
  <si>
    <t>lengthcheck_pass</t>
  </si>
  <si>
    <t>refintegritycheck_pass</t>
  </si>
  <si>
    <t>dupcheck_pass</t>
  </si>
  <si>
    <t>customcheck_pass</t>
  </si>
  <si>
    <t>fact_account_summary_monthly</t>
  </si>
  <si>
    <t>total_trans_count</t>
  </si>
  <si>
    <t>total_trans_amount_usd</t>
  </si>
  <si>
    <t>avg_trans_amount</t>
  </si>
  <si>
    <t>min_amount</t>
  </si>
  <si>
    <t>max_amount</t>
  </si>
  <si>
    <t>fact_customer_summary_monthly</t>
  </si>
  <si>
    <t>fact_transaction</t>
  </si>
  <si>
    <t>transaction_id</t>
  </si>
  <si>
    <t>src_transaction_id</t>
  </si>
  <si>
    <t>trans_date_id</t>
  </si>
  <si>
    <t>from_account</t>
  </si>
  <si>
    <t>to_account</t>
  </si>
  <si>
    <t>amount_base_curr</t>
  </si>
  <si>
    <t>amount_usd</t>
  </si>
  <si>
    <t>currency_rate</t>
  </si>
  <si>
    <t>notes</t>
  </si>
  <si>
    <t>product_type</t>
  </si>
  <si>
    <t>product_type_desc</t>
  </si>
  <si>
    <t>rc_rule_results</t>
  </si>
  <si>
    <t>sourceuuid</t>
  </si>
  <si>
    <t>sourceversion</t>
  </si>
  <si>
    <t>sourcename</t>
  </si>
  <si>
    <t>sourceattributeid</t>
  </si>
  <si>
    <t>sourceattributename</t>
  </si>
  <si>
    <t>sourcevalue</t>
  </si>
  <si>
    <t>targetuuid</t>
  </si>
  <si>
    <t>targetversion</t>
  </si>
  <si>
    <t>targetname</t>
  </si>
  <si>
    <t>targetattributeid</t>
  </si>
  <si>
    <t>targetattributename</t>
  </si>
  <si>
    <t>targetvalue</t>
  </si>
  <si>
    <t>status</t>
  </si>
  <si>
    <t>transaction</t>
  </si>
  <si>
    <t>transaction_date</t>
  </si>
  <si>
    <t>transaction_type</t>
  </si>
  <si>
    <t>ECOCAP</t>
  </si>
  <si>
    <t>CUSTOMER_ES_ALLOCATION</t>
  </si>
  <si>
    <t>cust_id</t>
  </si>
  <si>
    <t>es_contribution</t>
  </si>
  <si>
    <t>es_allocation</t>
  </si>
  <si>
    <t>reporting_date</t>
  </si>
  <si>
    <t>CUSTOMER_GENERATE_DATA</t>
  </si>
  <si>
    <t>id</t>
  </si>
  <si>
    <t>data</t>
  </si>
  <si>
    <t>CUSTOMER_IDIOSYNCRATIC_RISK</t>
  </si>
  <si>
    <t>iteration_id</t>
  </si>
  <si>
    <t>cust1</t>
  </si>
  <si>
    <t>cust2</t>
  </si>
  <si>
    <t>cust3</t>
  </si>
  <si>
    <t>cust4</t>
  </si>
  <si>
    <t>cust5</t>
  </si>
  <si>
    <t>cust6</t>
  </si>
  <si>
    <t>cust7</t>
  </si>
  <si>
    <t>cust8</t>
  </si>
  <si>
    <t>cust9</t>
  </si>
  <si>
    <t>cust10</t>
  </si>
  <si>
    <t>cust11</t>
  </si>
  <si>
    <t>cust12</t>
  </si>
  <si>
    <t>cust13</t>
  </si>
  <si>
    <t>cust14</t>
  </si>
  <si>
    <t>cust15</t>
  </si>
  <si>
    <t>cust16</t>
  </si>
  <si>
    <t>cust17</t>
  </si>
  <si>
    <t>cust18</t>
  </si>
  <si>
    <t>cust19</t>
  </si>
  <si>
    <t>cust20</t>
  </si>
  <si>
    <t>cust21</t>
  </si>
  <si>
    <t>cust22</t>
  </si>
  <si>
    <t>cust23</t>
  </si>
  <si>
    <t>cust24</t>
  </si>
  <si>
    <t>cust25</t>
  </si>
  <si>
    <t>cust26</t>
  </si>
  <si>
    <t>cust27</t>
  </si>
  <si>
    <t>cust28</t>
  </si>
  <si>
    <t>cust29</t>
  </si>
  <si>
    <t>cust30</t>
  </si>
  <si>
    <t>cust31</t>
  </si>
  <si>
    <t>cust32</t>
  </si>
  <si>
    <t>cust33</t>
  </si>
  <si>
    <t>cust34</t>
  </si>
  <si>
    <t>cust35</t>
  </si>
  <si>
    <t>cust36</t>
  </si>
  <si>
    <t>cust37</t>
  </si>
  <si>
    <t>cust38</t>
  </si>
  <si>
    <t>cust39</t>
  </si>
  <si>
    <t>cust40</t>
  </si>
  <si>
    <t>cust41</t>
  </si>
  <si>
    <t>cust42</t>
  </si>
  <si>
    <t>cust43</t>
  </si>
  <si>
    <t>cust44</t>
  </si>
  <si>
    <t>cust45</t>
  </si>
  <si>
    <t>cust46</t>
  </si>
  <si>
    <t>cust47</t>
  </si>
  <si>
    <t>cust48</t>
  </si>
  <si>
    <t>cust49</t>
  </si>
  <si>
    <t>cust50</t>
  </si>
  <si>
    <t>cust51</t>
  </si>
  <si>
    <t>cust52</t>
  </si>
  <si>
    <t>cust53</t>
  </si>
  <si>
    <t>cust54</t>
  </si>
  <si>
    <t>cust55</t>
  </si>
  <si>
    <t>cust56</t>
  </si>
  <si>
    <t>cust57</t>
  </si>
  <si>
    <t>cust58</t>
  </si>
  <si>
    <t>cust59</t>
  </si>
  <si>
    <t>cust60</t>
  </si>
  <si>
    <t>cust61</t>
  </si>
  <si>
    <t>cust62</t>
  </si>
  <si>
    <t>cust63</t>
  </si>
  <si>
    <t>cust64</t>
  </si>
  <si>
    <t>cust65</t>
  </si>
  <si>
    <t>cust66</t>
  </si>
  <si>
    <t>cust67</t>
  </si>
  <si>
    <t>cust68</t>
  </si>
  <si>
    <t>cust69</t>
  </si>
  <si>
    <t>cust70</t>
  </si>
  <si>
    <t>cust71</t>
  </si>
  <si>
    <t>cust72</t>
  </si>
  <si>
    <t>cust73</t>
  </si>
  <si>
    <t>cust74</t>
  </si>
  <si>
    <t>cust75</t>
  </si>
  <si>
    <t>cust76</t>
  </si>
  <si>
    <t>cust77</t>
  </si>
  <si>
    <t>cust78</t>
  </si>
  <si>
    <t>cust79</t>
  </si>
  <si>
    <t>cust80</t>
  </si>
  <si>
    <t>cust81</t>
  </si>
  <si>
    <t>cust82</t>
  </si>
  <si>
    <t>cust83</t>
  </si>
  <si>
    <t>cust84</t>
  </si>
  <si>
    <t>cust85</t>
  </si>
  <si>
    <t>cust86</t>
  </si>
  <si>
    <t>cust87</t>
  </si>
  <si>
    <t>cust88</t>
  </si>
  <si>
    <t>cust89</t>
  </si>
  <si>
    <t>cust90</t>
  </si>
  <si>
    <t>cust91</t>
  </si>
  <si>
    <t>cust92</t>
  </si>
  <si>
    <t>cust93</t>
  </si>
  <si>
    <t>cust94</t>
  </si>
  <si>
    <t>cust95</t>
  </si>
  <si>
    <t>cust96</t>
  </si>
  <si>
    <t>CUSTOMER_IDIOSYNCRATIC_TRANSPOSE_STAGE</t>
  </si>
  <si>
    <t>iterationid</t>
  </si>
  <si>
    <t>pd</t>
  </si>
  <si>
    <t>CUSTOMER_IDIOSYNCRATIC_TRANSPOSE</t>
  </si>
  <si>
    <t>CUSTOMER_LOSS_SIMULATION</t>
  </si>
  <si>
    <t>customer_loss</t>
  </si>
  <si>
    <t>CUSTOMER_PORTFOLIO_CLONE</t>
  </si>
  <si>
    <t>industry</t>
  </si>
  <si>
    <t>exposure</t>
  </si>
  <si>
    <t>lgd</t>
  </si>
  <si>
    <t>lgd_var</t>
  </si>
  <si>
    <t>correlation</t>
  </si>
  <si>
    <t>sqrt_correlation</t>
  </si>
  <si>
    <t>def_point</t>
  </si>
  <si>
    <t>CUSTOMER_PORTFOLIO_UL_CALC_ALLOCATION</t>
  </si>
  <si>
    <t>portfolio_ul_cust_allocation</t>
  </si>
  <si>
    <t>CUSTOMER_PORTFOLIO_UL_CALC_SUMMARY</t>
  </si>
  <si>
    <t>portfolio_ul_cust_sum</t>
  </si>
  <si>
    <t>portfolio_ul_total_sum</t>
  </si>
  <si>
    <t>CUSTOMER_PORTFOLIO_UL_CALC</t>
  </si>
  <si>
    <t>cust_id1</t>
  </si>
  <si>
    <t>industry1</t>
  </si>
  <si>
    <t>correlation1</t>
  </si>
  <si>
    <t>unexpected_loss1</t>
  </si>
  <si>
    <t>cust_id2</t>
  </si>
  <si>
    <t>industry2</t>
  </si>
  <si>
    <t>correlation2</t>
  </si>
  <si>
    <t>unexpected_loss2</t>
  </si>
  <si>
    <t>factor_value</t>
  </si>
  <si>
    <t>portfolio_ul_calc</t>
  </si>
  <si>
    <t>CUSTOMER_PORTFOLIO_UL</t>
  </si>
  <si>
    <t>unexpected_loss</t>
  </si>
  <si>
    <t>CUSTOMER_PORTFOLIO</t>
  </si>
  <si>
    <t>CUSTOMER_VAR_CONTRIBUTION_TOPN_PERC</t>
  </si>
  <si>
    <t>top_n</t>
  </si>
  <si>
    <t>var_contribution_perc</t>
  </si>
  <si>
    <t>INDUSTRY_FACTOR_CORRELATION_TRANSPOSE</t>
  </si>
  <si>
    <t>factor_x</t>
  </si>
  <si>
    <t>factor_y</t>
  </si>
  <si>
    <t>INDUSTRY_FACTOR_CORRELATION</t>
  </si>
  <si>
    <t>factor</t>
  </si>
  <si>
    <t>factor1</t>
  </si>
  <si>
    <t>factor2</t>
  </si>
  <si>
    <t>factor3</t>
  </si>
  <si>
    <t>factor4</t>
  </si>
  <si>
    <t>INDUSTRY_FACTOR_MEAN</t>
  </si>
  <si>
    <t>mean</t>
  </si>
  <si>
    <t>INDUSTRY_FACTOR_SIMULATION_STAGE</t>
  </si>
  <si>
    <t>INDUSTRY_FACTOR_SIMULATION</t>
  </si>
  <si>
    <t>INDUSTRY_FACTOR_TRANSPOSE</t>
  </si>
  <si>
    <t>LKP_REPORTING_DATE</t>
  </si>
  <si>
    <t>PORTFOLIO_EXPECTED_SUM</t>
  </si>
  <si>
    <t>expected_sum</t>
  </si>
  <si>
    <t>PORTFOLIO_LOSS_AGGR_ES</t>
  </si>
  <si>
    <t>expected_loss</t>
  </si>
  <si>
    <t>value_at_risk</t>
  </si>
  <si>
    <t>economic_capital</t>
  </si>
  <si>
    <t>PORTFOLIO_LOSS_HISTOGRAM_PERCENTAGE</t>
  </si>
  <si>
    <t>bucket</t>
  </si>
  <si>
    <t>frequency</t>
  </si>
  <si>
    <t>PORTFOLIO_LOSS_HISTOGRAM</t>
  </si>
  <si>
    <t>PORTFOLIO_LOSS_SIMULATION_AGGR</t>
  </si>
  <si>
    <t>PORTFOLIO_LOSS_SIMULATION_EL</t>
  </si>
  <si>
    <t>portfolio_loss</t>
  </si>
  <si>
    <t>PORTFOLIO_LOSS_SIMULATION</t>
  </si>
  <si>
    <t>PORTFOLIO_LOSS_SUMMARY</t>
  </si>
  <si>
    <t>portfolio_avg_pd</t>
  </si>
  <si>
    <t>portfolio_avg_lgd</t>
  </si>
  <si>
    <t>portfolio_total_ead</t>
  </si>
  <si>
    <t>portfolio_expected_loss</t>
  </si>
  <si>
    <t>portfolio_value_at_risk</t>
  </si>
  <si>
    <t>portfolio_economic_capital</t>
  </si>
  <si>
    <t>portfolio_expected_sum</t>
  </si>
  <si>
    <t>portfolio_es_percentage</t>
  </si>
  <si>
    <t>portfolio_val_percentage</t>
  </si>
  <si>
    <t>portfolio_el_percentage</t>
  </si>
  <si>
    <t>portfolio_ec_percentage</t>
  </si>
  <si>
    <t>PORTFOLIO_VAR_HEATMAP_BUCKETS</t>
  </si>
  <si>
    <t>portfolio_pd_bucket</t>
  </si>
  <si>
    <t>portfolio_lgd_bucket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</si>
</sst>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7">
    <font>
      <sz val="12.0"/>
      <color rgb="FF000000"/>
      <name val="Calibri"/>
    </font>
    <font>
      <b/>
      <sz val="12.0"/>
      <color rgb="FF000000"/>
      <name val="Calibri"/>
    </font>
    <font/>
    <font>
      <b/>
      <sz val="12.0"/>
      <color rgb="FFFF6600"/>
      <name val="Calibri"/>
    </font>
    <font>
      <b/>
      <i/>
      <sz val="12.0"/>
      <color rgb="FF000000"/>
      <name val="Calibri"/>
    </font>
    <font>
      <b/>
    </font>
    <font>
      <b/>
      <sz val="12.0"/>
      <color rgb="FF000000"/>
      <name val="Docs-Calibri"/>
    </font>
  </fonts>
  <fills count="9">
    <fill>
      <patternFill patternType="none"/>
    </fill>
    <fill>
      <patternFill patternType="lightGray"/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1" fillId="4" fontId="1" numFmtId="0" xfId="0" applyAlignment="1" applyBorder="1" applyFill="1" applyFont="1">
      <alignment shrinkToFit="0" vertical="bottom" wrapText="0"/>
    </xf>
    <xf borderId="1" fillId="5" fontId="1" numFmtId="0" xfId="0" applyAlignment="1" applyBorder="1" applyFill="1" applyFont="1">
      <alignment shrinkToFit="0" vertical="bottom" wrapText="0"/>
    </xf>
    <xf borderId="1" fillId="6" fontId="1" numFmtId="0" xfId="0" applyAlignment="1" applyBorder="1" applyFill="1" applyFont="1">
      <alignment shrinkToFit="0" vertical="bottom" wrapText="0"/>
    </xf>
    <xf borderId="3" fillId="0" fontId="2" numFmtId="0" xfId="0" applyBorder="1" applyFont="1"/>
    <xf borderId="4" fillId="0" fontId="2" numFmtId="0" xfId="0" applyBorder="1" applyFont="1"/>
    <xf borderId="0" fillId="0" fontId="2" numFmtId="0" xfId="0" applyAlignment="1" applyFont="1">
      <alignment readingOrder="0"/>
    </xf>
    <xf borderId="2" fillId="3" fontId="1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right" shrinkToFit="0" vertical="bottom" wrapText="0"/>
    </xf>
    <xf borderId="2" fillId="4" fontId="1" numFmtId="0" xfId="0" applyAlignment="1" applyBorder="1" applyFont="1">
      <alignment horizontal="center" shrinkToFit="0" vertical="bottom" wrapText="0"/>
    </xf>
    <xf borderId="2" fillId="5" fontId="1" numFmtId="0" xfId="0" applyAlignment="1" applyBorder="1" applyFont="1">
      <alignment horizontal="center" shrinkToFit="0" vertical="bottom" wrapText="0"/>
    </xf>
    <xf borderId="1" fillId="5" fontId="1" numFmtId="0" xfId="0" applyAlignment="1" applyBorder="1" applyFont="1">
      <alignment horizontal="center" shrinkToFit="0" vertical="bottom" wrapText="0"/>
    </xf>
    <xf borderId="2" fillId="6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ill="1" applyFont="1">
      <alignment horizontal="center" shrinkToFit="0" vertical="bottom" wrapText="0"/>
    </xf>
    <xf borderId="1" fillId="6" fontId="1" numFmtId="0" xfId="0" applyAlignment="1" applyBorder="1" applyFont="1">
      <alignment horizontal="center" shrinkToFit="0" vertical="bottom" wrapText="0"/>
    </xf>
    <xf borderId="1" fillId="6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3" fontId="1" numFmtId="0" xfId="0" applyAlignment="1" applyBorder="1" applyFont="1">
      <alignment horizontal="center" shrinkToFit="0" vertical="bottom" wrapText="0"/>
    </xf>
    <xf borderId="1" fillId="4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1"/>
    </xf>
    <xf borderId="0" fillId="0" fontId="0" numFmtId="164" xfId="0" applyAlignment="1" applyFont="1" applyNumberFormat="1">
      <alignment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center" readingOrder="0" vertical="top"/>
    </xf>
    <xf borderId="0" fillId="0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8" fontId="6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56"/>
    <col customWidth="1" min="2" max="3" width="12.44"/>
    <col customWidth="1" min="4" max="4" width="10.0"/>
    <col customWidth="1" min="5" max="5" width="11.11"/>
    <col customWidth="1" min="6" max="6" width="10.78"/>
    <col customWidth="1" min="7" max="7" width="9.56"/>
    <col customWidth="1" min="8" max="8" width="14.67"/>
    <col customWidth="1" min="9" max="9" width="12.44"/>
    <col customWidth="1" min="10" max="10" width="13.78"/>
    <col customWidth="1" min="11" max="26" width="8.56"/>
  </cols>
  <sheetData>
    <row r="1">
      <c r="B1" s="3" t="s">
        <v>0</v>
      </c>
      <c r="C1" s="5" t="s">
        <v>1</v>
      </c>
      <c r="D1" s="6" t="s">
        <v>2</v>
      </c>
      <c r="E1" s="7" t="s">
        <v>3</v>
      </c>
      <c r="F1" s="8" t="s">
        <v>4</v>
      </c>
      <c r="H1" s="8" t="s">
        <v>5</v>
      </c>
      <c r="I1" s="8" t="s">
        <v>0</v>
      </c>
      <c r="J1" s="8" t="s">
        <v>6</v>
      </c>
    </row>
    <row r="2">
      <c r="B2" t="s">
        <v>7</v>
      </c>
      <c r="C2" t="s">
        <v>8</v>
      </c>
      <c r="D2" t="s">
        <v>7</v>
      </c>
      <c r="E2" t="s">
        <v>9</v>
      </c>
      <c r="F2" t="s">
        <v>10</v>
      </c>
      <c r="H2" t="s">
        <v>11</v>
      </c>
      <c r="I2" t="s">
        <v>8</v>
      </c>
      <c r="J2">
        <v>50.0</v>
      </c>
    </row>
    <row r="3">
      <c r="B3" t="s">
        <v>12</v>
      </c>
      <c r="C3" t="s">
        <v>13</v>
      </c>
      <c r="D3" t="s">
        <v>12</v>
      </c>
      <c r="E3" t="s">
        <v>12</v>
      </c>
      <c r="F3" t="s">
        <v>12</v>
      </c>
      <c r="H3" t="s">
        <v>14</v>
      </c>
      <c r="I3" t="s">
        <v>8</v>
      </c>
      <c r="J3">
        <v>10.0</v>
      </c>
    </row>
    <row r="4">
      <c r="B4" t="s">
        <v>15</v>
      </c>
      <c r="C4" t="s">
        <v>15</v>
      </c>
      <c r="D4" t="s">
        <v>15</v>
      </c>
      <c r="E4" t="s">
        <v>15</v>
      </c>
      <c r="F4" t="s">
        <v>15</v>
      </c>
      <c r="H4" t="s">
        <v>16</v>
      </c>
      <c r="I4" t="s">
        <v>8</v>
      </c>
      <c r="J4">
        <v>100.0</v>
      </c>
    </row>
    <row r="5">
      <c r="B5" t="s">
        <v>17</v>
      </c>
      <c r="C5" s="11" t="s">
        <v>15</v>
      </c>
      <c r="D5" t="s">
        <v>15</v>
      </c>
      <c r="E5" t="s">
        <v>15</v>
      </c>
      <c r="F5" t="s">
        <v>15</v>
      </c>
      <c r="H5" t="s">
        <v>18</v>
      </c>
      <c r="I5" t="s">
        <v>8</v>
      </c>
      <c r="J5">
        <v>500.0</v>
      </c>
    </row>
    <row r="6">
      <c r="B6" t="s">
        <v>19</v>
      </c>
      <c r="C6" t="s">
        <v>19</v>
      </c>
      <c r="D6" t="s">
        <v>19</v>
      </c>
      <c r="E6" t="s">
        <v>19</v>
      </c>
      <c r="F6" t="s">
        <v>19</v>
      </c>
      <c r="H6" t="s">
        <v>20</v>
      </c>
      <c r="I6" t="s">
        <v>8</v>
      </c>
      <c r="J6">
        <v>4000.0</v>
      </c>
    </row>
    <row r="7">
      <c r="B7" t="s">
        <v>21</v>
      </c>
      <c r="C7" t="s">
        <v>21</v>
      </c>
      <c r="D7" t="s">
        <v>21</v>
      </c>
      <c r="E7" t="s">
        <v>19</v>
      </c>
      <c r="F7" t="s">
        <v>21</v>
      </c>
      <c r="H7" t="s">
        <v>22</v>
      </c>
      <c r="I7" t="s">
        <v>15</v>
      </c>
      <c r="J7" s="13" t="s">
        <v>23</v>
      </c>
    </row>
    <row r="8">
      <c r="H8" t="s">
        <v>24</v>
      </c>
      <c r="I8" t="s">
        <v>17</v>
      </c>
      <c r="J8" s="13" t="s">
        <v>23</v>
      </c>
    </row>
    <row r="9">
      <c r="H9" t="s">
        <v>25</v>
      </c>
      <c r="I9" t="s">
        <v>21</v>
      </c>
      <c r="J9">
        <v>1.0</v>
      </c>
    </row>
    <row r="10">
      <c r="H10" t="s">
        <v>26</v>
      </c>
      <c r="I10" t="s">
        <v>8</v>
      </c>
      <c r="J10">
        <v>10.0</v>
      </c>
    </row>
    <row r="11">
      <c r="B11" t="s">
        <v>27</v>
      </c>
      <c r="C11" t="s">
        <v>28</v>
      </c>
      <c r="H11" t="s">
        <v>29</v>
      </c>
      <c r="I11" t="s">
        <v>8</v>
      </c>
      <c r="J11">
        <v>50.0</v>
      </c>
    </row>
    <row r="12">
      <c r="B12" t="s">
        <v>7</v>
      </c>
      <c r="C12" t="s">
        <v>8</v>
      </c>
      <c r="H12" t="s">
        <v>30</v>
      </c>
      <c r="I12" t="s">
        <v>8</v>
      </c>
      <c r="J12">
        <v>20.0</v>
      </c>
    </row>
    <row r="13">
      <c r="B13" t="s">
        <v>12</v>
      </c>
      <c r="C13" t="s">
        <v>12</v>
      </c>
      <c r="H13" t="s">
        <v>31</v>
      </c>
      <c r="I13" t="s">
        <v>8</v>
      </c>
      <c r="J13">
        <v>20.0</v>
      </c>
    </row>
    <row r="14">
      <c r="B14" t="s">
        <v>15</v>
      </c>
      <c r="C14" t="s">
        <v>15</v>
      </c>
      <c r="H14" t="s">
        <v>32</v>
      </c>
      <c r="I14" t="s">
        <v>8</v>
      </c>
      <c r="J14" t="s">
        <v>33</v>
      </c>
    </row>
    <row r="15">
      <c r="B15" t="s">
        <v>15</v>
      </c>
      <c r="C15" t="s">
        <v>17</v>
      </c>
    </row>
    <row r="16">
      <c r="B16" t="s">
        <v>19</v>
      </c>
      <c r="C16" t="s">
        <v>19</v>
      </c>
    </row>
    <row r="17">
      <c r="B17" t="s">
        <v>21</v>
      </c>
      <c r="C17" t="s">
        <v>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1.22" defaultRowHeight="15.0"/>
  <cols>
    <col customWidth="1" min="1" max="1" width="9.67"/>
    <col customWidth="1" min="2" max="2" width="10.44"/>
    <col customWidth="1" min="3" max="3" width="10.11"/>
    <col customWidth="1" min="4" max="4" width="22.89"/>
    <col customWidth="1" min="5" max="5" width="12.44"/>
    <col customWidth="1" min="6" max="6" width="12.0"/>
    <col customWidth="1" min="7" max="7" width="7.67"/>
    <col customWidth="1" min="8" max="9" width="8.67"/>
    <col customWidth="1" min="10" max="10" width="12.44"/>
    <col customWidth="1" min="11" max="11" width="12.67"/>
    <col customWidth="1" min="12" max="12" width="7.67"/>
    <col customWidth="1" min="13" max="14" width="8.67"/>
    <col customWidth="1" min="15" max="15" width="35.0"/>
    <col customWidth="1" min="16" max="16" width="50.78"/>
    <col customWidth="1" min="17" max="17" width="12.44"/>
    <col customWidth="1" min="18" max="18" width="8.44"/>
    <col customWidth="1" min="19" max="19" width="7.67"/>
    <col customWidth="1" min="20" max="20" width="8.67"/>
    <col customWidth="1" min="21" max="21" width="5.78"/>
    <col customWidth="1" min="22" max="22" width="36.56"/>
    <col customWidth="1" min="23" max="23" width="40.67"/>
    <col customWidth="1" min="24" max="24" width="11.11"/>
    <col customWidth="1" min="25" max="25" width="8.44"/>
    <col customWidth="1" min="26" max="26" width="7.67"/>
    <col customWidth="1" min="27" max="27" width="10.22"/>
    <col customWidth="1" min="28" max="28" width="7.56"/>
    <col customWidth="1" min="29" max="30" width="34.22"/>
    <col customWidth="1" min="31" max="31" width="10.78"/>
    <col customWidth="1" min="32" max="32" width="8.44"/>
    <col customWidth="1" min="33" max="33" width="7.67"/>
    <col customWidth="1" min="34" max="34" width="8.67"/>
    <col customWidth="1" min="35" max="35" width="9.56"/>
    <col customWidth="1" min="36" max="36" width="49.89"/>
    <col customWidth="1" min="37" max="37" width="42.33"/>
  </cols>
  <sheetData>
    <row r="1">
      <c r="B1" s="1"/>
      <c r="C1" s="2"/>
      <c r="E1" s="4" t="s">
        <v>0</v>
      </c>
      <c r="F1" s="9"/>
      <c r="G1" s="9"/>
      <c r="H1" s="9"/>
      <c r="I1" s="10"/>
      <c r="J1" s="12" t="s">
        <v>1</v>
      </c>
      <c r="K1" s="9"/>
      <c r="L1" s="9"/>
      <c r="M1" s="9"/>
      <c r="N1" s="9"/>
      <c r="O1" s="9"/>
      <c r="P1" s="10"/>
      <c r="Q1" s="14" t="s">
        <v>2</v>
      </c>
      <c r="R1" s="9"/>
      <c r="S1" s="9"/>
      <c r="T1" s="9"/>
      <c r="U1" s="9"/>
      <c r="V1" s="9"/>
      <c r="W1" s="10"/>
      <c r="X1" s="15" t="s">
        <v>3</v>
      </c>
      <c r="Y1" s="9"/>
      <c r="Z1" s="9"/>
      <c r="AA1" s="9"/>
      <c r="AB1" s="10"/>
      <c r="AC1" s="16"/>
      <c r="AD1" s="16"/>
      <c r="AE1" s="17" t="s">
        <v>4</v>
      </c>
      <c r="AF1" s="9"/>
      <c r="AG1" s="9"/>
      <c r="AH1" s="9"/>
      <c r="AI1" s="10"/>
      <c r="AJ1" s="18"/>
      <c r="AK1" s="18"/>
    </row>
    <row r="2">
      <c r="A2" s="19" t="s">
        <v>34</v>
      </c>
      <c r="B2" s="19" t="s">
        <v>35</v>
      </c>
      <c r="C2" s="20" t="s">
        <v>36</v>
      </c>
      <c r="D2" s="19" t="s">
        <v>37</v>
      </c>
      <c r="E2" s="21" t="s">
        <v>38</v>
      </c>
      <c r="F2" s="21" t="s">
        <v>6</v>
      </c>
      <c r="G2" s="21" t="s">
        <v>39</v>
      </c>
      <c r="H2" s="21" t="s">
        <v>40</v>
      </c>
      <c r="I2" s="21" t="s">
        <v>41</v>
      </c>
      <c r="J2" s="22" t="s">
        <v>38</v>
      </c>
      <c r="K2" s="22" t="s">
        <v>6</v>
      </c>
      <c r="L2" s="22" t="s">
        <v>39</v>
      </c>
      <c r="M2" s="22" t="s">
        <v>40</v>
      </c>
      <c r="N2" s="22" t="s">
        <v>41</v>
      </c>
      <c r="O2" s="22" t="s">
        <v>42</v>
      </c>
      <c r="P2" s="22" t="s">
        <v>43</v>
      </c>
      <c r="Q2" s="23" t="s">
        <v>38</v>
      </c>
      <c r="R2" s="23" t="s">
        <v>6</v>
      </c>
      <c r="S2" s="23" t="s">
        <v>39</v>
      </c>
      <c r="T2" s="23" t="s">
        <v>40</v>
      </c>
      <c r="U2" s="23" t="s">
        <v>41</v>
      </c>
      <c r="V2" s="23" t="s">
        <v>42</v>
      </c>
      <c r="W2" s="23" t="s">
        <v>43</v>
      </c>
      <c r="X2" s="16" t="s">
        <v>38</v>
      </c>
      <c r="Y2" s="16" t="s">
        <v>6</v>
      </c>
      <c r="Z2" s="16" t="s">
        <v>39</v>
      </c>
      <c r="AA2" s="16" t="s">
        <v>40</v>
      </c>
      <c r="AB2" s="16" t="s">
        <v>41</v>
      </c>
      <c r="AC2" s="16" t="s">
        <v>42</v>
      </c>
      <c r="AD2" s="16" t="s">
        <v>43</v>
      </c>
      <c r="AE2" s="19" t="s">
        <v>38</v>
      </c>
      <c r="AF2" s="19" t="s">
        <v>6</v>
      </c>
      <c r="AG2" s="19" t="s">
        <v>39</v>
      </c>
      <c r="AH2" s="19" t="s">
        <v>40</v>
      </c>
      <c r="AI2" s="19" t="s">
        <v>41</v>
      </c>
      <c r="AJ2" s="18" t="s">
        <v>42</v>
      </c>
      <c r="AK2" s="18" t="s">
        <v>43</v>
      </c>
    </row>
    <row r="3">
      <c r="A3" s="24" t="s">
        <v>44</v>
      </c>
      <c r="B3" s="25" t="s">
        <v>45</v>
      </c>
      <c r="C3" s="26">
        <v>0.0</v>
      </c>
      <c r="D3" t="s">
        <v>46</v>
      </c>
      <c r="E3" t="s">
        <v>7</v>
      </c>
      <c r="F3" s="13">
        <v>50.0</v>
      </c>
      <c r="G3" t="s">
        <v>47</v>
      </c>
      <c r="H3" t="s">
        <v>48</v>
      </c>
      <c r="I3">
        <v>0.0</v>
      </c>
      <c r="J3" t="str">
        <f>VLOOKUP($E3,MAPPING!$B$2:$F$7,2,0)</f>
        <v>STRING</v>
      </c>
      <c r="K3" s="13">
        <v>50.0</v>
      </c>
      <c r="L3" t="s">
        <v>47</v>
      </c>
      <c r="M3" t="s">
        <v>48</v>
      </c>
      <c r="N3">
        <v>0.0</v>
      </c>
      <c r="O3" t="str">
        <f>CONCATENATE("DROP TABLE IF EXISTS ACCOUNT_HIVE;",CHAR(10),"CREATE TABLE ACCOUNT_HIVE(")</f>
        <v>DROP TABLE IF EXISTS ACCOUNT_HIVE;
CREATE TABLE ACCOUNT_HIVE(</v>
      </c>
      <c r="P3" t="str">
        <f t="shared" ref="P3:P21" si="1">CONCATENATE(UPPER($D3)," ",J3,",")</f>
        <v>ACCOUNT_ID STRING,</v>
      </c>
      <c r="Q3" t="str">
        <f>VLOOKUP($E3,MAPPING!$B$2:$F$7,3,0)</f>
        <v>VARCHAR</v>
      </c>
      <c r="R3" s="13">
        <v>50.0</v>
      </c>
      <c r="S3" t="s">
        <v>47</v>
      </c>
      <c r="T3" t="s">
        <v>48</v>
      </c>
      <c r="U3">
        <v>0.0</v>
      </c>
      <c r="V3" t="str">
        <f>CONCATENATE("DROP TABLE IF EXISTS ACCOUNT_MYSQL;",CHAR(10),"CREATE TABLE ACCOUNT_MYSQL(")</f>
        <v>DROP TABLE IF EXISTS ACCOUNT_MYSQL;
CREATE TABLE ACCOUNT_MYSQL(</v>
      </c>
      <c r="W3" s="27" t="str">
        <f t="shared" ref="W3:W23" si="2">CONCATENATE(UPPER($D3)," ",Q3,"(",R3,")",IF(U3&lt;&gt;"",CONCATENATE(" DEFAULT ",U3),""),IF(S3="Y"," NOT NULL",""),",")</f>
        <v>ACCOUNT_ID VARCHAR(50) DEFAULT 0 NOT NULL,</v>
      </c>
      <c r="X3" t="str">
        <f>VLOOKUP($E3,MAPPING!$B$2:$F$7,4,0)</f>
        <v>VARCHAR2</v>
      </c>
      <c r="Y3" s="13">
        <v>50.0</v>
      </c>
      <c r="Z3" t="s">
        <v>47</v>
      </c>
      <c r="AA3" t="s">
        <v>48</v>
      </c>
      <c r="AB3">
        <v>0.0</v>
      </c>
      <c r="AC3" s="28" t="str">
        <f>CONCATENATE("DROP TABLE ACCOUNT_ORACLE;",CHAR(10),"CREATE TABLE ACCOUNT_ORACLE(")</f>
        <v>DROP TABLE ACCOUNT_ORACLE;
CREATE TABLE ACCOUNT_ORACLE(</v>
      </c>
      <c r="AD3" s="29" t="str">
        <f t="shared" ref="AD3:AD23" si="3">CONCATENATE(UPPER($D3)," ",X3,IF(X3="INTEGER","",CONCATENATE("(",Y3,")")) ,IF(Z3="Y"," NOT NULL",""),",")</f>
        <v>ACCOUNT_ID VARCHAR2(50) NOT NULL,</v>
      </c>
      <c r="AE3" t="str">
        <f>VLOOKUP($E3,MAPPING!$B$2:$F$7,5,0)</f>
        <v> VARCHAR</v>
      </c>
      <c r="AF3" s="13">
        <v>50.0</v>
      </c>
      <c r="AG3" t="s">
        <v>47</v>
      </c>
      <c r="AH3" t="s">
        <v>48</v>
      </c>
      <c r="AI3">
        <v>0.0</v>
      </c>
      <c r="AJ3" t="str">
        <f>CONCATENATE("DROP TABLE IF EXISTS ACCOUNT_POSTGRES;",CHAR(10),"CREATE TABLE ACCOUNT_POSTGRES(")</f>
        <v>DROP TABLE IF EXISTS ACCOUNT_POSTGRES;
CREATE TABLE ACCOUNT_POSTGRES(</v>
      </c>
      <c r="AK3" t="str">
        <f t="shared" ref="AK3:AK23" si="4">CONCATENATE(UPPER($D3)," ",AE3,IF(AE3="INTEGER","",CONCATENATE("(",AF3,")")) ,IF(AI3&lt;&gt;"",CONCATENATE(" DEFAULT ",AI3),""),IF(AG3="Y"," NOT NULL",""),",")</f>
        <v>ACCOUNT_ID  VARCHAR(50) DEFAULT 0 NOT NULL,</v>
      </c>
    </row>
    <row r="4">
      <c r="A4" s="24"/>
      <c r="B4" s="24"/>
      <c r="C4" s="26">
        <v>1.0</v>
      </c>
      <c r="D4" t="s">
        <v>49</v>
      </c>
      <c r="E4" t="s">
        <v>7</v>
      </c>
      <c r="F4" s="13">
        <v>50.0</v>
      </c>
      <c r="G4" t="s">
        <v>48</v>
      </c>
      <c r="H4" t="s">
        <v>48</v>
      </c>
      <c r="J4" t="str">
        <f>VLOOKUP($E4,MAPPING!$B$2:$F$7,2,0)</f>
        <v>STRING</v>
      </c>
      <c r="K4" s="13">
        <v>50.0</v>
      </c>
      <c r="L4" t="s">
        <v>48</v>
      </c>
      <c r="M4" t="s">
        <v>48</v>
      </c>
      <c r="P4" t="str">
        <f t="shared" si="1"/>
        <v>ACCOUNT_TYPE_ID STRING,</v>
      </c>
      <c r="Q4" t="str">
        <f>VLOOKUP($E4,MAPPING!$B$2:$F$7,3,0)</f>
        <v>VARCHAR</v>
      </c>
      <c r="R4" s="13">
        <v>50.0</v>
      </c>
      <c r="S4" t="s">
        <v>48</v>
      </c>
      <c r="T4" t="s">
        <v>48</v>
      </c>
      <c r="W4" t="str">
        <f t="shared" si="2"/>
        <v>ACCOUNT_TYPE_ID VARCHAR(50),</v>
      </c>
      <c r="X4" t="str">
        <f>VLOOKUP($E4,MAPPING!$B$2:$F$7,4,0)</f>
        <v>VARCHAR2</v>
      </c>
      <c r="Y4" s="13">
        <v>50.0</v>
      </c>
      <c r="Z4" t="s">
        <v>48</v>
      </c>
      <c r="AA4" t="s">
        <v>48</v>
      </c>
      <c r="AD4" s="29" t="str">
        <f t="shared" si="3"/>
        <v>ACCOUNT_TYPE_ID VARCHAR2(50),</v>
      </c>
      <c r="AE4" t="str">
        <f>VLOOKUP($E4,MAPPING!$B$2:$F$7,5,0)</f>
        <v> VARCHAR</v>
      </c>
      <c r="AF4" s="13">
        <v>50.0</v>
      </c>
      <c r="AG4" t="s">
        <v>48</v>
      </c>
      <c r="AH4" t="s">
        <v>48</v>
      </c>
      <c r="AK4" t="str">
        <f t="shared" si="4"/>
        <v>ACCOUNT_TYPE_ID  VARCHAR(50),</v>
      </c>
    </row>
    <row r="5">
      <c r="A5" s="24"/>
      <c r="B5" s="24"/>
      <c r="C5" s="26">
        <v>2.0</v>
      </c>
      <c r="D5" t="s">
        <v>50</v>
      </c>
      <c r="E5" t="s">
        <v>7</v>
      </c>
      <c r="F5" s="13">
        <v>50.0</v>
      </c>
      <c r="G5" t="s">
        <v>48</v>
      </c>
      <c r="H5" t="s">
        <v>48</v>
      </c>
      <c r="J5" t="str">
        <f>VLOOKUP($E5,MAPPING!$B$2:$F$7,2,0)</f>
        <v>STRING</v>
      </c>
      <c r="K5" s="13">
        <v>50.0</v>
      </c>
      <c r="L5" t="s">
        <v>48</v>
      </c>
      <c r="M5" t="s">
        <v>48</v>
      </c>
      <c r="P5" t="str">
        <f t="shared" si="1"/>
        <v>ACCOUNT_STATUS_ID STRING,</v>
      </c>
      <c r="Q5" t="str">
        <f>VLOOKUP($E5,MAPPING!$B$2:$F$7,3,0)</f>
        <v>VARCHAR</v>
      </c>
      <c r="R5" s="13">
        <v>50.0</v>
      </c>
      <c r="S5" t="s">
        <v>48</v>
      </c>
      <c r="T5" t="s">
        <v>48</v>
      </c>
      <c r="W5" t="str">
        <f t="shared" si="2"/>
        <v>ACCOUNT_STATUS_ID VARCHAR(50),</v>
      </c>
      <c r="X5" t="str">
        <f>VLOOKUP($E5,MAPPING!$B$2:$F$7,4,0)</f>
        <v>VARCHAR2</v>
      </c>
      <c r="Y5" s="13">
        <v>50.0</v>
      </c>
      <c r="Z5" t="s">
        <v>48</v>
      </c>
      <c r="AA5" t="s">
        <v>48</v>
      </c>
      <c r="AD5" s="29" t="str">
        <f t="shared" si="3"/>
        <v>ACCOUNT_STATUS_ID VARCHAR2(50),</v>
      </c>
      <c r="AE5" t="str">
        <f>VLOOKUP($E5,MAPPING!$B$2:$F$7,5,0)</f>
        <v> VARCHAR</v>
      </c>
      <c r="AF5" s="13">
        <v>50.0</v>
      </c>
      <c r="AG5" t="s">
        <v>48</v>
      </c>
      <c r="AH5" t="s">
        <v>48</v>
      </c>
      <c r="AK5" t="str">
        <f t="shared" si="4"/>
        <v>ACCOUNT_STATUS_ID  VARCHAR(50),</v>
      </c>
    </row>
    <row r="6">
      <c r="A6" s="24"/>
      <c r="B6" s="24"/>
      <c r="C6" s="26">
        <v>3.0</v>
      </c>
      <c r="D6" t="s">
        <v>51</v>
      </c>
      <c r="E6" t="s">
        <v>7</v>
      </c>
      <c r="F6" s="13">
        <v>50.0</v>
      </c>
      <c r="G6" t="s">
        <v>48</v>
      </c>
      <c r="H6" t="s">
        <v>48</v>
      </c>
      <c r="J6" t="str">
        <f>VLOOKUP($E6,MAPPING!$B$2:$F$7,2,0)</f>
        <v>STRING</v>
      </c>
      <c r="K6" s="13">
        <v>50.0</v>
      </c>
      <c r="L6" t="s">
        <v>48</v>
      </c>
      <c r="M6" t="s">
        <v>48</v>
      </c>
      <c r="P6" t="str">
        <f t="shared" si="1"/>
        <v>PRODUCT_TYPE_ID STRING,</v>
      </c>
      <c r="Q6" t="str">
        <f>VLOOKUP($E6,MAPPING!$B$2:$F$7,3,0)</f>
        <v>VARCHAR</v>
      </c>
      <c r="R6" s="13">
        <v>50.0</v>
      </c>
      <c r="S6" t="s">
        <v>48</v>
      </c>
      <c r="T6" t="s">
        <v>48</v>
      </c>
      <c r="W6" t="str">
        <f t="shared" si="2"/>
        <v>PRODUCT_TYPE_ID VARCHAR(50),</v>
      </c>
      <c r="X6" t="str">
        <f>VLOOKUP($E6,MAPPING!$B$2:$F$7,4,0)</f>
        <v>VARCHAR2</v>
      </c>
      <c r="Y6" s="13">
        <v>50.0</v>
      </c>
      <c r="Z6" t="s">
        <v>48</v>
      </c>
      <c r="AA6" t="s">
        <v>48</v>
      </c>
      <c r="AD6" s="29" t="str">
        <f t="shared" si="3"/>
        <v>PRODUCT_TYPE_ID VARCHAR2(50),</v>
      </c>
      <c r="AE6" t="str">
        <f>VLOOKUP($E6,MAPPING!$B$2:$F$7,5,0)</f>
        <v> VARCHAR</v>
      </c>
      <c r="AF6" s="13">
        <v>50.0</v>
      </c>
      <c r="AG6" t="s">
        <v>48</v>
      </c>
      <c r="AH6" t="s">
        <v>48</v>
      </c>
      <c r="AK6" t="str">
        <f t="shared" si="4"/>
        <v>PRODUCT_TYPE_ID  VARCHAR(50),</v>
      </c>
    </row>
    <row r="7">
      <c r="A7" s="24"/>
      <c r="B7" s="24"/>
      <c r="C7" s="26">
        <v>4.0</v>
      </c>
      <c r="D7" t="s">
        <v>52</v>
      </c>
      <c r="E7" t="s">
        <v>7</v>
      </c>
      <c r="F7" s="13">
        <v>50.0</v>
      </c>
      <c r="G7" t="s">
        <v>48</v>
      </c>
      <c r="H7" t="s">
        <v>48</v>
      </c>
      <c r="J7" t="str">
        <f>VLOOKUP($E7,MAPPING!$B$2:$F$7,2,0)</f>
        <v>STRING</v>
      </c>
      <c r="K7" s="13">
        <v>50.0</v>
      </c>
      <c r="L7" t="s">
        <v>48</v>
      </c>
      <c r="M7" t="s">
        <v>48</v>
      </c>
      <c r="P7" t="str">
        <f t="shared" si="1"/>
        <v>CUSTOMER_ID STRING,</v>
      </c>
      <c r="Q7" t="str">
        <f>VLOOKUP($E7,MAPPING!$B$2:$F$7,3,0)</f>
        <v>VARCHAR</v>
      </c>
      <c r="R7" s="13">
        <v>50.0</v>
      </c>
      <c r="S7" t="s">
        <v>48</v>
      </c>
      <c r="T7" t="s">
        <v>48</v>
      </c>
      <c r="W7" t="str">
        <f t="shared" si="2"/>
        <v>CUSTOMER_ID VARCHAR(50),</v>
      </c>
      <c r="X7" t="str">
        <f>VLOOKUP($E7,MAPPING!$B$2:$F$7,4,0)</f>
        <v>VARCHAR2</v>
      </c>
      <c r="Y7" s="13">
        <v>50.0</v>
      </c>
      <c r="Z7" t="s">
        <v>48</v>
      </c>
      <c r="AA7" t="s">
        <v>48</v>
      </c>
      <c r="AD7" s="29" t="str">
        <f t="shared" si="3"/>
        <v>CUSTOMER_ID VARCHAR2(50),</v>
      </c>
      <c r="AE7" t="str">
        <f>VLOOKUP($E7,MAPPING!$B$2:$F$7,5,0)</f>
        <v> VARCHAR</v>
      </c>
      <c r="AF7" s="13">
        <v>50.0</v>
      </c>
      <c r="AG7" t="s">
        <v>48</v>
      </c>
      <c r="AH7" t="s">
        <v>48</v>
      </c>
      <c r="AK7" t="str">
        <f t="shared" si="4"/>
        <v>CUSTOMER_ID  VARCHAR(50),</v>
      </c>
    </row>
    <row r="8">
      <c r="A8" s="24"/>
      <c r="B8" s="24"/>
      <c r="C8" s="26">
        <v>5.0</v>
      </c>
      <c r="D8" t="s">
        <v>53</v>
      </c>
      <c r="E8" t="s">
        <v>12</v>
      </c>
      <c r="F8">
        <v>10.0</v>
      </c>
      <c r="G8" t="s">
        <v>48</v>
      </c>
      <c r="H8" t="s">
        <v>48</v>
      </c>
      <c r="J8" t="str">
        <f>VLOOKUP($E8,MAPPING!$B$2:$F$7,2,0)</f>
        <v>INT</v>
      </c>
      <c r="K8">
        <v>10.0</v>
      </c>
      <c r="L8" t="s">
        <v>48</v>
      </c>
      <c r="M8" t="s">
        <v>48</v>
      </c>
      <c r="P8" t="str">
        <f t="shared" si="1"/>
        <v>PIN_NUMBER INT,</v>
      </c>
      <c r="Q8" t="str">
        <f>VLOOKUP($E8,MAPPING!$B$2:$F$7,3,0)</f>
        <v>INTEGER</v>
      </c>
      <c r="R8" s="11">
        <v>50.0</v>
      </c>
      <c r="S8" t="s">
        <v>48</v>
      </c>
      <c r="T8" t="s">
        <v>48</v>
      </c>
      <c r="W8" t="str">
        <f t="shared" si="2"/>
        <v>PIN_NUMBER INTEGER(50),</v>
      </c>
      <c r="X8" t="str">
        <f>VLOOKUP($E8,MAPPING!$B$2:$F$7,4,0)</f>
        <v>INTEGER</v>
      </c>
      <c r="Y8" s="11">
        <v>50.0</v>
      </c>
      <c r="Z8" t="s">
        <v>48</v>
      </c>
      <c r="AA8" t="s">
        <v>48</v>
      </c>
      <c r="AD8" s="29" t="str">
        <f t="shared" si="3"/>
        <v>PIN_NUMBER INTEGER,</v>
      </c>
      <c r="AE8" t="str">
        <f>VLOOKUP($E8,MAPPING!$B$2:$F$7,5,0)</f>
        <v>INTEGER</v>
      </c>
      <c r="AF8" s="11">
        <v>50.0</v>
      </c>
      <c r="AG8" t="s">
        <v>48</v>
      </c>
      <c r="AH8" t="s">
        <v>48</v>
      </c>
      <c r="AK8" t="str">
        <f t="shared" si="4"/>
        <v>PIN_NUMBER INTEGER,</v>
      </c>
    </row>
    <row r="9">
      <c r="A9" s="24"/>
      <c r="B9" s="24"/>
      <c r="C9" s="26">
        <v>6.0</v>
      </c>
      <c r="D9" t="s">
        <v>54</v>
      </c>
      <c r="E9" t="s">
        <v>7</v>
      </c>
      <c r="F9">
        <v>50.0</v>
      </c>
      <c r="G9" t="s">
        <v>48</v>
      </c>
      <c r="H9" t="s">
        <v>48</v>
      </c>
      <c r="J9" t="str">
        <f>VLOOKUP($E9,MAPPING!$B$2:$F$7,2,0)</f>
        <v>STRING</v>
      </c>
      <c r="K9">
        <v>50.0</v>
      </c>
      <c r="L9" t="s">
        <v>48</v>
      </c>
      <c r="M9" t="s">
        <v>48</v>
      </c>
      <c r="P9" t="str">
        <f t="shared" si="1"/>
        <v>NATIONALITY STRING,</v>
      </c>
      <c r="Q9" t="str">
        <f>VLOOKUP($E9,MAPPING!$B$2:$F$7,3,0)</f>
        <v>VARCHAR</v>
      </c>
      <c r="R9">
        <v>50.0</v>
      </c>
      <c r="S9" t="s">
        <v>48</v>
      </c>
      <c r="T9" t="s">
        <v>48</v>
      </c>
      <c r="W9" t="str">
        <f t="shared" si="2"/>
        <v>NATIONALITY VARCHAR(50),</v>
      </c>
      <c r="X9" t="str">
        <f>VLOOKUP($E9,MAPPING!$B$2:$F$7,4,0)</f>
        <v>VARCHAR2</v>
      </c>
      <c r="Y9">
        <v>50.0</v>
      </c>
      <c r="Z9" t="s">
        <v>48</v>
      </c>
      <c r="AA9" t="s">
        <v>48</v>
      </c>
      <c r="AD9" s="29" t="str">
        <f t="shared" si="3"/>
        <v>NATIONALITY VARCHAR2(50),</v>
      </c>
      <c r="AE9" t="str">
        <f>VLOOKUP($E9,MAPPING!$B$2:$F$7,5,0)</f>
        <v> VARCHAR</v>
      </c>
      <c r="AF9">
        <v>50.0</v>
      </c>
      <c r="AG9" t="s">
        <v>48</v>
      </c>
      <c r="AH9" t="s">
        <v>48</v>
      </c>
      <c r="AK9" t="str">
        <f t="shared" si="4"/>
        <v>NATIONALITY  VARCHAR(50),</v>
      </c>
    </row>
    <row r="10">
      <c r="A10" s="24"/>
      <c r="B10" s="24"/>
      <c r="C10" s="26">
        <v>7.0</v>
      </c>
      <c r="D10" t="s">
        <v>55</v>
      </c>
      <c r="E10" t="s">
        <v>7</v>
      </c>
      <c r="F10" s="13">
        <v>50.0</v>
      </c>
      <c r="G10" t="s">
        <v>48</v>
      </c>
      <c r="H10" t="s">
        <v>48</v>
      </c>
      <c r="J10" t="str">
        <f>VLOOKUP($E10,MAPPING!$B$2:$F$7,2,0)</f>
        <v>STRING</v>
      </c>
      <c r="K10" s="13">
        <v>50.0</v>
      </c>
      <c r="L10" t="s">
        <v>48</v>
      </c>
      <c r="M10" t="s">
        <v>48</v>
      </c>
      <c r="P10" t="str">
        <f t="shared" si="1"/>
        <v>PRIMARY_IDEN_DOC STRING,</v>
      </c>
      <c r="Q10" t="str">
        <f>VLOOKUP($E10,MAPPING!$B$2:$F$7,3,0)</f>
        <v>VARCHAR</v>
      </c>
      <c r="R10" s="13">
        <v>50.0</v>
      </c>
      <c r="S10" t="s">
        <v>48</v>
      </c>
      <c r="T10" t="s">
        <v>48</v>
      </c>
      <c r="W10" t="str">
        <f t="shared" si="2"/>
        <v>PRIMARY_IDEN_DOC VARCHAR(50),</v>
      </c>
      <c r="X10" t="str">
        <f>VLOOKUP($E10,MAPPING!$B$2:$F$7,4,0)</f>
        <v>VARCHAR2</v>
      </c>
      <c r="Y10" s="13">
        <v>50.0</v>
      </c>
      <c r="Z10" t="s">
        <v>48</v>
      </c>
      <c r="AA10" t="s">
        <v>48</v>
      </c>
      <c r="AD10" s="29" t="str">
        <f t="shared" si="3"/>
        <v>PRIMARY_IDEN_DOC VARCHAR2(50),</v>
      </c>
      <c r="AE10" t="str">
        <f>VLOOKUP($E10,MAPPING!$B$2:$F$7,5,0)</f>
        <v> VARCHAR</v>
      </c>
      <c r="AF10" s="13">
        <v>50.0</v>
      </c>
      <c r="AG10" t="s">
        <v>48</v>
      </c>
      <c r="AH10" t="s">
        <v>48</v>
      </c>
      <c r="AK10" t="str">
        <f t="shared" si="4"/>
        <v>PRIMARY_IDEN_DOC  VARCHAR(50),</v>
      </c>
    </row>
    <row r="11">
      <c r="A11" s="24"/>
      <c r="B11" s="24"/>
      <c r="C11" s="26">
        <v>8.0</v>
      </c>
      <c r="D11" t="s">
        <v>56</v>
      </c>
      <c r="E11" t="s">
        <v>7</v>
      </c>
      <c r="F11" s="13">
        <v>50.0</v>
      </c>
      <c r="G11" t="s">
        <v>48</v>
      </c>
      <c r="H11" t="s">
        <v>48</v>
      </c>
      <c r="J11" t="str">
        <f>VLOOKUP($E11,MAPPING!$B$2:$F$7,2,0)</f>
        <v>STRING</v>
      </c>
      <c r="K11" s="13">
        <v>50.0</v>
      </c>
      <c r="L11" t="s">
        <v>48</v>
      </c>
      <c r="M11" t="s">
        <v>48</v>
      </c>
      <c r="P11" t="str">
        <f t="shared" si="1"/>
        <v>PRIMARY_IDEN_DOC_ID STRING,</v>
      </c>
      <c r="Q11" t="str">
        <f>VLOOKUP($E11,MAPPING!$B$2:$F$7,3,0)</f>
        <v>VARCHAR</v>
      </c>
      <c r="R11" s="13">
        <v>50.0</v>
      </c>
      <c r="S11" t="s">
        <v>48</v>
      </c>
      <c r="T11" t="s">
        <v>48</v>
      </c>
      <c r="W11" t="str">
        <f t="shared" si="2"/>
        <v>PRIMARY_IDEN_DOC_ID VARCHAR(50),</v>
      </c>
      <c r="X11" t="str">
        <f>VLOOKUP($E11,MAPPING!$B$2:$F$7,4,0)</f>
        <v>VARCHAR2</v>
      </c>
      <c r="Y11" s="13">
        <v>50.0</v>
      </c>
      <c r="Z11" t="s">
        <v>48</v>
      </c>
      <c r="AA11" t="s">
        <v>48</v>
      </c>
      <c r="AD11" s="29" t="str">
        <f t="shared" si="3"/>
        <v>PRIMARY_IDEN_DOC_ID VARCHAR2(50),</v>
      </c>
      <c r="AE11" t="str">
        <f>VLOOKUP($E11,MAPPING!$B$2:$F$7,5,0)</f>
        <v> VARCHAR</v>
      </c>
      <c r="AF11" s="13">
        <v>50.0</v>
      </c>
      <c r="AG11" t="s">
        <v>48</v>
      </c>
      <c r="AH11" t="s">
        <v>48</v>
      </c>
      <c r="AK11" t="str">
        <f t="shared" si="4"/>
        <v>PRIMARY_IDEN_DOC_ID  VARCHAR(50),</v>
      </c>
    </row>
    <row r="12">
      <c r="A12" s="24"/>
      <c r="B12" s="24"/>
      <c r="C12" s="26">
        <v>9.0</v>
      </c>
      <c r="D12" t="s">
        <v>57</v>
      </c>
      <c r="E12" t="s">
        <v>7</v>
      </c>
      <c r="F12" s="13">
        <v>50.0</v>
      </c>
      <c r="G12" t="s">
        <v>48</v>
      </c>
      <c r="H12" t="s">
        <v>48</v>
      </c>
      <c r="J12" t="str">
        <f>VLOOKUP($E12,MAPPING!$B$2:$F$7,2,0)</f>
        <v>STRING</v>
      </c>
      <c r="K12" s="13">
        <v>50.0</v>
      </c>
      <c r="L12" t="s">
        <v>48</v>
      </c>
      <c r="M12" t="s">
        <v>48</v>
      </c>
      <c r="P12" t="str">
        <f t="shared" si="1"/>
        <v>SECONDARY_IDEN_DOC STRING,</v>
      </c>
      <c r="Q12" t="str">
        <f>VLOOKUP($E12,MAPPING!$B$2:$F$7,3,0)</f>
        <v>VARCHAR</v>
      </c>
      <c r="R12" s="13">
        <v>50.0</v>
      </c>
      <c r="S12" t="s">
        <v>48</v>
      </c>
      <c r="T12" t="s">
        <v>48</v>
      </c>
      <c r="W12" t="str">
        <f t="shared" si="2"/>
        <v>SECONDARY_IDEN_DOC VARCHAR(50),</v>
      </c>
      <c r="X12" t="str">
        <f>VLOOKUP($E12,MAPPING!$B$2:$F$7,4,0)</f>
        <v>VARCHAR2</v>
      </c>
      <c r="Y12" s="13">
        <v>50.0</v>
      </c>
      <c r="Z12" t="s">
        <v>48</v>
      </c>
      <c r="AA12" t="s">
        <v>48</v>
      </c>
      <c r="AD12" s="29" t="str">
        <f t="shared" si="3"/>
        <v>SECONDARY_IDEN_DOC VARCHAR2(50),</v>
      </c>
      <c r="AE12" t="str">
        <f>VLOOKUP($E12,MAPPING!$B$2:$F$7,5,0)</f>
        <v> VARCHAR</v>
      </c>
      <c r="AF12" s="13">
        <v>50.0</v>
      </c>
      <c r="AG12" t="s">
        <v>48</v>
      </c>
      <c r="AH12" t="s">
        <v>48</v>
      </c>
      <c r="AK12" t="str">
        <f t="shared" si="4"/>
        <v>SECONDARY_IDEN_DOC  VARCHAR(50),</v>
      </c>
    </row>
    <row r="13">
      <c r="A13" s="24"/>
      <c r="B13" s="24"/>
      <c r="C13" s="26">
        <v>10.0</v>
      </c>
      <c r="D13" t="s">
        <v>58</v>
      </c>
      <c r="E13" t="s">
        <v>7</v>
      </c>
      <c r="F13" s="13">
        <v>50.0</v>
      </c>
      <c r="G13" t="s">
        <v>48</v>
      </c>
      <c r="H13" t="s">
        <v>48</v>
      </c>
      <c r="J13" t="str">
        <f>VLOOKUP($E13,MAPPING!$B$2:$F$7,2,0)</f>
        <v>STRING</v>
      </c>
      <c r="K13" s="13">
        <v>50.0</v>
      </c>
      <c r="L13" t="s">
        <v>48</v>
      </c>
      <c r="M13" t="s">
        <v>48</v>
      </c>
      <c r="P13" t="str">
        <f t="shared" si="1"/>
        <v>SECONDARY_IDEN_DOC_ID STRING,</v>
      </c>
      <c r="Q13" t="str">
        <f>VLOOKUP($E13,MAPPING!$B$2:$F$7,3,0)</f>
        <v>VARCHAR</v>
      </c>
      <c r="R13" s="13">
        <v>50.0</v>
      </c>
      <c r="S13" t="s">
        <v>48</v>
      </c>
      <c r="T13" t="s">
        <v>48</v>
      </c>
      <c r="W13" t="str">
        <f t="shared" si="2"/>
        <v>SECONDARY_IDEN_DOC_ID VARCHAR(50),</v>
      </c>
      <c r="X13" t="str">
        <f>VLOOKUP($E13,MAPPING!$B$2:$F$7,4,0)</f>
        <v>VARCHAR2</v>
      </c>
      <c r="Y13" s="13">
        <v>50.0</v>
      </c>
      <c r="Z13" t="s">
        <v>48</v>
      </c>
      <c r="AA13" t="s">
        <v>48</v>
      </c>
      <c r="AD13" s="29" t="str">
        <f t="shared" si="3"/>
        <v>SECONDARY_IDEN_DOC_ID VARCHAR2(50),</v>
      </c>
      <c r="AE13" t="str">
        <f>VLOOKUP($E13,MAPPING!$B$2:$F$7,5,0)</f>
        <v> VARCHAR</v>
      </c>
      <c r="AF13" s="13">
        <v>50.0</v>
      </c>
      <c r="AG13" t="s">
        <v>48</v>
      </c>
      <c r="AH13" t="s">
        <v>48</v>
      </c>
      <c r="AK13" t="str">
        <f t="shared" si="4"/>
        <v>SECONDARY_IDEN_DOC_ID  VARCHAR(50),</v>
      </c>
    </row>
    <row r="14">
      <c r="A14" s="24"/>
      <c r="B14" s="24"/>
      <c r="C14" s="26">
        <v>11.0</v>
      </c>
      <c r="D14" t="s">
        <v>59</v>
      </c>
      <c r="E14" t="s">
        <v>7</v>
      </c>
      <c r="F14" s="27">
        <v>10.0</v>
      </c>
      <c r="G14" t="s">
        <v>48</v>
      </c>
      <c r="H14" t="s">
        <v>48</v>
      </c>
      <c r="J14" t="str">
        <f>VLOOKUP($E14,MAPPING!$B$2:$F$7,2,0)</f>
        <v>STRING</v>
      </c>
      <c r="K14" s="27">
        <v>10.0</v>
      </c>
      <c r="L14" t="s">
        <v>48</v>
      </c>
      <c r="M14" t="s">
        <v>48</v>
      </c>
      <c r="P14" t="str">
        <f t="shared" si="1"/>
        <v>ACCOUNT_OPEN_DATE STRING,</v>
      </c>
      <c r="Q14" t="str">
        <f>VLOOKUP($E14,MAPPING!$B$2:$F$7,3,0)</f>
        <v>VARCHAR</v>
      </c>
      <c r="R14" s="27">
        <v>10.0</v>
      </c>
      <c r="S14" t="s">
        <v>48</v>
      </c>
      <c r="T14" t="s">
        <v>48</v>
      </c>
      <c r="W14" t="str">
        <f t="shared" si="2"/>
        <v>ACCOUNT_OPEN_DATE VARCHAR(10),</v>
      </c>
      <c r="X14" t="str">
        <f>VLOOKUP($E14,MAPPING!$B$2:$F$7,4,0)</f>
        <v>VARCHAR2</v>
      </c>
      <c r="Y14" s="27">
        <v>10.0</v>
      </c>
      <c r="Z14" t="s">
        <v>48</v>
      </c>
      <c r="AA14" t="s">
        <v>48</v>
      </c>
      <c r="AD14" s="29" t="str">
        <f t="shared" si="3"/>
        <v>ACCOUNT_OPEN_DATE VARCHAR2(10),</v>
      </c>
      <c r="AE14" t="str">
        <f>VLOOKUP($E14,MAPPING!$B$2:$F$7,5,0)</f>
        <v> VARCHAR</v>
      </c>
      <c r="AF14" s="27">
        <v>10.0</v>
      </c>
      <c r="AG14" t="s">
        <v>48</v>
      </c>
      <c r="AH14" t="s">
        <v>48</v>
      </c>
      <c r="AK14" t="str">
        <f t="shared" si="4"/>
        <v>ACCOUNT_OPEN_DATE  VARCHAR(10),</v>
      </c>
    </row>
    <row r="15">
      <c r="A15" s="24"/>
      <c r="B15" s="24"/>
      <c r="C15" s="26">
        <v>12.0</v>
      </c>
      <c r="D15" t="s">
        <v>60</v>
      </c>
      <c r="E15" t="s">
        <v>7</v>
      </c>
      <c r="F15">
        <v>50.0</v>
      </c>
      <c r="G15" t="s">
        <v>48</v>
      </c>
      <c r="H15" t="s">
        <v>48</v>
      </c>
      <c r="J15" t="str">
        <f>VLOOKUP($E15,MAPPING!$B$2:$F$7,2,0)</f>
        <v>STRING</v>
      </c>
      <c r="K15">
        <v>50.0</v>
      </c>
      <c r="L15" t="s">
        <v>48</v>
      </c>
      <c r="M15" t="s">
        <v>48</v>
      </c>
      <c r="P15" t="str">
        <f t="shared" si="1"/>
        <v>ACCOUNT_NUMBER STRING,</v>
      </c>
      <c r="Q15" t="str">
        <f>VLOOKUP($E15,MAPPING!$B$2:$F$7,3,0)</f>
        <v>VARCHAR</v>
      </c>
      <c r="R15">
        <v>50.0</v>
      </c>
      <c r="S15" t="s">
        <v>48</v>
      </c>
      <c r="T15" t="s">
        <v>48</v>
      </c>
      <c r="W15" t="str">
        <f t="shared" si="2"/>
        <v>ACCOUNT_NUMBER VARCHAR(50),</v>
      </c>
      <c r="X15" t="str">
        <f>VLOOKUP($E15,MAPPING!$B$2:$F$7,4,0)</f>
        <v>VARCHAR2</v>
      </c>
      <c r="Y15">
        <v>50.0</v>
      </c>
      <c r="Z15" t="s">
        <v>48</v>
      </c>
      <c r="AA15" t="s">
        <v>48</v>
      </c>
      <c r="AD15" s="29" t="str">
        <f t="shared" si="3"/>
        <v>ACCOUNT_NUMBER VARCHAR2(50),</v>
      </c>
      <c r="AE15" t="str">
        <f>VLOOKUP($E15,MAPPING!$B$2:$F$7,5,0)</f>
        <v> VARCHAR</v>
      </c>
      <c r="AF15">
        <v>50.0</v>
      </c>
      <c r="AG15" t="s">
        <v>48</v>
      </c>
      <c r="AH15" t="s">
        <v>48</v>
      </c>
      <c r="AK15" t="str">
        <f t="shared" si="4"/>
        <v>ACCOUNT_NUMBER  VARCHAR(50),</v>
      </c>
    </row>
    <row r="16">
      <c r="A16" s="24"/>
      <c r="B16" s="24"/>
      <c r="C16" s="26">
        <v>13.0</v>
      </c>
      <c r="D16" t="s">
        <v>61</v>
      </c>
      <c r="E16" t="s">
        <v>12</v>
      </c>
      <c r="F16" s="27">
        <v>20.0</v>
      </c>
      <c r="G16" t="s">
        <v>48</v>
      </c>
      <c r="H16" t="s">
        <v>48</v>
      </c>
      <c r="J16" t="str">
        <f>VLOOKUP($E16,MAPPING!$B$2:$F$7,2,0)</f>
        <v>INT</v>
      </c>
      <c r="K16" s="27">
        <v>20.0</v>
      </c>
      <c r="L16" t="s">
        <v>48</v>
      </c>
      <c r="M16" t="s">
        <v>48</v>
      </c>
      <c r="P16" t="str">
        <f t="shared" si="1"/>
        <v>OPENING_BALANCE INT,</v>
      </c>
      <c r="Q16" t="str">
        <f>VLOOKUP($E16,MAPPING!$B$2:$F$7,3,0)</f>
        <v>INTEGER</v>
      </c>
      <c r="R16" s="27">
        <v>20.0</v>
      </c>
      <c r="S16" t="s">
        <v>48</v>
      </c>
      <c r="T16" t="s">
        <v>48</v>
      </c>
      <c r="W16" t="str">
        <f t="shared" si="2"/>
        <v>OPENING_BALANCE INTEGER(20),</v>
      </c>
      <c r="X16" t="str">
        <f>VLOOKUP($E16,MAPPING!$B$2:$F$7,4,0)</f>
        <v>INTEGER</v>
      </c>
      <c r="Y16" s="27">
        <v>20.0</v>
      </c>
      <c r="Z16" t="s">
        <v>48</v>
      </c>
      <c r="AA16" t="s">
        <v>48</v>
      </c>
      <c r="AD16" s="29" t="str">
        <f t="shared" si="3"/>
        <v>OPENING_BALANCE INTEGER,</v>
      </c>
      <c r="AE16" t="str">
        <f>VLOOKUP($E16,MAPPING!$B$2:$F$7,5,0)</f>
        <v>INTEGER</v>
      </c>
      <c r="AF16" s="27">
        <v>20.0</v>
      </c>
      <c r="AG16" t="s">
        <v>48</v>
      </c>
      <c r="AH16" t="s">
        <v>48</v>
      </c>
      <c r="AK16" t="str">
        <f t="shared" si="4"/>
        <v>OPENING_BALANCE INTEGER,</v>
      </c>
    </row>
    <row r="17">
      <c r="A17" s="24"/>
      <c r="B17" s="24"/>
      <c r="C17" s="26">
        <v>14.0</v>
      </c>
      <c r="D17" t="s">
        <v>62</v>
      </c>
      <c r="E17" t="s">
        <v>12</v>
      </c>
      <c r="F17" s="27">
        <v>20.0</v>
      </c>
      <c r="G17" t="s">
        <v>48</v>
      </c>
      <c r="H17" t="s">
        <v>48</v>
      </c>
      <c r="J17" t="str">
        <f>VLOOKUP($E17,MAPPING!$B$2:$F$7,2,0)</f>
        <v>INT</v>
      </c>
      <c r="K17" s="27">
        <v>20.0</v>
      </c>
      <c r="L17" t="s">
        <v>48</v>
      </c>
      <c r="M17" t="s">
        <v>48</v>
      </c>
      <c r="P17" t="str">
        <f t="shared" si="1"/>
        <v>CURRENT_BALANCE INT,</v>
      </c>
      <c r="Q17" t="str">
        <f>VLOOKUP($E17,MAPPING!$B$2:$F$7,3,0)</f>
        <v>INTEGER</v>
      </c>
      <c r="R17" s="27">
        <v>20.0</v>
      </c>
      <c r="S17" t="s">
        <v>48</v>
      </c>
      <c r="T17" t="s">
        <v>48</v>
      </c>
      <c r="W17" t="str">
        <f t="shared" si="2"/>
        <v>CURRENT_BALANCE INTEGER(20),</v>
      </c>
      <c r="X17" t="str">
        <f>VLOOKUP($E17,MAPPING!$B$2:$F$7,4,0)</f>
        <v>INTEGER</v>
      </c>
      <c r="Y17" s="27">
        <v>20.0</v>
      </c>
      <c r="Z17" t="s">
        <v>48</v>
      </c>
      <c r="AA17" t="s">
        <v>48</v>
      </c>
      <c r="AD17" s="29" t="str">
        <f t="shared" si="3"/>
        <v>CURRENT_BALANCE INTEGER,</v>
      </c>
      <c r="AE17" t="str">
        <f>VLOOKUP($E17,MAPPING!$B$2:$F$7,5,0)</f>
        <v>INTEGER</v>
      </c>
      <c r="AF17" s="27">
        <v>20.0</v>
      </c>
      <c r="AG17" t="s">
        <v>48</v>
      </c>
      <c r="AH17" t="s">
        <v>48</v>
      </c>
      <c r="AK17" t="str">
        <f t="shared" si="4"/>
        <v>CURRENT_BALANCE INTEGER,</v>
      </c>
    </row>
    <row r="18">
      <c r="A18" s="24"/>
      <c r="B18" s="24"/>
      <c r="C18" s="26">
        <v>15.0</v>
      </c>
      <c r="D18" t="s">
        <v>63</v>
      </c>
      <c r="E18" t="s">
        <v>12</v>
      </c>
      <c r="F18" s="27">
        <v>20.0</v>
      </c>
      <c r="G18" t="s">
        <v>48</v>
      </c>
      <c r="H18" t="s">
        <v>48</v>
      </c>
      <c r="J18" t="str">
        <f>VLOOKUP($E18,MAPPING!$B$2:$F$7,2,0)</f>
        <v>INT</v>
      </c>
      <c r="K18" s="27">
        <v>20.0</v>
      </c>
      <c r="L18" t="s">
        <v>48</v>
      </c>
      <c r="M18" t="s">
        <v>48</v>
      </c>
      <c r="P18" t="str">
        <f t="shared" si="1"/>
        <v>OVERDUE_BALANCE INT,</v>
      </c>
      <c r="Q18" t="str">
        <f>VLOOKUP($E18,MAPPING!$B$2:$F$7,3,0)</f>
        <v>INTEGER</v>
      </c>
      <c r="R18" s="27">
        <v>20.0</v>
      </c>
      <c r="S18" t="s">
        <v>48</v>
      </c>
      <c r="T18" t="s">
        <v>48</v>
      </c>
      <c r="W18" t="str">
        <f t="shared" si="2"/>
        <v>OVERDUE_BALANCE INTEGER(20),</v>
      </c>
      <c r="X18" t="str">
        <f>VLOOKUP($E18,MAPPING!$B$2:$F$7,4,0)</f>
        <v>INTEGER</v>
      </c>
      <c r="Y18" s="27">
        <v>20.0</v>
      </c>
      <c r="Z18" t="s">
        <v>48</v>
      </c>
      <c r="AA18" t="s">
        <v>48</v>
      </c>
      <c r="AD18" s="29" t="str">
        <f t="shared" si="3"/>
        <v>OVERDUE_BALANCE INTEGER,</v>
      </c>
      <c r="AE18" t="str">
        <f>VLOOKUP($E18,MAPPING!$B$2:$F$7,5,0)</f>
        <v>INTEGER</v>
      </c>
      <c r="AF18" s="27">
        <v>20.0</v>
      </c>
      <c r="AG18" t="s">
        <v>48</v>
      </c>
      <c r="AH18" t="s">
        <v>48</v>
      </c>
      <c r="AK18" t="str">
        <f t="shared" si="4"/>
        <v>OVERDUE_BALANCE INTEGER,</v>
      </c>
    </row>
    <row r="19">
      <c r="A19" s="24"/>
      <c r="B19" s="24"/>
      <c r="C19" s="26">
        <v>16.0</v>
      </c>
      <c r="D19" t="s">
        <v>64</v>
      </c>
      <c r="E19" t="s">
        <v>7</v>
      </c>
      <c r="F19">
        <v>10.0</v>
      </c>
      <c r="G19" t="s">
        <v>48</v>
      </c>
      <c r="H19" t="s">
        <v>48</v>
      </c>
      <c r="J19" t="str">
        <f>VLOOKUP($E19,MAPPING!$B$2:$F$7,2,0)</f>
        <v>STRING</v>
      </c>
      <c r="K19">
        <v>10.0</v>
      </c>
      <c r="L19" t="s">
        <v>48</v>
      </c>
      <c r="M19" t="s">
        <v>48</v>
      </c>
      <c r="P19" t="str">
        <f t="shared" si="1"/>
        <v>OVERDUE_DATE STRING,</v>
      </c>
      <c r="Q19" t="str">
        <f>VLOOKUP($E19,MAPPING!$B$2:$F$7,3,0)</f>
        <v>VARCHAR</v>
      </c>
      <c r="R19">
        <v>10.0</v>
      </c>
      <c r="S19" t="s">
        <v>48</v>
      </c>
      <c r="T19" t="s">
        <v>48</v>
      </c>
      <c r="W19" t="str">
        <f t="shared" si="2"/>
        <v>OVERDUE_DATE VARCHAR(10),</v>
      </c>
      <c r="X19" t="str">
        <f>VLOOKUP($E19,MAPPING!$B$2:$F$7,4,0)</f>
        <v>VARCHAR2</v>
      </c>
      <c r="Y19">
        <v>10.0</v>
      </c>
      <c r="Z19" t="s">
        <v>48</v>
      </c>
      <c r="AA19" t="s">
        <v>48</v>
      </c>
      <c r="AD19" s="29" t="str">
        <f t="shared" si="3"/>
        <v>OVERDUE_DATE VARCHAR2(10),</v>
      </c>
      <c r="AE19" t="str">
        <f>VLOOKUP($E19,MAPPING!$B$2:$F$7,5,0)</f>
        <v> VARCHAR</v>
      </c>
      <c r="AF19">
        <v>10.0</v>
      </c>
      <c r="AG19" t="s">
        <v>48</v>
      </c>
      <c r="AH19" t="s">
        <v>48</v>
      </c>
      <c r="AK19" t="str">
        <f t="shared" si="4"/>
        <v>OVERDUE_DATE  VARCHAR(10),</v>
      </c>
    </row>
    <row r="20">
      <c r="A20" s="24"/>
      <c r="B20" s="24"/>
      <c r="C20" s="26">
        <v>17.0</v>
      </c>
      <c r="D20" t="s">
        <v>65</v>
      </c>
      <c r="E20" t="s">
        <v>7</v>
      </c>
      <c r="F20" s="13">
        <v>10.0</v>
      </c>
      <c r="G20" t="s">
        <v>48</v>
      </c>
      <c r="H20" t="s">
        <v>48</v>
      </c>
      <c r="J20" t="str">
        <f>VLOOKUP($E20,MAPPING!$B$2:$F$7,2,0)</f>
        <v>STRING</v>
      </c>
      <c r="K20" s="13">
        <v>10.0</v>
      </c>
      <c r="L20" t="s">
        <v>48</v>
      </c>
      <c r="M20" t="s">
        <v>48</v>
      </c>
      <c r="P20" t="str">
        <f t="shared" si="1"/>
        <v>CURRENCY_CODE STRING,</v>
      </c>
      <c r="Q20" t="str">
        <f>VLOOKUP($E20,MAPPING!$B$2:$F$7,3,0)</f>
        <v>VARCHAR</v>
      </c>
      <c r="R20" s="13">
        <v>10.0</v>
      </c>
      <c r="S20" t="s">
        <v>48</v>
      </c>
      <c r="T20" t="s">
        <v>48</v>
      </c>
      <c r="W20" t="str">
        <f t="shared" si="2"/>
        <v>CURRENCY_CODE VARCHAR(10),</v>
      </c>
      <c r="X20" t="str">
        <f>VLOOKUP($E20,MAPPING!$B$2:$F$7,4,0)</f>
        <v>VARCHAR2</v>
      </c>
      <c r="Y20" s="13">
        <v>10.0</v>
      </c>
      <c r="Z20" t="s">
        <v>48</v>
      </c>
      <c r="AA20" t="s">
        <v>48</v>
      </c>
      <c r="AD20" s="29" t="str">
        <f t="shared" si="3"/>
        <v>CURRENCY_CODE VARCHAR2(10),</v>
      </c>
      <c r="AE20" t="str">
        <f>VLOOKUP($E20,MAPPING!$B$2:$F$7,5,0)</f>
        <v> VARCHAR</v>
      </c>
      <c r="AF20" s="13">
        <v>10.0</v>
      </c>
      <c r="AG20" t="s">
        <v>48</v>
      </c>
      <c r="AH20" t="s">
        <v>48</v>
      </c>
      <c r="AK20" t="str">
        <f t="shared" si="4"/>
        <v>CURRENCY_CODE  VARCHAR(10),</v>
      </c>
    </row>
    <row r="21" ht="15.75" customHeight="1">
      <c r="A21" s="24"/>
      <c r="B21" s="24"/>
      <c r="C21" s="26">
        <v>18.0</v>
      </c>
      <c r="D21" t="s">
        <v>66</v>
      </c>
      <c r="E21" t="s">
        <v>7</v>
      </c>
      <c r="F21" s="13">
        <v>10.0</v>
      </c>
      <c r="G21" t="s">
        <v>48</v>
      </c>
      <c r="H21" t="s">
        <v>48</v>
      </c>
      <c r="J21" t="str">
        <f>VLOOKUP($E21,MAPPING!$B$2:$F$7,2,0)</f>
        <v>STRING</v>
      </c>
      <c r="K21" s="13">
        <v>10.0</v>
      </c>
      <c r="L21" t="s">
        <v>48</v>
      </c>
      <c r="M21" t="s">
        <v>48</v>
      </c>
      <c r="P21" t="str">
        <f t="shared" si="1"/>
        <v>INTEREST_TYPE STRING,</v>
      </c>
      <c r="Q21" t="str">
        <f>VLOOKUP($E21,MAPPING!$B$2:$F$7,3,0)</f>
        <v>VARCHAR</v>
      </c>
      <c r="R21" s="13">
        <v>10.0</v>
      </c>
      <c r="S21" t="s">
        <v>48</v>
      </c>
      <c r="T21" t="s">
        <v>48</v>
      </c>
      <c r="W21" t="str">
        <f t="shared" si="2"/>
        <v>INTEREST_TYPE VARCHAR(10),</v>
      </c>
      <c r="X21" t="str">
        <f>VLOOKUP($E21,MAPPING!$B$2:$F$7,4,0)</f>
        <v>VARCHAR2</v>
      </c>
      <c r="Y21" s="13">
        <v>10.0</v>
      </c>
      <c r="Z21" t="s">
        <v>48</v>
      </c>
      <c r="AA21" t="s">
        <v>48</v>
      </c>
      <c r="AD21" s="29" t="str">
        <f t="shared" si="3"/>
        <v>INTEREST_TYPE VARCHAR2(10),</v>
      </c>
      <c r="AE21" t="str">
        <f>VLOOKUP($E21,MAPPING!$B$2:$F$7,5,0)</f>
        <v> VARCHAR</v>
      </c>
      <c r="AF21" s="13">
        <v>10.0</v>
      </c>
      <c r="AG21" t="s">
        <v>48</v>
      </c>
      <c r="AH21" t="s">
        <v>48</v>
      </c>
      <c r="AK21" t="str">
        <f t="shared" si="4"/>
        <v>INTEREST_TYPE  VARCHAR(10),</v>
      </c>
    </row>
    <row r="22" ht="15.75" customHeight="1">
      <c r="A22" s="24"/>
      <c r="B22" s="24"/>
      <c r="C22" s="26">
        <v>19.0</v>
      </c>
      <c r="D22" t="s">
        <v>67</v>
      </c>
      <c r="E22" t="s">
        <v>15</v>
      </c>
      <c r="F22" s="13" t="s">
        <v>23</v>
      </c>
      <c r="G22" t="s">
        <v>48</v>
      </c>
      <c r="H22" t="s">
        <v>48</v>
      </c>
      <c r="J22" t="str">
        <f>VLOOKUP($E22,MAPPING!$B$2:$F$7,2,0)</f>
        <v>DECIMAL</v>
      </c>
      <c r="K22" s="13" t="s">
        <v>23</v>
      </c>
      <c r="L22" t="s">
        <v>48</v>
      </c>
      <c r="M22" t="s">
        <v>48</v>
      </c>
      <c r="P22" t="str">
        <f>CONCATENATE(UPPER($D22)," ",J22,")")</f>
        <v>INTEREST_RATE DECIMAL)</v>
      </c>
      <c r="Q22" t="str">
        <f>VLOOKUP($E22,MAPPING!$B$2:$F$7,3,0)</f>
        <v>DECIMAL</v>
      </c>
      <c r="R22" s="13" t="s">
        <v>23</v>
      </c>
      <c r="S22" t="s">
        <v>48</v>
      </c>
      <c r="T22" t="s">
        <v>48</v>
      </c>
      <c r="W22" t="str">
        <f t="shared" si="2"/>
        <v>INTEREST_RATE DECIMAL(10,2),</v>
      </c>
      <c r="X22" t="str">
        <f>VLOOKUP($E22,MAPPING!$B$2:$F$7,4,0)</f>
        <v>DECIMAL</v>
      </c>
      <c r="Y22" s="13" t="s">
        <v>23</v>
      </c>
      <c r="Z22" t="s">
        <v>48</v>
      </c>
      <c r="AA22" t="s">
        <v>48</v>
      </c>
      <c r="AD22" s="29" t="str">
        <f t="shared" si="3"/>
        <v>INTEREST_RATE DECIMAL(10,2),</v>
      </c>
      <c r="AE22" t="str">
        <f>VLOOKUP($E22,MAPPING!$B$2:$F$7,5,0)</f>
        <v>DECIMAL</v>
      </c>
      <c r="AF22" s="13" t="s">
        <v>23</v>
      </c>
      <c r="AG22" t="s">
        <v>48</v>
      </c>
      <c r="AH22" t="s">
        <v>48</v>
      </c>
      <c r="AK22" t="str">
        <f t="shared" si="4"/>
        <v>INTEREST_RATE DECIMAL(10,2),</v>
      </c>
    </row>
    <row r="23" ht="15.75" customHeight="1">
      <c r="A23" s="24"/>
      <c r="B23" s="24"/>
      <c r="C23" s="26">
        <v>20.0</v>
      </c>
      <c r="D23" t="s">
        <v>68</v>
      </c>
      <c r="E23" t="s">
        <v>7</v>
      </c>
      <c r="F23" s="13">
        <v>10.0</v>
      </c>
      <c r="G23" t="s">
        <v>48</v>
      </c>
      <c r="H23" t="s">
        <v>47</v>
      </c>
      <c r="J23" t="str">
        <f>VLOOKUP($E23,MAPPING!$B$2:$F$7,2,0)</f>
        <v>STRING</v>
      </c>
      <c r="K23" s="13">
        <v>10.0</v>
      </c>
      <c r="L23" t="s">
        <v>48</v>
      </c>
      <c r="M23" t="s">
        <v>47</v>
      </c>
      <c r="Q23" t="str">
        <f>VLOOKUP($E23,MAPPING!$B$2:$F$7,3,0)</f>
        <v>VARCHAR</v>
      </c>
      <c r="R23" s="13">
        <v>10.0</v>
      </c>
      <c r="S23" t="s">
        <v>48</v>
      </c>
      <c r="T23" t="s">
        <v>47</v>
      </c>
      <c r="W23" t="str">
        <f t="shared" si="2"/>
        <v>LOAD_DATE VARCHAR(10),</v>
      </c>
      <c r="X23" t="str">
        <f>VLOOKUP($E23,MAPPING!$B$2:$F$7,4,0)</f>
        <v>VARCHAR2</v>
      </c>
      <c r="Y23" s="13">
        <v>10.0</v>
      </c>
      <c r="Z23" t="s">
        <v>48</v>
      </c>
      <c r="AA23" t="s">
        <v>47</v>
      </c>
      <c r="AD23" s="29" t="str">
        <f t="shared" si="3"/>
        <v>LOAD_DATE VARCHAR2(10),</v>
      </c>
      <c r="AE23" t="str">
        <f>VLOOKUP($E23,MAPPING!$B$2:$F$7,5,0)</f>
        <v> VARCHAR</v>
      </c>
      <c r="AF23" s="13">
        <v>10.0</v>
      </c>
      <c r="AG23" t="s">
        <v>48</v>
      </c>
      <c r="AH23" t="s">
        <v>47</v>
      </c>
      <c r="AK23" t="str">
        <f t="shared" si="4"/>
        <v>LOAD_DATE  VARCHAR(10),</v>
      </c>
    </row>
    <row r="24" ht="15.75" customHeight="1">
      <c r="A24" s="24"/>
      <c r="B24" s="24"/>
      <c r="C24" s="26">
        <v>21.0</v>
      </c>
      <c r="D24" s="27" t="s">
        <v>69</v>
      </c>
      <c r="E24" s="27" t="s">
        <v>12</v>
      </c>
      <c r="F24" s="13">
        <v>50.0</v>
      </c>
      <c r="G24" s="27" t="s">
        <v>48</v>
      </c>
      <c r="H24" s="27" t="s">
        <v>47</v>
      </c>
      <c r="I24" s="27"/>
      <c r="J24" s="27" t="str">
        <f>VLOOKUP($E24,MAPPING!$B$2:$F$7,2,0)</f>
        <v>INT</v>
      </c>
      <c r="K24" s="13">
        <v>50.0</v>
      </c>
      <c r="L24" s="27" t="s">
        <v>48</v>
      </c>
      <c r="M24" s="27" t="s">
        <v>47</v>
      </c>
      <c r="N24" s="27"/>
      <c r="O24" s="27"/>
      <c r="P24" s="28" t="str">
        <f>CONCATENATE("ROW FORMAT DELIMITED FIELDS TERMINATED BY ',';")</f>
        <v>ROW FORMAT DELIMITED FIELDS TERMINATED BY ',';</v>
      </c>
      <c r="Q24" s="27" t="str">
        <f>VLOOKUP($E24,MAPPING!$B$2:$F$7,3,0)</f>
        <v>INTEGER</v>
      </c>
      <c r="R24" s="13">
        <v>50.0</v>
      </c>
      <c r="S24" s="27" t="s">
        <v>48</v>
      </c>
      <c r="T24" s="27" t="s">
        <v>47</v>
      </c>
      <c r="U24" s="27"/>
      <c r="W24" s="28" t="str">
        <f>CONCATENATE(UPPER($D24)," ",Q24,"(",R24,")",IF(U24&lt;&gt;"",cov3ncatenate(" DEFAULT ",U24),""),IF(S24="Y"," NOT NULL",""),", ",CHAR(10),"CONSTRAINT ACCOUNT_MYSQL_PK  PRIMARY KEY(",UPPER($D3),"));")</f>
        <v>LOAD_ID INTEGER(50), 
CONSTRAINT ACCOUNT_MYSQL_PK  PRIMARY KEY(ACCOUNT_ID));</v>
      </c>
      <c r="X24" s="27" t="str">
        <f>VLOOKUP($E24,MAPPING!$B$2:$F$7,4,0)</f>
        <v>INTEGER</v>
      </c>
      <c r="Y24" s="13">
        <v>50.0</v>
      </c>
      <c r="Z24" s="27" t="s">
        <v>48</v>
      </c>
      <c r="AA24" s="27" t="s">
        <v>47</v>
      </c>
      <c r="AB24" s="27"/>
      <c r="AC24" s="27"/>
      <c r="AD24" s="29" t="str">
        <f>CONCATENATE(UPPER($D24)," ",Q271,IF(X24="INTEGER","",CONCATENATE("(",Y24,")")) ,IF(U271&lt;&gt;"",cov3ncatenate(" DEFAULT ",U271),""),IF(S271="Y"," NOT NULL",""),", ",CHAR(10),"CONSTRAINT ACCOUNT_ORACLE_PK PRIMARY KEY (",UPPER($D3),"));")</f>
        <v>LOAD_ID INTEGER, 
CONSTRAINT ACCOUNT_ORACLE_PK PRIMARY KEY (ACCOUNT_ID));</v>
      </c>
      <c r="AE24" s="27" t="str">
        <f>VLOOKUP($E24,MAPPING!$B$2:$F$7,5,0)</f>
        <v>INTEGER</v>
      </c>
      <c r="AF24" s="13">
        <v>50.0</v>
      </c>
      <c r="AG24" s="27" t="s">
        <v>48</v>
      </c>
      <c r="AH24" s="27" t="s">
        <v>47</v>
      </c>
      <c r="AK24" s="28" t="str">
        <f>CONCATENATE(UPPER($D24)," ",AE24,IF(AE24="INTEGER","",CONCATENATE("(",AF24,")")),IF(AI24&lt;&gt;"",cov3ncatenate(" DEFAULT ",AI24),""),IF(AG24="Y"," NOT NULL",""),", ",CHAR(10),"CONSTRAINT ACCOUNT_POSTGRES_PK  PRIMARY KEY(",UPPER($D3),"));")</f>
        <v>LOAD_ID INTEGER, 
CONSTRAINT ACCOUNT_POSTGRES_PK  PRIMARY KEY(ACCOUNT_ID));</v>
      </c>
    </row>
    <row r="25">
      <c r="A25" s="24"/>
      <c r="B25" s="24" t="s">
        <v>70</v>
      </c>
      <c r="C25" s="26">
        <v>0.0</v>
      </c>
      <c r="D25" t="s">
        <v>46</v>
      </c>
      <c r="E25" t="s">
        <v>7</v>
      </c>
      <c r="F25" s="13">
        <v>50.0</v>
      </c>
      <c r="G25" t="s">
        <v>47</v>
      </c>
      <c r="H25" t="s">
        <v>48</v>
      </c>
      <c r="I25">
        <v>0.0</v>
      </c>
      <c r="J25" t="str">
        <f>VLOOKUP($E25,MAPPING!$B$2:$F$7,2,0)</f>
        <v>STRING</v>
      </c>
      <c r="K25" s="13">
        <v>50.0</v>
      </c>
      <c r="L25" t="s">
        <v>47</v>
      </c>
      <c r="M25" t="s">
        <v>48</v>
      </c>
      <c r="N25">
        <v>0.0</v>
      </c>
      <c r="O25" t="str">
        <f>CONCATENATE("DROP TABLE IF EXISTS ",UPPER($B$25),";",CHAR(10),"CREATE TABLE ",UPPER($B$25),"(")</f>
        <v>DROP TABLE IF EXISTS ACCOUNT;
CREATE TABLE ACCOUNT(</v>
      </c>
      <c r="P25" t="str">
        <f t="shared" ref="P25:P43" si="5">CONCATENATE(UPPER($D25)," ",J25,",")</f>
        <v>ACCOUNT_ID STRING,</v>
      </c>
      <c r="Q25" t="str">
        <f>VLOOKUP($E25,MAPPING!$B$2:$F$7,3,0)</f>
        <v>VARCHAR</v>
      </c>
      <c r="R25" s="13">
        <v>50.0</v>
      </c>
      <c r="S25" t="s">
        <v>47</v>
      </c>
      <c r="T25" t="s">
        <v>48</v>
      </c>
      <c r="U25">
        <v>0.0</v>
      </c>
      <c r="V25" s="28" t="str">
        <f>CONCATENATE("DROP TABLE IF EXISTS ",UPPER($B$25),";",CHAR(10),"CREATE TABLE ",UPPER($B$25),"(")</f>
        <v>DROP TABLE IF EXISTS ACCOUNT;
CREATE TABLE ACCOUNT(</v>
      </c>
      <c r="W25" s="27" t="str">
        <f t="shared" ref="W25:W45" si="6">CONCATENATE(UPPER($D25)," ",Q25,"(",R25,")",IF(U25&lt;&gt;"",CONCATENATE(" DEFAULT ",U25),""),IF(S25="Y"," NOT NULL",""),",")</f>
        <v>ACCOUNT_ID VARCHAR(50) DEFAULT 0 NOT NULL,</v>
      </c>
      <c r="X25" t="str">
        <f>VLOOKUP($E25,MAPPING!$B$2:$F$7,4,0)</f>
        <v>VARCHAR2</v>
      </c>
      <c r="Y25" s="13">
        <v>50.0</v>
      </c>
      <c r="Z25" t="s">
        <v>47</v>
      </c>
      <c r="AA25" t="s">
        <v>48</v>
      </c>
      <c r="AB25">
        <v>0.0</v>
      </c>
      <c r="AC25" s="28" t="str">
        <f>CONCATENATE("DROP TABLE ",UPPER($B$25),";",CHAR(10),"CREATE TABLE ",UPPER($B$25),"(",CHAR(10),)</f>
        <v>DROP TABLE ACCOUNT;
CREATE TABLE ACCOUNT(
</v>
      </c>
      <c r="AD25" s="29" t="str">
        <f t="shared" ref="AD25:AD45" si="7">CONCATENATE(UPPER($D25)," ",X25,IF(X25="INTEGER","",CONCATENATE("(",Y25,")")) ,IF(Z25="Y"," NOT NULL",""),",")</f>
        <v>ACCOUNT_ID VARCHAR2(50) NOT NULL,</v>
      </c>
      <c r="AE25" t="str">
        <f>VLOOKUP($E25,MAPPING!$B$2:$F$7,5,0)</f>
        <v> VARCHAR</v>
      </c>
      <c r="AF25" s="13">
        <v>50.0</v>
      </c>
      <c r="AG25" t="s">
        <v>47</v>
      </c>
      <c r="AH25" t="s">
        <v>48</v>
      </c>
      <c r="AI25">
        <v>0.0</v>
      </c>
      <c r="AJ25" t="str">
        <f>CONCATENATE("DROP TABLE IF EXISTS ",UPPER($B$25),";",CHAR(10),"CREATE TABLE ",UPPER($B$25),"(")</f>
        <v>DROP TABLE IF EXISTS ACCOUNT;
CREATE TABLE ACCOUNT(</v>
      </c>
      <c r="AK25" t="str">
        <f t="shared" ref="AK25:AK45" si="8">CONCATENATE(UPPER($D25)," ",AE25,IF(AE25="INTEGER","",CONCATENATE("(",AF25,")")) ,IF(AI25&lt;&gt;"",CONCATENATE(" DEFAULT ",AI25),""),IF(AG25="Y"," NOT NULL",""),",")</f>
        <v>ACCOUNT_ID  VARCHAR(50) DEFAULT 0 NOT NULL,</v>
      </c>
    </row>
    <row r="26">
      <c r="A26" s="24"/>
      <c r="B26" s="24"/>
      <c r="C26" s="26">
        <v>1.0</v>
      </c>
      <c r="D26" t="s">
        <v>49</v>
      </c>
      <c r="E26" t="s">
        <v>7</v>
      </c>
      <c r="F26" s="13">
        <v>50.0</v>
      </c>
      <c r="G26" t="s">
        <v>48</v>
      </c>
      <c r="H26" t="s">
        <v>48</v>
      </c>
      <c r="J26" t="str">
        <f>VLOOKUP($E26,MAPPING!$B$2:$F$7,2,0)</f>
        <v>STRING</v>
      </c>
      <c r="K26" s="13">
        <v>50.0</v>
      </c>
      <c r="L26" t="s">
        <v>48</v>
      </c>
      <c r="M26" t="s">
        <v>48</v>
      </c>
      <c r="P26" t="str">
        <f t="shared" si="5"/>
        <v>ACCOUNT_TYPE_ID STRING,</v>
      </c>
      <c r="Q26" t="str">
        <f>VLOOKUP($E26,MAPPING!$B$2:$F$7,3,0)</f>
        <v>VARCHAR</v>
      </c>
      <c r="R26" s="13">
        <v>50.0</v>
      </c>
      <c r="S26" t="s">
        <v>48</v>
      </c>
      <c r="T26" t="s">
        <v>48</v>
      </c>
      <c r="W26" t="str">
        <f t="shared" si="6"/>
        <v>ACCOUNT_TYPE_ID VARCHAR(50),</v>
      </c>
      <c r="X26" t="str">
        <f>VLOOKUP($E26,MAPPING!$B$2:$F$7,4,0)</f>
        <v>VARCHAR2</v>
      </c>
      <c r="Y26" s="13">
        <v>50.0</v>
      </c>
      <c r="Z26" t="s">
        <v>48</v>
      </c>
      <c r="AA26" t="s">
        <v>48</v>
      </c>
      <c r="AD26" s="29" t="str">
        <f t="shared" si="7"/>
        <v>ACCOUNT_TYPE_ID VARCHAR2(50),</v>
      </c>
      <c r="AE26" t="str">
        <f>VLOOKUP($E26,MAPPING!$B$2:$F$7,5,0)</f>
        <v> VARCHAR</v>
      </c>
      <c r="AF26" s="13">
        <v>50.0</v>
      </c>
      <c r="AG26" t="s">
        <v>48</v>
      </c>
      <c r="AH26" t="s">
        <v>48</v>
      </c>
      <c r="AK26" t="str">
        <f t="shared" si="8"/>
        <v>ACCOUNT_TYPE_ID  VARCHAR(50),</v>
      </c>
    </row>
    <row r="27">
      <c r="A27" s="24"/>
      <c r="B27" s="24"/>
      <c r="C27" s="26">
        <v>2.0</v>
      </c>
      <c r="D27" t="s">
        <v>50</v>
      </c>
      <c r="E27" t="s">
        <v>7</v>
      </c>
      <c r="F27" s="13">
        <v>50.0</v>
      </c>
      <c r="G27" t="s">
        <v>48</v>
      </c>
      <c r="H27" t="s">
        <v>48</v>
      </c>
      <c r="J27" t="str">
        <f>VLOOKUP($E27,MAPPING!$B$2:$F$7,2,0)</f>
        <v>STRING</v>
      </c>
      <c r="K27" s="13">
        <v>50.0</v>
      </c>
      <c r="L27" t="s">
        <v>48</v>
      </c>
      <c r="M27" t="s">
        <v>48</v>
      </c>
      <c r="P27" t="str">
        <f t="shared" si="5"/>
        <v>ACCOUNT_STATUS_ID STRING,</v>
      </c>
      <c r="Q27" t="str">
        <f>VLOOKUP($E27,MAPPING!$B$2:$F$7,3,0)</f>
        <v>VARCHAR</v>
      </c>
      <c r="R27" s="13">
        <v>50.0</v>
      </c>
      <c r="S27" t="s">
        <v>48</v>
      </c>
      <c r="T27" t="s">
        <v>48</v>
      </c>
      <c r="W27" t="str">
        <f t="shared" si="6"/>
        <v>ACCOUNT_STATUS_ID VARCHAR(50),</v>
      </c>
      <c r="X27" t="str">
        <f>VLOOKUP($E27,MAPPING!$B$2:$F$7,4,0)</f>
        <v>VARCHAR2</v>
      </c>
      <c r="Y27" s="13">
        <v>50.0</v>
      </c>
      <c r="Z27" t="s">
        <v>48</v>
      </c>
      <c r="AA27" t="s">
        <v>48</v>
      </c>
      <c r="AD27" s="29" t="str">
        <f t="shared" si="7"/>
        <v>ACCOUNT_STATUS_ID VARCHAR2(50),</v>
      </c>
      <c r="AE27" t="str">
        <f>VLOOKUP($E27,MAPPING!$B$2:$F$7,5,0)</f>
        <v> VARCHAR</v>
      </c>
      <c r="AF27" s="13">
        <v>50.0</v>
      </c>
      <c r="AG27" t="s">
        <v>48</v>
      </c>
      <c r="AH27" t="s">
        <v>48</v>
      </c>
      <c r="AK27" t="str">
        <f t="shared" si="8"/>
        <v>ACCOUNT_STATUS_ID  VARCHAR(50),</v>
      </c>
    </row>
    <row r="28">
      <c r="A28" s="24"/>
      <c r="B28" s="24"/>
      <c r="C28" s="26">
        <v>3.0</v>
      </c>
      <c r="D28" t="s">
        <v>51</v>
      </c>
      <c r="E28" t="s">
        <v>7</v>
      </c>
      <c r="F28" s="13">
        <v>50.0</v>
      </c>
      <c r="G28" t="s">
        <v>48</v>
      </c>
      <c r="H28" t="s">
        <v>48</v>
      </c>
      <c r="J28" t="str">
        <f>VLOOKUP($E28,MAPPING!$B$2:$F$7,2,0)</f>
        <v>STRING</v>
      </c>
      <c r="K28" s="13">
        <v>50.0</v>
      </c>
      <c r="L28" t="s">
        <v>48</v>
      </c>
      <c r="M28" t="s">
        <v>48</v>
      </c>
      <c r="P28" t="str">
        <f t="shared" si="5"/>
        <v>PRODUCT_TYPE_ID STRING,</v>
      </c>
      <c r="Q28" t="str">
        <f>VLOOKUP($E28,MAPPING!$B$2:$F$7,3,0)</f>
        <v>VARCHAR</v>
      </c>
      <c r="R28" s="13">
        <v>50.0</v>
      </c>
      <c r="S28" t="s">
        <v>48</v>
      </c>
      <c r="T28" t="s">
        <v>48</v>
      </c>
      <c r="W28" t="str">
        <f t="shared" si="6"/>
        <v>PRODUCT_TYPE_ID VARCHAR(50),</v>
      </c>
      <c r="X28" t="str">
        <f>VLOOKUP($E28,MAPPING!$B$2:$F$7,4,0)</f>
        <v>VARCHAR2</v>
      </c>
      <c r="Y28" s="13">
        <v>50.0</v>
      </c>
      <c r="Z28" t="s">
        <v>48</v>
      </c>
      <c r="AA28" t="s">
        <v>48</v>
      </c>
      <c r="AD28" s="29" t="str">
        <f t="shared" si="7"/>
        <v>PRODUCT_TYPE_ID VARCHAR2(50),</v>
      </c>
      <c r="AE28" t="str">
        <f>VLOOKUP($E28,MAPPING!$B$2:$F$7,5,0)</f>
        <v> VARCHAR</v>
      </c>
      <c r="AF28" s="13">
        <v>50.0</v>
      </c>
      <c r="AG28" t="s">
        <v>48</v>
      </c>
      <c r="AH28" t="s">
        <v>48</v>
      </c>
      <c r="AK28" t="str">
        <f t="shared" si="8"/>
        <v>PRODUCT_TYPE_ID  VARCHAR(50),</v>
      </c>
    </row>
    <row r="29">
      <c r="A29" s="24"/>
      <c r="B29" s="24"/>
      <c r="C29" s="26">
        <v>4.0</v>
      </c>
      <c r="D29" t="s">
        <v>52</v>
      </c>
      <c r="E29" t="s">
        <v>7</v>
      </c>
      <c r="F29" s="13">
        <v>50.0</v>
      </c>
      <c r="G29" t="s">
        <v>48</v>
      </c>
      <c r="H29" t="s">
        <v>48</v>
      </c>
      <c r="J29" t="str">
        <f>VLOOKUP($E29,MAPPING!$B$2:$F$7,2,0)</f>
        <v>STRING</v>
      </c>
      <c r="K29" s="13">
        <v>50.0</v>
      </c>
      <c r="L29" t="s">
        <v>48</v>
      </c>
      <c r="M29" t="s">
        <v>48</v>
      </c>
      <c r="P29" t="str">
        <f t="shared" si="5"/>
        <v>CUSTOMER_ID STRING,</v>
      </c>
      <c r="Q29" t="str">
        <f>VLOOKUP($E29,MAPPING!$B$2:$F$7,3,0)</f>
        <v>VARCHAR</v>
      </c>
      <c r="R29" s="13">
        <v>50.0</v>
      </c>
      <c r="S29" t="s">
        <v>48</v>
      </c>
      <c r="T29" t="s">
        <v>48</v>
      </c>
      <c r="W29" t="str">
        <f t="shared" si="6"/>
        <v>CUSTOMER_ID VARCHAR(50),</v>
      </c>
      <c r="X29" t="str">
        <f>VLOOKUP($E29,MAPPING!$B$2:$F$7,4,0)</f>
        <v>VARCHAR2</v>
      </c>
      <c r="Y29" s="13">
        <v>50.0</v>
      </c>
      <c r="Z29" t="s">
        <v>48</v>
      </c>
      <c r="AA29" t="s">
        <v>48</v>
      </c>
      <c r="AD29" s="29" t="str">
        <f t="shared" si="7"/>
        <v>CUSTOMER_ID VARCHAR2(50),</v>
      </c>
      <c r="AE29" t="str">
        <f>VLOOKUP($E29,MAPPING!$B$2:$F$7,5,0)</f>
        <v> VARCHAR</v>
      </c>
      <c r="AF29" s="13">
        <v>50.0</v>
      </c>
      <c r="AG29" t="s">
        <v>48</v>
      </c>
      <c r="AH29" t="s">
        <v>48</v>
      </c>
      <c r="AK29" t="str">
        <f t="shared" si="8"/>
        <v>CUSTOMER_ID  VARCHAR(50),</v>
      </c>
    </row>
    <row r="30">
      <c r="A30" s="24"/>
      <c r="B30" s="24"/>
      <c r="C30" s="26">
        <v>5.0</v>
      </c>
      <c r="D30" t="s">
        <v>53</v>
      </c>
      <c r="E30" t="s">
        <v>12</v>
      </c>
      <c r="F30">
        <v>10.0</v>
      </c>
      <c r="G30" t="s">
        <v>48</v>
      </c>
      <c r="H30" t="s">
        <v>48</v>
      </c>
      <c r="J30" t="str">
        <f>VLOOKUP($E30,MAPPING!$B$2:$F$7,2,0)</f>
        <v>INT</v>
      </c>
      <c r="K30">
        <v>10.0</v>
      </c>
      <c r="L30" t="s">
        <v>48</v>
      </c>
      <c r="M30" t="s">
        <v>48</v>
      </c>
      <c r="P30" t="str">
        <f t="shared" si="5"/>
        <v>PIN_NUMBER INT,</v>
      </c>
      <c r="Q30" t="str">
        <f>VLOOKUP($E30,MAPPING!$B$2:$F$7,3,0)</f>
        <v>INTEGER</v>
      </c>
      <c r="R30" s="11">
        <v>50.0</v>
      </c>
      <c r="S30" t="s">
        <v>48</v>
      </c>
      <c r="T30" t="s">
        <v>48</v>
      </c>
      <c r="W30" t="str">
        <f t="shared" si="6"/>
        <v>PIN_NUMBER INTEGER(50),</v>
      </c>
      <c r="X30" t="str">
        <f>VLOOKUP($E30,MAPPING!$B$2:$F$7,4,0)</f>
        <v>INTEGER</v>
      </c>
      <c r="Y30" s="11">
        <v>50.0</v>
      </c>
      <c r="Z30" t="s">
        <v>48</v>
      </c>
      <c r="AA30" t="s">
        <v>48</v>
      </c>
      <c r="AD30" s="29" t="str">
        <f t="shared" si="7"/>
        <v>PIN_NUMBER INTEGER,</v>
      </c>
      <c r="AE30" t="str">
        <f>VLOOKUP($E30,MAPPING!$B$2:$F$7,5,0)</f>
        <v>INTEGER</v>
      </c>
      <c r="AF30" s="11">
        <v>50.0</v>
      </c>
      <c r="AG30" t="s">
        <v>48</v>
      </c>
      <c r="AH30" t="s">
        <v>48</v>
      </c>
      <c r="AK30" t="str">
        <f t="shared" si="8"/>
        <v>PIN_NUMBER INTEGER,</v>
      </c>
    </row>
    <row r="31">
      <c r="A31" s="24"/>
      <c r="B31" s="24"/>
      <c r="C31" s="26">
        <v>6.0</v>
      </c>
      <c r="D31" t="s">
        <v>54</v>
      </c>
      <c r="E31" t="s">
        <v>7</v>
      </c>
      <c r="F31">
        <v>50.0</v>
      </c>
      <c r="G31" t="s">
        <v>48</v>
      </c>
      <c r="H31" t="s">
        <v>48</v>
      </c>
      <c r="J31" t="str">
        <f>VLOOKUP($E31,MAPPING!$B$2:$F$7,2,0)</f>
        <v>STRING</v>
      </c>
      <c r="K31">
        <v>50.0</v>
      </c>
      <c r="L31" t="s">
        <v>48</v>
      </c>
      <c r="M31" t="s">
        <v>48</v>
      </c>
      <c r="P31" t="str">
        <f t="shared" si="5"/>
        <v>NATIONALITY STRING,</v>
      </c>
      <c r="Q31" t="str">
        <f>VLOOKUP($E31,MAPPING!$B$2:$F$7,3,0)</f>
        <v>VARCHAR</v>
      </c>
      <c r="R31">
        <v>50.0</v>
      </c>
      <c r="S31" t="s">
        <v>48</v>
      </c>
      <c r="T31" t="s">
        <v>48</v>
      </c>
      <c r="W31" t="str">
        <f t="shared" si="6"/>
        <v>NATIONALITY VARCHAR(50),</v>
      </c>
      <c r="X31" t="str">
        <f>VLOOKUP($E31,MAPPING!$B$2:$F$7,4,0)</f>
        <v>VARCHAR2</v>
      </c>
      <c r="Y31">
        <v>50.0</v>
      </c>
      <c r="Z31" t="s">
        <v>48</v>
      </c>
      <c r="AA31" t="s">
        <v>48</v>
      </c>
      <c r="AD31" s="29" t="str">
        <f t="shared" si="7"/>
        <v>NATIONALITY VARCHAR2(50),</v>
      </c>
      <c r="AE31" t="str">
        <f>VLOOKUP($E31,MAPPING!$B$2:$F$7,5,0)</f>
        <v> VARCHAR</v>
      </c>
      <c r="AF31">
        <v>50.0</v>
      </c>
      <c r="AG31" t="s">
        <v>48</v>
      </c>
      <c r="AH31" t="s">
        <v>48</v>
      </c>
      <c r="AK31" t="str">
        <f t="shared" si="8"/>
        <v>NATIONALITY  VARCHAR(50),</v>
      </c>
    </row>
    <row r="32">
      <c r="A32" s="24"/>
      <c r="B32" s="24"/>
      <c r="C32" s="26">
        <v>7.0</v>
      </c>
      <c r="D32" t="s">
        <v>55</v>
      </c>
      <c r="E32" t="s">
        <v>7</v>
      </c>
      <c r="F32" s="13">
        <v>50.0</v>
      </c>
      <c r="G32" t="s">
        <v>48</v>
      </c>
      <c r="H32" t="s">
        <v>48</v>
      </c>
      <c r="J32" t="str">
        <f>VLOOKUP($E32,MAPPING!$B$2:$F$7,2,0)</f>
        <v>STRING</v>
      </c>
      <c r="K32" s="13">
        <v>50.0</v>
      </c>
      <c r="L32" t="s">
        <v>48</v>
      </c>
      <c r="M32" t="s">
        <v>48</v>
      </c>
      <c r="P32" t="str">
        <f t="shared" si="5"/>
        <v>PRIMARY_IDEN_DOC STRING,</v>
      </c>
      <c r="Q32" t="str">
        <f>VLOOKUP($E32,MAPPING!$B$2:$F$7,3,0)</f>
        <v>VARCHAR</v>
      </c>
      <c r="R32" s="13">
        <v>50.0</v>
      </c>
      <c r="S32" t="s">
        <v>48</v>
      </c>
      <c r="T32" t="s">
        <v>48</v>
      </c>
      <c r="W32" t="str">
        <f t="shared" si="6"/>
        <v>PRIMARY_IDEN_DOC VARCHAR(50),</v>
      </c>
      <c r="X32" t="str">
        <f>VLOOKUP($E32,MAPPING!$B$2:$F$7,4,0)</f>
        <v>VARCHAR2</v>
      </c>
      <c r="Y32" s="13">
        <v>50.0</v>
      </c>
      <c r="Z32" t="s">
        <v>48</v>
      </c>
      <c r="AA32" t="s">
        <v>48</v>
      </c>
      <c r="AD32" s="29" t="str">
        <f t="shared" si="7"/>
        <v>PRIMARY_IDEN_DOC VARCHAR2(50),</v>
      </c>
      <c r="AE32" t="str">
        <f>VLOOKUP($E32,MAPPING!$B$2:$F$7,5,0)</f>
        <v> VARCHAR</v>
      </c>
      <c r="AF32" s="13">
        <v>50.0</v>
      </c>
      <c r="AG32" t="s">
        <v>48</v>
      </c>
      <c r="AH32" t="s">
        <v>48</v>
      </c>
      <c r="AK32" t="str">
        <f t="shared" si="8"/>
        <v>PRIMARY_IDEN_DOC  VARCHAR(50),</v>
      </c>
    </row>
    <row r="33">
      <c r="A33" s="24"/>
      <c r="B33" s="24"/>
      <c r="C33" s="26">
        <v>8.0</v>
      </c>
      <c r="D33" t="s">
        <v>56</v>
      </c>
      <c r="E33" t="s">
        <v>7</v>
      </c>
      <c r="F33" s="13">
        <v>50.0</v>
      </c>
      <c r="G33" t="s">
        <v>48</v>
      </c>
      <c r="H33" t="s">
        <v>48</v>
      </c>
      <c r="J33" t="str">
        <f>VLOOKUP($E33,MAPPING!$B$2:$F$7,2,0)</f>
        <v>STRING</v>
      </c>
      <c r="K33" s="13">
        <v>50.0</v>
      </c>
      <c r="L33" t="s">
        <v>48</v>
      </c>
      <c r="M33" t="s">
        <v>48</v>
      </c>
      <c r="P33" t="str">
        <f t="shared" si="5"/>
        <v>PRIMARY_IDEN_DOC_ID STRING,</v>
      </c>
      <c r="Q33" t="str">
        <f>VLOOKUP($E33,MAPPING!$B$2:$F$7,3,0)</f>
        <v>VARCHAR</v>
      </c>
      <c r="R33" s="13">
        <v>50.0</v>
      </c>
      <c r="S33" t="s">
        <v>48</v>
      </c>
      <c r="T33" t="s">
        <v>48</v>
      </c>
      <c r="W33" t="str">
        <f t="shared" si="6"/>
        <v>PRIMARY_IDEN_DOC_ID VARCHAR(50),</v>
      </c>
      <c r="X33" t="str">
        <f>VLOOKUP($E33,MAPPING!$B$2:$F$7,4,0)</f>
        <v>VARCHAR2</v>
      </c>
      <c r="Y33" s="13">
        <v>50.0</v>
      </c>
      <c r="Z33" t="s">
        <v>48</v>
      </c>
      <c r="AA33" t="s">
        <v>48</v>
      </c>
      <c r="AD33" s="29" t="str">
        <f t="shared" si="7"/>
        <v>PRIMARY_IDEN_DOC_ID VARCHAR2(50),</v>
      </c>
      <c r="AE33" t="str">
        <f>VLOOKUP($E33,MAPPING!$B$2:$F$7,5,0)</f>
        <v> VARCHAR</v>
      </c>
      <c r="AF33" s="13">
        <v>50.0</v>
      </c>
      <c r="AG33" t="s">
        <v>48</v>
      </c>
      <c r="AH33" t="s">
        <v>48</v>
      </c>
      <c r="AK33" t="str">
        <f t="shared" si="8"/>
        <v>PRIMARY_IDEN_DOC_ID  VARCHAR(50),</v>
      </c>
    </row>
    <row r="34">
      <c r="A34" s="24"/>
      <c r="B34" s="24"/>
      <c r="C34" s="26">
        <v>9.0</v>
      </c>
      <c r="D34" t="s">
        <v>57</v>
      </c>
      <c r="E34" t="s">
        <v>7</v>
      </c>
      <c r="F34" s="13">
        <v>50.0</v>
      </c>
      <c r="G34" t="s">
        <v>48</v>
      </c>
      <c r="H34" t="s">
        <v>48</v>
      </c>
      <c r="J34" t="str">
        <f>VLOOKUP($E34,MAPPING!$B$2:$F$7,2,0)</f>
        <v>STRING</v>
      </c>
      <c r="K34" s="13">
        <v>50.0</v>
      </c>
      <c r="L34" t="s">
        <v>48</v>
      </c>
      <c r="M34" t="s">
        <v>48</v>
      </c>
      <c r="P34" t="str">
        <f t="shared" si="5"/>
        <v>SECONDARY_IDEN_DOC STRING,</v>
      </c>
      <c r="Q34" t="str">
        <f>VLOOKUP($E34,MAPPING!$B$2:$F$7,3,0)</f>
        <v>VARCHAR</v>
      </c>
      <c r="R34" s="13">
        <v>50.0</v>
      </c>
      <c r="S34" t="s">
        <v>48</v>
      </c>
      <c r="T34" t="s">
        <v>48</v>
      </c>
      <c r="W34" t="str">
        <f t="shared" si="6"/>
        <v>SECONDARY_IDEN_DOC VARCHAR(50),</v>
      </c>
      <c r="X34" t="str">
        <f>VLOOKUP($E34,MAPPING!$B$2:$F$7,4,0)</f>
        <v>VARCHAR2</v>
      </c>
      <c r="Y34" s="13">
        <v>50.0</v>
      </c>
      <c r="Z34" t="s">
        <v>48</v>
      </c>
      <c r="AA34" t="s">
        <v>48</v>
      </c>
      <c r="AD34" s="29" t="str">
        <f t="shared" si="7"/>
        <v>SECONDARY_IDEN_DOC VARCHAR2(50),</v>
      </c>
      <c r="AE34" t="str">
        <f>VLOOKUP($E34,MAPPING!$B$2:$F$7,5,0)</f>
        <v> VARCHAR</v>
      </c>
      <c r="AF34" s="13">
        <v>50.0</v>
      </c>
      <c r="AG34" t="s">
        <v>48</v>
      </c>
      <c r="AH34" t="s">
        <v>48</v>
      </c>
      <c r="AK34" t="str">
        <f t="shared" si="8"/>
        <v>SECONDARY_IDEN_DOC  VARCHAR(50),</v>
      </c>
    </row>
    <row r="35">
      <c r="A35" s="24"/>
      <c r="B35" s="24"/>
      <c r="C35" s="26">
        <v>10.0</v>
      </c>
      <c r="D35" t="s">
        <v>58</v>
      </c>
      <c r="E35" t="s">
        <v>7</v>
      </c>
      <c r="F35" s="13">
        <v>50.0</v>
      </c>
      <c r="G35" t="s">
        <v>48</v>
      </c>
      <c r="H35" t="s">
        <v>48</v>
      </c>
      <c r="J35" t="str">
        <f>VLOOKUP($E35,MAPPING!$B$2:$F$7,2,0)</f>
        <v>STRING</v>
      </c>
      <c r="K35" s="13">
        <v>50.0</v>
      </c>
      <c r="L35" t="s">
        <v>48</v>
      </c>
      <c r="M35" t="s">
        <v>48</v>
      </c>
      <c r="P35" t="str">
        <f t="shared" si="5"/>
        <v>SECONDARY_IDEN_DOC_ID STRING,</v>
      </c>
      <c r="Q35" t="str">
        <f>VLOOKUP($E35,MAPPING!$B$2:$F$7,3,0)</f>
        <v>VARCHAR</v>
      </c>
      <c r="R35" s="13">
        <v>50.0</v>
      </c>
      <c r="S35" t="s">
        <v>48</v>
      </c>
      <c r="T35" t="s">
        <v>48</v>
      </c>
      <c r="W35" t="str">
        <f t="shared" si="6"/>
        <v>SECONDARY_IDEN_DOC_ID VARCHAR(50),</v>
      </c>
      <c r="X35" t="str">
        <f>VLOOKUP($E35,MAPPING!$B$2:$F$7,4,0)</f>
        <v>VARCHAR2</v>
      </c>
      <c r="Y35" s="13">
        <v>50.0</v>
      </c>
      <c r="Z35" t="s">
        <v>48</v>
      </c>
      <c r="AA35" t="s">
        <v>48</v>
      </c>
      <c r="AD35" s="29" t="str">
        <f t="shared" si="7"/>
        <v>SECONDARY_IDEN_DOC_ID VARCHAR2(50),</v>
      </c>
      <c r="AE35" t="str">
        <f>VLOOKUP($E35,MAPPING!$B$2:$F$7,5,0)</f>
        <v> VARCHAR</v>
      </c>
      <c r="AF35" s="13">
        <v>50.0</v>
      </c>
      <c r="AG35" t="s">
        <v>48</v>
      </c>
      <c r="AH35" t="s">
        <v>48</v>
      </c>
      <c r="AK35" t="str">
        <f t="shared" si="8"/>
        <v>SECONDARY_IDEN_DOC_ID  VARCHAR(50),</v>
      </c>
    </row>
    <row r="36">
      <c r="A36" s="24"/>
      <c r="B36" s="24"/>
      <c r="C36" s="26">
        <v>11.0</v>
      </c>
      <c r="D36" t="s">
        <v>59</v>
      </c>
      <c r="E36" t="s">
        <v>7</v>
      </c>
      <c r="F36" s="27">
        <v>10.0</v>
      </c>
      <c r="G36" t="s">
        <v>48</v>
      </c>
      <c r="H36" t="s">
        <v>48</v>
      </c>
      <c r="J36" t="str">
        <f>VLOOKUP($E36,MAPPING!$B$2:$F$7,2,0)</f>
        <v>STRING</v>
      </c>
      <c r="K36" s="27">
        <v>10.0</v>
      </c>
      <c r="L36" t="s">
        <v>48</v>
      </c>
      <c r="M36" t="s">
        <v>48</v>
      </c>
      <c r="P36" t="str">
        <f t="shared" si="5"/>
        <v>ACCOUNT_OPEN_DATE STRING,</v>
      </c>
      <c r="Q36" t="str">
        <f>VLOOKUP($E36,MAPPING!$B$2:$F$7,3,0)</f>
        <v>VARCHAR</v>
      </c>
      <c r="R36" s="27">
        <v>10.0</v>
      </c>
      <c r="S36" t="s">
        <v>48</v>
      </c>
      <c r="T36" t="s">
        <v>48</v>
      </c>
      <c r="W36" t="str">
        <f t="shared" si="6"/>
        <v>ACCOUNT_OPEN_DATE VARCHAR(10),</v>
      </c>
      <c r="X36" t="str">
        <f>VLOOKUP($E36,MAPPING!$B$2:$F$7,4,0)</f>
        <v>VARCHAR2</v>
      </c>
      <c r="Y36" s="27">
        <v>10.0</v>
      </c>
      <c r="Z36" t="s">
        <v>48</v>
      </c>
      <c r="AA36" t="s">
        <v>48</v>
      </c>
      <c r="AD36" s="29" t="str">
        <f t="shared" si="7"/>
        <v>ACCOUNT_OPEN_DATE VARCHAR2(10),</v>
      </c>
      <c r="AE36" t="str">
        <f>VLOOKUP($E36,MAPPING!$B$2:$F$7,5,0)</f>
        <v> VARCHAR</v>
      </c>
      <c r="AF36" s="27">
        <v>10.0</v>
      </c>
      <c r="AG36" t="s">
        <v>48</v>
      </c>
      <c r="AH36" t="s">
        <v>48</v>
      </c>
      <c r="AK36" t="str">
        <f t="shared" si="8"/>
        <v>ACCOUNT_OPEN_DATE  VARCHAR(10),</v>
      </c>
    </row>
    <row r="37">
      <c r="A37" s="24"/>
      <c r="B37" s="24"/>
      <c r="C37" s="26">
        <v>12.0</v>
      </c>
      <c r="D37" t="s">
        <v>60</v>
      </c>
      <c r="E37" t="s">
        <v>7</v>
      </c>
      <c r="F37">
        <v>50.0</v>
      </c>
      <c r="G37" t="s">
        <v>48</v>
      </c>
      <c r="H37" t="s">
        <v>48</v>
      </c>
      <c r="J37" t="str">
        <f>VLOOKUP($E37,MAPPING!$B$2:$F$7,2,0)</f>
        <v>STRING</v>
      </c>
      <c r="K37">
        <v>50.0</v>
      </c>
      <c r="L37" t="s">
        <v>48</v>
      </c>
      <c r="M37" t="s">
        <v>48</v>
      </c>
      <c r="P37" t="str">
        <f t="shared" si="5"/>
        <v>ACCOUNT_NUMBER STRING,</v>
      </c>
      <c r="Q37" t="str">
        <f>VLOOKUP($E37,MAPPING!$B$2:$F$7,3,0)</f>
        <v>VARCHAR</v>
      </c>
      <c r="R37">
        <v>50.0</v>
      </c>
      <c r="S37" t="s">
        <v>48</v>
      </c>
      <c r="T37" t="s">
        <v>48</v>
      </c>
      <c r="W37" t="str">
        <f t="shared" si="6"/>
        <v>ACCOUNT_NUMBER VARCHAR(50),</v>
      </c>
      <c r="X37" t="str">
        <f>VLOOKUP($E37,MAPPING!$B$2:$F$7,4,0)</f>
        <v>VARCHAR2</v>
      </c>
      <c r="Y37">
        <v>50.0</v>
      </c>
      <c r="Z37" t="s">
        <v>48</v>
      </c>
      <c r="AA37" t="s">
        <v>48</v>
      </c>
      <c r="AD37" s="29" t="str">
        <f t="shared" si="7"/>
        <v>ACCOUNT_NUMBER VARCHAR2(50),</v>
      </c>
      <c r="AE37" t="str">
        <f>VLOOKUP($E37,MAPPING!$B$2:$F$7,5,0)</f>
        <v> VARCHAR</v>
      </c>
      <c r="AF37">
        <v>50.0</v>
      </c>
      <c r="AG37" t="s">
        <v>48</v>
      </c>
      <c r="AH37" t="s">
        <v>48</v>
      </c>
      <c r="AK37" t="str">
        <f t="shared" si="8"/>
        <v>ACCOUNT_NUMBER  VARCHAR(50),</v>
      </c>
    </row>
    <row r="38">
      <c r="A38" s="24"/>
      <c r="B38" s="24"/>
      <c r="C38" s="26">
        <v>13.0</v>
      </c>
      <c r="D38" t="s">
        <v>61</v>
      </c>
      <c r="E38" t="s">
        <v>12</v>
      </c>
      <c r="F38" s="27">
        <v>20.0</v>
      </c>
      <c r="G38" t="s">
        <v>48</v>
      </c>
      <c r="H38" t="s">
        <v>48</v>
      </c>
      <c r="J38" t="str">
        <f>VLOOKUP($E38,MAPPING!$B$2:$F$7,2,0)</f>
        <v>INT</v>
      </c>
      <c r="K38" s="27">
        <v>20.0</v>
      </c>
      <c r="L38" t="s">
        <v>48</v>
      </c>
      <c r="M38" t="s">
        <v>48</v>
      </c>
      <c r="P38" t="str">
        <f t="shared" si="5"/>
        <v>OPENING_BALANCE INT,</v>
      </c>
      <c r="Q38" t="str">
        <f>VLOOKUP($E38,MAPPING!$B$2:$F$7,3,0)</f>
        <v>INTEGER</v>
      </c>
      <c r="R38" s="27">
        <v>20.0</v>
      </c>
      <c r="S38" t="s">
        <v>48</v>
      </c>
      <c r="T38" t="s">
        <v>48</v>
      </c>
      <c r="W38" t="str">
        <f t="shared" si="6"/>
        <v>OPENING_BALANCE INTEGER(20),</v>
      </c>
      <c r="X38" t="str">
        <f>VLOOKUP($E38,MAPPING!$B$2:$F$7,4,0)</f>
        <v>INTEGER</v>
      </c>
      <c r="Y38" s="27">
        <v>20.0</v>
      </c>
      <c r="Z38" t="s">
        <v>48</v>
      </c>
      <c r="AA38" t="s">
        <v>48</v>
      </c>
      <c r="AD38" s="29" t="str">
        <f t="shared" si="7"/>
        <v>OPENING_BALANCE INTEGER,</v>
      </c>
      <c r="AE38" t="str">
        <f>VLOOKUP($E38,MAPPING!$B$2:$F$7,5,0)</f>
        <v>INTEGER</v>
      </c>
      <c r="AF38" s="27">
        <v>20.0</v>
      </c>
      <c r="AG38" t="s">
        <v>48</v>
      </c>
      <c r="AH38" t="s">
        <v>48</v>
      </c>
      <c r="AK38" t="str">
        <f t="shared" si="8"/>
        <v>OPENING_BALANCE INTEGER,</v>
      </c>
    </row>
    <row r="39">
      <c r="A39" s="24"/>
      <c r="B39" s="24"/>
      <c r="C39" s="26">
        <v>14.0</v>
      </c>
      <c r="D39" t="s">
        <v>62</v>
      </c>
      <c r="E39" t="s">
        <v>12</v>
      </c>
      <c r="F39" s="27">
        <v>20.0</v>
      </c>
      <c r="G39" t="s">
        <v>48</v>
      </c>
      <c r="H39" t="s">
        <v>48</v>
      </c>
      <c r="J39" t="str">
        <f>VLOOKUP($E39,MAPPING!$B$2:$F$7,2,0)</f>
        <v>INT</v>
      </c>
      <c r="K39" s="27">
        <v>20.0</v>
      </c>
      <c r="L39" t="s">
        <v>48</v>
      </c>
      <c r="M39" t="s">
        <v>48</v>
      </c>
      <c r="P39" t="str">
        <f t="shared" si="5"/>
        <v>CURRENT_BALANCE INT,</v>
      </c>
      <c r="Q39" t="str">
        <f>VLOOKUP($E39,MAPPING!$B$2:$F$7,3,0)</f>
        <v>INTEGER</v>
      </c>
      <c r="R39" s="27">
        <v>20.0</v>
      </c>
      <c r="S39" t="s">
        <v>48</v>
      </c>
      <c r="T39" t="s">
        <v>48</v>
      </c>
      <c r="W39" t="str">
        <f t="shared" si="6"/>
        <v>CURRENT_BALANCE INTEGER(20),</v>
      </c>
      <c r="X39" t="str">
        <f>VLOOKUP($E39,MAPPING!$B$2:$F$7,4,0)</f>
        <v>INTEGER</v>
      </c>
      <c r="Y39" s="27">
        <v>20.0</v>
      </c>
      <c r="Z39" t="s">
        <v>48</v>
      </c>
      <c r="AA39" t="s">
        <v>48</v>
      </c>
      <c r="AD39" s="29" t="str">
        <f t="shared" si="7"/>
        <v>CURRENT_BALANCE INTEGER,</v>
      </c>
      <c r="AE39" t="str">
        <f>VLOOKUP($E39,MAPPING!$B$2:$F$7,5,0)</f>
        <v>INTEGER</v>
      </c>
      <c r="AF39" s="27">
        <v>20.0</v>
      </c>
      <c r="AG39" t="s">
        <v>48</v>
      </c>
      <c r="AH39" t="s">
        <v>48</v>
      </c>
      <c r="AK39" t="str">
        <f t="shared" si="8"/>
        <v>CURRENT_BALANCE INTEGER,</v>
      </c>
    </row>
    <row r="40">
      <c r="A40" s="24"/>
      <c r="B40" s="24"/>
      <c r="C40" s="26">
        <v>15.0</v>
      </c>
      <c r="D40" t="s">
        <v>63</v>
      </c>
      <c r="E40" t="s">
        <v>12</v>
      </c>
      <c r="F40" s="27">
        <v>20.0</v>
      </c>
      <c r="G40" t="s">
        <v>48</v>
      </c>
      <c r="H40" t="s">
        <v>48</v>
      </c>
      <c r="J40" t="str">
        <f>VLOOKUP($E40,MAPPING!$B$2:$F$7,2,0)</f>
        <v>INT</v>
      </c>
      <c r="K40" s="27">
        <v>20.0</v>
      </c>
      <c r="L40" t="s">
        <v>48</v>
      </c>
      <c r="M40" t="s">
        <v>48</v>
      </c>
      <c r="P40" t="str">
        <f t="shared" si="5"/>
        <v>OVERDUE_BALANCE INT,</v>
      </c>
      <c r="Q40" t="str">
        <f>VLOOKUP($E40,MAPPING!$B$2:$F$7,3,0)</f>
        <v>INTEGER</v>
      </c>
      <c r="R40" s="27">
        <v>20.0</v>
      </c>
      <c r="S40" t="s">
        <v>48</v>
      </c>
      <c r="T40" t="s">
        <v>48</v>
      </c>
      <c r="W40" t="str">
        <f t="shared" si="6"/>
        <v>OVERDUE_BALANCE INTEGER(20),</v>
      </c>
      <c r="X40" t="str">
        <f>VLOOKUP($E40,MAPPING!$B$2:$F$7,4,0)</f>
        <v>INTEGER</v>
      </c>
      <c r="Y40" s="27">
        <v>20.0</v>
      </c>
      <c r="Z40" t="s">
        <v>48</v>
      </c>
      <c r="AA40" t="s">
        <v>48</v>
      </c>
      <c r="AD40" s="29" t="str">
        <f t="shared" si="7"/>
        <v>OVERDUE_BALANCE INTEGER,</v>
      </c>
      <c r="AE40" t="str">
        <f>VLOOKUP($E40,MAPPING!$B$2:$F$7,5,0)</f>
        <v>INTEGER</v>
      </c>
      <c r="AF40" s="27">
        <v>20.0</v>
      </c>
      <c r="AG40" t="s">
        <v>48</v>
      </c>
      <c r="AH40" t="s">
        <v>48</v>
      </c>
      <c r="AK40" t="str">
        <f t="shared" si="8"/>
        <v>OVERDUE_BALANCE INTEGER,</v>
      </c>
    </row>
    <row r="41">
      <c r="A41" s="24"/>
      <c r="B41" s="24"/>
      <c r="C41" s="26">
        <v>16.0</v>
      </c>
      <c r="D41" t="s">
        <v>64</v>
      </c>
      <c r="E41" t="s">
        <v>7</v>
      </c>
      <c r="F41">
        <v>10.0</v>
      </c>
      <c r="G41" t="s">
        <v>48</v>
      </c>
      <c r="H41" t="s">
        <v>48</v>
      </c>
      <c r="J41" t="str">
        <f>VLOOKUP($E41,MAPPING!$B$2:$F$7,2,0)</f>
        <v>STRING</v>
      </c>
      <c r="K41">
        <v>10.0</v>
      </c>
      <c r="L41" t="s">
        <v>48</v>
      </c>
      <c r="M41" t="s">
        <v>48</v>
      </c>
      <c r="P41" t="str">
        <f t="shared" si="5"/>
        <v>OVERDUE_DATE STRING,</v>
      </c>
      <c r="Q41" t="str">
        <f>VLOOKUP($E41,MAPPING!$B$2:$F$7,3,0)</f>
        <v>VARCHAR</v>
      </c>
      <c r="R41">
        <v>10.0</v>
      </c>
      <c r="S41" t="s">
        <v>48</v>
      </c>
      <c r="T41" t="s">
        <v>48</v>
      </c>
      <c r="W41" t="str">
        <f t="shared" si="6"/>
        <v>OVERDUE_DATE VARCHAR(10),</v>
      </c>
      <c r="X41" t="str">
        <f>VLOOKUP($E41,MAPPING!$B$2:$F$7,4,0)</f>
        <v>VARCHAR2</v>
      </c>
      <c r="Y41">
        <v>10.0</v>
      </c>
      <c r="Z41" t="s">
        <v>48</v>
      </c>
      <c r="AA41" t="s">
        <v>48</v>
      </c>
      <c r="AD41" s="29" t="str">
        <f t="shared" si="7"/>
        <v>OVERDUE_DATE VARCHAR2(10),</v>
      </c>
      <c r="AE41" t="str">
        <f>VLOOKUP($E41,MAPPING!$B$2:$F$7,5,0)</f>
        <v> VARCHAR</v>
      </c>
      <c r="AF41">
        <v>10.0</v>
      </c>
      <c r="AG41" t="s">
        <v>48</v>
      </c>
      <c r="AH41" t="s">
        <v>48</v>
      </c>
      <c r="AK41" t="str">
        <f t="shared" si="8"/>
        <v>OVERDUE_DATE  VARCHAR(10),</v>
      </c>
    </row>
    <row r="42">
      <c r="A42" s="24"/>
      <c r="B42" s="24"/>
      <c r="C42" s="26">
        <v>17.0</v>
      </c>
      <c r="D42" t="s">
        <v>65</v>
      </c>
      <c r="E42" t="s">
        <v>7</v>
      </c>
      <c r="F42" s="13">
        <v>10.0</v>
      </c>
      <c r="G42" t="s">
        <v>48</v>
      </c>
      <c r="H42" t="s">
        <v>48</v>
      </c>
      <c r="J42" t="str">
        <f>VLOOKUP($E42,MAPPING!$B$2:$F$7,2,0)</f>
        <v>STRING</v>
      </c>
      <c r="K42" s="13">
        <v>10.0</v>
      </c>
      <c r="L42" t="s">
        <v>48</v>
      </c>
      <c r="M42" t="s">
        <v>48</v>
      </c>
      <c r="P42" t="str">
        <f t="shared" si="5"/>
        <v>CURRENCY_CODE STRING,</v>
      </c>
      <c r="Q42" t="str">
        <f>VLOOKUP($E42,MAPPING!$B$2:$F$7,3,0)</f>
        <v>VARCHAR</v>
      </c>
      <c r="R42" s="13">
        <v>10.0</v>
      </c>
      <c r="S42" t="s">
        <v>48</v>
      </c>
      <c r="T42" t="s">
        <v>48</v>
      </c>
      <c r="W42" t="str">
        <f t="shared" si="6"/>
        <v>CURRENCY_CODE VARCHAR(10),</v>
      </c>
      <c r="X42" t="str">
        <f>VLOOKUP($E42,MAPPING!$B$2:$F$7,4,0)</f>
        <v>VARCHAR2</v>
      </c>
      <c r="Y42" s="13">
        <v>10.0</v>
      </c>
      <c r="Z42" t="s">
        <v>48</v>
      </c>
      <c r="AA42" t="s">
        <v>48</v>
      </c>
      <c r="AD42" s="29" t="str">
        <f t="shared" si="7"/>
        <v>CURRENCY_CODE VARCHAR2(10),</v>
      </c>
      <c r="AE42" t="str">
        <f>VLOOKUP($E42,MAPPING!$B$2:$F$7,5,0)</f>
        <v> VARCHAR</v>
      </c>
      <c r="AF42" s="13">
        <v>10.0</v>
      </c>
      <c r="AG42" t="s">
        <v>48</v>
      </c>
      <c r="AH42" t="s">
        <v>48</v>
      </c>
      <c r="AK42" t="str">
        <f t="shared" si="8"/>
        <v>CURRENCY_CODE  VARCHAR(10),</v>
      </c>
    </row>
    <row r="43" ht="15.75" customHeight="1">
      <c r="A43" s="24"/>
      <c r="B43" s="24"/>
      <c r="C43" s="26">
        <v>18.0</v>
      </c>
      <c r="D43" t="s">
        <v>66</v>
      </c>
      <c r="E43" t="s">
        <v>7</v>
      </c>
      <c r="F43" s="13">
        <v>10.0</v>
      </c>
      <c r="G43" t="s">
        <v>48</v>
      </c>
      <c r="H43" t="s">
        <v>48</v>
      </c>
      <c r="J43" t="str">
        <f>VLOOKUP($E43,MAPPING!$B$2:$F$7,2,0)</f>
        <v>STRING</v>
      </c>
      <c r="K43" s="13">
        <v>10.0</v>
      </c>
      <c r="L43" t="s">
        <v>48</v>
      </c>
      <c r="M43" t="s">
        <v>48</v>
      </c>
      <c r="P43" t="str">
        <f t="shared" si="5"/>
        <v>INTEREST_TYPE STRING,</v>
      </c>
      <c r="Q43" t="str">
        <f>VLOOKUP($E43,MAPPING!$B$2:$F$7,3,0)</f>
        <v>VARCHAR</v>
      </c>
      <c r="R43" s="13">
        <v>10.0</v>
      </c>
      <c r="S43" t="s">
        <v>48</v>
      </c>
      <c r="T43" t="s">
        <v>48</v>
      </c>
      <c r="W43" t="str">
        <f t="shared" si="6"/>
        <v>INTEREST_TYPE VARCHAR(10),</v>
      </c>
      <c r="X43" t="str">
        <f>VLOOKUP($E43,MAPPING!$B$2:$F$7,4,0)</f>
        <v>VARCHAR2</v>
      </c>
      <c r="Y43" s="13">
        <v>10.0</v>
      </c>
      <c r="Z43" t="s">
        <v>48</v>
      </c>
      <c r="AA43" t="s">
        <v>48</v>
      </c>
      <c r="AD43" s="29" t="str">
        <f t="shared" si="7"/>
        <v>INTEREST_TYPE VARCHAR2(10),</v>
      </c>
      <c r="AE43" t="str">
        <f>VLOOKUP($E43,MAPPING!$B$2:$F$7,5,0)</f>
        <v> VARCHAR</v>
      </c>
      <c r="AF43" s="13">
        <v>10.0</v>
      </c>
      <c r="AG43" t="s">
        <v>48</v>
      </c>
      <c r="AH43" t="s">
        <v>48</v>
      </c>
      <c r="AK43" t="str">
        <f t="shared" si="8"/>
        <v>INTEREST_TYPE  VARCHAR(10),</v>
      </c>
    </row>
    <row r="44" ht="15.75" customHeight="1">
      <c r="A44" s="24"/>
      <c r="B44" s="24"/>
      <c r="C44" s="26">
        <v>19.0</v>
      </c>
      <c r="D44" t="s">
        <v>67</v>
      </c>
      <c r="E44" t="s">
        <v>15</v>
      </c>
      <c r="F44" s="13" t="s">
        <v>23</v>
      </c>
      <c r="G44" t="s">
        <v>48</v>
      </c>
      <c r="H44" t="s">
        <v>48</v>
      </c>
      <c r="J44" t="str">
        <f>VLOOKUP($E44,MAPPING!$B$2:$F$7,2,0)</f>
        <v>DECIMAL</v>
      </c>
      <c r="K44" s="13" t="s">
        <v>23</v>
      </c>
      <c r="L44" t="s">
        <v>48</v>
      </c>
      <c r="M44" t="s">
        <v>48</v>
      </c>
      <c r="P44" t="str">
        <f>CONCATENATE(UPPER($D44)," ",J44,")")</f>
        <v>INTEREST_RATE DECIMAL)</v>
      </c>
      <c r="Q44" t="str">
        <f>VLOOKUP($E44,MAPPING!$B$2:$F$7,3,0)</f>
        <v>DECIMAL</v>
      </c>
      <c r="R44" s="13" t="s">
        <v>23</v>
      </c>
      <c r="S44" t="s">
        <v>48</v>
      </c>
      <c r="T44" t="s">
        <v>48</v>
      </c>
      <c r="W44" t="str">
        <f t="shared" si="6"/>
        <v>INTEREST_RATE DECIMAL(10,2),</v>
      </c>
      <c r="X44" t="str">
        <f>VLOOKUP($E44,MAPPING!$B$2:$F$7,4,0)</f>
        <v>DECIMAL</v>
      </c>
      <c r="Y44" s="13" t="s">
        <v>23</v>
      </c>
      <c r="Z44" t="s">
        <v>48</v>
      </c>
      <c r="AA44" t="s">
        <v>48</v>
      </c>
      <c r="AD44" s="29" t="str">
        <f t="shared" si="7"/>
        <v>INTEREST_RATE DECIMAL(10,2),</v>
      </c>
      <c r="AE44" t="str">
        <f>VLOOKUP($E44,MAPPING!$B$2:$F$7,5,0)</f>
        <v>DECIMAL</v>
      </c>
      <c r="AF44" s="13" t="s">
        <v>23</v>
      </c>
      <c r="AG44" t="s">
        <v>48</v>
      </c>
      <c r="AH44" t="s">
        <v>48</v>
      </c>
      <c r="AK44" t="str">
        <f t="shared" si="8"/>
        <v>INTEREST_RATE DECIMAL(10,2),</v>
      </c>
    </row>
    <row r="45" ht="15.75" customHeight="1">
      <c r="A45" s="24"/>
      <c r="B45" s="24"/>
      <c r="C45" s="26">
        <v>20.0</v>
      </c>
      <c r="D45" t="s">
        <v>68</v>
      </c>
      <c r="E45" t="s">
        <v>7</v>
      </c>
      <c r="F45" s="13">
        <v>10.0</v>
      </c>
      <c r="G45" t="s">
        <v>48</v>
      </c>
      <c r="H45" t="s">
        <v>47</v>
      </c>
      <c r="J45" t="str">
        <f>VLOOKUP($E45,MAPPING!$B$2:$F$7,2,0)</f>
        <v>STRING</v>
      </c>
      <c r="K45" s="13">
        <v>10.0</v>
      </c>
      <c r="L45" t="s">
        <v>48</v>
      </c>
      <c r="M45" t="s">
        <v>47</v>
      </c>
      <c r="Q45" t="str">
        <f>VLOOKUP($E45,MAPPING!$B$2:$F$7,3,0)</f>
        <v>VARCHAR</v>
      </c>
      <c r="R45" s="13">
        <v>10.0</v>
      </c>
      <c r="S45" t="s">
        <v>48</v>
      </c>
      <c r="T45" t="s">
        <v>47</v>
      </c>
      <c r="W45" t="str">
        <f t="shared" si="6"/>
        <v>LOAD_DATE VARCHAR(10),</v>
      </c>
      <c r="X45" t="str">
        <f>VLOOKUP($E45,MAPPING!$B$2:$F$7,4,0)</f>
        <v>VARCHAR2</v>
      </c>
      <c r="Y45" s="13">
        <v>10.0</v>
      </c>
      <c r="Z45" t="s">
        <v>48</v>
      </c>
      <c r="AA45" t="s">
        <v>47</v>
      </c>
      <c r="AD45" s="29" t="str">
        <f t="shared" si="7"/>
        <v>LOAD_DATE VARCHAR2(10),</v>
      </c>
      <c r="AE45" t="str">
        <f>VLOOKUP($E45,MAPPING!$B$2:$F$7,5,0)</f>
        <v> VARCHAR</v>
      </c>
      <c r="AF45" s="13">
        <v>10.0</v>
      </c>
      <c r="AG45" t="s">
        <v>48</v>
      </c>
      <c r="AH45" t="s">
        <v>47</v>
      </c>
      <c r="AK45" t="str">
        <f t="shared" si="8"/>
        <v>LOAD_DATE  VARCHAR(10),</v>
      </c>
    </row>
    <row r="46" ht="15.75" customHeight="1">
      <c r="A46" s="24"/>
      <c r="B46" s="24"/>
      <c r="C46" s="26">
        <v>21.0</v>
      </c>
      <c r="D46" s="27" t="s">
        <v>69</v>
      </c>
      <c r="E46" s="27" t="s">
        <v>12</v>
      </c>
      <c r="F46" s="13">
        <v>50.0</v>
      </c>
      <c r="G46" s="27" t="s">
        <v>48</v>
      </c>
      <c r="H46" s="27" t="s">
        <v>47</v>
      </c>
      <c r="I46" s="27"/>
      <c r="J46" s="27" t="str">
        <f>VLOOKUP($E46,MAPPING!$B$2:$F$7,2,0)</f>
        <v>INT</v>
      </c>
      <c r="K46" s="13">
        <v>50.0</v>
      </c>
      <c r="L46" s="27" t="s">
        <v>48</v>
      </c>
      <c r="M46" s="27" t="s">
        <v>47</v>
      </c>
      <c r="N46" s="27"/>
      <c r="O46" s="27"/>
      <c r="P46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46" s="27" t="str">
        <f>VLOOKUP($E46,MAPPING!$B$2:$F$7,3,0)</f>
        <v>INTEGER</v>
      </c>
      <c r="R46" s="13">
        <v>50.0</v>
      </c>
      <c r="S46" s="27" t="s">
        <v>48</v>
      </c>
      <c r="T46" s="27" t="s">
        <v>47</v>
      </c>
      <c r="U46" s="27"/>
      <c r="W46" s="28" t="str">
        <f>CONCATENATE(UPPER($D46)," ",Q46,"(",R46,")",IF(U46&lt;&gt;"",cov3ncatenate(" DEFAULT ",U46),""),IF(S46="Y"," NOT NULL",""),", ",CHAR(10),"CONSTRAINT ",UPPER($D25),"_PK  PRIMARY KEY(",UPPER($D25),"));")</f>
        <v>LOAD_ID INTEGER(50), 
CONSTRAINT ACCOUNT_ID_PK  PRIMARY KEY(ACCOUNT_ID));</v>
      </c>
      <c r="X46" s="27" t="str">
        <f>VLOOKUP($E46,MAPPING!$B$2:$F$7,4,0)</f>
        <v>INTEGER</v>
      </c>
      <c r="Y46" s="13">
        <v>50.0</v>
      </c>
      <c r="Z46" s="27" t="s">
        <v>48</v>
      </c>
      <c r="AA46" s="27" t="s">
        <v>47</v>
      </c>
      <c r="AB46" s="27"/>
      <c r="AC46" s="27"/>
      <c r="AD46" s="29" t="str">
        <f>CONCATENATE(UPPER($D364)," ",Q359,IF(X46="INTEGER","",CONCATENATE("(",Y46,")")) ,IF(U359&lt;&gt;"",cov3ncatenate(" DEFAULT ",U359),""),IF(S359="Y"," NOT NULL",""),", ",CHAR(10),"CONSTRAINT ",UPPER($B25),"_PK  PRIMARY KEY (",UPPER($D25),"));")</f>
        <v>LOAD_ID INTEGER, 
CONSTRAINT ACCOUNT_PK  PRIMARY KEY (ACCOUNT_ID));</v>
      </c>
      <c r="AE46" s="27" t="str">
        <f>VLOOKUP($E46,MAPPING!$B$2:$F$7,5,0)</f>
        <v>INTEGER</v>
      </c>
      <c r="AF46" s="13">
        <v>50.0</v>
      </c>
      <c r="AG46" s="27" t="s">
        <v>48</v>
      </c>
      <c r="AH46" s="27" t="s">
        <v>47</v>
      </c>
      <c r="AK46" s="28" t="str">
        <f>CONCATENATE(UPPER($D46)," ",AE46,IF(AE46="INTEGER","",CONCATENATE("(",AF46,")")),IF(AI46&lt;&gt;"",cov3ncatenate(" DEFAULT ",AI46),""),IF(AG46="Y"," NOT NULL",""),", ",CHAR(10),"CONSTRAINT ",UPPER($D25),"_PK  PRIMARY KEY(",UPPER($D25),"));")</f>
        <v>LOAD_ID INTEGER, 
CONSTRAINT ACCOUNT_ID_PK  PRIMARY KEY(ACCOUNT_ID));</v>
      </c>
    </row>
    <row r="47" ht="15.75" customHeight="1">
      <c r="A47" s="24"/>
      <c r="B47" s="24" t="s">
        <v>71</v>
      </c>
      <c r="C47" s="26">
        <v>0.0</v>
      </c>
      <c r="D47" t="s">
        <v>50</v>
      </c>
      <c r="E47" t="s">
        <v>7</v>
      </c>
      <c r="F47" s="13">
        <v>50.0</v>
      </c>
      <c r="G47" t="s">
        <v>47</v>
      </c>
      <c r="H47" t="s">
        <v>48</v>
      </c>
      <c r="I47">
        <v>0.0</v>
      </c>
      <c r="J47" t="str">
        <f>VLOOKUP($E47,MAPPING!$B$2:$F$7,2,0)</f>
        <v>STRING</v>
      </c>
      <c r="K47" s="13">
        <v>50.0</v>
      </c>
      <c r="L47" t="s">
        <v>47</v>
      </c>
      <c r="M47" t="s">
        <v>48</v>
      </c>
      <c r="N47">
        <v>0.0</v>
      </c>
      <c r="O47" s="28" t="str">
        <f>CONCATENATE("DROP TABLE IF EXISTS ",UPPER($B$47),";",CHAR(10),"CREATE TABLE ",UPPER($B$47),"(")</f>
        <v>DROP TABLE IF EXISTS ACCOUNT_STATUS_TYPE;
CREATE TABLE ACCOUNT_STATUS_TYPE(</v>
      </c>
      <c r="P47" t="str">
        <f t="shared" ref="P47:P48" si="9">CONCATENATE(UPPER($D47)," ",J47,",")</f>
        <v>ACCOUNT_STATUS_ID STRING,</v>
      </c>
      <c r="Q47" t="str">
        <f>VLOOKUP($E47,MAPPING!$B$2:$F$7,3,0)</f>
        <v>VARCHAR</v>
      </c>
      <c r="R47" s="13">
        <v>50.0</v>
      </c>
      <c r="S47" t="s">
        <v>47</v>
      </c>
      <c r="T47" t="s">
        <v>48</v>
      </c>
      <c r="U47">
        <v>0.0</v>
      </c>
      <c r="V47" s="28" t="str">
        <f>CONCATENATE("DROP TABLE IF EXISTS ",UPPER($B$47),";",CHAR(10),"CREATE TABLE ",UPPER($B$47),"(")</f>
        <v>DROP TABLE IF EXISTS ACCOUNT_STATUS_TYPE;
CREATE TABLE ACCOUNT_STATUS_TYPE(</v>
      </c>
      <c r="W47" t="str">
        <f t="shared" ref="W47:W50" si="10">CONCATENATE(UPPER($D47)," ",Q47,"(",R47,")",IF(U47&lt;&gt;"",CONCATENATE(" DEFAULT ",U47),""),IF(S47="Y"," NOT NULL",""),",")</f>
        <v>ACCOUNT_STATUS_ID VARCHAR(50) DEFAULT 0 NOT NULL,</v>
      </c>
      <c r="X47" t="str">
        <f>VLOOKUP($E47,MAPPING!$B$2:$F$7,4,0)</f>
        <v>VARCHAR2</v>
      </c>
      <c r="Y47" s="13">
        <v>50.0</v>
      </c>
      <c r="Z47" t="s">
        <v>47</v>
      </c>
      <c r="AA47" t="s">
        <v>48</v>
      </c>
      <c r="AB47">
        <v>0.0</v>
      </c>
      <c r="AC47" s="28" t="str">
        <f>CONCATENATE("DROP TABLE ",UPPER($B$47),";",CHAR(10),"CREATE TABLE ",UPPER($B$47),"(",CHAR(10),)</f>
        <v>DROP TABLE ACCOUNT_STATUS_TYPE;
CREATE TABLE ACCOUNT_STATUS_TYPE(
</v>
      </c>
      <c r="AD47" s="29" t="str">
        <f t="shared" ref="AD47:AD50" si="11">CONCATENATE(UPPER($D47)," ",X47,IF(X47="INTEGER","",CONCATENATE("(",Y47,")")) ,IF(Z47="Y"," NOT NULL",""),",")</f>
        <v>ACCOUNT_STATUS_ID VARCHAR2(50) NOT NULL,</v>
      </c>
      <c r="AE47" t="str">
        <f>VLOOKUP($E47,MAPPING!$B$2:$F$7,5,0)</f>
        <v> VARCHAR</v>
      </c>
      <c r="AF47" s="13">
        <v>50.0</v>
      </c>
      <c r="AG47" t="s">
        <v>47</v>
      </c>
      <c r="AH47" t="s">
        <v>48</v>
      </c>
      <c r="AI47">
        <v>0.0</v>
      </c>
      <c r="AJ47" s="28" t="str">
        <f>CONCATENATE("DROP TABLE IF EXISTS ",UPPER($B$47),";",CHAR(10),"CREATE TABLE ",UPPER($B$47),"(")</f>
        <v>DROP TABLE IF EXISTS ACCOUNT_STATUS_TYPE;
CREATE TABLE ACCOUNT_STATUS_TYPE(</v>
      </c>
      <c r="AK47" t="str">
        <f t="shared" ref="AK47:AK50" si="12">CONCATENATE(UPPER($D47)," ",AE47,IF(AE47="INTEGER","",CONCATENATE("(",AF47,")")),IF(AI47&lt;&gt;"",CONCATENATE(" DEFAULT ",AI47),""),IF(AG47="Y"," NOT NULL",""),",")</f>
        <v>ACCOUNT_STATUS_ID  VARCHAR(50) DEFAULT 0 NOT NULL,</v>
      </c>
    </row>
    <row r="48" ht="15.75" customHeight="1">
      <c r="A48" s="24"/>
      <c r="B48" s="24"/>
      <c r="C48" s="26">
        <v>1.0</v>
      </c>
      <c r="D48" t="s">
        <v>72</v>
      </c>
      <c r="E48" t="s">
        <v>7</v>
      </c>
      <c r="F48" s="13">
        <v>10.0</v>
      </c>
      <c r="G48" t="s">
        <v>48</v>
      </c>
      <c r="H48" t="s">
        <v>48</v>
      </c>
      <c r="J48" t="str">
        <f>VLOOKUP($E48,MAPPING!$B$2:$F$7,2,0)</f>
        <v>STRING</v>
      </c>
      <c r="K48" s="13">
        <v>10.0</v>
      </c>
      <c r="L48" t="s">
        <v>48</v>
      </c>
      <c r="M48" t="s">
        <v>48</v>
      </c>
      <c r="P48" t="str">
        <f t="shared" si="9"/>
        <v>ACCOUNT_STATUS_CODE STRING,</v>
      </c>
      <c r="Q48" t="str">
        <f>VLOOKUP($E48,MAPPING!$B$2:$F$7,3,0)</f>
        <v>VARCHAR</v>
      </c>
      <c r="R48" s="13">
        <v>10.0</v>
      </c>
      <c r="S48" t="s">
        <v>48</v>
      </c>
      <c r="T48" t="s">
        <v>48</v>
      </c>
      <c r="W48" t="str">
        <f t="shared" si="10"/>
        <v>ACCOUNT_STATUS_CODE VARCHAR(10),</v>
      </c>
      <c r="X48" t="str">
        <f>VLOOKUP($E48,MAPPING!$B$2:$F$7,4,0)</f>
        <v>VARCHAR2</v>
      </c>
      <c r="Y48" s="13">
        <v>10.0</v>
      </c>
      <c r="Z48" t="s">
        <v>48</v>
      </c>
      <c r="AA48" t="s">
        <v>48</v>
      </c>
      <c r="AD48" s="29" t="str">
        <f t="shared" si="11"/>
        <v>ACCOUNT_STATUS_CODE VARCHAR2(10),</v>
      </c>
      <c r="AE48" t="str">
        <f>VLOOKUP($E48,MAPPING!$B$2:$F$7,5,0)</f>
        <v> VARCHAR</v>
      </c>
      <c r="AF48" s="13">
        <v>10.0</v>
      </c>
      <c r="AG48" t="s">
        <v>48</v>
      </c>
      <c r="AH48" t="s">
        <v>48</v>
      </c>
      <c r="AK48" t="str">
        <f t="shared" si="12"/>
        <v>ACCOUNT_STATUS_CODE  VARCHAR(10),</v>
      </c>
    </row>
    <row r="49" ht="15.75" customHeight="1">
      <c r="A49" s="24"/>
      <c r="B49" s="24"/>
      <c r="C49" s="26">
        <v>2.0</v>
      </c>
      <c r="D49" t="s">
        <v>73</v>
      </c>
      <c r="E49" t="s">
        <v>7</v>
      </c>
      <c r="F49" s="13">
        <v>500.0</v>
      </c>
      <c r="G49" t="s">
        <v>48</v>
      </c>
      <c r="H49" t="s">
        <v>48</v>
      </c>
      <c r="J49" t="str">
        <f>VLOOKUP($E49,MAPPING!$B$2:$F$7,2,0)</f>
        <v>STRING</v>
      </c>
      <c r="K49" s="13">
        <v>500.0</v>
      </c>
      <c r="L49" t="s">
        <v>48</v>
      </c>
      <c r="M49" t="s">
        <v>48</v>
      </c>
      <c r="P49" t="str">
        <f>CONCATENATE(UPPER($D49)," ",J49,")")</f>
        <v>ACCOUNT_STATUS_DESC STRING)</v>
      </c>
      <c r="Q49" t="str">
        <f>VLOOKUP($E49,MAPPING!$B$2:$F$7,3,0)</f>
        <v>VARCHAR</v>
      </c>
      <c r="R49" s="13">
        <v>500.0</v>
      </c>
      <c r="S49" t="s">
        <v>48</v>
      </c>
      <c r="T49" t="s">
        <v>48</v>
      </c>
      <c r="W49" t="str">
        <f t="shared" si="10"/>
        <v>ACCOUNT_STATUS_DESC VARCHAR(500),</v>
      </c>
      <c r="X49" t="str">
        <f>VLOOKUP($E49,MAPPING!$B$2:$F$7,4,0)</f>
        <v>VARCHAR2</v>
      </c>
      <c r="Y49" s="13">
        <v>500.0</v>
      </c>
      <c r="Z49" t="s">
        <v>48</v>
      </c>
      <c r="AA49" t="s">
        <v>48</v>
      </c>
      <c r="AD49" s="29" t="str">
        <f t="shared" si="11"/>
        <v>ACCOUNT_STATUS_DESC VARCHAR2(500),</v>
      </c>
      <c r="AE49" t="str">
        <f>VLOOKUP($E49,MAPPING!$B$2:$F$7,5,0)</f>
        <v> VARCHAR</v>
      </c>
      <c r="AF49" s="13">
        <v>500.0</v>
      </c>
      <c r="AG49" t="s">
        <v>48</v>
      </c>
      <c r="AH49" t="s">
        <v>48</v>
      </c>
      <c r="AK49" t="str">
        <f t="shared" si="12"/>
        <v>ACCOUNT_STATUS_DESC  VARCHAR(500),</v>
      </c>
    </row>
    <row r="50" ht="15.75" customHeight="1">
      <c r="A50" s="24"/>
      <c r="B50" s="24"/>
      <c r="C50" s="26">
        <v>3.0</v>
      </c>
      <c r="D50" t="s">
        <v>68</v>
      </c>
      <c r="E50" t="s">
        <v>7</v>
      </c>
      <c r="F50" s="13">
        <v>10.0</v>
      </c>
      <c r="G50" t="s">
        <v>48</v>
      </c>
      <c r="H50" t="s">
        <v>47</v>
      </c>
      <c r="J50" t="str">
        <f>VLOOKUP($E50,MAPPING!$B$2:$F$7,2,0)</f>
        <v>STRING</v>
      </c>
      <c r="K50" s="13">
        <v>10.0</v>
      </c>
      <c r="L50" t="s">
        <v>48</v>
      </c>
      <c r="M50" t="s">
        <v>47</v>
      </c>
      <c r="Q50" t="str">
        <f>VLOOKUP($E50,MAPPING!$B$2:$F$7,3,0)</f>
        <v>VARCHAR</v>
      </c>
      <c r="R50" s="13">
        <v>10.0</v>
      </c>
      <c r="S50" t="s">
        <v>48</v>
      </c>
      <c r="T50" t="s">
        <v>47</v>
      </c>
      <c r="W50" t="str">
        <f t="shared" si="10"/>
        <v>LOAD_DATE VARCHAR(10),</v>
      </c>
      <c r="X50" t="str">
        <f>VLOOKUP($E50,MAPPING!$B$2:$F$7,4,0)</f>
        <v>VARCHAR2</v>
      </c>
      <c r="Y50" s="13">
        <v>10.0</v>
      </c>
      <c r="Z50" t="s">
        <v>48</v>
      </c>
      <c r="AA50" t="s">
        <v>47</v>
      </c>
      <c r="AD50" s="29" t="str">
        <f t="shared" si="11"/>
        <v>LOAD_DATE VARCHAR2(10),</v>
      </c>
      <c r="AE50" t="str">
        <f>VLOOKUP($E50,MAPPING!$B$2:$F$7,5,0)</f>
        <v> VARCHAR</v>
      </c>
      <c r="AF50" s="13">
        <v>10.0</v>
      </c>
      <c r="AG50" t="s">
        <v>48</v>
      </c>
      <c r="AH50" t="s">
        <v>47</v>
      </c>
      <c r="AK50" t="str">
        <f t="shared" si="12"/>
        <v>LOAD_DATE  VARCHAR(10),</v>
      </c>
    </row>
    <row r="51" ht="15.75" customHeight="1">
      <c r="A51" s="24"/>
      <c r="B51" s="24"/>
      <c r="C51" s="26">
        <v>4.0</v>
      </c>
      <c r="D51" t="s">
        <v>69</v>
      </c>
      <c r="E51" t="s">
        <v>12</v>
      </c>
      <c r="F51" s="13">
        <v>50.0</v>
      </c>
      <c r="G51" t="s">
        <v>48</v>
      </c>
      <c r="H51" t="s">
        <v>47</v>
      </c>
      <c r="J51" t="str">
        <f>VLOOKUP($E51,MAPPING!$B$2:$F$7,2,0)</f>
        <v>INT</v>
      </c>
      <c r="K51" s="13">
        <v>50.0</v>
      </c>
      <c r="L51" t="s">
        <v>48</v>
      </c>
      <c r="M51" t="s">
        <v>47</v>
      </c>
      <c r="P51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51" t="str">
        <f>VLOOKUP($E51,MAPPING!$B$2:$F$7,3,0)</f>
        <v>INTEGER</v>
      </c>
      <c r="R51" s="13">
        <v>50.0</v>
      </c>
      <c r="S51" t="s">
        <v>48</v>
      </c>
      <c r="T51" t="s">
        <v>47</v>
      </c>
      <c r="W51" s="28" t="str">
        <f>CONCATENATE(UPPER($D51)," ",Q51,"(",R51,")",IF(U51&lt;&gt;"",cov3ncatenate(" DEFAULT ",U51),""),IF(S51="Y"," NOT NULL",""),", ",CHAR(10),"CONSTRAINT ",UPPER($D47),"_PK  PRIMARY KEY(",UPPER($D47),"));")</f>
        <v>LOAD_ID INTEGER(50), 
CONSTRAINT ACCOUNT_STATUS_ID_PK  PRIMARY KEY(ACCOUNT_STATUS_ID));</v>
      </c>
      <c r="X51" t="str">
        <f>VLOOKUP($E51,MAPPING!$B$2:$F$7,4,0)</f>
        <v>INTEGER</v>
      </c>
      <c r="Y51" s="13">
        <v>50.0</v>
      </c>
      <c r="Z51" t="s">
        <v>48</v>
      </c>
      <c r="AA51" t="s">
        <v>47</v>
      </c>
      <c r="AD51" s="29" t="str">
        <f>CONCATENATE(UPPER($D364)," ",Q359,IF(X51="INTEGER","",CONCATENATE("(",Y51,")")) ,IF(U359&lt;&gt;"",cov3ncatenate(" DEFAULT ",U359),""),IF(S359="Y"," NOT NULL",""),", ",CHAR(10),"CONSTRAINT ",UPPER($B47),"_PK  PRIMARY KEY (",UPPER($D47),"));")</f>
        <v>LOAD_ID INTEGER, 
CONSTRAINT ACCOUNT_STATUS_TYPE_PK  PRIMARY KEY (ACCOUNT_STATUS_ID));</v>
      </c>
      <c r="AE51" t="str">
        <f>VLOOKUP($E51,MAPPING!$B$2:$F$7,5,0)</f>
        <v>INTEGER</v>
      </c>
      <c r="AF51" s="13">
        <v>50.0</v>
      </c>
      <c r="AG51" t="s">
        <v>48</v>
      </c>
      <c r="AH51" t="s">
        <v>47</v>
      </c>
      <c r="AK51" s="28" t="str">
        <f>CONCATENATE(UPPER($D51)," ",AE51, IF(AE51="INTEGER","",CONCATENATE("(",AF51,")")),IF(AI51&lt;&gt;"",cov3ncatenate(" DEFAULT ",AI51),""),IF(AG51="Y"," NOT NULL",""),", ",CHAR(10),"CONSTRAINT ",UPPER($D47),"_PK  PRIMARY KEY(",UPPER($D47),"));")</f>
        <v>LOAD_ID INTEGER, 
CONSTRAINT ACCOUNT_STATUS_ID_PK  PRIMARY KEY(ACCOUNT_STATUS_ID));</v>
      </c>
    </row>
    <row r="52" ht="15.75" customHeight="1">
      <c r="A52" s="24"/>
      <c r="B52" s="24" t="s">
        <v>74</v>
      </c>
      <c r="C52" s="26">
        <v>0.0</v>
      </c>
      <c r="D52" t="s">
        <v>49</v>
      </c>
      <c r="E52" t="s">
        <v>7</v>
      </c>
      <c r="F52" s="13">
        <v>50.0</v>
      </c>
      <c r="G52" t="s">
        <v>47</v>
      </c>
      <c r="H52" t="s">
        <v>48</v>
      </c>
      <c r="I52">
        <v>0.0</v>
      </c>
      <c r="J52" t="str">
        <f>VLOOKUP($E52,MAPPING!$B$2:$F$7,2,0)</f>
        <v>STRING</v>
      </c>
      <c r="K52" s="13">
        <v>50.0</v>
      </c>
      <c r="L52" t="s">
        <v>47</v>
      </c>
      <c r="M52" t="s">
        <v>48</v>
      </c>
      <c r="N52">
        <v>0.0</v>
      </c>
      <c r="O52" s="28" t="str">
        <f>CONCATENATE("DROP TABLE IF EXISTS ",UPPER($B$52),";",CHAR(10),"CREATE TABLE ",UPPER($B$52),"(")</f>
        <v>DROP TABLE IF EXISTS ACCOUNT_TYPE;
CREATE TABLE ACCOUNT_TYPE(</v>
      </c>
      <c r="P52" t="str">
        <f t="shared" ref="P52:P53" si="13">CONCATENATE(UPPER($D52)," ",J52,",")</f>
        <v>ACCOUNT_TYPE_ID STRING,</v>
      </c>
      <c r="Q52" t="str">
        <f>VLOOKUP($E52,MAPPING!$B$2:$F$7,3,0)</f>
        <v>VARCHAR</v>
      </c>
      <c r="R52" s="13">
        <v>50.0</v>
      </c>
      <c r="S52" t="s">
        <v>47</v>
      </c>
      <c r="T52" t="s">
        <v>48</v>
      </c>
      <c r="U52">
        <v>0.0</v>
      </c>
      <c r="V52" s="28" t="str">
        <f>CONCATENATE("DROP TABLE IF EXISTS ",UPPER($B$52),";",CHAR(10),"CREATE TABLE ",UPPER($B$52),"(")</f>
        <v>DROP TABLE IF EXISTS ACCOUNT_TYPE;
CREATE TABLE ACCOUNT_TYPE(</v>
      </c>
      <c r="W52" t="str">
        <f t="shared" ref="W52:W55" si="14">CONCATENATE(UPPER($D52)," ",Q52,"(",R52,")",IF(U52&lt;&gt;"",CONCATENATE(" DEFAULT ",U52),""),IF(S52="Y"," NOT NULL",""),",")</f>
        <v>ACCOUNT_TYPE_ID VARCHAR(50) DEFAULT 0 NOT NULL,</v>
      </c>
      <c r="X52" t="str">
        <f>VLOOKUP($E52,MAPPING!$B$2:$F$7,4,0)</f>
        <v>VARCHAR2</v>
      </c>
      <c r="Y52" s="13">
        <v>50.0</v>
      </c>
      <c r="Z52" t="s">
        <v>47</v>
      </c>
      <c r="AA52" t="s">
        <v>48</v>
      </c>
      <c r="AB52">
        <v>0.0</v>
      </c>
      <c r="AC52" s="28" t="str">
        <f>CONCATENATE("DROP TABLE ",UPPER($B$52),";",CHAR(10),"CREATE TABLE ",UPPER($B$52),"(",CHAR(10),)</f>
        <v>DROP TABLE ACCOUNT_TYPE;
CREATE TABLE ACCOUNT_TYPE(
</v>
      </c>
      <c r="AD52" s="29" t="str">
        <f t="shared" ref="AD52:AD55" si="15">CONCATENATE(UPPER($D52)," ",X52,IF(X52="INTEGER","",CONCATENATE("(",Y52,")")) ,IF(Z52="Y"," NOT NULL",""),",")</f>
        <v>ACCOUNT_TYPE_ID VARCHAR2(50) NOT NULL,</v>
      </c>
      <c r="AE52" t="str">
        <f>VLOOKUP($E52,MAPPING!$B$2:$F$7,5,0)</f>
        <v> VARCHAR</v>
      </c>
      <c r="AF52" s="13">
        <v>50.0</v>
      </c>
      <c r="AG52" t="s">
        <v>47</v>
      </c>
      <c r="AH52" t="s">
        <v>48</v>
      </c>
      <c r="AI52">
        <v>0.0</v>
      </c>
      <c r="AJ52" s="28" t="str">
        <f>CONCATENATE("DROP TABLE IF EXISTS ",UPPER($B$52),";",CHAR(10),"CREATE TABLE ",UPPER($B$52),"(")</f>
        <v>DROP TABLE IF EXISTS ACCOUNT_TYPE;
CREATE TABLE ACCOUNT_TYPE(</v>
      </c>
      <c r="AK52" t="str">
        <f t="shared" ref="AK52:AK55" si="16">CONCATENATE(UPPER($D52)," ",AE52,IF(AE52="INTEGER","",CONCATENATE("(",AF52,")")),IF(AI52&lt;&gt;"",CONCATENATE(" DEFAULT ",AI52),""),IF(AG52="Y"," NOT NULL",""),",")</f>
        <v>ACCOUNT_TYPE_ID  VARCHAR(50) DEFAULT 0 NOT NULL,</v>
      </c>
    </row>
    <row r="53" ht="15.75" customHeight="1">
      <c r="A53" s="24"/>
      <c r="B53" s="24"/>
      <c r="C53" s="26">
        <v>1.0</v>
      </c>
      <c r="D53" t="s">
        <v>75</v>
      </c>
      <c r="E53" t="s">
        <v>7</v>
      </c>
      <c r="F53" s="13">
        <v>10.0</v>
      </c>
      <c r="G53" t="s">
        <v>48</v>
      </c>
      <c r="H53" t="s">
        <v>48</v>
      </c>
      <c r="J53" t="str">
        <f>VLOOKUP($E53,MAPPING!$B$2:$F$7,2,0)</f>
        <v>STRING</v>
      </c>
      <c r="K53" s="13">
        <v>10.0</v>
      </c>
      <c r="L53" t="s">
        <v>48</v>
      </c>
      <c r="M53" t="s">
        <v>48</v>
      </c>
      <c r="P53" t="str">
        <f t="shared" si="13"/>
        <v>ACCOUNT_TYPE_CODE STRING,</v>
      </c>
      <c r="Q53" t="str">
        <f>VLOOKUP($E53,MAPPING!$B$2:$F$7,3,0)</f>
        <v>VARCHAR</v>
      </c>
      <c r="R53" s="13">
        <v>10.0</v>
      </c>
      <c r="S53" t="s">
        <v>48</v>
      </c>
      <c r="T53" t="s">
        <v>48</v>
      </c>
      <c r="W53" t="str">
        <f t="shared" si="14"/>
        <v>ACCOUNT_TYPE_CODE VARCHAR(10),</v>
      </c>
      <c r="X53" t="str">
        <f>VLOOKUP($E53,MAPPING!$B$2:$F$7,4,0)</f>
        <v>VARCHAR2</v>
      </c>
      <c r="Y53" s="13">
        <v>10.0</v>
      </c>
      <c r="Z53" t="s">
        <v>48</v>
      </c>
      <c r="AA53" t="s">
        <v>48</v>
      </c>
      <c r="AD53" s="29" t="str">
        <f t="shared" si="15"/>
        <v>ACCOUNT_TYPE_CODE VARCHAR2(10),</v>
      </c>
      <c r="AE53" t="str">
        <f>VLOOKUP($E53,MAPPING!$B$2:$F$7,5,0)</f>
        <v> VARCHAR</v>
      </c>
      <c r="AF53" s="13">
        <v>10.0</v>
      </c>
      <c r="AG53" t="s">
        <v>48</v>
      </c>
      <c r="AH53" t="s">
        <v>48</v>
      </c>
      <c r="AK53" t="str">
        <f t="shared" si="16"/>
        <v>ACCOUNT_TYPE_CODE  VARCHAR(10),</v>
      </c>
    </row>
    <row r="54" ht="15.75" customHeight="1">
      <c r="A54" s="24"/>
      <c r="B54" s="24"/>
      <c r="C54" s="26">
        <v>2.0</v>
      </c>
      <c r="D54" t="s">
        <v>76</v>
      </c>
      <c r="E54" t="s">
        <v>7</v>
      </c>
      <c r="F54" s="13">
        <v>500.0</v>
      </c>
      <c r="G54" t="s">
        <v>48</v>
      </c>
      <c r="H54" t="s">
        <v>48</v>
      </c>
      <c r="J54" t="str">
        <f>VLOOKUP($E54,MAPPING!$B$2:$F$7,2,0)</f>
        <v>STRING</v>
      </c>
      <c r="K54" s="13">
        <v>500.0</v>
      </c>
      <c r="L54" t="s">
        <v>48</v>
      </c>
      <c r="M54" t="s">
        <v>48</v>
      </c>
      <c r="P54" t="str">
        <f>CONCATENATE(UPPER($D54)," ",J54,")")</f>
        <v>ACCOUNT_TYPE_DESC STRING)</v>
      </c>
      <c r="Q54" t="str">
        <f>VLOOKUP($E54,MAPPING!$B$2:$F$7,3,0)</f>
        <v>VARCHAR</v>
      </c>
      <c r="R54" s="13">
        <v>500.0</v>
      </c>
      <c r="S54" t="s">
        <v>48</v>
      </c>
      <c r="T54" t="s">
        <v>48</v>
      </c>
      <c r="W54" t="str">
        <f t="shared" si="14"/>
        <v>ACCOUNT_TYPE_DESC VARCHAR(500),</v>
      </c>
      <c r="X54" t="str">
        <f>VLOOKUP($E54,MAPPING!$B$2:$F$7,4,0)</f>
        <v>VARCHAR2</v>
      </c>
      <c r="Y54" s="13">
        <v>500.0</v>
      </c>
      <c r="Z54" t="s">
        <v>48</v>
      </c>
      <c r="AA54" t="s">
        <v>48</v>
      </c>
      <c r="AD54" s="29" t="str">
        <f t="shared" si="15"/>
        <v>ACCOUNT_TYPE_DESC VARCHAR2(500),</v>
      </c>
      <c r="AE54" t="str">
        <f>VLOOKUP($E54,MAPPING!$B$2:$F$7,5,0)</f>
        <v> VARCHAR</v>
      </c>
      <c r="AF54" s="13">
        <v>500.0</v>
      </c>
      <c r="AG54" t="s">
        <v>48</v>
      </c>
      <c r="AH54" t="s">
        <v>48</v>
      </c>
      <c r="AK54" t="str">
        <f t="shared" si="16"/>
        <v>ACCOUNT_TYPE_DESC  VARCHAR(500),</v>
      </c>
    </row>
    <row r="55" ht="15.75" customHeight="1">
      <c r="A55" s="24"/>
      <c r="B55" s="24"/>
      <c r="C55" s="26">
        <v>3.0</v>
      </c>
      <c r="D55" t="s">
        <v>68</v>
      </c>
      <c r="E55" t="s">
        <v>7</v>
      </c>
      <c r="F55" s="13">
        <v>10.0</v>
      </c>
      <c r="G55" t="s">
        <v>48</v>
      </c>
      <c r="H55" t="s">
        <v>47</v>
      </c>
      <c r="J55" t="str">
        <f>VLOOKUP($E55,MAPPING!$B$2:$F$7,2,0)</f>
        <v>STRING</v>
      </c>
      <c r="K55" s="13">
        <v>10.0</v>
      </c>
      <c r="L55" t="s">
        <v>48</v>
      </c>
      <c r="M55" t="s">
        <v>47</v>
      </c>
      <c r="Q55" t="str">
        <f>VLOOKUP($E55,MAPPING!$B$2:$F$7,3,0)</f>
        <v>VARCHAR</v>
      </c>
      <c r="R55" s="13">
        <v>10.0</v>
      </c>
      <c r="S55" t="s">
        <v>48</v>
      </c>
      <c r="T55" t="s">
        <v>47</v>
      </c>
      <c r="W55" t="str">
        <f t="shared" si="14"/>
        <v>LOAD_DATE VARCHAR(10),</v>
      </c>
      <c r="X55" t="str">
        <f>VLOOKUP($E55,MAPPING!$B$2:$F$7,4,0)</f>
        <v>VARCHAR2</v>
      </c>
      <c r="Y55" s="13">
        <v>10.0</v>
      </c>
      <c r="Z55" t="s">
        <v>48</v>
      </c>
      <c r="AA55" t="s">
        <v>47</v>
      </c>
      <c r="AD55" s="29" t="str">
        <f t="shared" si="15"/>
        <v>LOAD_DATE VARCHAR2(10),</v>
      </c>
      <c r="AE55" t="str">
        <f>VLOOKUP($E55,MAPPING!$B$2:$F$7,5,0)</f>
        <v> VARCHAR</v>
      </c>
      <c r="AF55" s="13">
        <v>10.0</v>
      </c>
      <c r="AG55" t="s">
        <v>48</v>
      </c>
      <c r="AH55" t="s">
        <v>47</v>
      </c>
      <c r="AK55" t="str">
        <f t="shared" si="16"/>
        <v>LOAD_DATE  VARCHAR(10),</v>
      </c>
    </row>
    <row r="56" ht="15.75" customHeight="1">
      <c r="A56" s="24"/>
      <c r="B56" s="24"/>
      <c r="C56" s="26">
        <v>4.0</v>
      </c>
      <c r="D56" t="s">
        <v>69</v>
      </c>
      <c r="E56" t="s">
        <v>12</v>
      </c>
      <c r="F56" s="13">
        <v>50.0</v>
      </c>
      <c r="G56" t="s">
        <v>48</v>
      </c>
      <c r="H56" t="s">
        <v>47</v>
      </c>
      <c r="J56" t="str">
        <f>VLOOKUP($E56,MAPPING!$B$2:$F$7,2,0)</f>
        <v>INT</v>
      </c>
      <c r="K56" s="13">
        <v>50.0</v>
      </c>
      <c r="L56" t="s">
        <v>48</v>
      </c>
      <c r="M56" t="s">
        <v>47</v>
      </c>
      <c r="P56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56" t="str">
        <f>VLOOKUP($E56,MAPPING!$B$2:$F$7,3,0)</f>
        <v>INTEGER</v>
      </c>
      <c r="R56" s="13">
        <v>50.0</v>
      </c>
      <c r="S56" t="s">
        <v>48</v>
      </c>
      <c r="T56" t="s">
        <v>47</v>
      </c>
      <c r="W56" s="28" t="str">
        <f>CONCATENATE(UPPER($D56)," ",Q56,"(",R56,")",IF(U56&lt;&gt;"",cov3ncatenate(" DEFAULT ",U56),""),IF(S56="Y"," NOT NULL",""),", ",CHAR(10),"CONSTRAINT ",UPPER($D52),"_PK  PRIMARY KEY(",UPPER($D52),"));")</f>
        <v>LOAD_ID INTEGER(50), 
CONSTRAINT ACCOUNT_TYPE_ID_PK  PRIMARY KEY(ACCOUNT_TYPE_ID));</v>
      </c>
      <c r="X56" t="str">
        <f>VLOOKUP($E56,MAPPING!$B$2:$F$7,4,0)</f>
        <v>INTEGER</v>
      </c>
      <c r="Y56" s="13">
        <v>50.0</v>
      </c>
      <c r="Z56" t="s">
        <v>48</v>
      </c>
      <c r="AA56" t="s">
        <v>47</v>
      </c>
      <c r="AD56" s="29" t="str">
        <f>CONCATENATE(UPPER($D364)," ",Q359,IF(X56="INTEGER","",CONCATENATE("(",Y56,")")) ,IF(U359&lt;&gt;"",cov3ncatenate(" DEFAULT ",U359),""),IF(S359="Y"," NOT NULL",""),", ",CHAR(10),"CONSTRAINT ",UPPER($B52),"_PK  PRIMARY KEY (",UPPER($D52),"));")</f>
        <v>LOAD_ID INTEGER, 
CONSTRAINT ACCOUNT_TYPE_PK  PRIMARY KEY (ACCOUNT_TYPE_ID));</v>
      </c>
      <c r="AE56" t="str">
        <f>VLOOKUP($E56,MAPPING!$B$2:$F$7,5,0)</f>
        <v>INTEGER</v>
      </c>
      <c r="AF56" s="13">
        <v>50.0</v>
      </c>
      <c r="AG56" t="s">
        <v>48</v>
      </c>
      <c r="AH56" t="s">
        <v>47</v>
      </c>
      <c r="AK56" s="28" t="str">
        <f>CONCATENATE(UPPER($D56)," ",AE56,IF(AE56="INTEGER","",CONCATENATE("(",AF56,")")),IF(AI56&lt;&gt;"",cov3ncatenate(" DEFAULT ",AI56),""),IF(AG56="Y"," NOT NULL",""),", ",CHAR(10),"CONSTRAINT ",UPPER($D52),"_PK  PRIMARY KEY(",UPPER($D52),"));")</f>
        <v>LOAD_ID INTEGER, 
CONSTRAINT ACCOUNT_TYPE_ID_PK  PRIMARY KEY(ACCOUNT_TYPE_ID));</v>
      </c>
    </row>
    <row r="57" ht="15.75" customHeight="1">
      <c r="A57" s="24"/>
      <c r="B57" s="24" t="s">
        <v>77</v>
      </c>
      <c r="C57" s="26">
        <v>0.0</v>
      </c>
      <c r="D57" t="s">
        <v>78</v>
      </c>
      <c r="E57" t="s">
        <v>7</v>
      </c>
      <c r="F57" s="13">
        <v>50.0</v>
      </c>
      <c r="G57" t="s">
        <v>47</v>
      </c>
      <c r="H57" s="27" t="s">
        <v>48</v>
      </c>
      <c r="I57">
        <v>0.0</v>
      </c>
      <c r="J57" t="str">
        <f>VLOOKUP($E57,MAPPING!$B$2:$F$7,2,0)</f>
        <v>STRING</v>
      </c>
      <c r="K57" s="13">
        <v>50.0</v>
      </c>
      <c r="L57" t="s">
        <v>47</v>
      </c>
      <c r="M57" s="27" t="s">
        <v>48</v>
      </c>
      <c r="N57">
        <v>0.0</v>
      </c>
      <c r="O57" s="28" t="str">
        <f>CONCATENATE("DROP TABLE IF EXISTS ",UPPER($B$57),";",CHAR(10),"CREATE TABLE ",UPPER($B$57),"(")</f>
        <v>DROP TABLE IF EXISTS ADDRESS;
CREATE TABLE ADDRESS(</v>
      </c>
      <c r="P57" t="str">
        <f t="shared" ref="P57:P66" si="17">CONCATENATE(UPPER($D57)," ",J57,",")</f>
        <v>ADDRESS_ID STRING,</v>
      </c>
      <c r="Q57" t="str">
        <f>VLOOKUP($E57,MAPPING!$B$2:$F$7,3,0)</f>
        <v>VARCHAR</v>
      </c>
      <c r="R57" s="13">
        <v>50.0</v>
      </c>
      <c r="S57" t="s">
        <v>47</v>
      </c>
      <c r="T57" s="27" t="s">
        <v>48</v>
      </c>
      <c r="U57">
        <v>0.0</v>
      </c>
      <c r="V57" s="28" t="str">
        <f>CONCATENATE("DROP TABLE IF EXISTS ",UPPER($B$57),";",CHAR(10),"CREATE TABLE ",UPPER($B$57),"(")</f>
        <v>DROP TABLE IF EXISTS ADDRESS;
CREATE TABLE ADDRESS(</v>
      </c>
      <c r="W57" t="str">
        <f t="shared" ref="W57:W68" si="18">CONCATENATE(UPPER($D57)," ",Q57,"(",R57,")",IF(U57&lt;&gt;"",CONCATENATE(" DEFAULT ",U57),""),IF(S57="Y"," NOT NULL",""),",")</f>
        <v>ADDRESS_ID VARCHAR(50) DEFAULT 0 NOT NULL,</v>
      </c>
      <c r="X57" t="str">
        <f>VLOOKUP($E57,MAPPING!$B$2:$F$7,4,0)</f>
        <v>VARCHAR2</v>
      </c>
      <c r="Y57" s="13">
        <v>50.0</v>
      </c>
      <c r="Z57" t="s">
        <v>47</v>
      </c>
      <c r="AA57" s="27" t="s">
        <v>48</v>
      </c>
      <c r="AB57">
        <v>0.0</v>
      </c>
      <c r="AC57" s="28" t="str">
        <f>CONCATENATE("DROP TABLE ",UPPER($B$57),";",CHAR(10),"CREATE TABLE ",UPPER($B$57),"(")</f>
        <v>DROP TABLE ADDRESS;
CREATE TABLE ADDRESS(</v>
      </c>
      <c r="AD57" s="29" t="str">
        <f t="shared" ref="AD57:AD68" si="19">CONCATENATE(UPPER($D57)," ",X57,IF(X57="INTEGER","",CONCATENATE("(",Y57,")")) ,IF(Z57="Y"," NOT NULL",""),",")</f>
        <v>ADDRESS_ID VARCHAR2(50) NOT NULL,</v>
      </c>
      <c r="AE57" t="str">
        <f>VLOOKUP($E57,MAPPING!$B$2:$F$7,5,0)</f>
        <v> VARCHAR</v>
      </c>
      <c r="AF57" s="13">
        <v>50.0</v>
      </c>
      <c r="AG57" t="s">
        <v>47</v>
      </c>
      <c r="AH57" s="27" t="s">
        <v>48</v>
      </c>
      <c r="AI57">
        <v>0.0</v>
      </c>
      <c r="AJ57" s="28" t="str">
        <f>CONCATENATE("DROP TABLE IF EXISTS ",UPPER($B$57),";",CHAR(10),"CREATE TABLE ",UPPER($B$57),"(")</f>
        <v>DROP TABLE IF EXISTS ADDRESS;
CREATE TABLE ADDRESS(</v>
      </c>
      <c r="AK57" t="str">
        <f t="shared" ref="AK57:AK68" si="20">CONCATENATE(UPPER($D57)," ",AE57,IF(AE57="INTEGER","",CONCATENATE("(",AF57,")")),IF(AI57&lt;&gt;"",CONCATENATE(" DEFAULT ",AI57),""),IF(AG57="Y"," NOT NULL",""),",")</f>
        <v>ADDRESS_ID  VARCHAR(50) DEFAULT 0 NOT NULL,</v>
      </c>
    </row>
    <row r="58" ht="15.75" customHeight="1">
      <c r="A58" s="24"/>
      <c r="B58" s="24"/>
      <c r="C58" s="26">
        <v>1.0</v>
      </c>
      <c r="D58" t="s">
        <v>79</v>
      </c>
      <c r="E58" t="s">
        <v>7</v>
      </c>
      <c r="F58" s="13">
        <v>50.0</v>
      </c>
      <c r="G58" s="27" t="s">
        <v>48</v>
      </c>
      <c r="H58" s="27" t="s">
        <v>48</v>
      </c>
      <c r="I58" s="27"/>
      <c r="J58" t="str">
        <f>VLOOKUP($E58,MAPPING!$B$2:$F$7,2,0)</f>
        <v>STRING</v>
      </c>
      <c r="K58" s="13">
        <v>50.0</v>
      </c>
      <c r="L58" s="27" t="s">
        <v>48</v>
      </c>
      <c r="M58" s="27" t="s">
        <v>48</v>
      </c>
      <c r="N58" s="27"/>
      <c r="O58" s="27"/>
      <c r="P58" t="str">
        <f t="shared" si="17"/>
        <v>ADDRESS_LINE1 STRING,</v>
      </c>
      <c r="Q58" t="str">
        <f>VLOOKUP($E58,MAPPING!$B$2:$F$7,3,0)</f>
        <v>VARCHAR</v>
      </c>
      <c r="R58" s="13">
        <v>50.0</v>
      </c>
      <c r="S58" s="27" t="s">
        <v>48</v>
      </c>
      <c r="T58" s="27" t="s">
        <v>48</v>
      </c>
      <c r="U58" s="27"/>
      <c r="V58" s="27"/>
      <c r="W58" t="str">
        <f t="shared" si="18"/>
        <v>ADDRESS_LINE1 VARCHAR(50),</v>
      </c>
      <c r="X58" t="str">
        <f>VLOOKUP($E58,MAPPING!$B$2:$F$7,4,0)</f>
        <v>VARCHAR2</v>
      </c>
      <c r="Y58" s="13">
        <v>50.0</v>
      </c>
      <c r="Z58" s="27" t="s">
        <v>48</v>
      </c>
      <c r="AA58" s="27" t="s">
        <v>48</v>
      </c>
      <c r="AB58" s="27"/>
      <c r="AC58" s="27"/>
      <c r="AD58" s="29" t="str">
        <f t="shared" si="19"/>
        <v>ADDRESS_LINE1 VARCHAR2(50),</v>
      </c>
      <c r="AE58" t="str">
        <f>VLOOKUP($E58,MAPPING!$B$2:$F$7,5,0)</f>
        <v> VARCHAR</v>
      </c>
      <c r="AF58" s="13">
        <v>50.0</v>
      </c>
      <c r="AG58" s="27" t="s">
        <v>48</v>
      </c>
      <c r="AH58" s="27" t="s">
        <v>48</v>
      </c>
      <c r="AI58" s="27"/>
      <c r="AJ58" s="27"/>
      <c r="AK58" t="str">
        <f t="shared" si="20"/>
        <v>ADDRESS_LINE1  VARCHAR(50),</v>
      </c>
    </row>
    <row r="59" ht="15.75" customHeight="1">
      <c r="A59" s="24"/>
      <c r="B59" s="24"/>
      <c r="C59" s="26">
        <v>2.0</v>
      </c>
      <c r="D59" t="s">
        <v>80</v>
      </c>
      <c r="E59" t="s">
        <v>7</v>
      </c>
      <c r="F59" s="13">
        <v>50.0</v>
      </c>
      <c r="G59" s="27" t="s">
        <v>48</v>
      </c>
      <c r="H59" s="27" t="s">
        <v>48</v>
      </c>
      <c r="I59" s="27"/>
      <c r="J59" t="str">
        <f>VLOOKUP($E59,MAPPING!$B$2:$F$7,2,0)</f>
        <v>STRING</v>
      </c>
      <c r="K59" s="13">
        <v>50.0</v>
      </c>
      <c r="L59" s="27" t="s">
        <v>48</v>
      </c>
      <c r="M59" s="27" t="s">
        <v>48</v>
      </c>
      <c r="N59" s="27"/>
      <c r="O59" s="27"/>
      <c r="P59" t="str">
        <f t="shared" si="17"/>
        <v>ADDRESS_LINE2 STRING,</v>
      </c>
      <c r="Q59" t="str">
        <f>VLOOKUP($E59,MAPPING!$B$2:$F$7,3,0)</f>
        <v>VARCHAR</v>
      </c>
      <c r="R59" s="13">
        <v>50.0</v>
      </c>
      <c r="S59" s="27" t="s">
        <v>48</v>
      </c>
      <c r="T59" s="27" t="s">
        <v>48</v>
      </c>
      <c r="U59" s="27"/>
      <c r="V59" s="27"/>
      <c r="W59" t="str">
        <f t="shared" si="18"/>
        <v>ADDRESS_LINE2 VARCHAR(50),</v>
      </c>
      <c r="X59" t="str">
        <f>VLOOKUP($E59,MAPPING!$B$2:$F$7,4,0)</f>
        <v>VARCHAR2</v>
      </c>
      <c r="Y59" s="13">
        <v>50.0</v>
      </c>
      <c r="Z59" s="27" t="s">
        <v>48</v>
      </c>
      <c r="AA59" s="27" t="s">
        <v>48</v>
      </c>
      <c r="AB59" s="27"/>
      <c r="AC59" s="27"/>
      <c r="AD59" s="29" t="str">
        <f t="shared" si="19"/>
        <v>ADDRESS_LINE2 VARCHAR2(50),</v>
      </c>
      <c r="AE59" t="str">
        <f>VLOOKUP($E59,MAPPING!$B$2:$F$7,5,0)</f>
        <v> VARCHAR</v>
      </c>
      <c r="AF59" s="13">
        <v>50.0</v>
      </c>
      <c r="AG59" s="27" t="s">
        <v>48</v>
      </c>
      <c r="AH59" s="27" t="s">
        <v>48</v>
      </c>
      <c r="AI59" s="27"/>
      <c r="AJ59" s="27"/>
      <c r="AK59" t="str">
        <f t="shared" si="20"/>
        <v>ADDRESS_LINE2  VARCHAR(50),</v>
      </c>
    </row>
    <row r="60" ht="15.75" customHeight="1">
      <c r="A60" s="24"/>
      <c r="B60" s="24"/>
      <c r="C60" s="26">
        <v>3.0</v>
      </c>
      <c r="D60" t="s">
        <v>81</v>
      </c>
      <c r="E60" t="s">
        <v>7</v>
      </c>
      <c r="F60" s="13">
        <v>50.0</v>
      </c>
      <c r="G60" s="27" t="s">
        <v>48</v>
      </c>
      <c r="H60" s="27" t="s">
        <v>48</v>
      </c>
      <c r="I60" s="27"/>
      <c r="J60" t="str">
        <f>VLOOKUP($E60,MAPPING!$B$2:$F$7,2,0)</f>
        <v>STRING</v>
      </c>
      <c r="K60" s="13">
        <v>50.0</v>
      </c>
      <c r="L60" s="27" t="s">
        <v>48</v>
      </c>
      <c r="M60" s="27" t="s">
        <v>48</v>
      </c>
      <c r="N60" s="27"/>
      <c r="O60" s="27"/>
      <c r="P60" t="str">
        <f t="shared" si="17"/>
        <v>ADDRESS_LINE3 STRING,</v>
      </c>
      <c r="Q60" t="str">
        <f>VLOOKUP($E60,MAPPING!$B$2:$F$7,3,0)</f>
        <v>VARCHAR</v>
      </c>
      <c r="R60" s="13">
        <v>50.0</v>
      </c>
      <c r="S60" s="27" t="s">
        <v>48</v>
      </c>
      <c r="T60" s="27" t="s">
        <v>48</v>
      </c>
      <c r="U60" s="27"/>
      <c r="V60" s="27"/>
      <c r="W60" t="str">
        <f t="shared" si="18"/>
        <v>ADDRESS_LINE3 VARCHAR(50),</v>
      </c>
      <c r="X60" t="str">
        <f>VLOOKUP($E60,MAPPING!$B$2:$F$7,4,0)</f>
        <v>VARCHAR2</v>
      </c>
      <c r="Y60" s="13">
        <v>50.0</v>
      </c>
      <c r="Z60" s="27" t="s">
        <v>48</v>
      </c>
      <c r="AA60" s="27" t="s">
        <v>48</v>
      </c>
      <c r="AB60" s="27"/>
      <c r="AC60" s="27"/>
      <c r="AD60" s="29" t="str">
        <f t="shared" si="19"/>
        <v>ADDRESS_LINE3 VARCHAR2(50),</v>
      </c>
      <c r="AE60" t="str">
        <f>VLOOKUP($E60,MAPPING!$B$2:$F$7,5,0)</f>
        <v> VARCHAR</v>
      </c>
      <c r="AF60" s="13">
        <v>50.0</v>
      </c>
      <c r="AG60" s="27" t="s">
        <v>48</v>
      </c>
      <c r="AH60" s="27" t="s">
        <v>48</v>
      </c>
      <c r="AI60" s="27"/>
      <c r="AJ60" s="27"/>
      <c r="AK60" t="str">
        <f t="shared" si="20"/>
        <v>ADDRESS_LINE3  VARCHAR(50),</v>
      </c>
    </row>
    <row r="61" ht="15.75" customHeight="1">
      <c r="A61" s="24"/>
      <c r="B61" s="24"/>
      <c r="C61" s="26">
        <v>4.0</v>
      </c>
      <c r="D61" t="s">
        <v>82</v>
      </c>
      <c r="E61" t="s">
        <v>7</v>
      </c>
      <c r="F61" s="13">
        <v>100.0</v>
      </c>
      <c r="G61" s="27" t="s">
        <v>48</v>
      </c>
      <c r="H61" s="27" t="s">
        <v>48</v>
      </c>
      <c r="I61" s="27"/>
      <c r="J61" t="str">
        <f>VLOOKUP($E61,MAPPING!$B$2:$F$7,2,0)</f>
        <v>STRING</v>
      </c>
      <c r="K61" s="13">
        <v>100.0</v>
      </c>
      <c r="L61" s="27" t="s">
        <v>48</v>
      </c>
      <c r="M61" s="27" t="s">
        <v>48</v>
      </c>
      <c r="N61" s="27"/>
      <c r="O61" s="27"/>
      <c r="P61" t="str">
        <f t="shared" si="17"/>
        <v>CITY STRING,</v>
      </c>
      <c r="Q61" t="str">
        <f>VLOOKUP($E61,MAPPING!$B$2:$F$7,3,0)</f>
        <v>VARCHAR</v>
      </c>
      <c r="R61" s="13">
        <v>100.0</v>
      </c>
      <c r="S61" s="27" t="s">
        <v>48</v>
      </c>
      <c r="T61" s="27" t="s">
        <v>48</v>
      </c>
      <c r="U61" s="27"/>
      <c r="V61" s="27"/>
      <c r="W61" t="str">
        <f t="shared" si="18"/>
        <v>CITY VARCHAR(100),</v>
      </c>
      <c r="X61" t="str">
        <f>VLOOKUP($E61,MAPPING!$B$2:$F$7,4,0)</f>
        <v>VARCHAR2</v>
      </c>
      <c r="Y61" s="13">
        <v>100.0</v>
      </c>
      <c r="Z61" s="27" t="s">
        <v>48</v>
      </c>
      <c r="AA61" s="27" t="s">
        <v>48</v>
      </c>
      <c r="AB61" s="27"/>
      <c r="AC61" s="27"/>
      <c r="AD61" s="29" t="str">
        <f t="shared" si="19"/>
        <v>CITY VARCHAR2(100),</v>
      </c>
      <c r="AE61" t="str">
        <f>VLOOKUP($E61,MAPPING!$B$2:$F$7,5,0)</f>
        <v> VARCHAR</v>
      </c>
      <c r="AF61" s="13">
        <v>100.0</v>
      </c>
      <c r="AG61" s="27" t="s">
        <v>48</v>
      </c>
      <c r="AH61" s="27" t="s">
        <v>48</v>
      </c>
      <c r="AI61" s="27"/>
      <c r="AJ61" s="27"/>
      <c r="AK61" t="str">
        <f t="shared" si="20"/>
        <v>CITY  VARCHAR(100),</v>
      </c>
    </row>
    <row r="62" ht="15.75" customHeight="1">
      <c r="A62" s="24"/>
      <c r="B62" s="24"/>
      <c r="C62" s="26">
        <v>5.0</v>
      </c>
      <c r="D62" t="s">
        <v>83</v>
      </c>
      <c r="E62" t="s">
        <v>7</v>
      </c>
      <c r="F62" s="13">
        <v>100.0</v>
      </c>
      <c r="G62" s="27" t="s">
        <v>48</v>
      </c>
      <c r="H62" s="27" t="s">
        <v>48</v>
      </c>
      <c r="I62" s="27"/>
      <c r="J62" t="str">
        <f>VLOOKUP($E62,MAPPING!$B$2:$F$7,2,0)</f>
        <v>STRING</v>
      </c>
      <c r="K62" s="13">
        <v>100.0</v>
      </c>
      <c r="L62" s="27" t="s">
        <v>48</v>
      </c>
      <c r="M62" s="27" t="s">
        <v>48</v>
      </c>
      <c r="N62" s="27"/>
      <c r="O62" s="27"/>
      <c r="P62" t="str">
        <f t="shared" si="17"/>
        <v>COUNTY STRING,</v>
      </c>
      <c r="Q62" t="str">
        <f>VLOOKUP($E62,MAPPING!$B$2:$F$7,3,0)</f>
        <v>VARCHAR</v>
      </c>
      <c r="R62" s="13">
        <v>100.0</v>
      </c>
      <c r="S62" s="27" t="s">
        <v>48</v>
      </c>
      <c r="T62" s="27" t="s">
        <v>48</v>
      </c>
      <c r="U62" s="27"/>
      <c r="V62" s="27"/>
      <c r="W62" t="str">
        <f t="shared" si="18"/>
        <v>COUNTY VARCHAR(100),</v>
      </c>
      <c r="X62" t="str">
        <f>VLOOKUP($E62,MAPPING!$B$2:$F$7,4,0)</f>
        <v>VARCHAR2</v>
      </c>
      <c r="Y62" s="13">
        <v>100.0</v>
      </c>
      <c r="Z62" s="27" t="s">
        <v>48</v>
      </c>
      <c r="AA62" s="27" t="s">
        <v>48</v>
      </c>
      <c r="AB62" s="27"/>
      <c r="AC62" s="27"/>
      <c r="AD62" s="29" t="str">
        <f t="shared" si="19"/>
        <v>COUNTY VARCHAR2(100),</v>
      </c>
      <c r="AE62" t="str">
        <f>VLOOKUP($E62,MAPPING!$B$2:$F$7,5,0)</f>
        <v> VARCHAR</v>
      </c>
      <c r="AF62" s="13">
        <v>100.0</v>
      </c>
      <c r="AG62" s="27" t="s">
        <v>48</v>
      </c>
      <c r="AH62" s="27" t="s">
        <v>48</v>
      </c>
      <c r="AI62" s="27"/>
      <c r="AJ62" s="27"/>
      <c r="AK62" t="str">
        <f t="shared" si="20"/>
        <v>COUNTY  VARCHAR(100),</v>
      </c>
    </row>
    <row r="63" ht="15.75" customHeight="1">
      <c r="A63" s="24"/>
      <c r="B63" s="24"/>
      <c r="C63" s="26">
        <v>6.0</v>
      </c>
      <c r="D63" t="s">
        <v>84</v>
      </c>
      <c r="E63" t="s">
        <v>7</v>
      </c>
      <c r="F63" s="13">
        <v>100.0</v>
      </c>
      <c r="G63" s="27" t="s">
        <v>48</v>
      </c>
      <c r="H63" s="27" t="s">
        <v>48</v>
      </c>
      <c r="I63" s="27"/>
      <c r="J63" t="str">
        <f>VLOOKUP($E63,MAPPING!$B$2:$F$7,2,0)</f>
        <v>STRING</v>
      </c>
      <c r="K63" s="13">
        <v>100.0</v>
      </c>
      <c r="L63" s="27" t="s">
        <v>48</v>
      </c>
      <c r="M63" s="27" t="s">
        <v>48</v>
      </c>
      <c r="N63" s="27"/>
      <c r="O63" s="27"/>
      <c r="P63" t="str">
        <f t="shared" si="17"/>
        <v>STATE STRING,</v>
      </c>
      <c r="Q63" t="str">
        <f>VLOOKUP($E63,MAPPING!$B$2:$F$7,3,0)</f>
        <v>VARCHAR</v>
      </c>
      <c r="R63" s="13">
        <v>100.0</v>
      </c>
      <c r="S63" s="27" t="s">
        <v>48</v>
      </c>
      <c r="T63" s="27" t="s">
        <v>48</v>
      </c>
      <c r="U63" s="27"/>
      <c r="V63" s="27"/>
      <c r="W63" t="str">
        <f t="shared" si="18"/>
        <v>STATE VARCHAR(100),</v>
      </c>
      <c r="X63" t="str">
        <f>VLOOKUP($E63,MAPPING!$B$2:$F$7,4,0)</f>
        <v>VARCHAR2</v>
      </c>
      <c r="Y63" s="13">
        <v>100.0</v>
      </c>
      <c r="Z63" s="27" t="s">
        <v>48</v>
      </c>
      <c r="AA63" s="27" t="s">
        <v>48</v>
      </c>
      <c r="AB63" s="27"/>
      <c r="AC63" s="27"/>
      <c r="AD63" s="29" t="str">
        <f t="shared" si="19"/>
        <v>STATE VARCHAR2(100),</v>
      </c>
      <c r="AE63" t="str">
        <f>VLOOKUP($E63,MAPPING!$B$2:$F$7,5,0)</f>
        <v> VARCHAR</v>
      </c>
      <c r="AF63" s="13">
        <v>100.0</v>
      </c>
      <c r="AG63" s="27" t="s">
        <v>48</v>
      </c>
      <c r="AH63" s="27" t="s">
        <v>48</v>
      </c>
      <c r="AI63" s="27"/>
      <c r="AJ63" s="27"/>
      <c r="AK63" t="str">
        <f t="shared" si="20"/>
        <v>STATE  VARCHAR(100),</v>
      </c>
    </row>
    <row r="64" ht="15.75" customHeight="1">
      <c r="A64" s="24"/>
      <c r="B64" s="24"/>
      <c r="C64" s="26">
        <v>7.0</v>
      </c>
      <c r="D64" t="s">
        <v>85</v>
      </c>
      <c r="E64" t="s">
        <v>12</v>
      </c>
      <c r="F64" s="13">
        <v>10.0</v>
      </c>
      <c r="G64" s="27" t="s">
        <v>48</v>
      </c>
      <c r="H64" s="27" t="s">
        <v>48</v>
      </c>
      <c r="I64" s="27"/>
      <c r="J64" t="str">
        <f>VLOOKUP($E64,MAPPING!$B$2:$F$7,2,0)</f>
        <v>INT</v>
      </c>
      <c r="K64" s="13">
        <v>10.0</v>
      </c>
      <c r="L64" s="27" t="s">
        <v>48</v>
      </c>
      <c r="M64" s="27" t="s">
        <v>48</v>
      </c>
      <c r="N64" s="27"/>
      <c r="O64" s="27"/>
      <c r="P64" t="str">
        <f t="shared" si="17"/>
        <v>ZIPCODE INT,</v>
      </c>
      <c r="Q64" t="str">
        <f>VLOOKUP($E64,MAPPING!$B$2:$F$7,3,0)</f>
        <v>INTEGER</v>
      </c>
      <c r="R64" s="13">
        <v>10.0</v>
      </c>
      <c r="S64" s="27" t="s">
        <v>48</v>
      </c>
      <c r="T64" s="27" t="s">
        <v>48</v>
      </c>
      <c r="U64" s="27"/>
      <c r="V64" s="27"/>
      <c r="W64" t="str">
        <f t="shared" si="18"/>
        <v>ZIPCODE INTEGER(10),</v>
      </c>
      <c r="X64" t="str">
        <f>VLOOKUP($E64,MAPPING!$B$2:$F$7,4,0)</f>
        <v>INTEGER</v>
      </c>
      <c r="Y64" s="13">
        <v>10.0</v>
      </c>
      <c r="Z64" s="27" t="s">
        <v>48</v>
      </c>
      <c r="AA64" s="27" t="s">
        <v>48</v>
      </c>
      <c r="AB64" s="27"/>
      <c r="AC64" s="27"/>
      <c r="AD64" s="29" t="str">
        <f t="shared" si="19"/>
        <v>ZIPCODE INTEGER,</v>
      </c>
      <c r="AE64" t="str">
        <f>VLOOKUP($E64,MAPPING!$B$2:$F$7,5,0)</f>
        <v>INTEGER</v>
      </c>
      <c r="AF64" s="13">
        <v>10.0</v>
      </c>
      <c r="AG64" s="27" t="s">
        <v>48</v>
      </c>
      <c r="AH64" s="27" t="s">
        <v>48</v>
      </c>
      <c r="AI64" s="27"/>
      <c r="AJ64" s="27"/>
      <c r="AK64" t="str">
        <f t="shared" si="20"/>
        <v>ZIPCODE INTEGER,</v>
      </c>
    </row>
    <row r="65" ht="15.75" customHeight="1">
      <c r="A65" s="24"/>
      <c r="B65" s="24"/>
      <c r="C65" s="26">
        <v>8.0</v>
      </c>
      <c r="D65" t="s">
        <v>86</v>
      </c>
      <c r="E65" t="s">
        <v>7</v>
      </c>
      <c r="F65" s="13">
        <v>100.0</v>
      </c>
      <c r="G65" s="27" t="s">
        <v>48</v>
      </c>
      <c r="H65" s="27" t="s">
        <v>48</v>
      </c>
      <c r="I65" s="27"/>
      <c r="J65" t="str">
        <f>VLOOKUP($E65,MAPPING!$B$2:$F$7,2,0)</f>
        <v>STRING</v>
      </c>
      <c r="K65" s="13">
        <v>100.0</v>
      </c>
      <c r="L65" s="27" t="s">
        <v>48</v>
      </c>
      <c r="M65" s="27" t="s">
        <v>48</v>
      </c>
      <c r="N65" s="27"/>
      <c r="O65" s="27"/>
      <c r="P65" t="str">
        <f t="shared" si="17"/>
        <v>COUNTRY STRING,</v>
      </c>
      <c r="Q65" t="str">
        <f>VLOOKUP($E65,MAPPING!$B$2:$F$7,3,0)</f>
        <v>VARCHAR</v>
      </c>
      <c r="R65" s="13">
        <v>100.0</v>
      </c>
      <c r="S65" s="27" t="s">
        <v>48</v>
      </c>
      <c r="T65" s="27" t="s">
        <v>48</v>
      </c>
      <c r="U65" s="27"/>
      <c r="V65" s="27"/>
      <c r="W65" t="str">
        <f t="shared" si="18"/>
        <v>COUNTRY VARCHAR(100),</v>
      </c>
      <c r="X65" t="str">
        <f>VLOOKUP($E65,MAPPING!$B$2:$F$7,4,0)</f>
        <v>VARCHAR2</v>
      </c>
      <c r="Y65" s="13">
        <v>100.0</v>
      </c>
      <c r="Z65" s="27" t="s">
        <v>48</v>
      </c>
      <c r="AA65" s="27" t="s">
        <v>48</v>
      </c>
      <c r="AB65" s="27"/>
      <c r="AC65" s="27"/>
      <c r="AD65" s="29" t="str">
        <f t="shared" si="19"/>
        <v>COUNTRY VARCHAR2(100),</v>
      </c>
      <c r="AE65" t="str">
        <f>VLOOKUP($E65,MAPPING!$B$2:$F$7,5,0)</f>
        <v> VARCHAR</v>
      </c>
      <c r="AF65" s="13">
        <v>100.0</v>
      </c>
      <c r="AG65" s="27" t="s">
        <v>48</v>
      </c>
      <c r="AH65" s="27" t="s">
        <v>48</v>
      </c>
      <c r="AI65" s="27"/>
      <c r="AJ65" s="27"/>
      <c r="AK65" t="str">
        <f t="shared" si="20"/>
        <v>COUNTRY  VARCHAR(100),</v>
      </c>
    </row>
    <row r="66" ht="15.75" customHeight="1">
      <c r="A66" s="24"/>
      <c r="B66" s="24"/>
      <c r="C66" s="26">
        <v>9.0</v>
      </c>
      <c r="D66" t="s">
        <v>87</v>
      </c>
      <c r="E66" t="s">
        <v>7</v>
      </c>
      <c r="F66" s="13">
        <v>50.0</v>
      </c>
      <c r="G66" s="27" t="s">
        <v>48</v>
      </c>
      <c r="H66" s="27" t="s">
        <v>48</v>
      </c>
      <c r="I66" s="27"/>
      <c r="J66" t="str">
        <f>VLOOKUP($E66,MAPPING!$B$2:$F$7,2,0)</f>
        <v>STRING</v>
      </c>
      <c r="K66" s="13">
        <v>50.0</v>
      </c>
      <c r="L66" s="27" t="s">
        <v>48</v>
      </c>
      <c r="M66" s="27" t="s">
        <v>48</v>
      </c>
      <c r="N66" s="27"/>
      <c r="O66" s="27"/>
      <c r="P66" t="str">
        <f t="shared" si="17"/>
        <v>LATITUDE STRING,</v>
      </c>
      <c r="Q66" t="str">
        <f>VLOOKUP($E66,MAPPING!$B$2:$F$7,3,0)</f>
        <v>VARCHAR</v>
      </c>
      <c r="R66" s="13">
        <v>50.0</v>
      </c>
      <c r="S66" s="27" t="s">
        <v>48</v>
      </c>
      <c r="T66" s="27" t="s">
        <v>48</v>
      </c>
      <c r="U66" s="27"/>
      <c r="V66" s="27"/>
      <c r="W66" t="str">
        <f t="shared" si="18"/>
        <v>LATITUDE VARCHAR(50),</v>
      </c>
      <c r="X66" t="str">
        <f>VLOOKUP($E66,MAPPING!$B$2:$F$7,4,0)</f>
        <v>VARCHAR2</v>
      </c>
      <c r="Y66" s="13">
        <v>50.0</v>
      </c>
      <c r="Z66" s="27" t="s">
        <v>48</v>
      </c>
      <c r="AA66" s="27" t="s">
        <v>48</v>
      </c>
      <c r="AB66" s="27"/>
      <c r="AC66" s="27"/>
      <c r="AD66" s="29" t="str">
        <f t="shared" si="19"/>
        <v>LATITUDE VARCHAR2(50),</v>
      </c>
      <c r="AE66" t="str">
        <f>VLOOKUP($E66,MAPPING!$B$2:$F$7,5,0)</f>
        <v> VARCHAR</v>
      </c>
      <c r="AF66" s="13">
        <v>50.0</v>
      </c>
      <c r="AG66" s="27" t="s">
        <v>48</v>
      </c>
      <c r="AH66" s="27" t="s">
        <v>48</v>
      </c>
      <c r="AI66" s="27"/>
      <c r="AJ66" s="27"/>
      <c r="AK66" t="str">
        <f t="shared" si="20"/>
        <v>LATITUDE  VARCHAR(50),</v>
      </c>
    </row>
    <row r="67" ht="15.75" customHeight="1">
      <c r="A67" s="24"/>
      <c r="B67" s="24"/>
      <c r="C67" s="26">
        <v>10.0</v>
      </c>
      <c r="D67" t="s">
        <v>88</v>
      </c>
      <c r="E67" t="s">
        <v>7</v>
      </c>
      <c r="F67" s="13">
        <v>50.0</v>
      </c>
      <c r="G67" s="27" t="s">
        <v>48</v>
      </c>
      <c r="H67" s="27" t="s">
        <v>48</v>
      </c>
      <c r="I67" s="27"/>
      <c r="J67" t="str">
        <f>VLOOKUP($E67,MAPPING!$B$2:$F$7,2,0)</f>
        <v>STRING</v>
      </c>
      <c r="K67" s="13">
        <v>50.0</v>
      </c>
      <c r="L67" s="27" t="s">
        <v>48</v>
      </c>
      <c r="M67" s="27" t="s">
        <v>48</v>
      </c>
      <c r="N67" s="27"/>
      <c r="O67" s="27"/>
      <c r="P67" t="str">
        <f>CONCATENATE(UPPER($D67)," ",J67,")")</f>
        <v>LONGITUDE STRING)</v>
      </c>
      <c r="Q67" t="str">
        <f>VLOOKUP($E67,MAPPING!$B$2:$F$7,3,0)</f>
        <v>VARCHAR</v>
      </c>
      <c r="R67" s="13">
        <v>50.0</v>
      </c>
      <c r="S67" s="27" t="s">
        <v>48</v>
      </c>
      <c r="T67" s="27" t="s">
        <v>48</v>
      </c>
      <c r="U67" s="27"/>
      <c r="V67" s="27"/>
      <c r="W67" t="str">
        <f t="shared" si="18"/>
        <v>LONGITUDE VARCHAR(50),</v>
      </c>
      <c r="X67" t="str">
        <f>VLOOKUP($E67,MAPPING!$B$2:$F$7,4,0)</f>
        <v>VARCHAR2</v>
      </c>
      <c r="Y67" s="13">
        <v>50.0</v>
      </c>
      <c r="Z67" s="27" t="s">
        <v>48</v>
      </c>
      <c r="AA67" s="27" t="s">
        <v>48</v>
      </c>
      <c r="AB67" s="27"/>
      <c r="AC67" s="27"/>
      <c r="AD67" s="29" t="str">
        <f t="shared" si="19"/>
        <v>LONGITUDE VARCHAR2(50),</v>
      </c>
      <c r="AE67" t="str">
        <f>VLOOKUP($E67,MAPPING!$B$2:$F$7,5,0)</f>
        <v> VARCHAR</v>
      </c>
      <c r="AF67" s="13">
        <v>50.0</v>
      </c>
      <c r="AG67" s="27" t="s">
        <v>48</v>
      </c>
      <c r="AH67" s="27" t="s">
        <v>48</v>
      </c>
      <c r="AI67" s="27"/>
      <c r="AJ67" s="27"/>
      <c r="AK67" t="str">
        <f t="shared" si="20"/>
        <v>LONGITUDE  VARCHAR(50),</v>
      </c>
    </row>
    <row r="68" ht="15.75" customHeight="1">
      <c r="A68" s="24"/>
      <c r="B68" s="24"/>
      <c r="C68" s="26">
        <v>11.0</v>
      </c>
      <c r="D68" t="s">
        <v>68</v>
      </c>
      <c r="E68" t="s">
        <v>7</v>
      </c>
      <c r="F68" s="13">
        <v>10.0</v>
      </c>
      <c r="G68" s="27" t="s">
        <v>48</v>
      </c>
      <c r="H68" t="s">
        <v>47</v>
      </c>
      <c r="J68" t="str">
        <f>VLOOKUP($E68,MAPPING!$B$2:$F$7,2,0)</f>
        <v>STRING</v>
      </c>
      <c r="K68" s="13">
        <v>10.0</v>
      </c>
      <c r="L68" s="27" t="s">
        <v>48</v>
      </c>
      <c r="M68" t="s">
        <v>47</v>
      </c>
      <c r="Q68" t="str">
        <f>VLOOKUP($E68,MAPPING!$B$2:$F$7,3,0)</f>
        <v>VARCHAR</v>
      </c>
      <c r="R68" s="13">
        <v>10.0</v>
      </c>
      <c r="S68" s="27" t="s">
        <v>48</v>
      </c>
      <c r="T68" t="s">
        <v>47</v>
      </c>
      <c r="W68" t="str">
        <f t="shared" si="18"/>
        <v>LOAD_DATE VARCHAR(10),</v>
      </c>
      <c r="X68" t="str">
        <f>VLOOKUP($E68,MAPPING!$B$2:$F$7,4,0)</f>
        <v>VARCHAR2</v>
      </c>
      <c r="Y68" s="13">
        <v>10.0</v>
      </c>
      <c r="Z68" s="27" t="s">
        <v>48</v>
      </c>
      <c r="AA68" t="s">
        <v>47</v>
      </c>
      <c r="AD68" s="29" t="str">
        <f t="shared" si="19"/>
        <v>LOAD_DATE VARCHAR2(10),</v>
      </c>
      <c r="AE68" t="str">
        <f>VLOOKUP($E68,MAPPING!$B$2:$F$7,5,0)</f>
        <v> VARCHAR</v>
      </c>
      <c r="AF68" s="13">
        <v>10.0</v>
      </c>
      <c r="AG68" s="27" t="s">
        <v>48</v>
      </c>
      <c r="AH68" t="s">
        <v>47</v>
      </c>
      <c r="AK68" t="str">
        <f t="shared" si="20"/>
        <v>LOAD_DATE  VARCHAR(10),</v>
      </c>
    </row>
    <row r="69" ht="15.75" customHeight="1">
      <c r="A69" s="24"/>
      <c r="B69" s="24"/>
      <c r="C69" s="26">
        <v>12.0</v>
      </c>
      <c r="D69" t="s">
        <v>69</v>
      </c>
      <c r="E69" t="s">
        <v>12</v>
      </c>
      <c r="F69" s="13">
        <v>50.0</v>
      </c>
      <c r="G69" s="27" t="s">
        <v>48</v>
      </c>
      <c r="H69" t="s">
        <v>47</v>
      </c>
      <c r="J69" t="str">
        <f>VLOOKUP($E69,MAPPING!$B$2:$F$7,2,0)</f>
        <v>INT</v>
      </c>
      <c r="K69" s="13">
        <v>50.0</v>
      </c>
      <c r="L69" s="27" t="s">
        <v>48</v>
      </c>
      <c r="M69" t="s">
        <v>47</v>
      </c>
      <c r="P6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69" t="str">
        <f>VLOOKUP($E69,MAPPING!$B$2:$F$7,3,0)</f>
        <v>INTEGER</v>
      </c>
      <c r="R69" s="13">
        <v>50.0</v>
      </c>
      <c r="S69" s="27" t="s">
        <v>48</v>
      </c>
      <c r="T69" t="s">
        <v>47</v>
      </c>
      <c r="W69" s="28" t="str">
        <f>CONCATENATE(UPPER($D69)," ",Q69,"(",R69,")",IF(U69&lt;&gt;"",cov3ncatenate(" DEFAULT ",U69),""),IF(S69="Y"," NOT NULL",""),", ",CHAR(10),"CONSTRAINT ",UPPER($D57),"_PK  PRIMARY KEY(",UPPER($D57),"));")</f>
        <v>LOAD_ID INTEGER(50), 
CONSTRAINT ADDRESS_ID_PK  PRIMARY KEY(ADDRESS_ID));</v>
      </c>
      <c r="X69" t="str">
        <f>VLOOKUP($E69,MAPPING!$B$2:$F$7,4,0)</f>
        <v>INTEGER</v>
      </c>
      <c r="Y69" s="13">
        <v>50.0</v>
      </c>
      <c r="Z69" s="27" t="s">
        <v>48</v>
      </c>
      <c r="AA69" t="s">
        <v>47</v>
      </c>
      <c r="AD69" s="29" t="str">
        <f>CONCATENATE(UPPER($D364)," ",Q359,IF(X69="INTEGER","",CONCATENATE("(",Y69,")")) ,IF(U359&lt;&gt;"",cov3ncatenate(" DEFAULT ",U359),""),IF(S359="Y"," NOT NULL",""),", ",CHAR(10),"CONSTRAINT ",UPPER($B57),"_PK  PRIMARY KEY (",UPPER($D57),"));")</f>
        <v>LOAD_ID INTEGER, 
CONSTRAINT ADDRESS_PK  PRIMARY KEY (ADDRESS_ID));</v>
      </c>
      <c r="AE69" t="str">
        <f>VLOOKUP($E69,MAPPING!$B$2:$F$7,5,0)</f>
        <v>INTEGER</v>
      </c>
      <c r="AF69" s="13">
        <v>50.0</v>
      </c>
      <c r="AG69" s="27" t="s">
        <v>48</v>
      </c>
      <c r="AH69" t="s">
        <v>47</v>
      </c>
      <c r="AK69" s="28" t="str">
        <f>CONCATENATE(UPPER($D69)," ",AE69,IF(AE69="INTEGER","",CONCATENATE("(",AF69,")")),IF(AI69&lt;&gt;"",cov3ncatenate(" DEFAULT ",AI69),""),IF(AG69="Y"," NOT NULL",""),", ",CHAR(10),"CONSTRAINT ",UPPER($D57),"_PK  PRIMARY KEY(",UPPER($D57),"));")</f>
        <v>LOAD_ID INTEGER, 
CONSTRAINT ADDRESS_ID_PK  PRIMARY KEY(ADDRESS_ID));</v>
      </c>
    </row>
    <row r="70" ht="15.75" customHeight="1">
      <c r="A70" s="24"/>
      <c r="B70" s="24" t="s">
        <v>89</v>
      </c>
      <c r="C70" s="26">
        <v>0.0</v>
      </c>
      <c r="D70" t="s">
        <v>90</v>
      </c>
      <c r="E70" t="s">
        <v>7</v>
      </c>
      <c r="F70" s="13">
        <v>50.0</v>
      </c>
      <c r="G70" s="27" t="s">
        <v>47</v>
      </c>
      <c r="H70" s="27" t="s">
        <v>48</v>
      </c>
      <c r="I70">
        <v>0.0</v>
      </c>
      <c r="J70" t="str">
        <f>VLOOKUP($E70,MAPPING!$B$2:$F$7,2,0)</f>
        <v>STRING</v>
      </c>
      <c r="K70" s="13">
        <v>50.0</v>
      </c>
      <c r="L70" s="27" t="s">
        <v>47</v>
      </c>
      <c r="M70" s="27" t="s">
        <v>48</v>
      </c>
      <c r="N70">
        <v>0.0</v>
      </c>
      <c r="O70" s="28" t="str">
        <f>CONCATENATE("DROP TABLE IF EXISTS ",UPPER($B$70),";",CHAR(10),"CREATE TABLE ",UPPER($B$70),"(")</f>
        <v>DROP TABLE IF EXISTS BANK;
CREATE TABLE BANK(</v>
      </c>
      <c r="P70" t="str">
        <f t="shared" ref="P70:P74" si="21">CONCATENATE(UPPER($D70)," ",J70,",")</f>
        <v>BANK_ID STRING,</v>
      </c>
      <c r="Q70" t="str">
        <f>VLOOKUP($E70,MAPPING!$B$2:$F$7,3,0)</f>
        <v>VARCHAR</v>
      </c>
      <c r="R70" s="13">
        <v>50.0</v>
      </c>
      <c r="S70" s="27" t="s">
        <v>47</v>
      </c>
      <c r="T70" s="27" t="s">
        <v>48</v>
      </c>
      <c r="U70">
        <v>0.0</v>
      </c>
      <c r="V70" s="28" t="str">
        <f>CONCATENATE("DROP TABLE IF EXISTS ",UPPER($B$70),";",CHAR(10),"CREATE TABLE ",UPPER($B$70),"(")</f>
        <v>DROP TABLE IF EXISTS BANK;
CREATE TABLE BANK(</v>
      </c>
      <c r="W70" t="str">
        <f t="shared" ref="W70:W76" si="22">CONCATENATE(UPPER($D70)," ",Q70,"(",R70,")",IF(U70&lt;&gt;"",CONCATENATE(" DEFAULT ",U70),""),IF(S70="Y"," NOT NULL",""),",")</f>
        <v>BANK_ID VARCHAR(50) DEFAULT 0 NOT NULL,</v>
      </c>
      <c r="X70" t="str">
        <f>VLOOKUP($E70,MAPPING!$B$2:$F$7,4,0)</f>
        <v>VARCHAR2</v>
      </c>
      <c r="Y70" s="13">
        <v>50.0</v>
      </c>
      <c r="Z70" s="27" t="s">
        <v>47</v>
      </c>
      <c r="AA70" s="27" t="s">
        <v>48</v>
      </c>
      <c r="AB70">
        <v>0.0</v>
      </c>
      <c r="AC70" s="28" t="str">
        <f>CONCATENATE("DROP TABLE ",UPPER($B$70),";",CHAR(10),"CREATE TABLE ",UPPER($B$70),"(",CHAR(10),)</f>
        <v>DROP TABLE BANK;
CREATE TABLE BANK(
</v>
      </c>
      <c r="AD70" s="29" t="str">
        <f t="shared" ref="AD70:AD76" si="23">CONCATENATE(UPPER($D70)," ",X70,IF(X70="INTEGER","",CONCATENATE("(",Y70,")")) ,IF(Z70="Y"," NOT NULL",""),",")</f>
        <v>BANK_ID VARCHAR2(50) NOT NULL,</v>
      </c>
      <c r="AE70" t="str">
        <f>VLOOKUP($E70,MAPPING!$B$2:$F$7,5,0)</f>
        <v> VARCHAR</v>
      </c>
      <c r="AF70" s="13">
        <v>50.0</v>
      </c>
      <c r="AG70" s="27" t="s">
        <v>47</v>
      </c>
      <c r="AH70" s="27" t="s">
        <v>48</v>
      </c>
      <c r="AI70">
        <v>0.0</v>
      </c>
      <c r="AJ70" s="28" t="str">
        <f>CONCATENATE("DROP TABLE IF EXISTS ",UPPER($B$70),";",CHAR(10),"CREATE TABLE ",UPPER($B$70),"(")</f>
        <v>DROP TABLE IF EXISTS BANK;
CREATE TABLE BANK(</v>
      </c>
      <c r="AK70" t="str">
        <f t="shared" ref="AK70:AK76" si="24">CONCATENATE(UPPER($D70)," ",AE70,IF(AE70="INTEGER","",CONCATENATE("(",AF70,")")),IF(AI70&lt;&gt;"",CONCATENATE(" DEFAULT ",AI70),""),IF(AG70="Y"," NOT NULL",""),",")</f>
        <v>BANK_ID  VARCHAR(50) DEFAULT 0 NOT NULL,</v>
      </c>
    </row>
    <row r="71" ht="15.75" customHeight="1">
      <c r="A71" s="24"/>
      <c r="B71" s="24"/>
      <c r="C71" s="26">
        <v>1.0</v>
      </c>
      <c r="D71" t="s">
        <v>91</v>
      </c>
      <c r="E71" t="s">
        <v>7</v>
      </c>
      <c r="F71" s="13">
        <v>10.0</v>
      </c>
      <c r="G71" s="27" t="s">
        <v>48</v>
      </c>
      <c r="H71" s="27" t="s">
        <v>48</v>
      </c>
      <c r="I71" s="27"/>
      <c r="J71" t="str">
        <f>VLOOKUP($E71,MAPPING!$B$2:$F$7,2,0)</f>
        <v>STRING</v>
      </c>
      <c r="K71" s="13">
        <v>10.0</v>
      </c>
      <c r="L71" s="27" t="s">
        <v>48</v>
      </c>
      <c r="M71" s="27" t="s">
        <v>48</v>
      </c>
      <c r="N71" s="27"/>
      <c r="O71" s="27"/>
      <c r="P71" t="str">
        <f t="shared" si="21"/>
        <v>BANK_CODE STRING,</v>
      </c>
      <c r="Q71" t="str">
        <f>VLOOKUP($E71,MAPPING!$B$2:$F$7,3,0)</f>
        <v>VARCHAR</v>
      </c>
      <c r="R71" s="13">
        <v>10.0</v>
      </c>
      <c r="S71" s="27" t="s">
        <v>48</v>
      </c>
      <c r="T71" s="27" t="s">
        <v>48</v>
      </c>
      <c r="U71" s="27"/>
      <c r="V71" s="27"/>
      <c r="W71" t="str">
        <f t="shared" si="22"/>
        <v>BANK_CODE VARCHAR(10),</v>
      </c>
      <c r="X71" t="str">
        <f>VLOOKUP($E71,MAPPING!$B$2:$F$7,4,0)</f>
        <v>VARCHAR2</v>
      </c>
      <c r="Y71" s="13">
        <v>10.0</v>
      </c>
      <c r="Z71" s="27" t="s">
        <v>48</v>
      </c>
      <c r="AA71" s="27" t="s">
        <v>48</v>
      </c>
      <c r="AB71" s="27"/>
      <c r="AC71" s="27"/>
      <c r="AD71" s="29" t="str">
        <f t="shared" si="23"/>
        <v>BANK_CODE VARCHAR2(10),</v>
      </c>
      <c r="AE71" t="str">
        <f>VLOOKUP($E71,MAPPING!$B$2:$F$7,5,0)</f>
        <v> VARCHAR</v>
      </c>
      <c r="AF71" s="13">
        <v>10.0</v>
      </c>
      <c r="AG71" s="27" t="s">
        <v>48</v>
      </c>
      <c r="AH71" s="27" t="s">
        <v>48</v>
      </c>
      <c r="AI71" s="27"/>
      <c r="AJ71" s="27"/>
      <c r="AK71" t="str">
        <f t="shared" si="24"/>
        <v>BANK_CODE  VARCHAR(10),</v>
      </c>
    </row>
    <row r="72" ht="15.75" customHeight="1">
      <c r="A72" s="24"/>
      <c r="B72" s="24"/>
      <c r="C72" s="26">
        <v>2.0</v>
      </c>
      <c r="D72" t="s">
        <v>92</v>
      </c>
      <c r="E72" t="s">
        <v>7</v>
      </c>
      <c r="F72" s="13">
        <v>100.0</v>
      </c>
      <c r="G72" s="27" t="s">
        <v>48</v>
      </c>
      <c r="H72" s="27" t="s">
        <v>48</v>
      </c>
      <c r="I72" s="27"/>
      <c r="J72" t="str">
        <f>VLOOKUP($E72,MAPPING!$B$2:$F$7,2,0)</f>
        <v>STRING</v>
      </c>
      <c r="K72" s="13">
        <v>100.0</v>
      </c>
      <c r="L72" s="27" t="s">
        <v>48</v>
      </c>
      <c r="M72" s="27" t="s">
        <v>48</v>
      </c>
      <c r="N72" s="27"/>
      <c r="O72" s="27"/>
      <c r="P72" t="str">
        <f t="shared" si="21"/>
        <v>BANK_NAME STRING,</v>
      </c>
      <c r="Q72" t="str">
        <f>VLOOKUP($E72,MAPPING!$B$2:$F$7,3,0)</f>
        <v>VARCHAR</v>
      </c>
      <c r="R72" s="13">
        <v>100.0</v>
      </c>
      <c r="S72" s="27" t="s">
        <v>48</v>
      </c>
      <c r="T72" s="27" t="s">
        <v>48</v>
      </c>
      <c r="U72" s="27"/>
      <c r="V72" s="27"/>
      <c r="W72" t="str">
        <f t="shared" si="22"/>
        <v>BANK_NAME VARCHAR(100),</v>
      </c>
      <c r="X72" t="str">
        <f>VLOOKUP($E72,MAPPING!$B$2:$F$7,4,0)</f>
        <v>VARCHAR2</v>
      </c>
      <c r="Y72" s="13">
        <v>100.0</v>
      </c>
      <c r="Z72" s="27" t="s">
        <v>48</v>
      </c>
      <c r="AA72" s="27" t="s">
        <v>48</v>
      </c>
      <c r="AB72" s="27"/>
      <c r="AC72" s="27"/>
      <c r="AD72" s="29" t="str">
        <f t="shared" si="23"/>
        <v>BANK_NAME VARCHAR2(100),</v>
      </c>
      <c r="AE72" t="str">
        <f>VLOOKUP($E72,MAPPING!$B$2:$F$7,5,0)</f>
        <v> VARCHAR</v>
      </c>
      <c r="AF72" s="13">
        <v>100.0</v>
      </c>
      <c r="AG72" s="27" t="s">
        <v>48</v>
      </c>
      <c r="AH72" s="27" t="s">
        <v>48</v>
      </c>
      <c r="AI72" s="27"/>
      <c r="AJ72" s="27"/>
      <c r="AK72" t="str">
        <f t="shared" si="24"/>
        <v>BANK_NAME  VARCHAR(100),</v>
      </c>
    </row>
    <row r="73" ht="15.75" customHeight="1">
      <c r="A73" s="24"/>
      <c r="B73" s="24"/>
      <c r="C73" s="26">
        <v>3.0</v>
      </c>
      <c r="D73" t="s">
        <v>93</v>
      </c>
      <c r="E73" t="s">
        <v>7</v>
      </c>
      <c r="F73" s="13">
        <v>50.0</v>
      </c>
      <c r="G73" s="27" t="s">
        <v>48</v>
      </c>
      <c r="H73" s="27" t="s">
        <v>48</v>
      </c>
      <c r="I73" s="27"/>
      <c r="J73" t="str">
        <f>VLOOKUP($E73,MAPPING!$B$2:$F$7,2,0)</f>
        <v>STRING</v>
      </c>
      <c r="K73" s="13">
        <v>50.0</v>
      </c>
      <c r="L73" s="27" t="s">
        <v>48</v>
      </c>
      <c r="M73" s="27" t="s">
        <v>48</v>
      </c>
      <c r="N73" s="27"/>
      <c r="O73" s="27"/>
      <c r="P73" t="str">
        <f t="shared" si="21"/>
        <v>BANK_ACCOUNT_NUMBER STRING,</v>
      </c>
      <c r="Q73" t="str">
        <f>VLOOKUP($E73,MAPPING!$B$2:$F$7,3,0)</f>
        <v>VARCHAR</v>
      </c>
      <c r="R73" s="13">
        <v>50.0</v>
      </c>
      <c r="S73" s="27" t="s">
        <v>48</v>
      </c>
      <c r="T73" s="27" t="s">
        <v>48</v>
      </c>
      <c r="U73" s="27"/>
      <c r="V73" s="27"/>
      <c r="W73" t="str">
        <f t="shared" si="22"/>
        <v>BANK_ACCOUNT_NUMBER VARCHAR(50),</v>
      </c>
      <c r="X73" t="str">
        <f>VLOOKUP($E73,MAPPING!$B$2:$F$7,4,0)</f>
        <v>VARCHAR2</v>
      </c>
      <c r="Y73" s="13">
        <v>50.0</v>
      </c>
      <c r="Z73" s="27" t="s">
        <v>48</v>
      </c>
      <c r="AA73" s="27" t="s">
        <v>48</v>
      </c>
      <c r="AB73" s="27"/>
      <c r="AC73" s="27"/>
      <c r="AD73" s="29" t="str">
        <f t="shared" si="23"/>
        <v>BANK_ACCOUNT_NUMBER VARCHAR2(50),</v>
      </c>
      <c r="AE73" t="str">
        <f>VLOOKUP($E73,MAPPING!$B$2:$F$7,5,0)</f>
        <v> VARCHAR</v>
      </c>
      <c r="AF73" s="13">
        <v>50.0</v>
      </c>
      <c r="AG73" s="27" t="s">
        <v>48</v>
      </c>
      <c r="AH73" s="27" t="s">
        <v>48</v>
      </c>
      <c r="AI73" s="27"/>
      <c r="AJ73" s="27"/>
      <c r="AK73" t="str">
        <f t="shared" si="24"/>
        <v>BANK_ACCOUNT_NUMBER  VARCHAR(50),</v>
      </c>
    </row>
    <row r="74" ht="15.75" customHeight="1">
      <c r="A74" s="24"/>
      <c r="B74" s="24"/>
      <c r="C74" s="26">
        <v>4.0</v>
      </c>
      <c r="D74" t="s">
        <v>94</v>
      </c>
      <c r="E74" t="s">
        <v>7</v>
      </c>
      <c r="F74" s="13">
        <v>10.0</v>
      </c>
      <c r="G74" s="27" t="s">
        <v>48</v>
      </c>
      <c r="H74" s="27" t="s">
        <v>48</v>
      </c>
      <c r="I74" s="27"/>
      <c r="J74" t="str">
        <f>VLOOKUP($E74,MAPPING!$B$2:$F$7,2,0)</f>
        <v>STRING</v>
      </c>
      <c r="K74" s="13">
        <v>10.0</v>
      </c>
      <c r="L74" s="27" t="s">
        <v>48</v>
      </c>
      <c r="M74" s="27" t="s">
        <v>48</v>
      </c>
      <c r="N74" s="27"/>
      <c r="O74" s="27"/>
      <c r="P74" t="str">
        <f t="shared" si="21"/>
        <v>BANK_CURRENCY_CODE STRING,</v>
      </c>
      <c r="Q74" t="str">
        <f>VLOOKUP($E74,MAPPING!$B$2:$F$7,3,0)</f>
        <v>VARCHAR</v>
      </c>
      <c r="R74" s="13">
        <v>10.0</v>
      </c>
      <c r="S74" s="27" t="s">
        <v>48</v>
      </c>
      <c r="T74" s="27" t="s">
        <v>48</v>
      </c>
      <c r="U74" s="27"/>
      <c r="V74" s="27"/>
      <c r="W74" t="str">
        <f t="shared" si="22"/>
        <v>BANK_CURRENCY_CODE VARCHAR(10),</v>
      </c>
      <c r="X74" t="str">
        <f>VLOOKUP($E74,MAPPING!$B$2:$F$7,4,0)</f>
        <v>VARCHAR2</v>
      </c>
      <c r="Y74" s="13">
        <v>10.0</v>
      </c>
      <c r="Z74" s="27" t="s">
        <v>48</v>
      </c>
      <c r="AA74" s="27" t="s">
        <v>48</v>
      </c>
      <c r="AB74" s="27"/>
      <c r="AC74" s="27"/>
      <c r="AD74" s="29" t="str">
        <f t="shared" si="23"/>
        <v>BANK_CURRENCY_CODE VARCHAR2(10),</v>
      </c>
      <c r="AE74" t="str">
        <f>VLOOKUP($E74,MAPPING!$B$2:$F$7,5,0)</f>
        <v> VARCHAR</v>
      </c>
      <c r="AF74" s="13">
        <v>10.0</v>
      </c>
      <c r="AG74" s="27" t="s">
        <v>48</v>
      </c>
      <c r="AH74" s="27" t="s">
        <v>48</v>
      </c>
      <c r="AI74" s="27"/>
      <c r="AJ74" s="27"/>
      <c r="AK74" t="str">
        <f t="shared" si="24"/>
        <v>BANK_CURRENCY_CODE  VARCHAR(10),</v>
      </c>
    </row>
    <row r="75" ht="15.75" customHeight="1">
      <c r="A75" s="24"/>
      <c r="B75" s="24"/>
      <c r="C75" s="26">
        <v>5.0</v>
      </c>
      <c r="D75" t="s">
        <v>95</v>
      </c>
      <c r="E75" t="s">
        <v>12</v>
      </c>
      <c r="F75" s="13">
        <v>10.0</v>
      </c>
      <c r="G75" s="27" t="s">
        <v>48</v>
      </c>
      <c r="H75" s="27" t="s">
        <v>48</v>
      </c>
      <c r="I75" s="27"/>
      <c r="J75" t="str">
        <f>VLOOKUP($E75,MAPPING!$B$2:$F$7,2,0)</f>
        <v>INT</v>
      </c>
      <c r="K75" s="13">
        <v>10.0</v>
      </c>
      <c r="L75" s="27" t="s">
        <v>48</v>
      </c>
      <c r="M75" s="27" t="s">
        <v>48</v>
      </c>
      <c r="N75" s="27"/>
      <c r="O75" s="27"/>
      <c r="P75" t="str">
        <f>CONCATENATE(UPPER($D75)," ",J75,")")</f>
        <v>BANK_CHECK_DIGITS INT)</v>
      </c>
      <c r="Q75" t="str">
        <f>VLOOKUP($E75,MAPPING!$B$2:$F$7,3,0)</f>
        <v>INTEGER</v>
      </c>
      <c r="R75" s="13">
        <v>10.0</v>
      </c>
      <c r="S75" s="27" t="s">
        <v>48</v>
      </c>
      <c r="T75" s="27" t="s">
        <v>48</v>
      </c>
      <c r="U75" s="27"/>
      <c r="V75" s="27"/>
      <c r="W75" t="str">
        <f t="shared" si="22"/>
        <v>BANK_CHECK_DIGITS INTEGER(10),</v>
      </c>
      <c r="X75" t="str">
        <f>VLOOKUP($E75,MAPPING!$B$2:$F$7,4,0)</f>
        <v>INTEGER</v>
      </c>
      <c r="Y75" s="13">
        <v>10.0</v>
      </c>
      <c r="Z75" s="27" t="s">
        <v>48</v>
      </c>
      <c r="AA75" s="27" t="s">
        <v>48</v>
      </c>
      <c r="AB75" s="27"/>
      <c r="AC75" s="27"/>
      <c r="AD75" s="29" t="str">
        <f t="shared" si="23"/>
        <v>BANK_CHECK_DIGITS INTEGER,</v>
      </c>
      <c r="AE75" t="str">
        <f>VLOOKUP($E75,MAPPING!$B$2:$F$7,5,0)</f>
        <v>INTEGER</v>
      </c>
      <c r="AF75" s="13">
        <v>10.0</v>
      </c>
      <c r="AG75" s="27" t="s">
        <v>48</v>
      </c>
      <c r="AH75" s="27" t="s">
        <v>48</v>
      </c>
      <c r="AI75" s="27"/>
      <c r="AJ75" s="27"/>
      <c r="AK75" t="str">
        <f t="shared" si="24"/>
        <v>BANK_CHECK_DIGITS INTEGER,</v>
      </c>
    </row>
    <row r="76" ht="15.75" customHeight="1">
      <c r="A76" s="24"/>
      <c r="B76" s="24"/>
      <c r="C76" s="26">
        <v>6.0</v>
      </c>
      <c r="D76" t="s">
        <v>68</v>
      </c>
      <c r="E76" t="s">
        <v>7</v>
      </c>
      <c r="F76" s="13">
        <v>10.0</v>
      </c>
      <c r="G76" s="27" t="s">
        <v>48</v>
      </c>
      <c r="H76" t="s">
        <v>47</v>
      </c>
      <c r="J76" t="str">
        <f>VLOOKUP($E76,MAPPING!$B$2:$F$7,2,0)</f>
        <v>STRING</v>
      </c>
      <c r="K76" s="13">
        <v>10.0</v>
      </c>
      <c r="L76" s="27" t="s">
        <v>48</v>
      </c>
      <c r="M76" t="s">
        <v>47</v>
      </c>
      <c r="Q76" t="str">
        <f>VLOOKUP($E76,MAPPING!$B$2:$F$7,3,0)</f>
        <v>VARCHAR</v>
      </c>
      <c r="R76" s="13">
        <v>10.0</v>
      </c>
      <c r="S76" s="27" t="s">
        <v>48</v>
      </c>
      <c r="T76" t="s">
        <v>47</v>
      </c>
      <c r="W76" t="str">
        <f t="shared" si="22"/>
        <v>LOAD_DATE VARCHAR(10),</v>
      </c>
      <c r="X76" t="str">
        <f>VLOOKUP($E76,MAPPING!$B$2:$F$7,4,0)</f>
        <v>VARCHAR2</v>
      </c>
      <c r="Y76" s="13">
        <v>10.0</v>
      </c>
      <c r="Z76" s="27" t="s">
        <v>48</v>
      </c>
      <c r="AA76" t="s">
        <v>47</v>
      </c>
      <c r="AD76" s="29" t="str">
        <f t="shared" si="23"/>
        <v>LOAD_DATE VARCHAR2(10),</v>
      </c>
      <c r="AE76" t="str">
        <f>VLOOKUP($E76,MAPPING!$B$2:$F$7,5,0)</f>
        <v> VARCHAR</v>
      </c>
      <c r="AF76" s="13">
        <v>10.0</v>
      </c>
      <c r="AG76" s="27" t="s">
        <v>48</v>
      </c>
      <c r="AH76" t="s">
        <v>47</v>
      </c>
      <c r="AK76" t="str">
        <f t="shared" si="24"/>
        <v>LOAD_DATE  VARCHAR(10),</v>
      </c>
    </row>
    <row r="77" ht="15.75" customHeight="1">
      <c r="A77" s="24"/>
      <c r="B77" s="24"/>
      <c r="C77" s="26">
        <v>7.0</v>
      </c>
      <c r="D77" t="s">
        <v>69</v>
      </c>
      <c r="E77" t="s">
        <v>12</v>
      </c>
      <c r="F77" s="13">
        <v>50.0</v>
      </c>
      <c r="G77" s="27" t="s">
        <v>48</v>
      </c>
      <c r="H77" t="s">
        <v>47</v>
      </c>
      <c r="J77" t="str">
        <f>VLOOKUP($E77,MAPPING!$B$2:$F$7,2,0)</f>
        <v>INT</v>
      </c>
      <c r="K77" s="13">
        <v>50.0</v>
      </c>
      <c r="L77" s="27" t="s">
        <v>48</v>
      </c>
      <c r="M77" t="s">
        <v>47</v>
      </c>
      <c r="P77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77" t="str">
        <f>VLOOKUP($E77,MAPPING!$B$2:$F$7,3,0)</f>
        <v>INTEGER</v>
      </c>
      <c r="R77" s="13">
        <v>50.0</v>
      </c>
      <c r="S77" s="27" t="s">
        <v>48</v>
      </c>
      <c r="T77" t="s">
        <v>47</v>
      </c>
      <c r="W77" s="28" t="str">
        <f>CONCATENATE(UPPER($D77)," ",Q77,"(",R77,")",IF(U77&lt;&gt;"",cov3ncatenate(" DEFAULT ",U77),""),IF(S77="Y"," NOT NULL",""),", ",CHAR(10),"CONSTRAINT ",UPPER($D70),"_PK  PRIMARY KEY(",UPPER($D70),"));")</f>
        <v>LOAD_ID INTEGER(50), 
CONSTRAINT BANK_ID_PK  PRIMARY KEY(BANK_ID));</v>
      </c>
      <c r="X77" t="str">
        <f>VLOOKUP($E77,MAPPING!$B$2:$F$7,4,0)</f>
        <v>INTEGER</v>
      </c>
      <c r="Y77" s="13">
        <v>50.0</v>
      </c>
      <c r="Z77" s="27" t="s">
        <v>48</v>
      </c>
      <c r="AA77" t="s">
        <v>47</v>
      </c>
      <c r="AD77" s="29" t="str">
        <f>CONCATENATE(UPPER($D364)," ",Q359,IF(X77="INTEGER","",CONCATENATE("(",Y77,")")) ,IF(U359&lt;&gt;"",cov3ncatenate(" DEFAULT ",U359),""),IF(S359="Y"," NOT NULL",""),", ",CHAR(10),"CONSTRAINT ",UPPER($B70),"_PK  PRIMARY KEY (",UPPER($D70),"));")</f>
        <v>LOAD_ID INTEGER, 
CONSTRAINT BANK_PK  PRIMARY KEY (BANK_ID));</v>
      </c>
      <c r="AE77" t="str">
        <f>VLOOKUP($E77,MAPPING!$B$2:$F$7,5,0)</f>
        <v>INTEGER</v>
      </c>
      <c r="AF77" s="13">
        <v>50.0</v>
      </c>
      <c r="AG77" s="27" t="s">
        <v>48</v>
      </c>
      <c r="AH77" t="s">
        <v>47</v>
      </c>
      <c r="AK77" s="28" t="str">
        <f>CONCATENATE(UPPER($D77)," ",AE77,IF(AE77="INTEGER","",CONCATENATE("(",AF77,")")),IF(AI77&lt;&gt;"",cov3ncatenate(" DEFAULT ",AI77),""),IF(AG77="Y"," NOT NULL",""),", ",CHAR(10),"CONSTRAINT ",UPPER($D70),"_PK  PRIMARY KEY(",UPPER($D70),"));")</f>
        <v>LOAD_ID INTEGER, 
CONSTRAINT BANK_ID_PK  PRIMARY KEY(BANK_ID));</v>
      </c>
    </row>
    <row r="78" ht="15.75" customHeight="1">
      <c r="A78" s="24"/>
      <c r="B78" s="24" t="s">
        <v>96</v>
      </c>
      <c r="C78" s="26">
        <v>0.0</v>
      </c>
      <c r="D78" t="s">
        <v>97</v>
      </c>
      <c r="E78" t="s">
        <v>7</v>
      </c>
      <c r="F78" s="13">
        <v>50.0</v>
      </c>
      <c r="G78" t="s">
        <v>47</v>
      </c>
      <c r="H78" s="27" t="s">
        <v>48</v>
      </c>
      <c r="I78">
        <v>0.0</v>
      </c>
      <c r="J78" t="str">
        <f>VLOOKUP($E78,MAPPING!$B$2:$F$7,2,0)</f>
        <v>STRING</v>
      </c>
      <c r="K78" s="13">
        <v>50.0</v>
      </c>
      <c r="L78" t="s">
        <v>47</v>
      </c>
      <c r="M78" s="27" t="s">
        <v>48</v>
      </c>
      <c r="N78">
        <v>0.0</v>
      </c>
      <c r="O78" s="28" t="str">
        <f>CONCATENATE("DROP TABLE IF EXISTS ",UPPER($B$78),";",CHAR(10),"CREATE TABLE ",UPPER($B$78),"(")</f>
        <v>DROP TABLE IF EXISTS BRANCH;
CREATE TABLE BRANCH(</v>
      </c>
      <c r="P78" t="str">
        <f t="shared" ref="P78:P85" si="25">CONCATENATE(UPPER($D78)," ",J78,",")</f>
        <v>BRANCH_ID STRING,</v>
      </c>
      <c r="Q78" t="str">
        <f>VLOOKUP($E78,MAPPING!$B$2:$F$7,3,0)</f>
        <v>VARCHAR</v>
      </c>
      <c r="R78" s="13">
        <v>50.0</v>
      </c>
      <c r="S78" t="s">
        <v>47</v>
      </c>
      <c r="T78" s="27" t="s">
        <v>48</v>
      </c>
      <c r="U78">
        <v>0.0</v>
      </c>
      <c r="V78" s="28" t="str">
        <f>CONCATENATE("DROP TABLE IF EXISTS ",UPPER($B$78),";",CHAR(10),"CREATE TABLE ",UPPER($B$78),"(")</f>
        <v>DROP TABLE IF EXISTS BRANCH;
CREATE TABLE BRANCH(</v>
      </c>
      <c r="W78" t="str">
        <f t="shared" ref="W78:W87" si="26">CONCATENATE(UPPER($D78)," ",Q78,"(",R78,")",IF(U78&lt;&gt;"",CONCATENATE(" DEFAULT ",U78),""),IF(S78="Y"," NOT NULL",""),",")</f>
        <v>BRANCH_ID VARCHAR(50) DEFAULT 0 NOT NULL,</v>
      </c>
      <c r="X78" t="str">
        <f>VLOOKUP($E78,MAPPING!$B$2:$F$7,4,0)</f>
        <v>VARCHAR2</v>
      </c>
      <c r="Y78" s="13">
        <v>50.0</v>
      </c>
      <c r="Z78" t="s">
        <v>47</v>
      </c>
      <c r="AA78" s="27" t="s">
        <v>48</v>
      </c>
      <c r="AB78">
        <v>0.0</v>
      </c>
      <c r="AC78" s="28" t="str">
        <f>CONCATENATE("DROP TABLE ",UPPER($B$78),";",CHAR(10),"CREATE TABLE ",UPPER($B$78),"(",CHAR(10),)</f>
        <v>DROP TABLE BRANCH;
CREATE TABLE BRANCH(
</v>
      </c>
      <c r="AD78" s="29" t="str">
        <f t="shared" ref="AD78:AD87" si="27">CONCATENATE(UPPER($D78)," ",X78,IF(X78="INTEGER","",CONCATENATE("(",Y78,")")) ,IF(Z78="Y"," NOT NULL",""),",")</f>
        <v>BRANCH_ID VARCHAR2(50) NOT NULL,</v>
      </c>
      <c r="AE78" t="str">
        <f>VLOOKUP($E78,MAPPING!$B$2:$F$7,5,0)</f>
        <v> VARCHAR</v>
      </c>
      <c r="AF78" s="13">
        <v>50.0</v>
      </c>
      <c r="AG78" t="s">
        <v>47</v>
      </c>
      <c r="AH78" s="27" t="s">
        <v>48</v>
      </c>
      <c r="AI78">
        <v>0.0</v>
      </c>
      <c r="AJ78" s="28" t="str">
        <f>CONCATENATE("DROP TABLE IF EXISTS ",UPPER($B$78),";",CHAR(10),"CREATE TABLE ",UPPER($B$78),"(")</f>
        <v>DROP TABLE IF EXISTS BRANCH;
CREATE TABLE BRANCH(</v>
      </c>
      <c r="AK78" t="str">
        <f t="shared" ref="AK78:AK87" si="28">CONCATENATE(UPPER($D78)," ",AE78,IF(AE78="INTEGER","",CONCATENATE("(",AF78,")")),IF(AI78&lt;&gt;"",CONCATENATE(" DEFAULT ",AI78),""),IF(AG78="Y"," NOT NULL",""),",")</f>
        <v>BRANCH_ID  VARCHAR(50) DEFAULT 0 NOT NULL,</v>
      </c>
    </row>
    <row r="79" ht="15.75" customHeight="1">
      <c r="A79" s="24"/>
      <c r="B79" s="24"/>
      <c r="C79" s="26">
        <v>1.0</v>
      </c>
      <c r="D79" t="s">
        <v>98</v>
      </c>
      <c r="E79" t="s">
        <v>7</v>
      </c>
      <c r="F79" s="13">
        <v>50.0</v>
      </c>
      <c r="G79" s="27" t="s">
        <v>48</v>
      </c>
      <c r="H79" s="27" t="s">
        <v>48</v>
      </c>
      <c r="I79" s="27"/>
      <c r="J79" t="str">
        <f>VLOOKUP($E79,MAPPING!$B$2:$F$7,2,0)</f>
        <v>STRING</v>
      </c>
      <c r="K79" s="13">
        <v>50.0</v>
      </c>
      <c r="L79" s="27" t="s">
        <v>48</v>
      </c>
      <c r="M79" s="27" t="s">
        <v>48</v>
      </c>
      <c r="N79" s="27"/>
      <c r="O79" s="27"/>
      <c r="P79" t="str">
        <f t="shared" si="25"/>
        <v>BRANCH_TYPE_ID STRING,</v>
      </c>
      <c r="Q79" t="str">
        <f>VLOOKUP($E79,MAPPING!$B$2:$F$7,3,0)</f>
        <v>VARCHAR</v>
      </c>
      <c r="R79" s="13">
        <v>50.0</v>
      </c>
      <c r="S79" s="27" t="s">
        <v>48</v>
      </c>
      <c r="T79" s="27" t="s">
        <v>48</v>
      </c>
      <c r="U79" s="27"/>
      <c r="V79" s="27"/>
      <c r="W79" t="str">
        <f t="shared" si="26"/>
        <v>BRANCH_TYPE_ID VARCHAR(50),</v>
      </c>
      <c r="X79" t="str">
        <f>VLOOKUP($E79,MAPPING!$B$2:$F$7,4,0)</f>
        <v>VARCHAR2</v>
      </c>
      <c r="Y79" s="13">
        <v>50.0</v>
      </c>
      <c r="Z79" s="27" t="s">
        <v>48</v>
      </c>
      <c r="AA79" s="27" t="s">
        <v>48</v>
      </c>
      <c r="AB79" s="27"/>
      <c r="AC79" s="27"/>
      <c r="AD79" s="29" t="str">
        <f t="shared" si="27"/>
        <v>BRANCH_TYPE_ID VARCHAR2(50),</v>
      </c>
      <c r="AE79" t="str">
        <f>VLOOKUP($E79,MAPPING!$B$2:$F$7,5,0)</f>
        <v> VARCHAR</v>
      </c>
      <c r="AF79" s="13">
        <v>50.0</v>
      </c>
      <c r="AG79" s="27" t="s">
        <v>48</v>
      </c>
      <c r="AH79" s="27" t="s">
        <v>48</v>
      </c>
      <c r="AI79" s="27"/>
      <c r="AJ79" s="27"/>
      <c r="AK79" t="str">
        <f t="shared" si="28"/>
        <v>BRANCH_TYPE_ID  VARCHAR(50),</v>
      </c>
    </row>
    <row r="80" ht="15.75" customHeight="1">
      <c r="A80" s="24"/>
      <c r="B80" s="24"/>
      <c r="C80" s="26">
        <v>2.0</v>
      </c>
      <c r="D80" t="s">
        <v>90</v>
      </c>
      <c r="E80" t="s">
        <v>7</v>
      </c>
      <c r="F80" s="13">
        <v>50.0</v>
      </c>
      <c r="G80" s="27" t="s">
        <v>48</v>
      </c>
      <c r="H80" s="27" t="s">
        <v>48</v>
      </c>
      <c r="I80" s="27"/>
      <c r="J80" t="str">
        <f>VLOOKUP($E80,MAPPING!$B$2:$F$7,2,0)</f>
        <v>STRING</v>
      </c>
      <c r="K80" s="13">
        <v>50.0</v>
      </c>
      <c r="L80" s="27" t="s">
        <v>48</v>
      </c>
      <c r="M80" s="27" t="s">
        <v>48</v>
      </c>
      <c r="N80" s="27"/>
      <c r="O80" s="27"/>
      <c r="P80" t="str">
        <f t="shared" si="25"/>
        <v>BANK_ID STRING,</v>
      </c>
      <c r="Q80" t="str">
        <f>VLOOKUP($E80,MAPPING!$B$2:$F$7,3,0)</f>
        <v>VARCHAR</v>
      </c>
      <c r="R80" s="13">
        <v>50.0</v>
      </c>
      <c r="S80" s="27" t="s">
        <v>48</v>
      </c>
      <c r="T80" s="27" t="s">
        <v>48</v>
      </c>
      <c r="U80" s="27"/>
      <c r="V80" s="27"/>
      <c r="W80" t="str">
        <f t="shared" si="26"/>
        <v>BANK_ID VARCHAR(50),</v>
      </c>
      <c r="X80" t="str">
        <f>VLOOKUP($E80,MAPPING!$B$2:$F$7,4,0)</f>
        <v>VARCHAR2</v>
      </c>
      <c r="Y80" s="13">
        <v>50.0</v>
      </c>
      <c r="Z80" s="27" t="s">
        <v>48</v>
      </c>
      <c r="AA80" s="27" t="s">
        <v>48</v>
      </c>
      <c r="AB80" s="27"/>
      <c r="AC80" s="27"/>
      <c r="AD80" s="29" t="str">
        <f t="shared" si="27"/>
        <v>BANK_ID VARCHAR2(50),</v>
      </c>
      <c r="AE80" t="str">
        <f>VLOOKUP($E80,MAPPING!$B$2:$F$7,5,0)</f>
        <v> VARCHAR</v>
      </c>
      <c r="AF80" s="13">
        <v>50.0</v>
      </c>
      <c r="AG80" s="27" t="s">
        <v>48</v>
      </c>
      <c r="AH80" s="27" t="s">
        <v>48</v>
      </c>
      <c r="AI80" s="27"/>
      <c r="AJ80" s="27"/>
      <c r="AK80" t="str">
        <f t="shared" si="28"/>
        <v>BANK_ID  VARCHAR(50),</v>
      </c>
    </row>
    <row r="81" ht="15.75" customHeight="1">
      <c r="A81" s="24"/>
      <c r="B81" s="24"/>
      <c r="C81" s="26">
        <v>3.0</v>
      </c>
      <c r="D81" t="s">
        <v>78</v>
      </c>
      <c r="E81" t="s">
        <v>7</v>
      </c>
      <c r="F81" s="13">
        <v>50.0</v>
      </c>
      <c r="G81" s="27" t="s">
        <v>48</v>
      </c>
      <c r="H81" s="27" t="s">
        <v>48</v>
      </c>
      <c r="I81" s="27"/>
      <c r="J81" t="str">
        <f>VLOOKUP($E81,MAPPING!$B$2:$F$7,2,0)</f>
        <v>STRING</v>
      </c>
      <c r="K81" s="13">
        <v>50.0</v>
      </c>
      <c r="L81" s="27" t="s">
        <v>48</v>
      </c>
      <c r="M81" s="27" t="s">
        <v>48</v>
      </c>
      <c r="N81" s="27"/>
      <c r="O81" s="27"/>
      <c r="P81" t="str">
        <f t="shared" si="25"/>
        <v>ADDRESS_ID STRING,</v>
      </c>
      <c r="Q81" t="str">
        <f>VLOOKUP($E81,MAPPING!$B$2:$F$7,3,0)</f>
        <v>VARCHAR</v>
      </c>
      <c r="R81" s="13">
        <v>50.0</v>
      </c>
      <c r="S81" s="27" t="s">
        <v>48</v>
      </c>
      <c r="T81" s="27" t="s">
        <v>48</v>
      </c>
      <c r="U81" s="27"/>
      <c r="V81" s="27"/>
      <c r="W81" t="str">
        <f t="shared" si="26"/>
        <v>ADDRESS_ID VARCHAR(50),</v>
      </c>
      <c r="X81" t="str">
        <f>VLOOKUP($E81,MAPPING!$B$2:$F$7,4,0)</f>
        <v>VARCHAR2</v>
      </c>
      <c r="Y81" s="13">
        <v>50.0</v>
      </c>
      <c r="Z81" s="27" t="s">
        <v>48</v>
      </c>
      <c r="AA81" s="27" t="s">
        <v>48</v>
      </c>
      <c r="AB81" s="27"/>
      <c r="AC81" s="27"/>
      <c r="AD81" s="29" t="str">
        <f t="shared" si="27"/>
        <v>ADDRESS_ID VARCHAR2(50),</v>
      </c>
      <c r="AE81" t="str">
        <f>VLOOKUP($E81,MAPPING!$B$2:$F$7,5,0)</f>
        <v> VARCHAR</v>
      </c>
      <c r="AF81" s="13">
        <v>50.0</v>
      </c>
      <c r="AG81" s="27" t="s">
        <v>48</v>
      </c>
      <c r="AH81" s="27" t="s">
        <v>48</v>
      </c>
      <c r="AI81" s="27"/>
      <c r="AJ81" s="27"/>
      <c r="AK81" t="str">
        <f t="shared" si="28"/>
        <v>ADDRESS_ID  VARCHAR(50),</v>
      </c>
    </row>
    <row r="82" ht="15.75" customHeight="1">
      <c r="A82" s="24"/>
      <c r="B82" s="24"/>
      <c r="C82" s="26">
        <v>4.0</v>
      </c>
      <c r="D82" t="s">
        <v>99</v>
      </c>
      <c r="E82" t="s">
        <v>7</v>
      </c>
      <c r="F82" s="13">
        <v>100.0</v>
      </c>
      <c r="G82" s="27" t="s">
        <v>48</v>
      </c>
      <c r="H82" s="27" t="s">
        <v>48</v>
      </c>
      <c r="I82" s="27"/>
      <c r="J82" t="str">
        <f>VLOOKUP($E82,MAPPING!$B$2:$F$7,2,0)</f>
        <v>STRING</v>
      </c>
      <c r="K82" s="13">
        <v>100.0</v>
      </c>
      <c r="L82" s="27" t="s">
        <v>48</v>
      </c>
      <c r="M82" s="27" t="s">
        <v>48</v>
      </c>
      <c r="N82" s="27"/>
      <c r="O82" s="27"/>
      <c r="P82" t="str">
        <f t="shared" si="25"/>
        <v>BRANCH_NAME STRING,</v>
      </c>
      <c r="Q82" t="str">
        <f>VLOOKUP($E82,MAPPING!$B$2:$F$7,3,0)</f>
        <v>VARCHAR</v>
      </c>
      <c r="R82" s="13">
        <v>100.0</v>
      </c>
      <c r="S82" s="27" t="s">
        <v>48</v>
      </c>
      <c r="T82" s="27" t="s">
        <v>48</v>
      </c>
      <c r="U82" s="27"/>
      <c r="V82" s="27"/>
      <c r="W82" t="str">
        <f t="shared" si="26"/>
        <v>BRANCH_NAME VARCHAR(100),</v>
      </c>
      <c r="X82" t="str">
        <f>VLOOKUP($E82,MAPPING!$B$2:$F$7,4,0)</f>
        <v>VARCHAR2</v>
      </c>
      <c r="Y82" s="13">
        <v>100.0</v>
      </c>
      <c r="Z82" s="27" t="s">
        <v>48</v>
      </c>
      <c r="AA82" s="27" t="s">
        <v>48</v>
      </c>
      <c r="AB82" s="27"/>
      <c r="AC82" s="27"/>
      <c r="AD82" s="29" t="str">
        <f t="shared" si="27"/>
        <v>BRANCH_NAME VARCHAR2(100),</v>
      </c>
      <c r="AE82" t="str">
        <f>VLOOKUP($E82,MAPPING!$B$2:$F$7,5,0)</f>
        <v> VARCHAR</v>
      </c>
      <c r="AF82" s="13">
        <v>100.0</v>
      </c>
      <c r="AG82" s="27" t="s">
        <v>48</v>
      </c>
      <c r="AH82" s="27" t="s">
        <v>48</v>
      </c>
      <c r="AI82" s="27"/>
      <c r="AJ82" s="27"/>
      <c r="AK82" t="str">
        <f t="shared" si="28"/>
        <v>BRANCH_NAME  VARCHAR(100),</v>
      </c>
    </row>
    <row r="83" ht="15.75" customHeight="1">
      <c r="A83" s="24"/>
      <c r="B83" s="24"/>
      <c r="C83" s="26">
        <v>5.0</v>
      </c>
      <c r="D83" t="s">
        <v>100</v>
      </c>
      <c r="E83" t="s">
        <v>7</v>
      </c>
      <c r="F83" s="13">
        <v>500.0</v>
      </c>
      <c r="G83" s="27" t="s">
        <v>48</v>
      </c>
      <c r="H83" s="27" t="s">
        <v>48</v>
      </c>
      <c r="I83" s="27"/>
      <c r="J83" t="str">
        <f>VLOOKUP($E83,MAPPING!$B$2:$F$7,2,0)</f>
        <v>STRING</v>
      </c>
      <c r="K83" s="13">
        <v>500.0</v>
      </c>
      <c r="L83" s="27" t="s">
        <v>48</v>
      </c>
      <c r="M83" s="27" t="s">
        <v>48</v>
      </c>
      <c r="N83" s="27"/>
      <c r="O83" s="27"/>
      <c r="P83" t="str">
        <f t="shared" si="25"/>
        <v>BRANCH_DESC STRING,</v>
      </c>
      <c r="Q83" t="str">
        <f>VLOOKUP($E83,MAPPING!$B$2:$F$7,3,0)</f>
        <v>VARCHAR</v>
      </c>
      <c r="R83" s="13">
        <v>500.0</v>
      </c>
      <c r="S83" s="27" t="s">
        <v>48</v>
      </c>
      <c r="T83" s="27" t="s">
        <v>48</v>
      </c>
      <c r="U83" s="27"/>
      <c r="V83" s="27"/>
      <c r="W83" t="str">
        <f t="shared" si="26"/>
        <v>BRANCH_DESC VARCHAR(500),</v>
      </c>
      <c r="X83" t="str">
        <f>VLOOKUP($E83,MAPPING!$B$2:$F$7,4,0)</f>
        <v>VARCHAR2</v>
      </c>
      <c r="Y83" s="13">
        <v>500.0</v>
      </c>
      <c r="Z83" s="27" t="s">
        <v>48</v>
      </c>
      <c r="AA83" s="27" t="s">
        <v>48</v>
      </c>
      <c r="AB83" s="27"/>
      <c r="AC83" s="27"/>
      <c r="AD83" s="29" t="str">
        <f t="shared" si="27"/>
        <v>BRANCH_DESC VARCHAR2(500),</v>
      </c>
      <c r="AE83" t="str">
        <f>VLOOKUP($E83,MAPPING!$B$2:$F$7,5,0)</f>
        <v> VARCHAR</v>
      </c>
      <c r="AF83" s="13">
        <v>500.0</v>
      </c>
      <c r="AG83" s="27" t="s">
        <v>48</v>
      </c>
      <c r="AH83" s="27" t="s">
        <v>48</v>
      </c>
      <c r="AI83" s="27"/>
      <c r="AJ83" s="27"/>
      <c r="AK83" t="str">
        <f t="shared" si="28"/>
        <v>BRANCH_DESC  VARCHAR(500),</v>
      </c>
    </row>
    <row r="84" ht="15.75" customHeight="1">
      <c r="A84" s="24"/>
      <c r="B84" s="24"/>
      <c r="C84" s="26">
        <v>6.0</v>
      </c>
      <c r="D84" t="s">
        <v>101</v>
      </c>
      <c r="E84" t="s">
        <v>7</v>
      </c>
      <c r="F84" s="13">
        <v>100.0</v>
      </c>
      <c r="G84" s="27" t="s">
        <v>48</v>
      </c>
      <c r="H84" s="27" t="s">
        <v>48</v>
      </c>
      <c r="I84" s="27"/>
      <c r="J84" t="str">
        <f>VLOOKUP($E84,MAPPING!$B$2:$F$7,2,0)</f>
        <v>STRING</v>
      </c>
      <c r="K84" s="13">
        <v>100.0</v>
      </c>
      <c r="L84" s="27" t="s">
        <v>48</v>
      </c>
      <c r="M84" s="27" t="s">
        <v>48</v>
      </c>
      <c r="N84" s="27"/>
      <c r="O84" s="27"/>
      <c r="P84" t="str">
        <f t="shared" si="25"/>
        <v>BRANCH_CONTACT_NAME STRING,</v>
      </c>
      <c r="Q84" t="str">
        <f>VLOOKUP($E84,MAPPING!$B$2:$F$7,3,0)</f>
        <v>VARCHAR</v>
      </c>
      <c r="R84" s="13">
        <v>100.0</v>
      </c>
      <c r="S84" s="27" t="s">
        <v>48</v>
      </c>
      <c r="T84" s="27" t="s">
        <v>48</v>
      </c>
      <c r="U84" s="27"/>
      <c r="V84" s="27"/>
      <c r="W84" t="str">
        <f t="shared" si="26"/>
        <v>BRANCH_CONTACT_NAME VARCHAR(100),</v>
      </c>
      <c r="X84" t="str">
        <f>VLOOKUP($E84,MAPPING!$B$2:$F$7,4,0)</f>
        <v>VARCHAR2</v>
      </c>
      <c r="Y84" s="13">
        <v>100.0</v>
      </c>
      <c r="Z84" s="27" t="s">
        <v>48</v>
      </c>
      <c r="AA84" s="27" t="s">
        <v>48</v>
      </c>
      <c r="AB84" s="27"/>
      <c r="AC84" s="27"/>
      <c r="AD84" s="29" t="str">
        <f t="shared" si="27"/>
        <v>BRANCH_CONTACT_NAME VARCHAR2(100),</v>
      </c>
      <c r="AE84" t="str">
        <f>VLOOKUP($E84,MAPPING!$B$2:$F$7,5,0)</f>
        <v> VARCHAR</v>
      </c>
      <c r="AF84" s="13">
        <v>100.0</v>
      </c>
      <c r="AG84" s="27" t="s">
        <v>48</v>
      </c>
      <c r="AH84" s="27" t="s">
        <v>48</v>
      </c>
      <c r="AI84" s="27"/>
      <c r="AJ84" s="27"/>
      <c r="AK84" t="str">
        <f t="shared" si="28"/>
        <v>BRANCH_CONTACT_NAME  VARCHAR(100),</v>
      </c>
    </row>
    <row r="85" ht="15.75" customHeight="1">
      <c r="A85" s="24"/>
      <c r="B85" s="24"/>
      <c r="C85" s="26">
        <v>7.0</v>
      </c>
      <c r="D85" t="s">
        <v>102</v>
      </c>
      <c r="E85" t="s">
        <v>7</v>
      </c>
      <c r="F85" s="13">
        <v>100.0</v>
      </c>
      <c r="G85" s="27" t="s">
        <v>48</v>
      </c>
      <c r="H85" s="27" t="s">
        <v>48</v>
      </c>
      <c r="I85" s="27"/>
      <c r="J85" t="str">
        <f>VLOOKUP($E85,MAPPING!$B$2:$F$7,2,0)</f>
        <v>STRING</v>
      </c>
      <c r="K85" s="13">
        <v>100.0</v>
      </c>
      <c r="L85" s="27" t="s">
        <v>48</v>
      </c>
      <c r="M85" s="27" t="s">
        <v>48</v>
      </c>
      <c r="N85" s="27"/>
      <c r="O85" s="27"/>
      <c r="P85" t="str">
        <f t="shared" si="25"/>
        <v>BRANCH_CONTACT_PHONE STRING,</v>
      </c>
      <c r="Q85" t="str">
        <f>VLOOKUP($E85,MAPPING!$B$2:$F$7,3,0)</f>
        <v>VARCHAR</v>
      </c>
      <c r="R85" s="13">
        <v>100.0</v>
      </c>
      <c r="S85" s="27" t="s">
        <v>48</v>
      </c>
      <c r="T85" s="27" t="s">
        <v>48</v>
      </c>
      <c r="U85" s="27"/>
      <c r="V85" s="27"/>
      <c r="W85" t="str">
        <f t="shared" si="26"/>
        <v>BRANCH_CONTACT_PHONE VARCHAR(100),</v>
      </c>
      <c r="X85" t="str">
        <f>VLOOKUP($E85,MAPPING!$B$2:$F$7,4,0)</f>
        <v>VARCHAR2</v>
      </c>
      <c r="Y85" s="13">
        <v>100.0</v>
      </c>
      <c r="Z85" s="27" t="s">
        <v>48</v>
      </c>
      <c r="AA85" s="27" t="s">
        <v>48</v>
      </c>
      <c r="AB85" s="27"/>
      <c r="AC85" s="27"/>
      <c r="AD85" s="29" t="str">
        <f t="shared" si="27"/>
        <v>BRANCH_CONTACT_PHONE VARCHAR2(100),</v>
      </c>
      <c r="AE85" t="str">
        <f>VLOOKUP($E85,MAPPING!$B$2:$F$7,5,0)</f>
        <v> VARCHAR</v>
      </c>
      <c r="AF85" s="13">
        <v>100.0</v>
      </c>
      <c r="AG85" s="27" t="s">
        <v>48</v>
      </c>
      <c r="AH85" s="27" t="s">
        <v>48</v>
      </c>
      <c r="AI85" s="27"/>
      <c r="AJ85" s="27"/>
      <c r="AK85" t="str">
        <f t="shared" si="28"/>
        <v>BRANCH_CONTACT_PHONE  VARCHAR(100),</v>
      </c>
    </row>
    <row r="86" ht="15.75" customHeight="1">
      <c r="A86" s="24"/>
      <c r="B86" s="24"/>
      <c r="C86" s="26">
        <v>8.0</v>
      </c>
      <c r="D86" t="s">
        <v>103</v>
      </c>
      <c r="E86" t="s">
        <v>7</v>
      </c>
      <c r="F86" s="13">
        <v>100.0</v>
      </c>
      <c r="G86" s="27" t="s">
        <v>48</v>
      </c>
      <c r="H86" s="27" t="s">
        <v>48</v>
      </c>
      <c r="I86" s="27"/>
      <c r="J86" t="str">
        <f>VLOOKUP($E86,MAPPING!$B$2:$F$7,2,0)</f>
        <v>STRING</v>
      </c>
      <c r="K86" s="13">
        <v>100.0</v>
      </c>
      <c r="L86" s="27" t="s">
        <v>48</v>
      </c>
      <c r="M86" s="27" t="s">
        <v>48</v>
      </c>
      <c r="N86" s="27"/>
      <c r="O86" s="27"/>
      <c r="P86" t="str">
        <f>CONCATENATE(UPPER($D86)," ",J86,")")</f>
        <v>BRANCH_CONTACT_EMAIL STRING)</v>
      </c>
      <c r="Q86" t="str">
        <f>VLOOKUP($E86,MAPPING!$B$2:$F$7,3,0)</f>
        <v>VARCHAR</v>
      </c>
      <c r="R86" s="13">
        <v>100.0</v>
      </c>
      <c r="S86" s="27" t="s">
        <v>48</v>
      </c>
      <c r="T86" s="27" t="s">
        <v>48</v>
      </c>
      <c r="U86" s="27"/>
      <c r="V86" s="27"/>
      <c r="W86" t="str">
        <f t="shared" si="26"/>
        <v>BRANCH_CONTACT_EMAIL VARCHAR(100),</v>
      </c>
      <c r="X86" t="str">
        <f>VLOOKUP($E86,MAPPING!$B$2:$F$7,4,0)</f>
        <v>VARCHAR2</v>
      </c>
      <c r="Y86" s="13">
        <v>100.0</v>
      </c>
      <c r="Z86" s="27" t="s">
        <v>48</v>
      </c>
      <c r="AA86" s="27" t="s">
        <v>48</v>
      </c>
      <c r="AB86" s="27"/>
      <c r="AC86" s="27"/>
      <c r="AD86" s="29" t="str">
        <f t="shared" si="27"/>
        <v>BRANCH_CONTACT_EMAIL VARCHAR2(100),</v>
      </c>
      <c r="AE86" t="str">
        <f>VLOOKUP($E86,MAPPING!$B$2:$F$7,5,0)</f>
        <v> VARCHAR</v>
      </c>
      <c r="AF86" s="13">
        <v>100.0</v>
      </c>
      <c r="AG86" s="27" t="s">
        <v>48</v>
      </c>
      <c r="AH86" s="27" t="s">
        <v>48</v>
      </c>
      <c r="AI86" s="27"/>
      <c r="AJ86" s="27"/>
      <c r="AK86" t="str">
        <f t="shared" si="28"/>
        <v>BRANCH_CONTACT_EMAIL  VARCHAR(100),</v>
      </c>
    </row>
    <row r="87" ht="15.75" customHeight="1">
      <c r="A87" s="24"/>
      <c r="B87" s="24"/>
      <c r="C87" s="26">
        <v>9.0</v>
      </c>
      <c r="D87" t="s">
        <v>68</v>
      </c>
      <c r="E87" t="s">
        <v>7</v>
      </c>
      <c r="F87" s="13">
        <v>10.0</v>
      </c>
      <c r="G87" s="27" t="s">
        <v>48</v>
      </c>
      <c r="H87" t="s">
        <v>47</v>
      </c>
      <c r="J87" t="str">
        <f>VLOOKUP($E87,MAPPING!$B$2:$F$7,2,0)</f>
        <v>STRING</v>
      </c>
      <c r="K87" s="13">
        <v>10.0</v>
      </c>
      <c r="L87" s="27" t="s">
        <v>48</v>
      </c>
      <c r="M87" t="s">
        <v>47</v>
      </c>
      <c r="Q87" t="str">
        <f>VLOOKUP($E87,MAPPING!$B$2:$F$7,3,0)</f>
        <v>VARCHAR</v>
      </c>
      <c r="R87" s="13">
        <v>10.0</v>
      </c>
      <c r="S87" s="27" t="s">
        <v>48</v>
      </c>
      <c r="T87" t="s">
        <v>47</v>
      </c>
      <c r="W87" t="str">
        <f t="shared" si="26"/>
        <v>LOAD_DATE VARCHAR(10),</v>
      </c>
      <c r="X87" t="str">
        <f>VLOOKUP($E87,MAPPING!$B$2:$F$7,4,0)</f>
        <v>VARCHAR2</v>
      </c>
      <c r="Y87" s="13">
        <v>10.0</v>
      </c>
      <c r="Z87" s="27" t="s">
        <v>48</v>
      </c>
      <c r="AA87" t="s">
        <v>47</v>
      </c>
      <c r="AD87" s="29" t="str">
        <f t="shared" si="27"/>
        <v>LOAD_DATE VARCHAR2(10),</v>
      </c>
      <c r="AE87" t="str">
        <f>VLOOKUP($E87,MAPPING!$B$2:$F$7,5,0)</f>
        <v> VARCHAR</v>
      </c>
      <c r="AF87" s="13">
        <v>10.0</v>
      </c>
      <c r="AG87" s="27" t="s">
        <v>48</v>
      </c>
      <c r="AH87" t="s">
        <v>47</v>
      </c>
      <c r="AK87" t="str">
        <f t="shared" si="28"/>
        <v>LOAD_DATE  VARCHAR(10),</v>
      </c>
    </row>
    <row r="88" ht="15.75" customHeight="1">
      <c r="A88" s="24"/>
      <c r="B88" s="24"/>
      <c r="C88" s="26">
        <v>10.0</v>
      </c>
      <c r="D88" t="s">
        <v>69</v>
      </c>
      <c r="E88" t="s">
        <v>12</v>
      </c>
      <c r="F88" s="13">
        <v>50.0</v>
      </c>
      <c r="G88" s="27" t="s">
        <v>48</v>
      </c>
      <c r="H88" t="s">
        <v>47</v>
      </c>
      <c r="J88" t="str">
        <f>VLOOKUP($E88,MAPPING!$B$2:$F$7,2,0)</f>
        <v>INT</v>
      </c>
      <c r="K88" s="13">
        <v>50.0</v>
      </c>
      <c r="L88" s="27" t="s">
        <v>48</v>
      </c>
      <c r="M88" t="s">
        <v>47</v>
      </c>
      <c r="P88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88" t="str">
        <f>VLOOKUP($E88,MAPPING!$B$2:$F$7,3,0)</f>
        <v>INTEGER</v>
      </c>
      <c r="R88" s="13">
        <v>50.0</v>
      </c>
      <c r="S88" s="27" t="s">
        <v>48</v>
      </c>
      <c r="T88" t="s">
        <v>47</v>
      </c>
      <c r="W88" s="28" t="str">
        <f>CONCATENATE(UPPER($D88)," ",Q88,"(",R88,")",IF(U88&lt;&gt;"",cov3ncatenate(" DEFAULT ",U88),""),IF(S88="Y"," NOT NULL",""),", ",CHAR(10),"CONSTRAINT ",UPPER($D78),"_PK  PRIMARY KEY(",UPPER($D78),"));")</f>
        <v>LOAD_ID INTEGER(50), 
CONSTRAINT BRANCH_ID_PK  PRIMARY KEY(BRANCH_ID));</v>
      </c>
      <c r="X88" t="str">
        <f>VLOOKUP($E88,MAPPING!$B$2:$F$7,4,0)</f>
        <v>INTEGER</v>
      </c>
      <c r="Y88" s="13">
        <v>50.0</v>
      </c>
      <c r="Z88" s="27" t="s">
        <v>48</v>
      </c>
      <c r="AA88" t="s">
        <v>47</v>
      </c>
      <c r="AD88" s="29" t="str">
        <f>CONCATENATE(UPPER($D364)," ",Q359,IF(X88="INTEGER","",CONCATENATE("(",Y88,")")) ,IF(U359&lt;&gt;"",cov3ncatenate(" DEFAULT ",U359),""),IF(S359="Y"," NOT NULL",""),", ",CHAR(10),"CONSTRAINT ",UPPER($B78),"_PK  PRIMARY KEY (",UPPER($D78),"));")</f>
        <v>LOAD_ID INTEGER, 
CONSTRAINT BRANCH_PK  PRIMARY KEY (BRANCH_ID));</v>
      </c>
      <c r="AE88" t="str">
        <f>VLOOKUP($E88,MAPPING!$B$2:$F$7,5,0)</f>
        <v>INTEGER</v>
      </c>
      <c r="AF88" s="13">
        <v>50.0</v>
      </c>
      <c r="AG88" s="27" t="s">
        <v>48</v>
      </c>
      <c r="AH88" t="s">
        <v>47</v>
      </c>
      <c r="AK88" s="28" t="str">
        <f>CONCATENATE(UPPER($D88)," ",AE88,IF(AE88="INTEGER","",CONCATENATE("(",AF88,")")),IF(AI88&lt;&gt;"",cov3ncatenate(" DEFAULT ",AI88),""),IF(AG88="Y"," NOT NULL",""),", ",CHAR(10),"CONSTRAINT ",UPPER($D78),"_PK  PRIMARY KEY(",UPPER($D78),"));")</f>
        <v>LOAD_ID INTEGER, 
CONSTRAINT BRANCH_ID_PK  PRIMARY KEY(BRANCH_ID));</v>
      </c>
    </row>
    <row r="89" ht="15.75" customHeight="1">
      <c r="A89" s="24"/>
      <c r="B89" s="24" t="s">
        <v>104</v>
      </c>
      <c r="C89" s="26">
        <v>0.0</v>
      </c>
      <c r="D89" t="s">
        <v>98</v>
      </c>
      <c r="E89" t="s">
        <v>7</v>
      </c>
      <c r="F89" s="13">
        <v>50.0</v>
      </c>
      <c r="G89" t="s">
        <v>47</v>
      </c>
      <c r="H89" s="27" t="s">
        <v>48</v>
      </c>
      <c r="I89">
        <v>0.0</v>
      </c>
      <c r="J89" t="str">
        <f>VLOOKUP($E89,MAPPING!$B$2:$F$7,2,0)</f>
        <v>STRING</v>
      </c>
      <c r="K89" s="13">
        <v>50.0</v>
      </c>
      <c r="L89" t="s">
        <v>47</v>
      </c>
      <c r="M89" s="27" t="s">
        <v>48</v>
      </c>
      <c r="N89">
        <v>0.0</v>
      </c>
      <c r="O89" s="28" t="str">
        <f>CONCATENATE("DROP TABLE IF EXISTS ",UPPER($B$89),";",CHAR(10),"CREATE TABLE ",UPPER($B$89),"(")</f>
        <v>DROP TABLE IF EXISTS BRANCH_TYPE;
CREATE TABLE BRANCH_TYPE(</v>
      </c>
      <c r="P89" t="str">
        <f t="shared" ref="P89:P90" si="29">CONCATENATE(UPPER($D89)," ",J89,",")</f>
        <v>BRANCH_TYPE_ID STRING,</v>
      </c>
      <c r="Q89" t="str">
        <f>VLOOKUP($E89,MAPPING!$B$2:$F$7,3,0)</f>
        <v>VARCHAR</v>
      </c>
      <c r="R89" s="13">
        <v>50.0</v>
      </c>
      <c r="S89" t="s">
        <v>47</v>
      </c>
      <c r="T89" s="27" t="s">
        <v>48</v>
      </c>
      <c r="U89">
        <v>0.0</v>
      </c>
      <c r="V89" s="28" t="str">
        <f>CONCATENATE("DROP TABLE IF EXISTS ",UPPER($B$89),";",CHAR(10),"CREATE TABLE ",UPPER($B$89),"(")</f>
        <v>DROP TABLE IF EXISTS BRANCH_TYPE;
CREATE TABLE BRANCH_TYPE(</v>
      </c>
      <c r="W89" t="str">
        <f t="shared" ref="W89:W92" si="30">CONCATENATE(UPPER($D89)," ",Q89,"(",R89,")",IF(U89&lt;&gt;"",CONCATENATE(" DEFAULT ",U89),""),IF(S89="Y"," NOT NULL",""),",")</f>
        <v>BRANCH_TYPE_ID VARCHAR(50) DEFAULT 0 NOT NULL,</v>
      </c>
      <c r="X89" t="str">
        <f>VLOOKUP($E89,MAPPING!$B$2:$F$7,4,0)</f>
        <v>VARCHAR2</v>
      </c>
      <c r="Y89" s="13">
        <v>50.0</v>
      </c>
      <c r="Z89" t="s">
        <v>47</v>
      </c>
      <c r="AA89" s="27" t="s">
        <v>48</v>
      </c>
      <c r="AB89">
        <v>0.0</v>
      </c>
      <c r="AC89" s="28" t="str">
        <f>CONCATENATE("DROP TABLE ",UPPER($B$89),";",CHAR(10),"CREATE TABLE ",UPPER($B$89),"(",CHAR(10),)</f>
        <v>DROP TABLE BRANCH_TYPE;
CREATE TABLE BRANCH_TYPE(
</v>
      </c>
      <c r="AD89" s="29" t="str">
        <f t="shared" ref="AD89:AD92" si="31">CONCATENATE(UPPER($D89)," ",X89,IF(X89="INTEGER","",CONCATENATE("(",Y89,")")) ,IF(Z89="Y"," NOT NULL",""),",")</f>
        <v>BRANCH_TYPE_ID VARCHAR2(50) NOT NULL,</v>
      </c>
      <c r="AE89" t="str">
        <f>VLOOKUP($E89,MAPPING!$B$2:$F$7,5,0)</f>
        <v> VARCHAR</v>
      </c>
      <c r="AF89" s="13">
        <v>50.0</v>
      </c>
      <c r="AG89" t="s">
        <v>47</v>
      </c>
      <c r="AH89" s="27" t="s">
        <v>48</v>
      </c>
      <c r="AI89">
        <v>0.0</v>
      </c>
      <c r="AJ89" s="28" t="str">
        <f>CONCATENATE("DROP TABLE IF EXISTS ",UPPER($B$89),";",CHAR(10),"CREATE TABLE ",UPPER($B$89),"(")</f>
        <v>DROP TABLE IF EXISTS BRANCH_TYPE;
CREATE TABLE BRANCH_TYPE(</v>
      </c>
      <c r="AK89" t="str">
        <f t="shared" ref="AK89:AK92" si="32">CONCATENATE(UPPER($D89)," ",AE89,IF(AE89="INTEGER","",CONCATENATE("(",AF89,")")),IF(AI89&lt;&gt;"",CONCATENATE(" DEFAULT ",AI89),""),IF(AG89="Y"," NOT NULL",""),",")</f>
        <v>BRANCH_TYPE_ID  VARCHAR(50) DEFAULT 0 NOT NULL,</v>
      </c>
    </row>
    <row r="90" ht="15.75" customHeight="1">
      <c r="A90" s="24"/>
      <c r="B90" s="24"/>
      <c r="C90" s="26">
        <v>1.0</v>
      </c>
      <c r="D90" t="s">
        <v>105</v>
      </c>
      <c r="E90" t="s">
        <v>7</v>
      </c>
      <c r="F90" s="13">
        <v>10.0</v>
      </c>
      <c r="G90" s="27" t="s">
        <v>48</v>
      </c>
      <c r="H90" s="27" t="s">
        <v>48</v>
      </c>
      <c r="I90" s="27"/>
      <c r="J90" t="str">
        <f>VLOOKUP($E90,MAPPING!$B$2:$F$7,2,0)</f>
        <v>STRING</v>
      </c>
      <c r="K90" s="13">
        <v>10.0</v>
      </c>
      <c r="L90" s="27" t="s">
        <v>48</v>
      </c>
      <c r="M90" s="27" t="s">
        <v>48</v>
      </c>
      <c r="N90" s="27"/>
      <c r="O90" s="27"/>
      <c r="P90" t="str">
        <f t="shared" si="29"/>
        <v>BRANCH_TYPE_CODE STRING,</v>
      </c>
      <c r="Q90" t="str">
        <f>VLOOKUP($E90,MAPPING!$B$2:$F$7,3,0)</f>
        <v>VARCHAR</v>
      </c>
      <c r="R90" s="13">
        <v>10.0</v>
      </c>
      <c r="S90" s="27" t="s">
        <v>48</v>
      </c>
      <c r="T90" s="27" t="s">
        <v>48</v>
      </c>
      <c r="U90" s="27"/>
      <c r="V90" s="27"/>
      <c r="W90" t="str">
        <f t="shared" si="30"/>
        <v>BRANCH_TYPE_CODE VARCHAR(10),</v>
      </c>
      <c r="X90" t="str">
        <f>VLOOKUP($E90,MAPPING!$B$2:$F$7,4,0)</f>
        <v>VARCHAR2</v>
      </c>
      <c r="Y90" s="13">
        <v>10.0</v>
      </c>
      <c r="Z90" s="27" t="s">
        <v>48</v>
      </c>
      <c r="AA90" s="27" t="s">
        <v>48</v>
      </c>
      <c r="AB90" s="27"/>
      <c r="AC90" s="27"/>
      <c r="AD90" s="29" t="str">
        <f t="shared" si="31"/>
        <v>BRANCH_TYPE_CODE VARCHAR2(10),</v>
      </c>
      <c r="AE90" t="str">
        <f>VLOOKUP($E90,MAPPING!$B$2:$F$7,5,0)</f>
        <v> VARCHAR</v>
      </c>
      <c r="AF90" s="13">
        <v>10.0</v>
      </c>
      <c r="AG90" s="27" t="s">
        <v>48</v>
      </c>
      <c r="AH90" s="27" t="s">
        <v>48</v>
      </c>
      <c r="AI90" s="27"/>
      <c r="AJ90" s="27"/>
      <c r="AK90" t="str">
        <f t="shared" si="32"/>
        <v>BRANCH_TYPE_CODE  VARCHAR(10),</v>
      </c>
    </row>
    <row r="91" ht="15.75" customHeight="1">
      <c r="A91" s="24"/>
      <c r="B91" s="24"/>
      <c r="C91" s="26">
        <v>2.0</v>
      </c>
      <c r="D91" t="s">
        <v>106</v>
      </c>
      <c r="E91" t="s">
        <v>7</v>
      </c>
      <c r="F91" s="13">
        <v>500.0</v>
      </c>
      <c r="G91" s="27" t="s">
        <v>48</v>
      </c>
      <c r="H91" s="27" t="s">
        <v>48</v>
      </c>
      <c r="I91" s="27"/>
      <c r="J91" t="str">
        <f>VLOOKUP($E91,MAPPING!$B$2:$F$7,2,0)</f>
        <v>STRING</v>
      </c>
      <c r="K91" s="13">
        <v>500.0</v>
      </c>
      <c r="L91" s="27" t="s">
        <v>48</v>
      </c>
      <c r="M91" s="27" t="s">
        <v>48</v>
      </c>
      <c r="N91" s="27"/>
      <c r="O91" s="27"/>
      <c r="P91" t="str">
        <f>CONCATENATE(UPPER($D91)," ",J91,")")</f>
        <v>BRANCH_TYPE_DESC STRING)</v>
      </c>
      <c r="Q91" t="str">
        <f>VLOOKUP($E91,MAPPING!$B$2:$F$7,3,0)</f>
        <v>VARCHAR</v>
      </c>
      <c r="R91" s="13">
        <v>500.0</v>
      </c>
      <c r="S91" s="27" t="s">
        <v>48</v>
      </c>
      <c r="T91" s="27" t="s">
        <v>48</v>
      </c>
      <c r="U91" s="27"/>
      <c r="V91" s="27"/>
      <c r="W91" t="str">
        <f t="shared" si="30"/>
        <v>BRANCH_TYPE_DESC VARCHAR(500),</v>
      </c>
      <c r="X91" t="str">
        <f>VLOOKUP($E91,MAPPING!$B$2:$F$7,4,0)</f>
        <v>VARCHAR2</v>
      </c>
      <c r="Y91" s="13">
        <v>500.0</v>
      </c>
      <c r="Z91" s="27" t="s">
        <v>48</v>
      </c>
      <c r="AA91" s="27" t="s">
        <v>48</v>
      </c>
      <c r="AB91" s="27"/>
      <c r="AC91" s="27"/>
      <c r="AD91" s="29" t="str">
        <f t="shared" si="31"/>
        <v>BRANCH_TYPE_DESC VARCHAR2(500),</v>
      </c>
      <c r="AE91" t="str">
        <f>VLOOKUP($E91,MAPPING!$B$2:$F$7,5,0)</f>
        <v> VARCHAR</v>
      </c>
      <c r="AF91" s="13">
        <v>500.0</v>
      </c>
      <c r="AG91" s="27" t="s">
        <v>48</v>
      </c>
      <c r="AH91" s="27" t="s">
        <v>48</v>
      </c>
      <c r="AI91" s="27"/>
      <c r="AJ91" s="27"/>
      <c r="AK91" t="str">
        <f t="shared" si="32"/>
        <v>BRANCH_TYPE_DESC  VARCHAR(500),</v>
      </c>
    </row>
    <row r="92" ht="15.75" customHeight="1">
      <c r="A92" s="24"/>
      <c r="B92" s="24"/>
      <c r="C92" s="26">
        <v>3.0</v>
      </c>
      <c r="D92" t="s">
        <v>68</v>
      </c>
      <c r="E92" t="s">
        <v>7</v>
      </c>
      <c r="F92" s="13">
        <v>10.0</v>
      </c>
      <c r="G92" s="27" t="s">
        <v>48</v>
      </c>
      <c r="H92" t="s">
        <v>47</v>
      </c>
      <c r="J92" t="str">
        <f>VLOOKUP($E92,MAPPING!$B$2:$F$7,2,0)</f>
        <v>STRING</v>
      </c>
      <c r="K92" s="13">
        <v>10.0</v>
      </c>
      <c r="L92" s="27" t="s">
        <v>48</v>
      </c>
      <c r="M92" t="s">
        <v>47</v>
      </c>
      <c r="Q92" t="str">
        <f>VLOOKUP($E92,MAPPING!$B$2:$F$7,3,0)</f>
        <v>VARCHAR</v>
      </c>
      <c r="R92" s="13">
        <v>10.0</v>
      </c>
      <c r="S92" s="27" t="s">
        <v>48</v>
      </c>
      <c r="T92" t="s">
        <v>47</v>
      </c>
      <c r="W92" t="str">
        <f t="shared" si="30"/>
        <v>LOAD_DATE VARCHAR(10),</v>
      </c>
      <c r="X92" t="str">
        <f>VLOOKUP($E92,MAPPING!$B$2:$F$7,4,0)</f>
        <v>VARCHAR2</v>
      </c>
      <c r="Y92" s="13">
        <v>10.0</v>
      </c>
      <c r="Z92" s="27" t="s">
        <v>48</v>
      </c>
      <c r="AA92" t="s">
        <v>47</v>
      </c>
      <c r="AD92" s="29" t="str">
        <f t="shared" si="31"/>
        <v>LOAD_DATE VARCHAR2(10),</v>
      </c>
      <c r="AE92" t="str">
        <f>VLOOKUP($E92,MAPPING!$B$2:$F$7,5,0)</f>
        <v> VARCHAR</v>
      </c>
      <c r="AF92" s="13">
        <v>10.0</v>
      </c>
      <c r="AG92" s="27" t="s">
        <v>48</v>
      </c>
      <c r="AH92" t="s">
        <v>47</v>
      </c>
      <c r="AK92" t="str">
        <f t="shared" si="32"/>
        <v>LOAD_DATE  VARCHAR(10),</v>
      </c>
    </row>
    <row r="93" ht="15.75" customHeight="1">
      <c r="A93" s="24"/>
      <c r="B93" s="24"/>
      <c r="C93" s="26">
        <v>4.0</v>
      </c>
      <c r="D93" t="s">
        <v>69</v>
      </c>
      <c r="E93" t="s">
        <v>12</v>
      </c>
      <c r="F93" s="13">
        <v>50.0</v>
      </c>
      <c r="G93" s="27" t="s">
        <v>48</v>
      </c>
      <c r="H93" t="s">
        <v>47</v>
      </c>
      <c r="J93" t="str">
        <f>VLOOKUP($E93,MAPPING!$B$2:$F$7,2,0)</f>
        <v>INT</v>
      </c>
      <c r="K93" s="13">
        <v>50.0</v>
      </c>
      <c r="L93" s="27" t="s">
        <v>48</v>
      </c>
      <c r="M93" t="s">
        <v>47</v>
      </c>
      <c r="P93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93" t="str">
        <f>VLOOKUP($E93,MAPPING!$B$2:$F$7,3,0)</f>
        <v>INTEGER</v>
      </c>
      <c r="R93" s="13">
        <v>50.0</v>
      </c>
      <c r="S93" s="27" t="s">
        <v>48</v>
      </c>
      <c r="T93" t="s">
        <v>47</v>
      </c>
      <c r="W93" s="28" t="str">
        <f>CONCATENATE(UPPER($D93)," ",Q93,"(",R93,")",IF(U93&lt;&gt;"",cov3ncatenate(" DEFAULT ",U93),""),IF(S93="Y"," NOT NULL",""),", ",CHAR(10),"CONSTRAINT ",UPPER($D89),"_PK  PRIMARY KEY(",UPPER($D89),"));")</f>
        <v>LOAD_ID INTEGER(50), 
CONSTRAINT BRANCH_TYPE_ID_PK  PRIMARY KEY(BRANCH_TYPE_ID));</v>
      </c>
      <c r="X93" t="str">
        <f>VLOOKUP($E93,MAPPING!$B$2:$F$7,4,0)</f>
        <v>INTEGER</v>
      </c>
      <c r="Y93" s="13">
        <v>50.0</v>
      </c>
      <c r="Z93" s="27" t="s">
        <v>48</v>
      </c>
      <c r="AA93" t="s">
        <v>47</v>
      </c>
      <c r="AD93" s="29" t="str">
        <f>CONCATENATE(UPPER($D364)," ",Q359,IF(X93="INTEGER","",CONCATENATE("(",Y93,")")) ,IF(U359&lt;&gt;"",cov3ncatenate(" DEFAULT ",U359),""),IF(S359="Y"," NOT NULL",""),", ",CHAR(10),"CONSTRAINT ",UPPER($B89),"_PK  PRIMARY KEY (",UPPER($D89),"));")</f>
        <v>LOAD_ID INTEGER, 
CONSTRAINT BRANCH_TYPE_PK  PRIMARY KEY (BRANCH_TYPE_ID));</v>
      </c>
      <c r="AE93" t="str">
        <f>VLOOKUP($E93,MAPPING!$B$2:$F$7,5,0)</f>
        <v>INTEGER</v>
      </c>
      <c r="AF93" s="13">
        <v>50.0</v>
      </c>
      <c r="AG93" s="27" t="s">
        <v>48</v>
      </c>
      <c r="AH93" t="s">
        <v>47</v>
      </c>
      <c r="AK93" s="28" t="str">
        <f>CONCATENATE(UPPER($D93)," ",AE93,IF(AE93="INTEGER","",CONCATENATE("(",AF93,")")),IF(AI93&lt;&gt;"",cov3ncatenate(" DEFAULT ",AI93),""),IF(AG93="Y"," NOT NULL",""),", ",CHAR(10),"CONSTRAINT ",UPPER($D89),"_PK  PRIMARY KEY(",UPPER($D89),"));")</f>
        <v>LOAD_ID INTEGER, 
CONSTRAINT BRANCH_TYPE_ID_PK  PRIMARY KEY(BRANCH_TYPE_ID));</v>
      </c>
    </row>
    <row r="94" ht="15.75" customHeight="1">
      <c r="A94" s="24"/>
      <c r="B94" s="24" t="s">
        <v>107</v>
      </c>
      <c r="C94" s="26">
        <v>0.0</v>
      </c>
      <c r="D94" t="s">
        <v>52</v>
      </c>
      <c r="E94" t="s">
        <v>7</v>
      </c>
      <c r="F94" s="13">
        <v>50.0</v>
      </c>
      <c r="G94" t="s">
        <v>47</v>
      </c>
      <c r="H94" s="27" t="s">
        <v>48</v>
      </c>
      <c r="I94">
        <v>0.0</v>
      </c>
      <c r="J94" t="str">
        <f>VLOOKUP($E94,MAPPING!$B$2:$F$7,2,0)</f>
        <v>STRING</v>
      </c>
      <c r="K94" s="13">
        <v>50.0</v>
      </c>
      <c r="L94" t="s">
        <v>47</v>
      </c>
      <c r="M94" s="27" t="s">
        <v>48</v>
      </c>
      <c r="N94">
        <v>0.0</v>
      </c>
      <c r="O94" s="28" t="str">
        <f>CONCATENATE("DROP TABLE IF EXISTS ",UPPER($B$94),";",CHAR(10),"CREATE TABLE ",UPPER($B$94),"(")</f>
        <v>DROP TABLE IF EXISTS CUSTOMER;
CREATE TABLE CUSTOMER(</v>
      </c>
      <c r="P94" t="str">
        <f t="shared" ref="P94:P103" si="33">CONCATENATE(UPPER($D94)," ",J94,",")</f>
        <v>CUSTOMER_ID STRING,</v>
      </c>
      <c r="Q94" t="str">
        <f>VLOOKUP($E94,MAPPING!$B$2:$F$7,3,0)</f>
        <v>VARCHAR</v>
      </c>
      <c r="R94" s="13">
        <v>50.0</v>
      </c>
      <c r="S94" t="s">
        <v>47</v>
      </c>
      <c r="T94" s="27" t="s">
        <v>48</v>
      </c>
      <c r="U94">
        <v>0.0</v>
      </c>
      <c r="V94" s="28" t="str">
        <f>CONCATENATE("DROP TABLE IF EXISTS ",UPPER($B$94),";",CHAR(10),"CREATE TABLE ",UPPER($B$94),"(")</f>
        <v>DROP TABLE IF EXISTS CUSTOMER;
CREATE TABLE CUSTOMER(</v>
      </c>
      <c r="W94" t="str">
        <f t="shared" ref="W94:W105" si="34">CONCATENATE(UPPER($D94)," ",Q94,"(",R94,")",IF(U94&lt;&gt;"",CONCATENATE(" DEFAULT ",U94),""),IF(S94="Y"," NOT NULL",""),",")</f>
        <v>CUSTOMER_ID VARCHAR(50) DEFAULT 0 NOT NULL,</v>
      </c>
      <c r="X94" t="str">
        <f>VLOOKUP($E94,MAPPING!$B$2:$F$7,4,0)</f>
        <v>VARCHAR2</v>
      </c>
      <c r="Y94" s="13">
        <v>50.0</v>
      </c>
      <c r="Z94" t="s">
        <v>47</v>
      </c>
      <c r="AA94" s="27" t="s">
        <v>48</v>
      </c>
      <c r="AB94">
        <v>0.0</v>
      </c>
      <c r="AC94" s="28" t="str">
        <f>CONCATENATE("DROP TABLE ",UPPER($B$94),";",CHAR(10),"CREATE TABLE ",UPPER($B$94),"(",CHAR(10),)</f>
        <v>DROP TABLE CUSTOMER;
CREATE TABLE CUSTOMER(
</v>
      </c>
      <c r="AD94" s="29" t="str">
        <f t="shared" ref="AD94:AD105" si="35">CONCATENATE(UPPER($D94)," ",X94,IF(X94="INTEGER","",CONCATENATE("(",Y94,")")) ,IF(Z94="Y"," NOT NULL",""),",")</f>
        <v>CUSTOMER_ID VARCHAR2(50) NOT NULL,</v>
      </c>
      <c r="AE94" t="str">
        <f>VLOOKUP($E94,MAPPING!$B$2:$F$7,5,0)</f>
        <v> VARCHAR</v>
      </c>
      <c r="AF94" s="13">
        <v>50.0</v>
      </c>
      <c r="AG94" t="s">
        <v>47</v>
      </c>
      <c r="AH94" s="27" t="s">
        <v>48</v>
      </c>
      <c r="AI94">
        <v>0.0</v>
      </c>
      <c r="AJ94" s="28" t="str">
        <f>CONCATENATE("DROP TABLE IF EXISTS ",UPPER($B$94),";",CHAR(10),"CREATE TABLE ",UPPER($B$94),"(")</f>
        <v>DROP TABLE IF EXISTS CUSTOMER;
CREATE TABLE CUSTOMER(</v>
      </c>
      <c r="AK94" t="str">
        <f t="shared" ref="AK94:AK105" si="36">CONCATENATE(UPPER($D94)," ",AE94,IF(AE94="INTEGER","",CONCATENATE("(",AF94,")")),IF(AI94&lt;&gt;"",CONCATENATE(" DEFAULT ",AI94),""),IF(AG94="Y"," NOT NULL",""),",")</f>
        <v>CUSTOMER_ID  VARCHAR(50) DEFAULT 0 NOT NULL,</v>
      </c>
    </row>
    <row r="95" ht="15.75" customHeight="1">
      <c r="A95" s="24"/>
      <c r="B95" s="24"/>
      <c r="C95" s="26">
        <v>1.0</v>
      </c>
      <c r="D95" t="s">
        <v>78</v>
      </c>
      <c r="E95" t="s">
        <v>7</v>
      </c>
      <c r="F95" s="13">
        <v>50.0</v>
      </c>
      <c r="G95" s="27" t="s">
        <v>48</v>
      </c>
      <c r="H95" s="27" t="s">
        <v>48</v>
      </c>
      <c r="I95" s="27"/>
      <c r="J95" t="str">
        <f>VLOOKUP($E95,MAPPING!$B$2:$F$7,2,0)</f>
        <v>STRING</v>
      </c>
      <c r="K95" s="13">
        <v>50.0</v>
      </c>
      <c r="L95" s="27" t="s">
        <v>48</v>
      </c>
      <c r="M95" s="27" t="s">
        <v>48</v>
      </c>
      <c r="N95" s="27"/>
      <c r="O95" s="27"/>
      <c r="P95" t="str">
        <f t="shared" si="33"/>
        <v>ADDRESS_ID STRING,</v>
      </c>
      <c r="Q95" t="str">
        <f>VLOOKUP($E95,MAPPING!$B$2:$F$7,3,0)</f>
        <v>VARCHAR</v>
      </c>
      <c r="R95" s="13">
        <v>50.0</v>
      </c>
      <c r="S95" s="27" t="s">
        <v>48</v>
      </c>
      <c r="T95" s="27" t="s">
        <v>48</v>
      </c>
      <c r="U95" s="27"/>
      <c r="V95" s="27"/>
      <c r="W95" t="str">
        <f t="shared" si="34"/>
        <v>ADDRESS_ID VARCHAR(50),</v>
      </c>
      <c r="X95" t="str">
        <f>VLOOKUP($E95,MAPPING!$B$2:$F$7,4,0)</f>
        <v>VARCHAR2</v>
      </c>
      <c r="Y95" s="13">
        <v>50.0</v>
      </c>
      <c r="Z95" s="27" t="s">
        <v>48</v>
      </c>
      <c r="AA95" s="27" t="s">
        <v>48</v>
      </c>
      <c r="AB95" s="27"/>
      <c r="AC95" s="27"/>
      <c r="AD95" s="29" t="str">
        <f t="shared" si="35"/>
        <v>ADDRESS_ID VARCHAR2(50),</v>
      </c>
      <c r="AE95" t="str">
        <f>VLOOKUP($E95,MAPPING!$B$2:$F$7,5,0)</f>
        <v> VARCHAR</v>
      </c>
      <c r="AF95" s="13">
        <v>50.0</v>
      </c>
      <c r="AG95" s="27" t="s">
        <v>48</v>
      </c>
      <c r="AH95" s="27" t="s">
        <v>48</v>
      </c>
      <c r="AI95" s="27"/>
      <c r="AJ95" s="27"/>
      <c r="AK95" t="str">
        <f t="shared" si="36"/>
        <v>ADDRESS_ID  VARCHAR(50),</v>
      </c>
    </row>
    <row r="96" ht="15.75" customHeight="1">
      <c r="A96" s="24"/>
      <c r="B96" s="24"/>
      <c r="C96" s="26">
        <v>2.0</v>
      </c>
      <c r="D96" t="s">
        <v>97</v>
      </c>
      <c r="E96" t="s">
        <v>7</v>
      </c>
      <c r="F96" s="13">
        <v>50.0</v>
      </c>
      <c r="G96" s="27" t="s">
        <v>48</v>
      </c>
      <c r="H96" s="27" t="s">
        <v>48</v>
      </c>
      <c r="I96" s="27"/>
      <c r="J96" t="str">
        <f>VLOOKUP($E96,MAPPING!$B$2:$F$7,2,0)</f>
        <v>STRING</v>
      </c>
      <c r="K96" s="13">
        <v>50.0</v>
      </c>
      <c r="L96" s="27" t="s">
        <v>48</v>
      </c>
      <c r="M96" s="27" t="s">
        <v>48</v>
      </c>
      <c r="N96" s="27"/>
      <c r="O96" s="27"/>
      <c r="P96" t="str">
        <f t="shared" si="33"/>
        <v>BRANCH_ID STRING,</v>
      </c>
      <c r="Q96" t="str">
        <f>VLOOKUP($E96,MAPPING!$B$2:$F$7,3,0)</f>
        <v>VARCHAR</v>
      </c>
      <c r="R96" s="13">
        <v>50.0</v>
      </c>
      <c r="S96" s="27" t="s">
        <v>48</v>
      </c>
      <c r="T96" s="27" t="s">
        <v>48</v>
      </c>
      <c r="U96" s="27"/>
      <c r="V96" s="27"/>
      <c r="W96" t="str">
        <f t="shared" si="34"/>
        <v>BRANCH_ID VARCHAR(50),</v>
      </c>
      <c r="X96" t="str">
        <f>VLOOKUP($E96,MAPPING!$B$2:$F$7,4,0)</f>
        <v>VARCHAR2</v>
      </c>
      <c r="Y96" s="13">
        <v>50.0</v>
      </c>
      <c r="Z96" s="27" t="s">
        <v>48</v>
      </c>
      <c r="AA96" s="27" t="s">
        <v>48</v>
      </c>
      <c r="AB96" s="27"/>
      <c r="AC96" s="27"/>
      <c r="AD96" s="29" t="str">
        <f t="shared" si="35"/>
        <v>BRANCH_ID VARCHAR2(50),</v>
      </c>
      <c r="AE96" t="str">
        <f>VLOOKUP($E96,MAPPING!$B$2:$F$7,5,0)</f>
        <v> VARCHAR</v>
      </c>
      <c r="AF96" s="13">
        <v>50.0</v>
      </c>
      <c r="AG96" s="27" t="s">
        <v>48</v>
      </c>
      <c r="AH96" s="27" t="s">
        <v>48</v>
      </c>
      <c r="AI96" s="27"/>
      <c r="AJ96" s="27"/>
      <c r="AK96" t="str">
        <f t="shared" si="36"/>
        <v>BRANCH_ID  VARCHAR(50),</v>
      </c>
    </row>
    <row r="97" ht="15.75" customHeight="1">
      <c r="A97" s="24"/>
      <c r="B97" s="24"/>
      <c r="C97" s="26">
        <v>3.0</v>
      </c>
      <c r="D97" t="s">
        <v>108</v>
      </c>
      <c r="E97" t="s">
        <v>7</v>
      </c>
      <c r="F97" s="13">
        <v>100.0</v>
      </c>
      <c r="G97" s="27" t="s">
        <v>48</v>
      </c>
      <c r="H97" s="27" t="s">
        <v>48</v>
      </c>
      <c r="I97" s="27"/>
      <c r="J97" t="str">
        <f>VLOOKUP($E97,MAPPING!$B$2:$F$7,2,0)</f>
        <v>STRING</v>
      </c>
      <c r="K97" s="13">
        <v>100.0</v>
      </c>
      <c r="L97" s="27" t="s">
        <v>48</v>
      </c>
      <c r="M97" s="27" t="s">
        <v>48</v>
      </c>
      <c r="N97" s="27"/>
      <c r="O97" s="27"/>
      <c r="P97" t="str">
        <f t="shared" si="33"/>
        <v>TITLE STRING,</v>
      </c>
      <c r="Q97" t="str">
        <f>VLOOKUP($E97,MAPPING!$B$2:$F$7,3,0)</f>
        <v>VARCHAR</v>
      </c>
      <c r="R97" s="13">
        <v>100.0</v>
      </c>
      <c r="S97" s="27" t="s">
        <v>48</v>
      </c>
      <c r="T97" s="27" t="s">
        <v>48</v>
      </c>
      <c r="U97" s="27"/>
      <c r="V97" s="27"/>
      <c r="W97" t="str">
        <f t="shared" si="34"/>
        <v>TITLE VARCHAR(100),</v>
      </c>
      <c r="X97" t="str">
        <f>VLOOKUP($E97,MAPPING!$B$2:$F$7,4,0)</f>
        <v>VARCHAR2</v>
      </c>
      <c r="Y97" s="13">
        <v>100.0</v>
      </c>
      <c r="Z97" s="27" t="s">
        <v>48</v>
      </c>
      <c r="AA97" s="27" t="s">
        <v>48</v>
      </c>
      <c r="AB97" s="27"/>
      <c r="AC97" s="27"/>
      <c r="AD97" s="29" t="str">
        <f t="shared" si="35"/>
        <v>TITLE VARCHAR2(100),</v>
      </c>
      <c r="AE97" t="str">
        <f>VLOOKUP($E97,MAPPING!$B$2:$F$7,5,0)</f>
        <v> VARCHAR</v>
      </c>
      <c r="AF97" s="13">
        <v>100.0</v>
      </c>
      <c r="AG97" s="27" t="s">
        <v>48</v>
      </c>
      <c r="AH97" s="27" t="s">
        <v>48</v>
      </c>
      <c r="AI97" s="27"/>
      <c r="AJ97" s="27"/>
      <c r="AK97" t="str">
        <f t="shared" si="36"/>
        <v>TITLE  VARCHAR(100),</v>
      </c>
    </row>
    <row r="98" ht="15.75" customHeight="1">
      <c r="A98" s="24"/>
      <c r="B98" s="24"/>
      <c r="C98" s="26">
        <v>4.0</v>
      </c>
      <c r="D98" t="s">
        <v>109</v>
      </c>
      <c r="E98" t="s">
        <v>7</v>
      </c>
      <c r="F98" s="13">
        <v>100.0</v>
      </c>
      <c r="G98" s="27" t="s">
        <v>48</v>
      </c>
      <c r="H98" s="27" t="s">
        <v>48</v>
      </c>
      <c r="I98" s="27"/>
      <c r="J98" t="str">
        <f>VLOOKUP($E98,MAPPING!$B$2:$F$7,2,0)</f>
        <v>STRING</v>
      </c>
      <c r="K98" s="13">
        <v>100.0</v>
      </c>
      <c r="L98" s="27" t="s">
        <v>48</v>
      </c>
      <c r="M98" s="27" t="s">
        <v>48</v>
      </c>
      <c r="N98" s="27"/>
      <c r="O98" s="27"/>
      <c r="P98" t="str">
        <f t="shared" si="33"/>
        <v>FIRST_NAME STRING,</v>
      </c>
      <c r="Q98" t="str">
        <f>VLOOKUP($E98,MAPPING!$B$2:$F$7,3,0)</f>
        <v>VARCHAR</v>
      </c>
      <c r="R98" s="13">
        <v>100.0</v>
      </c>
      <c r="S98" s="27" t="s">
        <v>48</v>
      </c>
      <c r="T98" s="27" t="s">
        <v>48</v>
      </c>
      <c r="U98" s="27"/>
      <c r="V98" s="27"/>
      <c r="W98" t="str">
        <f t="shared" si="34"/>
        <v>FIRST_NAME VARCHAR(100),</v>
      </c>
      <c r="X98" t="str">
        <f>VLOOKUP($E98,MAPPING!$B$2:$F$7,4,0)</f>
        <v>VARCHAR2</v>
      </c>
      <c r="Y98" s="13">
        <v>100.0</v>
      </c>
      <c r="Z98" s="27" t="s">
        <v>48</v>
      </c>
      <c r="AA98" s="27" t="s">
        <v>48</v>
      </c>
      <c r="AB98" s="27"/>
      <c r="AC98" s="27"/>
      <c r="AD98" s="29" t="str">
        <f t="shared" si="35"/>
        <v>FIRST_NAME VARCHAR2(100),</v>
      </c>
      <c r="AE98" t="str">
        <f>VLOOKUP($E98,MAPPING!$B$2:$F$7,5,0)</f>
        <v> VARCHAR</v>
      </c>
      <c r="AF98" s="13">
        <v>100.0</v>
      </c>
      <c r="AG98" s="27" t="s">
        <v>48</v>
      </c>
      <c r="AH98" s="27" t="s">
        <v>48</v>
      </c>
      <c r="AI98" s="27"/>
      <c r="AJ98" s="27"/>
      <c r="AK98" t="str">
        <f t="shared" si="36"/>
        <v>FIRST_NAME  VARCHAR(100),</v>
      </c>
    </row>
    <row r="99" ht="15.75" customHeight="1">
      <c r="A99" s="24"/>
      <c r="B99" s="24"/>
      <c r="C99" s="26">
        <v>5.0</v>
      </c>
      <c r="D99" t="s">
        <v>110</v>
      </c>
      <c r="E99" t="s">
        <v>7</v>
      </c>
      <c r="F99" s="13">
        <v>100.0</v>
      </c>
      <c r="G99" s="27" t="s">
        <v>48</v>
      </c>
      <c r="H99" s="27" t="s">
        <v>48</v>
      </c>
      <c r="I99" s="27"/>
      <c r="J99" t="str">
        <f>VLOOKUP($E99,MAPPING!$B$2:$F$7,2,0)</f>
        <v>STRING</v>
      </c>
      <c r="K99" s="13">
        <v>100.0</v>
      </c>
      <c r="L99" s="27" t="s">
        <v>48</v>
      </c>
      <c r="M99" s="27" t="s">
        <v>48</v>
      </c>
      <c r="N99" s="27"/>
      <c r="O99" s="27"/>
      <c r="P99" t="str">
        <f t="shared" si="33"/>
        <v>MIDDLE_NAME STRING,</v>
      </c>
      <c r="Q99" t="str">
        <f>VLOOKUP($E99,MAPPING!$B$2:$F$7,3,0)</f>
        <v>VARCHAR</v>
      </c>
      <c r="R99" s="13">
        <v>100.0</v>
      </c>
      <c r="S99" s="27" t="s">
        <v>48</v>
      </c>
      <c r="T99" s="27" t="s">
        <v>48</v>
      </c>
      <c r="U99" s="27"/>
      <c r="V99" s="27"/>
      <c r="W99" t="str">
        <f t="shared" si="34"/>
        <v>MIDDLE_NAME VARCHAR(100),</v>
      </c>
      <c r="X99" t="str">
        <f>VLOOKUP($E99,MAPPING!$B$2:$F$7,4,0)</f>
        <v>VARCHAR2</v>
      </c>
      <c r="Y99" s="13">
        <v>100.0</v>
      </c>
      <c r="Z99" s="27" t="s">
        <v>48</v>
      </c>
      <c r="AA99" s="27" t="s">
        <v>48</v>
      </c>
      <c r="AB99" s="27"/>
      <c r="AC99" s="27"/>
      <c r="AD99" s="29" t="str">
        <f t="shared" si="35"/>
        <v>MIDDLE_NAME VARCHAR2(100),</v>
      </c>
      <c r="AE99" t="str">
        <f>VLOOKUP($E99,MAPPING!$B$2:$F$7,5,0)</f>
        <v> VARCHAR</v>
      </c>
      <c r="AF99" s="13">
        <v>100.0</v>
      </c>
      <c r="AG99" s="27" t="s">
        <v>48</v>
      </c>
      <c r="AH99" s="27" t="s">
        <v>48</v>
      </c>
      <c r="AI99" s="27"/>
      <c r="AJ99" s="27"/>
      <c r="AK99" t="str">
        <f t="shared" si="36"/>
        <v>MIDDLE_NAME  VARCHAR(100),</v>
      </c>
    </row>
    <row r="100" ht="15.75" customHeight="1">
      <c r="A100" s="24"/>
      <c r="B100" s="24"/>
      <c r="C100" s="26">
        <v>6.0</v>
      </c>
      <c r="D100" t="s">
        <v>111</v>
      </c>
      <c r="E100" t="s">
        <v>7</v>
      </c>
      <c r="F100" s="13">
        <v>100.0</v>
      </c>
      <c r="G100" s="27" t="s">
        <v>48</v>
      </c>
      <c r="H100" s="27" t="s">
        <v>48</v>
      </c>
      <c r="I100" s="27"/>
      <c r="J100" t="str">
        <f>VLOOKUP($E100,MAPPING!$B$2:$F$7,2,0)</f>
        <v>STRING</v>
      </c>
      <c r="K100" s="13">
        <v>100.0</v>
      </c>
      <c r="L100" s="27" t="s">
        <v>48</v>
      </c>
      <c r="M100" s="27" t="s">
        <v>48</v>
      </c>
      <c r="N100" s="27"/>
      <c r="O100" s="27"/>
      <c r="P100" t="str">
        <f t="shared" si="33"/>
        <v>LAST_NAME STRING,</v>
      </c>
      <c r="Q100" t="str">
        <f>VLOOKUP($E100,MAPPING!$B$2:$F$7,3,0)</f>
        <v>VARCHAR</v>
      </c>
      <c r="R100" s="13">
        <v>100.0</v>
      </c>
      <c r="S100" s="27" t="s">
        <v>48</v>
      </c>
      <c r="T100" s="27" t="s">
        <v>48</v>
      </c>
      <c r="U100" s="27"/>
      <c r="V100" s="27"/>
      <c r="W100" t="str">
        <f t="shared" si="34"/>
        <v>LAST_NAME VARCHAR(100),</v>
      </c>
      <c r="X100" t="str">
        <f>VLOOKUP($E100,MAPPING!$B$2:$F$7,4,0)</f>
        <v>VARCHAR2</v>
      </c>
      <c r="Y100" s="13">
        <v>100.0</v>
      </c>
      <c r="Z100" s="27" t="s">
        <v>48</v>
      </c>
      <c r="AA100" s="27" t="s">
        <v>48</v>
      </c>
      <c r="AB100" s="27"/>
      <c r="AC100" s="27"/>
      <c r="AD100" s="29" t="str">
        <f t="shared" si="35"/>
        <v>LAST_NAME VARCHAR2(100),</v>
      </c>
      <c r="AE100" t="str">
        <f>VLOOKUP($E100,MAPPING!$B$2:$F$7,5,0)</f>
        <v> VARCHAR</v>
      </c>
      <c r="AF100" s="13">
        <v>100.0</v>
      </c>
      <c r="AG100" s="27" t="s">
        <v>48</v>
      </c>
      <c r="AH100" s="27" t="s">
        <v>48</v>
      </c>
      <c r="AI100" s="27"/>
      <c r="AJ100" s="27"/>
      <c r="AK100" t="str">
        <f t="shared" si="36"/>
        <v>LAST_NAME  VARCHAR(100),</v>
      </c>
    </row>
    <row r="101" ht="15.75" customHeight="1">
      <c r="A101" s="24"/>
      <c r="B101" s="24"/>
      <c r="C101" s="26">
        <v>7.0</v>
      </c>
      <c r="D101" t="s">
        <v>112</v>
      </c>
      <c r="E101" t="s">
        <v>7</v>
      </c>
      <c r="F101" s="13">
        <v>100.0</v>
      </c>
      <c r="G101" s="27" t="s">
        <v>48</v>
      </c>
      <c r="H101" s="27" t="s">
        <v>48</v>
      </c>
      <c r="I101" s="27"/>
      <c r="J101" t="str">
        <f>VLOOKUP($E101,MAPPING!$B$2:$F$7,2,0)</f>
        <v>STRING</v>
      </c>
      <c r="K101" s="13">
        <v>100.0</v>
      </c>
      <c r="L101" s="27" t="s">
        <v>48</v>
      </c>
      <c r="M101" s="27" t="s">
        <v>48</v>
      </c>
      <c r="N101" s="27"/>
      <c r="O101" s="27"/>
      <c r="P101" t="str">
        <f t="shared" si="33"/>
        <v>SSN STRING,</v>
      </c>
      <c r="Q101" t="str">
        <f>VLOOKUP($E101,MAPPING!$B$2:$F$7,3,0)</f>
        <v>VARCHAR</v>
      </c>
      <c r="R101" s="13">
        <v>100.0</v>
      </c>
      <c r="S101" s="27" t="s">
        <v>48</v>
      </c>
      <c r="T101" s="27" t="s">
        <v>48</v>
      </c>
      <c r="U101" s="27"/>
      <c r="V101" s="27"/>
      <c r="W101" t="str">
        <f t="shared" si="34"/>
        <v>SSN VARCHAR(100),</v>
      </c>
      <c r="X101" t="str">
        <f>VLOOKUP($E101,MAPPING!$B$2:$F$7,4,0)</f>
        <v>VARCHAR2</v>
      </c>
      <c r="Y101" s="13">
        <v>100.0</v>
      </c>
      <c r="Z101" s="27" t="s">
        <v>48</v>
      </c>
      <c r="AA101" s="27" t="s">
        <v>48</v>
      </c>
      <c r="AB101" s="27"/>
      <c r="AC101" s="27"/>
      <c r="AD101" s="29" t="str">
        <f t="shared" si="35"/>
        <v>SSN VARCHAR2(100),</v>
      </c>
      <c r="AE101" t="str">
        <f>VLOOKUP($E101,MAPPING!$B$2:$F$7,5,0)</f>
        <v> VARCHAR</v>
      </c>
      <c r="AF101" s="13">
        <v>100.0</v>
      </c>
      <c r="AG101" s="27" t="s">
        <v>48</v>
      </c>
      <c r="AH101" s="27" t="s">
        <v>48</v>
      </c>
      <c r="AI101" s="27"/>
      <c r="AJ101" s="27"/>
      <c r="AK101" t="str">
        <f t="shared" si="36"/>
        <v>SSN  VARCHAR(100),</v>
      </c>
    </row>
    <row r="102" ht="15.75" customHeight="1">
      <c r="A102" s="24"/>
      <c r="B102" s="24"/>
      <c r="C102" s="26">
        <v>8.0</v>
      </c>
      <c r="D102" t="s">
        <v>113</v>
      </c>
      <c r="E102" t="s">
        <v>7</v>
      </c>
      <c r="F102" s="13">
        <v>100.0</v>
      </c>
      <c r="G102" s="27" t="s">
        <v>48</v>
      </c>
      <c r="H102" s="27" t="s">
        <v>48</v>
      </c>
      <c r="I102" s="27"/>
      <c r="J102" t="str">
        <f>VLOOKUP($E102,MAPPING!$B$2:$F$7,2,0)</f>
        <v>STRING</v>
      </c>
      <c r="K102" s="13">
        <v>100.0</v>
      </c>
      <c r="L102" s="27" t="s">
        <v>48</v>
      </c>
      <c r="M102" s="27" t="s">
        <v>48</v>
      </c>
      <c r="N102" s="27"/>
      <c r="O102" s="27"/>
      <c r="P102" t="str">
        <f t="shared" si="33"/>
        <v>PHONE STRING,</v>
      </c>
      <c r="Q102" t="str">
        <f>VLOOKUP($E102,MAPPING!$B$2:$F$7,3,0)</f>
        <v>VARCHAR</v>
      </c>
      <c r="R102" s="13">
        <v>100.0</v>
      </c>
      <c r="S102" s="27" t="s">
        <v>48</v>
      </c>
      <c r="T102" s="27" t="s">
        <v>48</v>
      </c>
      <c r="U102" s="27"/>
      <c r="V102" s="27"/>
      <c r="W102" t="str">
        <f t="shared" si="34"/>
        <v>PHONE VARCHAR(100),</v>
      </c>
      <c r="X102" t="str">
        <f>VLOOKUP($E102,MAPPING!$B$2:$F$7,4,0)</f>
        <v>VARCHAR2</v>
      </c>
      <c r="Y102" s="13">
        <v>100.0</v>
      </c>
      <c r="Z102" s="27" t="s">
        <v>48</v>
      </c>
      <c r="AA102" s="27" t="s">
        <v>48</v>
      </c>
      <c r="AB102" s="27"/>
      <c r="AC102" s="27"/>
      <c r="AD102" s="29" t="str">
        <f t="shared" si="35"/>
        <v>PHONE VARCHAR2(100),</v>
      </c>
      <c r="AE102" t="str">
        <f>VLOOKUP($E102,MAPPING!$B$2:$F$7,5,0)</f>
        <v> VARCHAR</v>
      </c>
      <c r="AF102" s="13">
        <v>100.0</v>
      </c>
      <c r="AG102" s="27" t="s">
        <v>48</v>
      </c>
      <c r="AH102" s="27" t="s">
        <v>48</v>
      </c>
      <c r="AI102" s="27"/>
      <c r="AJ102" s="27"/>
      <c r="AK102" t="str">
        <f t="shared" si="36"/>
        <v>PHONE  VARCHAR(100),</v>
      </c>
    </row>
    <row r="103" ht="15.75" customHeight="1">
      <c r="A103" s="24"/>
      <c r="B103" s="24"/>
      <c r="C103" s="26">
        <v>9.0</v>
      </c>
      <c r="D103" t="s">
        <v>114</v>
      </c>
      <c r="E103" t="s">
        <v>7</v>
      </c>
      <c r="F103" s="13">
        <v>10.0</v>
      </c>
      <c r="G103" s="27" t="s">
        <v>48</v>
      </c>
      <c r="H103" s="27" t="s">
        <v>48</v>
      </c>
      <c r="I103" s="27"/>
      <c r="J103" t="str">
        <f>VLOOKUP($E103,MAPPING!$B$2:$F$7,2,0)</f>
        <v>STRING</v>
      </c>
      <c r="K103" s="13">
        <v>10.0</v>
      </c>
      <c r="L103" s="27" t="s">
        <v>48</v>
      </c>
      <c r="M103" s="27" t="s">
        <v>48</v>
      </c>
      <c r="N103" s="27"/>
      <c r="O103" s="27"/>
      <c r="P103" t="str">
        <f t="shared" si="33"/>
        <v>DATE_FIRST_PURCHASE STRING,</v>
      </c>
      <c r="Q103" t="str">
        <f>VLOOKUP($E103,MAPPING!$B$2:$F$7,3,0)</f>
        <v>VARCHAR</v>
      </c>
      <c r="R103" s="13">
        <v>10.0</v>
      </c>
      <c r="S103" s="27" t="s">
        <v>48</v>
      </c>
      <c r="T103" s="27" t="s">
        <v>48</v>
      </c>
      <c r="U103" s="27"/>
      <c r="V103" s="27"/>
      <c r="W103" t="str">
        <f t="shared" si="34"/>
        <v>DATE_FIRST_PURCHASE VARCHAR(10),</v>
      </c>
      <c r="X103" t="str">
        <f>VLOOKUP($E103,MAPPING!$B$2:$F$7,4,0)</f>
        <v>VARCHAR2</v>
      </c>
      <c r="Y103" s="13">
        <v>10.0</v>
      </c>
      <c r="Z103" s="27" t="s">
        <v>48</v>
      </c>
      <c r="AA103" s="27" t="s">
        <v>48</v>
      </c>
      <c r="AB103" s="27"/>
      <c r="AC103" s="27"/>
      <c r="AD103" s="29" t="str">
        <f t="shared" si="35"/>
        <v>DATE_FIRST_PURCHASE VARCHAR2(10),</v>
      </c>
      <c r="AE103" t="str">
        <f>VLOOKUP($E103,MAPPING!$B$2:$F$7,5,0)</f>
        <v> VARCHAR</v>
      </c>
      <c r="AF103" s="13">
        <v>10.0</v>
      </c>
      <c r="AG103" s="27" t="s">
        <v>48</v>
      </c>
      <c r="AH103" s="27" t="s">
        <v>48</v>
      </c>
      <c r="AI103" s="27"/>
      <c r="AJ103" s="27"/>
      <c r="AK103" t="str">
        <f t="shared" si="36"/>
        <v>DATE_FIRST_PURCHASE  VARCHAR(10),</v>
      </c>
    </row>
    <row r="104" ht="15.75" customHeight="1">
      <c r="A104" s="24"/>
      <c r="B104" s="24"/>
      <c r="C104" s="26">
        <v>10.0</v>
      </c>
      <c r="D104" t="s">
        <v>115</v>
      </c>
      <c r="E104" t="s">
        <v>12</v>
      </c>
      <c r="F104" s="13">
        <v>10.0</v>
      </c>
      <c r="G104" s="27" t="s">
        <v>48</v>
      </c>
      <c r="H104" s="27" t="s">
        <v>48</v>
      </c>
      <c r="I104" s="27"/>
      <c r="J104" t="str">
        <f>VLOOKUP($E104,MAPPING!$B$2:$F$7,2,0)</f>
        <v>INT</v>
      </c>
      <c r="K104" s="13">
        <v>10.0</v>
      </c>
      <c r="L104" s="27" t="s">
        <v>48</v>
      </c>
      <c r="M104" s="27" t="s">
        <v>48</v>
      </c>
      <c r="N104" s="27"/>
      <c r="O104" s="27"/>
      <c r="P104" t="str">
        <f>CONCATENATE(UPPER($D104)," ",J104,")")</f>
        <v>COMMUTE_DISTANCE_MILES INT)</v>
      </c>
      <c r="Q104" t="str">
        <f>VLOOKUP($E104,MAPPING!$B$2:$F$7,3,0)</f>
        <v>INTEGER</v>
      </c>
      <c r="R104" s="13">
        <v>10.0</v>
      </c>
      <c r="S104" s="27" t="s">
        <v>48</v>
      </c>
      <c r="T104" s="27" t="s">
        <v>48</v>
      </c>
      <c r="U104" s="27"/>
      <c r="V104" s="27"/>
      <c r="W104" t="str">
        <f t="shared" si="34"/>
        <v>COMMUTE_DISTANCE_MILES INTEGER(10),</v>
      </c>
      <c r="X104" t="str">
        <f>VLOOKUP($E104,MAPPING!$B$2:$F$7,4,0)</f>
        <v>INTEGER</v>
      </c>
      <c r="Y104" s="13">
        <v>10.0</v>
      </c>
      <c r="Z104" s="27" t="s">
        <v>48</v>
      </c>
      <c r="AA104" s="27" t="s">
        <v>48</v>
      </c>
      <c r="AB104" s="27"/>
      <c r="AC104" s="27"/>
      <c r="AD104" s="29" t="str">
        <f t="shared" si="35"/>
        <v>COMMUTE_DISTANCE_MILES INTEGER,</v>
      </c>
      <c r="AE104" t="str">
        <f>VLOOKUP($E104,MAPPING!$B$2:$F$7,5,0)</f>
        <v>INTEGER</v>
      </c>
      <c r="AF104" s="13">
        <v>10.0</v>
      </c>
      <c r="AG104" s="27" t="s">
        <v>48</v>
      </c>
      <c r="AH104" s="27" t="s">
        <v>48</v>
      </c>
      <c r="AI104" s="27"/>
      <c r="AJ104" s="27"/>
      <c r="AK104" t="str">
        <f t="shared" si="36"/>
        <v>COMMUTE_DISTANCE_MILES INTEGER,</v>
      </c>
    </row>
    <row r="105" ht="15.75" customHeight="1">
      <c r="A105" s="24"/>
      <c r="B105" s="24"/>
      <c r="C105" s="26">
        <v>11.0</v>
      </c>
      <c r="D105" t="s">
        <v>68</v>
      </c>
      <c r="E105" t="s">
        <v>7</v>
      </c>
      <c r="F105" s="13">
        <v>10.0</v>
      </c>
      <c r="G105" s="27" t="s">
        <v>48</v>
      </c>
      <c r="H105" t="s">
        <v>47</v>
      </c>
      <c r="J105" t="str">
        <f>VLOOKUP($E105,MAPPING!$B$2:$F$7,2,0)</f>
        <v>STRING</v>
      </c>
      <c r="K105" s="13">
        <v>10.0</v>
      </c>
      <c r="L105" s="27" t="s">
        <v>48</v>
      </c>
      <c r="M105" t="s">
        <v>47</v>
      </c>
      <c r="Q105" t="str">
        <f>VLOOKUP($E105,MAPPING!$B$2:$F$7,3,0)</f>
        <v>VARCHAR</v>
      </c>
      <c r="R105" s="13">
        <v>10.0</v>
      </c>
      <c r="S105" s="27" t="s">
        <v>48</v>
      </c>
      <c r="T105" t="s">
        <v>47</v>
      </c>
      <c r="W105" t="str">
        <f t="shared" si="34"/>
        <v>LOAD_DATE VARCHAR(10),</v>
      </c>
      <c r="X105" t="str">
        <f>VLOOKUP($E105,MAPPING!$B$2:$F$7,4,0)</f>
        <v>VARCHAR2</v>
      </c>
      <c r="Y105" s="13">
        <v>10.0</v>
      </c>
      <c r="Z105" s="27" t="s">
        <v>48</v>
      </c>
      <c r="AA105" t="s">
        <v>47</v>
      </c>
      <c r="AD105" s="29" t="str">
        <f t="shared" si="35"/>
        <v>LOAD_DATE VARCHAR2(10),</v>
      </c>
      <c r="AE105" t="str">
        <f>VLOOKUP($E105,MAPPING!$B$2:$F$7,5,0)</f>
        <v> VARCHAR</v>
      </c>
      <c r="AF105" s="13">
        <v>10.0</v>
      </c>
      <c r="AG105" s="27" t="s">
        <v>48</v>
      </c>
      <c r="AH105" t="s">
        <v>47</v>
      </c>
      <c r="AK105" t="str">
        <f t="shared" si="36"/>
        <v>LOAD_DATE  VARCHAR(10),</v>
      </c>
    </row>
    <row r="106" ht="15.75" customHeight="1">
      <c r="A106" s="24"/>
      <c r="B106" s="24"/>
      <c r="C106" s="26">
        <v>12.0</v>
      </c>
      <c r="D106" t="s">
        <v>69</v>
      </c>
      <c r="E106" t="s">
        <v>12</v>
      </c>
      <c r="F106" s="13">
        <v>50.0</v>
      </c>
      <c r="G106" s="27" t="s">
        <v>48</v>
      </c>
      <c r="H106" t="s">
        <v>47</v>
      </c>
      <c r="J106" t="str">
        <f>VLOOKUP($E106,MAPPING!$B$2:$F$7,2,0)</f>
        <v>INT</v>
      </c>
      <c r="K106" s="13">
        <v>50.0</v>
      </c>
      <c r="L106" s="27" t="s">
        <v>48</v>
      </c>
      <c r="M106" t="s">
        <v>47</v>
      </c>
      <c r="P106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06" t="str">
        <f>VLOOKUP($E106,MAPPING!$B$2:$F$7,3,0)</f>
        <v>INTEGER</v>
      </c>
      <c r="R106" s="13">
        <v>50.0</v>
      </c>
      <c r="S106" s="27" t="s">
        <v>48</v>
      </c>
      <c r="T106" t="s">
        <v>47</v>
      </c>
      <c r="W106" s="28" t="str">
        <f>CONCATENATE(UPPER($D106)," ",Q106,"(",R106,")",IF(U106&lt;&gt;"",cov3ncatenate(" DEFAULT ",U106),""),IF(S106="Y"," NOT NULL",""),", ",CHAR(10),"CONSTRAINT ",UPPER($D94),"_PK  PRIMARY KEY(",UPPER($D94),"));")</f>
        <v>LOAD_ID INTEGER(50), 
CONSTRAINT CUSTOMER_ID_PK  PRIMARY KEY(CUSTOMER_ID));</v>
      </c>
      <c r="X106" t="str">
        <f>VLOOKUP($E106,MAPPING!$B$2:$F$7,4,0)</f>
        <v>INTEGER</v>
      </c>
      <c r="Y106" s="13">
        <v>50.0</v>
      </c>
      <c r="Z106" s="27" t="s">
        <v>48</v>
      </c>
      <c r="AA106" t="s">
        <v>47</v>
      </c>
      <c r="AD106" s="29" t="str">
        <f>CONCATENATE(UPPER($D364)," ",Q359,IF(X106="INTEGER","",CONCATENATE("(",Y106,")")) ,IF(U359&lt;&gt;"",cov3ncatenate(" DEFAULT ",U359),""),IF(S359="Y"," NOT NULL",""),", ",CHAR(10),"CONSTRAINT ",UPPER($B94),"_PK  PRIMARY KEY (",UPPER($D94),"));")</f>
        <v>LOAD_ID INTEGER, 
CONSTRAINT CUSTOMER_PK  PRIMARY KEY (CUSTOMER_ID));</v>
      </c>
      <c r="AE106" t="str">
        <f>VLOOKUP($E106,MAPPING!$B$2:$F$7,5,0)</f>
        <v>INTEGER</v>
      </c>
      <c r="AF106" s="13">
        <v>50.0</v>
      </c>
      <c r="AG106" s="27" t="s">
        <v>48</v>
      </c>
      <c r="AH106" t="s">
        <v>47</v>
      </c>
      <c r="AK106" s="28" t="str">
        <f>CONCATENATE(UPPER($D106)," ",AE106,IF(AE106="INTEGER","",CONCATENATE("(",AF106,")")),IF(AI106&lt;&gt;"",cov3ncatenate(" DEFAULT ",AI106),""),IF(AG106="Y"," NOT NULL",""),", ",CHAR(10),"CONSTRAINT ",UPPER($D94),"_PK  PRIMARY KEY(",UPPER($D94),"));")</f>
        <v>LOAD_ID INTEGER, 
CONSTRAINT CUSTOMER_ID_PK  PRIMARY KEY(CUSTOMER_ID));</v>
      </c>
    </row>
    <row r="107" ht="15.75" customHeight="1">
      <c r="A107" s="24"/>
      <c r="B107" s="24" t="s">
        <v>116</v>
      </c>
      <c r="C107" s="26">
        <v>0.0</v>
      </c>
      <c r="D107" t="s">
        <v>46</v>
      </c>
      <c r="E107" t="s">
        <v>7</v>
      </c>
      <c r="F107" s="13">
        <v>50.0</v>
      </c>
      <c r="G107" s="27" t="s">
        <v>47</v>
      </c>
      <c r="H107" s="27" t="s">
        <v>48</v>
      </c>
      <c r="I107">
        <v>0.0</v>
      </c>
      <c r="J107" t="str">
        <f>VLOOKUP($E107,MAPPING!$B$2:$F$7,2,0)</f>
        <v>STRING</v>
      </c>
      <c r="K107" s="13">
        <v>50.0</v>
      </c>
      <c r="L107" s="27" t="s">
        <v>47</v>
      </c>
      <c r="M107" s="27" t="s">
        <v>48</v>
      </c>
      <c r="N107">
        <v>0.0</v>
      </c>
      <c r="O107" s="28" t="str">
        <f>CONCATENATE("DROP TABLE IF EXISTS ",UPPER($B$107),";",CHAR(10),"CREATE TABLE ",UPPER($B$107),"(")</f>
        <v>DROP TABLE IF EXISTS DIM_ACCOUNT;
CREATE TABLE DIM_ACCOUNT(</v>
      </c>
      <c r="P107" t="str">
        <f t="shared" ref="P107:P125" si="37">CONCATENATE(UPPER($D107)," ",J107,",")</f>
        <v>ACCOUNT_ID STRING,</v>
      </c>
      <c r="Q107" t="str">
        <f>VLOOKUP($E107,MAPPING!$B$2:$F$7,3,0)</f>
        <v>VARCHAR</v>
      </c>
      <c r="R107" s="13">
        <v>50.0</v>
      </c>
      <c r="S107" s="27" t="s">
        <v>47</v>
      </c>
      <c r="T107" s="27" t="s">
        <v>48</v>
      </c>
      <c r="U107">
        <v>0.0</v>
      </c>
      <c r="V107" s="28" t="str">
        <f>CONCATENATE("DROP TABLE IF EXISTS ",UPPER($B$107),";",CHAR(10),"CREATE TABLE ",UPPER($B$107),"(")</f>
        <v>DROP TABLE IF EXISTS DIM_ACCOUNT;
CREATE TABLE DIM_ACCOUNT(</v>
      </c>
      <c r="W107" t="str">
        <f t="shared" ref="W107:W127" si="38">CONCATENATE(UPPER($D107)," ",Q107,"(",R107,")",IF(U107&lt;&gt;"",CONCATENATE(" DEFAULT ",U107),""),IF(S107="Y"," NOT NULL",""),",")</f>
        <v>ACCOUNT_ID VARCHAR(50) DEFAULT 0 NOT NULL,</v>
      </c>
      <c r="X107" t="str">
        <f>VLOOKUP($E107,MAPPING!$B$2:$F$7,4,0)</f>
        <v>VARCHAR2</v>
      </c>
      <c r="Y107" s="13">
        <v>50.0</v>
      </c>
      <c r="Z107" s="27" t="s">
        <v>47</v>
      </c>
      <c r="AA107" s="27" t="s">
        <v>48</v>
      </c>
      <c r="AB107">
        <v>0.0</v>
      </c>
      <c r="AC107" s="28" t="str">
        <f>CONCATENATE("DROP TABLE ",UPPER($B$107),";",CHAR(10),"CREATE TABLE ",UPPER($B$107),"(",CHAR(10),)</f>
        <v>DROP TABLE DIM_ACCOUNT;
CREATE TABLE DIM_ACCOUNT(
</v>
      </c>
      <c r="AD107" s="29" t="str">
        <f t="shared" ref="AD107:AD127" si="39">CONCATENATE(UPPER($D107)," ",X107,IF(X107="INTEGER","",CONCATENATE("(",Y107,")")) ,IF(Z107="Y"," NOT NULL",""),",")</f>
        <v>ACCOUNT_ID VARCHAR2(50) NOT NULL,</v>
      </c>
      <c r="AE107" t="str">
        <f>VLOOKUP($E107,MAPPING!$B$2:$F$7,5,0)</f>
        <v> VARCHAR</v>
      </c>
      <c r="AF107" s="13">
        <v>50.0</v>
      </c>
      <c r="AG107" s="27" t="s">
        <v>47</v>
      </c>
      <c r="AH107" s="27" t="s">
        <v>48</v>
      </c>
      <c r="AI107">
        <v>0.0</v>
      </c>
      <c r="AJ107" s="28" t="str">
        <f>CONCATENATE("DROP TABLE IF EXISTS ",UPPER($B$107),";",CHAR(10),"CREATE TABLE ",UPPER($B$107),"(")</f>
        <v>DROP TABLE IF EXISTS DIM_ACCOUNT;
CREATE TABLE DIM_ACCOUNT(</v>
      </c>
      <c r="AK107" t="str">
        <f t="shared" ref="AK107:AK127" si="40">CONCATENATE(UPPER($D107)," ",AE107,IF(AE107="INTEGER","",CONCATENATE("(",AF107,")")),IF(AI107&lt;&gt;"",CONCATENATE(" DEFAULT ",AI107),""),IF(AG107="Y"," NOT NULL",""),",")</f>
        <v>ACCOUNT_ID  VARCHAR(50) DEFAULT 0 NOT NULL,</v>
      </c>
    </row>
    <row r="108" ht="15.75" customHeight="1">
      <c r="A108" s="24"/>
      <c r="B108" s="24"/>
      <c r="C108" s="26">
        <v>1.0</v>
      </c>
      <c r="D108" t="s">
        <v>117</v>
      </c>
      <c r="E108" t="s">
        <v>7</v>
      </c>
      <c r="F108" s="13">
        <v>50.0</v>
      </c>
      <c r="G108" s="27" t="s">
        <v>48</v>
      </c>
      <c r="H108" s="27" t="s">
        <v>48</v>
      </c>
      <c r="I108" s="27"/>
      <c r="J108" t="str">
        <f>VLOOKUP($E108,MAPPING!$B$2:$F$7,2,0)</f>
        <v>STRING</v>
      </c>
      <c r="K108" s="13">
        <v>50.0</v>
      </c>
      <c r="L108" s="27" t="s">
        <v>48</v>
      </c>
      <c r="M108" s="27" t="s">
        <v>48</v>
      </c>
      <c r="N108" s="27"/>
      <c r="O108" s="27"/>
      <c r="P108" t="str">
        <f t="shared" si="37"/>
        <v>SRC_ACCOUNT_ID STRING,</v>
      </c>
      <c r="Q108" t="str">
        <f>VLOOKUP($E108,MAPPING!$B$2:$F$7,3,0)</f>
        <v>VARCHAR</v>
      </c>
      <c r="R108" s="13">
        <v>50.0</v>
      </c>
      <c r="S108" s="27" t="s">
        <v>48</v>
      </c>
      <c r="T108" s="27" t="s">
        <v>48</v>
      </c>
      <c r="U108" s="27"/>
      <c r="V108" s="27"/>
      <c r="W108" t="str">
        <f t="shared" si="38"/>
        <v>SRC_ACCOUNT_ID VARCHAR(50),</v>
      </c>
      <c r="X108" t="str">
        <f>VLOOKUP($E108,MAPPING!$B$2:$F$7,4,0)</f>
        <v>VARCHAR2</v>
      </c>
      <c r="Y108" s="13">
        <v>50.0</v>
      </c>
      <c r="Z108" s="27" t="s">
        <v>48</v>
      </c>
      <c r="AA108" s="27" t="s">
        <v>48</v>
      </c>
      <c r="AB108" s="27"/>
      <c r="AC108" s="27"/>
      <c r="AD108" s="29" t="str">
        <f t="shared" si="39"/>
        <v>SRC_ACCOUNT_ID VARCHAR2(50),</v>
      </c>
      <c r="AE108" t="str">
        <f>VLOOKUP($E108,MAPPING!$B$2:$F$7,5,0)</f>
        <v> VARCHAR</v>
      </c>
      <c r="AF108" s="13">
        <v>50.0</v>
      </c>
      <c r="AG108" s="27" t="s">
        <v>48</v>
      </c>
      <c r="AH108" s="27" t="s">
        <v>48</v>
      </c>
      <c r="AI108" s="27"/>
      <c r="AJ108" s="27"/>
      <c r="AK108" t="str">
        <f t="shared" si="40"/>
        <v>SRC_ACCOUNT_ID  VARCHAR(50),</v>
      </c>
    </row>
    <row r="109" ht="15.75" customHeight="1">
      <c r="A109" s="24"/>
      <c r="B109" s="24"/>
      <c r="C109" s="26">
        <v>2.0</v>
      </c>
      <c r="D109" t="s">
        <v>75</v>
      </c>
      <c r="E109" t="s">
        <v>7</v>
      </c>
      <c r="F109" s="13">
        <v>10.0</v>
      </c>
      <c r="G109" s="27" t="s">
        <v>48</v>
      </c>
      <c r="H109" s="27" t="s">
        <v>48</v>
      </c>
      <c r="I109" s="27"/>
      <c r="J109" t="str">
        <f>VLOOKUP($E109,MAPPING!$B$2:$F$7,2,0)</f>
        <v>STRING</v>
      </c>
      <c r="K109" s="13">
        <v>10.0</v>
      </c>
      <c r="L109" s="27" t="s">
        <v>48</v>
      </c>
      <c r="M109" s="27" t="s">
        <v>48</v>
      </c>
      <c r="N109" s="27"/>
      <c r="O109" s="27"/>
      <c r="P109" t="str">
        <f t="shared" si="37"/>
        <v>ACCOUNT_TYPE_CODE STRING,</v>
      </c>
      <c r="Q109" t="str">
        <f>VLOOKUP($E109,MAPPING!$B$2:$F$7,3,0)</f>
        <v>VARCHAR</v>
      </c>
      <c r="R109" s="13">
        <v>10.0</v>
      </c>
      <c r="S109" s="27" t="s">
        <v>48</v>
      </c>
      <c r="T109" s="27" t="s">
        <v>48</v>
      </c>
      <c r="U109" s="27"/>
      <c r="V109" s="27"/>
      <c r="W109" t="str">
        <f t="shared" si="38"/>
        <v>ACCOUNT_TYPE_CODE VARCHAR(10),</v>
      </c>
      <c r="X109" t="str">
        <f>VLOOKUP($E109,MAPPING!$B$2:$F$7,4,0)</f>
        <v>VARCHAR2</v>
      </c>
      <c r="Y109" s="13">
        <v>10.0</v>
      </c>
      <c r="Z109" s="27" t="s">
        <v>48</v>
      </c>
      <c r="AA109" s="27" t="s">
        <v>48</v>
      </c>
      <c r="AB109" s="27"/>
      <c r="AC109" s="27"/>
      <c r="AD109" s="29" t="str">
        <f t="shared" si="39"/>
        <v>ACCOUNT_TYPE_CODE VARCHAR2(10),</v>
      </c>
      <c r="AE109" t="str">
        <f>VLOOKUP($E109,MAPPING!$B$2:$F$7,5,0)</f>
        <v> VARCHAR</v>
      </c>
      <c r="AF109" s="13">
        <v>10.0</v>
      </c>
      <c r="AG109" s="27" t="s">
        <v>48</v>
      </c>
      <c r="AH109" s="27" t="s">
        <v>48</v>
      </c>
      <c r="AI109" s="27"/>
      <c r="AJ109" s="27"/>
      <c r="AK109" t="str">
        <f t="shared" si="40"/>
        <v>ACCOUNT_TYPE_CODE  VARCHAR(10),</v>
      </c>
    </row>
    <row r="110" ht="15.75" customHeight="1">
      <c r="A110" s="24"/>
      <c r="B110" s="24"/>
      <c r="C110" s="26">
        <v>3.0</v>
      </c>
      <c r="D110" t="s">
        <v>72</v>
      </c>
      <c r="E110" t="s">
        <v>7</v>
      </c>
      <c r="F110" s="13">
        <v>10.0</v>
      </c>
      <c r="G110" s="27" t="s">
        <v>48</v>
      </c>
      <c r="H110" s="27" t="s">
        <v>48</v>
      </c>
      <c r="I110" s="27"/>
      <c r="J110" t="str">
        <f>VLOOKUP($E110,MAPPING!$B$2:$F$7,2,0)</f>
        <v>STRING</v>
      </c>
      <c r="K110" s="13">
        <v>10.0</v>
      </c>
      <c r="L110" s="27" t="s">
        <v>48</v>
      </c>
      <c r="M110" s="27" t="s">
        <v>48</v>
      </c>
      <c r="N110" s="27"/>
      <c r="O110" s="27"/>
      <c r="P110" t="str">
        <f t="shared" si="37"/>
        <v>ACCOUNT_STATUS_CODE STRING,</v>
      </c>
      <c r="Q110" t="str">
        <f>VLOOKUP($E110,MAPPING!$B$2:$F$7,3,0)</f>
        <v>VARCHAR</v>
      </c>
      <c r="R110" s="13">
        <v>10.0</v>
      </c>
      <c r="S110" s="27" t="s">
        <v>48</v>
      </c>
      <c r="T110" s="27" t="s">
        <v>48</v>
      </c>
      <c r="U110" s="27"/>
      <c r="V110" s="27"/>
      <c r="W110" t="str">
        <f t="shared" si="38"/>
        <v>ACCOUNT_STATUS_CODE VARCHAR(10),</v>
      </c>
      <c r="X110" t="str">
        <f>VLOOKUP($E110,MAPPING!$B$2:$F$7,4,0)</f>
        <v>VARCHAR2</v>
      </c>
      <c r="Y110" s="13">
        <v>10.0</v>
      </c>
      <c r="Z110" s="27" t="s">
        <v>48</v>
      </c>
      <c r="AA110" s="27" t="s">
        <v>48</v>
      </c>
      <c r="AB110" s="27"/>
      <c r="AC110" s="27"/>
      <c r="AD110" s="29" t="str">
        <f t="shared" si="39"/>
        <v>ACCOUNT_STATUS_CODE VARCHAR2(10),</v>
      </c>
      <c r="AE110" t="str">
        <f>VLOOKUP($E110,MAPPING!$B$2:$F$7,5,0)</f>
        <v> VARCHAR</v>
      </c>
      <c r="AF110" s="13">
        <v>10.0</v>
      </c>
      <c r="AG110" s="27" t="s">
        <v>48</v>
      </c>
      <c r="AH110" s="27" t="s">
        <v>48</v>
      </c>
      <c r="AI110" s="27"/>
      <c r="AJ110" s="27"/>
      <c r="AK110" t="str">
        <f t="shared" si="40"/>
        <v>ACCOUNT_STATUS_CODE  VARCHAR(10),</v>
      </c>
    </row>
    <row r="111" ht="15.75" customHeight="1">
      <c r="A111" s="24"/>
      <c r="B111" s="24"/>
      <c r="C111" s="26">
        <v>4.0</v>
      </c>
      <c r="D111" t="s">
        <v>118</v>
      </c>
      <c r="E111" t="s">
        <v>7</v>
      </c>
      <c r="F111" s="13">
        <v>10.0</v>
      </c>
      <c r="G111" s="27" t="s">
        <v>48</v>
      </c>
      <c r="H111" s="27" t="s">
        <v>48</v>
      </c>
      <c r="I111" s="27"/>
      <c r="J111" t="str">
        <f>VLOOKUP($E111,MAPPING!$B$2:$F$7,2,0)</f>
        <v>STRING</v>
      </c>
      <c r="K111" s="13">
        <v>10.0</v>
      </c>
      <c r="L111" s="27" t="s">
        <v>48</v>
      </c>
      <c r="M111" s="27" t="s">
        <v>48</v>
      </c>
      <c r="N111" s="27"/>
      <c r="O111" s="27"/>
      <c r="P111" t="str">
        <f t="shared" si="37"/>
        <v>PRODUCT_TYPE_CODE STRING,</v>
      </c>
      <c r="Q111" t="str">
        <f>VLOOKUP($E111,MAPPING!$B$2:$F$7,3,0)</f>
        <v>VARCHAR</v>
      </c>
      <c r="R111" s="13">
        <v>10.0</v>
      </c>
      <c r="S111" s="27" t="s">
        <v>48</v>
      </c>
      <c r="T111" s="27" t="s">
        <v>48</v>
      </c>
      <c r="U111" s="27"/>
      <c r="V111" s="27"/>
      <c r="W111" t="str">
        <f t="shared" si="38"/>
        <v>PRODUCT_TYPE_CODE VARCHAR(10),</v>
      </c>
      <c r="X111" t="str">
        <f>VLOOKUP($E111,MAPPING!$B$2:$F$7,4,0)</f>
        <v>VARCHAR2</v>
      </c>
      <c r="Y111" s="13">
        <v>10.0</v>
      </c>
      <c r="Z111" s="27" t="s">
        <v>48</v>
      </c>
      <c r="AA111" s="27" t="s">
        <v>48</v>
      </c>
      <c r="AB111" s="27"/>
      <c r="AC111" s="27"/>
      <c r="AD111" s="29" t="str">
        <f t="shared" si="39"/>
        <v>PRODUCT_TYPE_CODE VARCHAR2(10),</v>
      </c>
      <c r="AE111" t="str">
        <f>VLOOKUP($E111,MAPPING!$B$2:$F$7,5,0)</f>
        <v> VARCHAR</v>
      </c>
      <c r="AF111" s="13">
        <v>10.0</v>
      </c>
      <c r="AG111" s="27" t="s">
        <v>48</v>
      </c>
      <c r="AH111" s="27" t="s">
        <v>48</v>
      </c>
      <c r="AI111" s="27"/>
      <c r="AJ111" s="27"/>
      <c r="AK111" t="str">
        <f t="shared" si="40"/>
        <v>PRODUCT_TYPE_CODE  VARCHAR(10),</v>
      </c>
    </row>
    <row r="112" ht="15.75" customHeight="1">
      <c r="A112" s="24"/>
      <c r="B112" s="24"/>
      <c r="C112" s="26">
        <v>5.0</v>
      </c>
      <c r="D112" t="s">
        <v>53</v>
      </c>
      <c r="E112" t="s">
        <v>12</v>
      </c>
      <c r="F112" s="13">
        <v>10.0</v>
      </c>
      <c r="G112" s="27" t="s">
        <v>48</v>
      </c>
      <c r="H112" s="27" t="s">
        <v>48</v>
      </c>
      <c r="I112" s="27"/>
      <c r="J112" t="str">
        <f>VLOOKUP($E112,MAPPING!$B$2:$F$7,2,0)</f>
        <v>INT</v>
      </c>
      <c r="K112" s="13">
        <v>10.0</v>
      </c>
      <c r="L112" s="27" t="s">
        <v>48</v>
      </c>
      <c r="M112" s="27" t="s">
        <v>48</v>
      </c>
      <c r="N112" s="27"/>
      <c r="O112" s="27"/>
      <c r="P112" t="str">
        <f t="shared" si="37"/>
        <v>PIN_NUMBER INT,</v>
      </c>
      <c r="Q112" t="str">
        <f>VLOOKUP($E112,MAPPING!$B$2:$F$7,3,0)</f>
        <v>INTEGER</v>
      </c>
      <c r="R112" s="13">
        <v>10.0</v>
      </c>
      <c r="S112" s="27" t="s">
        <v>48</v>
      </c>
      <c r="T112" s="27" t="s">
        <v>48</v>
      </c>
      <c r="U112" s="27"/>
      <c r="V112" s="27"/>
      <c r="W112" t="str">
        <f t="shared" si="38"/>
        <v>PIN_NUMBER INTEGER(10),</v>
      </c>
      <c r="X112" t="str">
        <f>VLOOKUP($E112,MAPPING!$B$2:$F$7,4,0)</f>
        <v>INTEGER</v>
      </c>
      <c r="Y112" s="13">
        <v>10.0</v>
      </c>
      <c r="Z112" s="27" t="s">
        <v>48</v>
      </c>
      <c r="AA112" s="27" t="s">
        <v>48</v>
      </c>
      <c r="AB112" s="27"/>
      <c r="AC112" s="27"/>
      <c r="AD112" s="29" t="str">
        <f t="shared" si="39"/>
        <v>PIN_NUMBER INTEGER,</v>
      </c>
      <c r="AE112" t="str">
        <f>VLOOKUP($E112,MAPPING!$B$2:$F$7,5,0)</f>
        <v>INTEGER</v>
      </c>
      <c r="AF112" s="13">
        <v>10.0</v>
      </c>
      <c r="AG112" s="27" t="s">
        <v>48</v>
      </c>
      <c r="AH112" s="27" t="s">
        <v>48</v>
      </c>
      <c r="AI112" s="27"/>
      <c r="AJ112" s="27"/>
      <c r="AK112" t="str">
        <f t="shared" si="40"/>
        <v>PIN_NUMBER INTEGER,</v>
      </c>
    </row>
    <row r="113" ht="15.75" customHeight="1">
      <c r="A113" s="24"/>
      <c r="B113" s="24"/>
      <c r="C113" s="26">
        <v>6.0</v>
      </c>
      <c r="D113" t="s">
        <v>54</v>
      </c>
      <c r="E113" t="s">
        <v>7</v>
      </c>
      <c r="F113" s="13">
        <v>100.0</v>
      </c>
      <c r="G113" s="27" t="s">
        <v>48</v>
      </c>
      <c r="H113" s="27" t="s">
        <v>48</v>
      </c>
      <c r="I113" s="27"/>
      <c r="J113" t="str">
        <f>VLOOKUP($E113,MAPPING!$B$2:$F$7,2,0)</f>
        <v>STRING</v>
      </c>
      <c r="K113" s="13">
        <v>100.0</v>
      </c>
      <c r="L113" s="27" t="s">
        <v>48</v>
      </c>
      <c r="M113" s="27" t="s">
        <v>48</v>
      </c>
      <c r="N113" s="27"/>
      <c r="O113" s="27"/>
      <c r="P113" t="str">
        <f t="shared" si="37"/>
        <v>NATIONALITY STRING,</v>
      </c>
      <c r="Q113" t="str">
        <f>VLOOKUP($E113,MAPPING!$B$2:$F$7,3,0)</f>
        <v>VARCHAR</v>
      </c>
      <c r="R113" s="13">
        <v>100.0</v>
      </c>
      <c r="S113" s="27" t="s">
        <v>48</v>
      </c>
      <c r="T113" s="27" t="s">
        <v>48</v>
      </c>
      <c r="U113" s="27"/>
      <c r="V113" s="27"/>
      <c r="W113" t="str">
        <f t="shared" si="38"/>
        <v>NATIONALITY VARCHAR(100),</v>
      </c>
      <c r="X113" t="str">
        <f>VLOOKUP($E113,MAPPING!$B$2:$F$7,4,0)</f>
        <v>VARCHAR2</v>
      </c>
      <c r="Y113" s="13">
        <v>100.0</v>
      </c>
      <c r="Z113" s="27" t="s">
        <v>48</v>
      </c>
      <c r="AA113" s="27" t="s">
        <v>48</v>
      </c>
      <c r="AB113" s="27"/>
      <c r="AC113" s="27"/>
      <c r="AD113" s="29" t="str">
        <f t="shared" si="39"/>
        <v>NATIONALITY VARCHAR2(100),</v>
      </c>
      <c r="AE113" t="str">
        <f>VLOOKUP($E113,MAPPING!$B$2:$F$7,5,0)</f>
        <v> VARCHAR</v>
      </c>
      <c r="AF113" s="13">
        <v>100.0</v>
      </c>
      <c r="AG113" s="27" t="s">
        <v>48</v>
      </c>
      <c r="AH113" s="27" t="s">
        <v>48</v>
      </c>
      <c r="AI113" s="27"/>
      <c r="AJ113" s="27"/>
      <c r="AK113" t="str">
        <f t="shared" si="40"/>
        <v>NATIONALITY  VARCHAR(100),</v>
      </c>
    </row>
    <row r="114" ht="15.75" customHeight="1">
      <c r="A114" s="24"/>
      <c r="B114" s="24"/>
      <c r="C114" s="26">
        <v>7.0</v>
      </c>
      <c r="D114" t="s">
        <v>55</v>
      </c>
      <c r="E114" t="s">
        <v>7</v>
      </c>
      <c r="F114" s="13">
        <v>100.0</v>
      </c>
      <c r="G114" s="27" t="s">
        <v>48</v>
      </c>
      <c r="H114" s="27" t="s">
        <v>48</v>
      </c>
      <c r="I114" s="27"/>
      <c r="J114" t="str">
        <f>VLOOKUP($E114,MAPPING!$B$2:$F$7,2,0)</f>
        <v>STRING</v>
      </c>
      <c r="K114" s="13">
        <v>100.0</v>
      </c>
      <c r="L114" s="27" t="s">
        <v>48</v>
      </c>
      <c r="M114" s="27" t="s">
        <v>48</v>
      </c>
      <c r="N114" s="27"/>
      <c r="O114" s="27"/>
      <c r="P114" t="str">
        <f t="shared" si="37"/>
        <v>PRIMARY_IDEN_DOC STRING,</v>
      </c>
      <c r="Q114" t="str">
        <f>VLOOKUP($E114,MAPPING!$B$2:$F$7,3,0)</f>
        <v>VARCHAR</v>
      </c>
      <c r="R114" s="13">
        <v>100.0</v>
      </c>
      <c r="S114" s="27" t="s">
        <v>48</v>
      </c>
      <c r="T114" s="27" t="s">
        <v>48</v>
      </c>
      <c r="U114" s="27"/>
      <c r="V114" s="27"/>
      <c r="W114" t="str">
        <f t="shared" si="38"/>
        <v>PRIMARY_IDEN_DOC VARCHAR(100),</v>
      </c>
      <c r="X114" t="str">
        <f>VLOOKUP($E114,MAPPING!$B$2:$F$7,4,0)</f>
        <v>VARCHAR2</v>
      </c>
      <c r="Y114" s="13">
        <v>100.0</v>
      </c>
      <c r="Z114" s="27" t="s">
        <v>48</v>
      </c>
      <c r="AA114" s="27" t="s">
        <v>48</v>
      </c>
      <c r="AB114" s="27"/>
      <c r="AC114" s="27"/>
      <c r="AD114" s="29" t="str">
        <f t="shared" si="39"/>
        <v>PRIMARY_IDEN_DOC VARCHAR2(100),</v>
      </c>
      <c r="AE114" t="str">
        <f>VLOOKUP($E114,MAPPING!$B$2:$F$7,5,0)</f>
        <v> VARCHAR</v>
      </c>
      <c r="AF114" s="13">
        <v>100.0</v>
      </c>
      <c r="AG114" s="27" t="s">
        <v>48</v>
      </c>
      <c r="AH114" s="27" t="s">
        <v>48</v>
      </c>
      <c r="AI114" s="27"/>
      <c r="AJ114" s="27"/>
      <c r="AK114" t="str">
        <f t="shared" si="40"/>
        <v>PRIMARY_IDEN_DOC  VARCHAR(100),</v>
      </c>
    </row>
    <row r="115" ht="15.75" customHeight="1">
      <c r="A115" s="24"/>
      <c r="B115" s="24"/>
      <c r="C115" s="26">
        <v>8.0</v>
      </c>
      <c r="D115" t="s">
        <v>56</v>
      </c>
      <c r="E115" t="s">
        <v>7</v>
      </c>
      <c r="F115" s="13">
        <v>50.0</v>
      </c>
      <c r="G115" s="27" t="s">
        <v>48</v>
      </c>
      <c r="H115" s="27" t="s">
        <v>48</v>
      </c>
      <c r="I115" s="27"/>
      <c r="J115" t="str">
        <f>VLOOKUP($E115,MAPPING!$B$2:$F$7,2,0)</f>
        <v>STRING</v>
      </c>
      <c r="K115" s="13">
        <v>50.0</v>
      </c>
      <c r="L115" s="27" t="s">
        <v>48</v>
      </c>
      <c r="M115" s="27" t="s">
        <v>48</v>
      </c>
      <c r="N115" s="27"/>
      <c r="O115" s="27"/>
      <c r="P115" t="str">
        <f t="shared" si="37"/>
        <v>PRIMARY_IDEN_DOC_ID STRING,</v>
      </c>
      <c r="Q115" t="str">
        <f>VLOOKUP($E115,MAPPING!$B$2:$F$7,3,0)</f>
        <v>VARCHAR</v>
      </c>
      <c r="R115" s="13">
        <v>50.0</v>
      </c>
      <c r="S115" s="27" t="s">
        <v>48</v>
      </c>
      <c r="T115" s="27" t="s">
        <v>48</v>
      </c>
      <c r="U115" s="27"/>
      <c r="V115" s="27"/>
      <c r="W115" t="str">
        <f t="shared" si="38"/>
        <v>PRIMARY_IDEN_DOC_ID VARCHAR(50),</v>
      </c>
      <c r="X115" t="str">
        <f>VLOOKUP($E115,MAPPING!$B$2:$F$7,4,0)</f>
        <v>VARCHAR2</v>
      </c>
      <c r="Y115" s="13">
        <v>50.0</v>
      </c>
      <c r="Z115" s="27" t="s">
        <v>48</v>
      </c>
      <c r="AA115" s="27" t="s">
        <v>48</v>
      </c>
      <c r="AB115" s="27"/>
      <c r="AC115" s="27"/>
      <c r="AD115" s="29" t="str">
        <f t="shared" si="39"/>
        <v>PRIMARY_IDEN_DOC_ID VARCHAR2(50),</v>
      </c>
      <c r="AE115" t="str">
        <f>VLOOKUP($E115,MAPPING!$B$2:$F$7,5,0)</f>
        <v> VARCHAR</v>
      </c>
      <c r="AF115" s="13">
        <v>50.0</v>
      </c>
      <c r="AG115" s="27" t="s">
        <v>48</v>
      </c>
      <c r="AH115" s="27" t="s">
        <v>48</v>
      </c>
      <c r="AI115" s="27"/>
      <c r="AJ115" s="27"/>
      <c r="AK115" t="str">
        <f t="shared" si="40"/>
        <v>PRIMARY_IDEN_DOC_ID  VARCHAR(50),</v>
      </c>
    </row>
    <row r="116" ht="15.75" customHeight="1">
      <c r="A116" s="24"/>
      <c r="B116" s="24"/>
      <c r="C116" s="26">
        <v>9.0</v>
      </c>
      <c r="D116" t="s">
        <v>57</v>
      </c>
      <c r="E116" t="s">
        <v>7</v>
      </c>
      <c r="F116" s="13">
        <v>100.0</v>
      </c>
      <c r="G116" s="27" t="s">
        <v>48</v>
      </c>
      <c r="H116" s="27" t="s">
        <v>48</v>
      </c>
      <c r="I116" s="27"/>
      <c r="J116" t="str">
        <f>VLOOKUP($E116,MAPPING!$B$2:$F$7,2,0)</f>
        <v>STRING</v>
      </c>
      <c r="K116" s="13">
        <v>100.0</v>
      </c>
      <c r="L116" s="27" t="s">
        <v>48</v>
      </c>
      <c r="M116" s="27" t="s">
        <v>48</v>
      </c>
      <c r="N116" s="27"/>
      <c r="O116" s="27"/>
      <c r="P116" t="str">
        <f t="shared" si="37"/>
        <v>SECONDARY_IDEN_DOC STRING,</v>
      </c>
      <c r="Q116" t="str">
        <f>VLOOKUP($E116,MAPPING!$B$2:$F$7,3,0)</f>
        <v>VARCHAR</v>
      </c>
      <c r="R116" s="13">
        <v>100.0</v>
      </c>
      <c r="S116" s="27" t="s">
        <v>48</v>
      </c>
      <c r="T116" s="27" t="s">
        <v>48</v>
      </c>
      <c r="U116" s="27"/>
      <c r="V116" s="27"/>
      <c r="W116" t="str">
        <f t="shared" si="38"/>
        <v>SECONDARY_IDEN_DOC VARCHAR(100),</v>
      </c>
      <c r="X116" t="str">
        <f>VLOOKUP($E116,MAPPING!$B$2:$F$7,4,0)</f>
        <v>VARCHAR2</v>
      </c>
      <c r="Y116" s="13">
        <v>100.0</v>
      </c>
      <c r="Z116" s="27" t="s">
        <v>48</v>
      </c>
      <c r="AA116" s="27" t="s">
        <v>48</v>
      </c>
      <c r="AB116" s="27"/>
      <c r="AC116" s="27"/>
      <c r="AD116" s="29" t="str">
        <f t="shared" si="39"/>
        <v>SECONDARY_IDEN_DOC VARCHAR2(100),</v>
      </c>
      <c r="AE116" t="str">
        <f>VLOOKUP($E116,MAPPING!$B$2:$F$7,5,0)</f>
        <v> VARCHAR</v>
      </c>
      <c r="AF116" s="13">
        <v>100.0</v>
      </c>
      <c r="AG116" s="27" t="s">
        <v>48</v>
      </c>
      <c r="AH116" s="27" t="s">
        <v>48</v>
      </c>
      <c r="AI116" s="27"/>
      <c r="AJ116" s="27"/>
      <c r="AK116" t="str">
        <f t="shared" si="40"/>
        <v>SECONDARY_IDEN_DOC  VARCHAR(100),</v>
      </c>
    </row>
    <row r="117" ht="15.75" customHeight="1">
      <c r="A117" s="24"/>
      <c r="B117" s="24"/>
      <c r="C117" s="26">
        <v>10.0</v>
      </c>
      <c r="D117" t="s">
        <v>58</v>
      </c>
      <c r="E117" t="s">
        <v>7</v>
      </c>
      <c r="F117" s="13">
        <v>50.0</v>
      </c>
      <c r="G117" s="27" t="s">
        <v>48</v>
      </c>
      <c r="H117" s="27" t="s">
        <v>48</v>
      </c>
      <c r="I117" s="27"/>
      <c r="J117" t="str">
        <f>VLOOKUP($E117,MAPPING!$B$2:$F$7,2,0)</f>
        <v>STRING</v>
      </c>
      <c r="K117" s="13">
        <v>50.0</v>
      </c>
      <c r="L117" s="27" t="s">
        <v>48</v>
      </c>
      <c r="M117" s="27" t="s">
        <v>48</v>
      </c>
      <c r="N117" s="27"/>
      <c r="O117" s="27"/>
      <c r="P117" t="str">
        <f t="shared" si="37"/>
        <v>SECONDARY_IDEN_DOC_ID STRING,</v>
      </c>
      <c r="Q117" t="str">
        <f>VLOOKUP($E117,MAPPING!$B$2:$F$7,3,0)</f>
        <v>VARCHAR</v>
      </c>
      <c r="R117" s="13">
        <v>50.0</v>
      </c>
      <c r="S117" s="27" t="s">
        <v>48</v>
      </c>
      <c r="T117" s="27" t="s">
        <v>48</v>
      </c>
      <c r="U117" s="27"/>
      <c r="V117" s="27"/>
      <c r="W117" t="str">
        <f t="shared" si="38"/>
        <v>SECONDARY_IDEN_DOC_ID VARCHAR(50),</v>
      </c>
      <c r="X117" t="str">
        <f>VLOOKUP($E117,MAPPING!$B$2:$F$7,4,0)</f>
        <v>VARCHAR2</v>
      </c>
      <c r="Y117" s="13">
        <v>50.0</v>
      </c>
      <c r="Z117" s="27" t="s">
        <v>48</v>
      </c>
      <c r="AA117" s="27" t="s">
        <v>48</v>
      </c>
      <c r="AB117" s="27"/>
      <c r="AC117" s="27"/>
      <c r="AD117" s="29" t="str">
        <f t="shared" si="39"/>
        <v>SECONDARY_IDEN_DOC_ID VARCHAR2(50),</v>
      </c>
      <c r="AE117" t="str">
        <f>VLOOKUP($E117,MAPPING!$B$2:$F$7,5,0)</f>
        <v> VARCHAR</v>
      </c>
      <c r="AF117" s="13">
        <v>50.0</v>
      </c>
      <c r="AG117" s="27" t="s">
        <v>48</v>
      </c>
      <c r="AH117" s="27" t="s">
        <v>48</v>
      </c>
      <c r="AI117" s="27"/>
      <c r="AJ117" s="27"/>
      <c r="AK117" t="str">
        <f t="shared" si="40"/>
        <v>SECONDARY_IDEN_DOC_ID  VARCHAR(50),</v>
      </c>
    </row>
    <row r="118" ht="15.75" customHeight="1">
      <c r="A118" s="24"/>
      <c r="B118" s="24"/>
      <c r="C118" s="26">
        <v>11.0</v>
      </c>
      <c r="D118" t="s">
        <v>59</v>
      </c>
      <c r="E118" t="s">
        <v>7</v>
      </c>
      <c r="F118" s="13">
        <v>10.0</v>
      </c>
      <c r="G118" s="27" t="s">
        <v>48</v>
      </c>
      <c r="H118" s="27" t="s">
        <v>48</v>
      </c>
      <c r="I118" s="27"/>
      <c r="J118" t="str">
        <f>VLOOKUP($E118,MAPPING!$B$2:$F$7,2,0)</f>
        <v>STRING</v>
      </c>
      <c r="K118" s="13">
        <v>10.0</v>
      </c>
      <c r="L118" s="27" t="s">
        <v>48</v>
      </c>
      <c r="M118" s="27" t="s">
        <v>48</v>
      </c>
      <c r="N118" s="27"/>
      <c r="O118" s="27"/>
      <c r="P118" t="str">
        <f t="shared" si="37"/>
        <v>ACCOUNT_OPEN_DATE STRING,</v>
      </c>
      <c r="Q118" t="str">
        <f>VLOOKUP($E118,MAPPING!$B$2:$F$7,3,0)</f>
        <v>VARCHAR</v>
      </c>
      <c r="R118" s="13">
        <v>10.0</v>
      </c>
      <c r="S118" s="27" t="s">
        <v>48</v>
      </c>
      <c r="T118" s="27" t="s">
        <v>48</v>
      </c>
      <c r="U118" s="27"/>
      <c r="V118" s="27"/>
      <c r="W118" t="str">
        <f t="shared" si="38"/>
        <v>ACCOUNT_OPEN_DATE VARCHAR(10),</v>
      </c>
      <c r="X118" t="str">
        <f>VLOOKUP($E118,MAPPING!$B$2:$F$7,4,0)</f>
        <v>VARCHAR2</v>
      </c>
      <c r="Y118" s="13">
        <v>10.0</v>
      </c>
      <c r="Z118" s="27" t="s">
        <v>48</v>
      </c>
      <c r="AA118" s="27" t="s">
        <v>48</v>
      </c>
      <c r="AB118" s="27"/>
      <c r="AC118" s="27"/>
      <c r="AD118" s="29" t="str">
        <f t="shared" si="39"/>
        <v>ACCOUNT_OPEN_DATE VARCHAR2(10),</v>
      </c>
      <c r="AE118" t="str">
        <f>VLOOKUP($E118,MAPPING!$B$2:$F$7,5,0)</f>
        <v> VARCHAR</v>
      </c>
      <c r="AF118" s="13">
        <v>10.0</v>
      </c>
      <c r="AG118" s="27" t="s">
        <v>48</v>
      </c>
      <c r="AH118" s="27" t="s">
        <v>48</v>
      </c>
      <c r="AI118" s="27"/>
      <c r="AJ118" s="27"/>
      <c r="AK118" t="str">
        <f t="shared" si="40"/>
        <v>ACCOUNT_OPEN_DATE  VARCHAR(10),</v>
      </c>
    </row>
    <row r="119" ht="15.75" customHeight="1">
      <c r="A119" s="24"/>
      <c r="B119" s="24"/>
      <c r="C119" s="26">
        <v>12.0</v>
      </c>
      <c r="D119" t="s">
        <v>60</v>
      </c>
      <c r="E119" t="s">
        <v>7</v>
      </c>
      <c r="F119" s="13">
        <v>50.0</v>
      </c>
      <c r="G119" s="27" t="s">
        <v>48</v>
      </c>
      <c r="H119" s="27" t="s">
        <v>48</v>
      </c>
      <c r="I119" s="27"/>
      <c r="J119" t="str">
        <f>VLOOKUP($E119,MAPPING!$B$2:$F$7,2,0)</f>
        <v>STRING</v>
      </c>
      <c r="K119" s="13">
        <v>50.0</v>
      </c>
      <c r="L119" s="27" t="s">
        <v>48</v>
      </c>
      <c r="M119" s="27" t="s">
        <v>48</v>
      </c>
      <c r="N119" s="27"/>
      <c r="O119" s="27"/>
      <c r="P119" t="str">
        <f t="shared" si="37"/>
        <v>ACCOUNT_NUMBER STRING,</v>
      </c>
      <c r="Q119" t="str">
        <f>VLOOKUP($E119,MAPPING!$B$2:$F$7,3,0)</f>
        <v>VARCHAR</v>
      </c>
      <c r="R119" s="13">
        <v>50.0</v>
      </c>
      <c r="S119" s="27" t="s">
        <v>48</v>
      </c>
      <c r="T119" s="27" t="s">
        <v>48</v>
      </c>
      <c r="U119" s="27"/>
      <c r="V119" s="27"/>
      <c r="W119" t="str">
        <f t="shared" si="38"/>
        <v>ACCOUNT_NUMBER VARCHAR(50),</v>
      </c>
      <c r="X119" t="str">
        <f>VLOOKUP($E119,MAPPING!$B$2:$F$7,4,0)</f>
        <v>VARCHAR2</v>
      </c>
      <c r="Y119" s="13">
        <v>50.0</v>
      </c>
      <c r="Z119" s="27" t="s">
        <v>48</v>
      </c>
      <c r="AA119" s="27" t="s">
        <v>48</v>
      </c>
      <c r="AB119" s="27"/>
      <c r="AC119" s="27"/>
      <c r="AD119" s="29" t="str">
        <f t="shared" si="39"/>
        <v>ACCOUNT_NUMBER VARCHAR2(50),</v>
      </c>
      <c r="AE119" t="str">
        <f>VLOOKUP($E119,MAPPING!$B$2:$F$7,5,0)</f>
        <v> VARCHAR</v>
      </c>
      <c r="AF119" s="13">
        <v>50.0</v>
      </c>
      <c r="AG119" s="27" t="s">
        <v>48</v>
      </c>
      <c r="AH119" s="27" t="s">
        <v>48</v>
      </c>
      <c r="AI119" s="27"/>
      <c r="AJ119" s="27"/>
      <c r="AK119" t="str">
        <f t="shared" si="40"/>
        <v>ACCOUNT_NUMBER  VARCHAR(50),</v>
      </c>
    </row>
    <row r="120" ht="15.75" customHeight="1">
      <c r="A120" s="24"/>
      <c r="B120" s="24"/>
      <c r="C120" s="26">
        <v>13.0</v>
      </c>
      <c r="D120" t="s">
        <v>61</v>
      </c>
      <c r="E120" t="s">
        <v>12</v>
      </c>
      <c r="F120" s="13">
        <v>20.0</v>
      </c>
      <c r="G120" s="27" t="s">
        <v>48</v>
      </c>
      <c r="H120" s="27" t="s">
        <v>48</v>
      </c>
      <c r="I120" s="27"/>
      <c r="J120" t="str">
        <f>VLOOKUP($E120,MAPPING!$B$2:$F$7,2,0)</f>
        <v>INT</v>
      </c>
      <c r="K120" s="13">
        <v>20.0</v>
      </c>
      <c r="L120" s="27" t="s">
        <v>48</v>
      </c>
      <c r="M120" s="27" t="s">
        <v>48</v>
      </c>
      <c r="N120" s="27"/>
      <c r="O120" s="27"/>
      <c r="P120" t="str">
        <f t="shared" si="37"/>
        <v>OPENING_BALANCE INT,</v>
      </c>
      <c r="Q120" t="str">
        <f>VLOOKUP($E120,MAPPING!$B$2:$F$7,3,0)</f>
        <v>INTEGER</v>
      </c>
      <c r="R120" s="13">
        <v>20.0</v>
      </c>
      <c r="S120" s="27" t="s">
        <v>48</v>
      </c>
      <c r="T120" s="27" t="s">
        <v>48</v>
      </c>
      <c r="U120" s="27"/>
      <c r="V120" s="27"/>
      <c r="W120" t="str">
        <f t="shared" si="38"/>
        <v>OPENING_BALANCE INTEGER(20),</v>
      </c>
      <c r="X120" t="str">
        <f>VLOOKUP($E120,MAPPING!$B$2:$F$7,4,0)</f>
        <v>INTEGER</v>
      </c>
      <c r="Y120" s="13">
        <v>20.0</v>
      </c>
      <c r="Z120" s="27" t="s">
        <v>48</v>
      </c>
      <c r="AA120" s="27" t="s">
        <v>48</v>
      </c>
      <c r="AB120" s="27"/>
      <c r="AC120" s="27"/>
      <c r="AD120" s="29" t="str">
        <f t="shared" si="39"/>
        <v>OPENING_BALANCE INTEGER,</v>
      </c>
      <c r="AE120" t="str">
        <f>VLOOKUP($E120,MAPPING!$B$2:$F$7,5,0)</f>
        <v>INTEGER</v>
      </c>
      <c r="AF120" s="13">
        <v>20.0</v>
      </c>
      <c r="AG120" s="27" t="s">
        <v>48</v>
      </c>
      <c r="AH120" s="27" t="s">
        <v>48</v>
      </c>
      <c r="AI120" s="27"/>
      <c r="AJ120" s="27"/>
      <c r="AK120" t="str">
        <f t="shared" si="40"/>
        <v>OPENING_BALANCE INTEGER,</v>
      </c>
    </row>
    <row r="121" ht="15.75" customHeight="1">
      <c r="A121" s="24"/>
      <c r="B121" s="24"/>
      <c r="C121" s="26">
        <v>14.0</v>
      </c>
      <c r="D121" t="s">
        <v>62</v>
      </c>
      <c r="E121" t="s">
        <v>12</v>
      </c>
      <c r="F121" s="13">
        <v>20.0</v>
      </c>
      <c r="G121" s="27" t="s">
        <v>48</v>
      </c>
      <c r="H121" s="27" t="s">
        <v>48</v>
      </c>
      <c r="I121" s="27"/>
      <c r="J121" t="str">
        <f>VLOOKUP($E121,MAPPING!$B$2:$F$7,2,0)</f>
        <v>INT</v>
      </c>
      <c r="K121" s="13">
        <v>20.0</v>
      </c>
      <c r="L121" s="27" t="s">
        <v>48</v>
      </c>
      <c r="M121" s="27" t="s">
        <v>48</v>
      </c>
      <c r="N121" s="27"/>
      <c r="O121" s="27"/>
      <c r="P121" t="str">
        <f t="shared" si="37"/>
        <v>CURRENT_BALANCE INT,</v>
      </c>
      <c r="Q121" t="str">
        <f>VLOOKUP($E121,MAPPING!$B$2:$F$7,3,0)</f>
        <v>INTEGER</v>
      </c>
      <c r="R121" s="13">
        <v>20.0</v>
      </c>
      <c r="S121" s="27" t="s">
        <v>48</v>
      </c>
      <c r="T121" s="27" t="s">
        <v>48</v>
      </c>
      <c r="U121" s="27"/>
      <c r="V121" s="27"/>
      <c r="W121" t="str">
        <f t="shared" si="38"/>
        <v>CURRENT_BALANCE INTEGER(20),</v>
      </c>
      <c r="X121" t="str">
        <f>VLOOKUP($E121,MAPPING!$B$2:$F$7,4,0)</f>
        <v>INTEGER</v>
      </c>
      <c r="Y121" s="13">
        <v>20.0</v>
      </c>
      <c r="Z121" s="27" t="s">
        <v>48</v>
      </c>
      <c r="AA121" s="27" t="s">
        <v>48</v>
      </c>
      <c r="AB121" s="27"/>
      <c r="AC121" s="27"/>
      <c r="AD121" s="29" t="str">
        <f t="shared" si="39"/>
        <v>CURRENT_BALANCE INTEGER,</v>
      </c>
      <c r="AE121" t="str">
        <f>VLOOKUP($E121,MAPPING!$B$2:$F$7,5,0)</f>
        <v>INTEGER</v>
      </c>
      <c r="AF121" s="13">
        <v>20.0</v>
      </c>
      <c r="AG121" s="27" t="s">
        <v>48</v>
      </c>
      <c r="AH121" s="27" t="s">
        <v>48</v>
      </c>
      <c r="AI121" s="27"/>
      <c r="AJ121" s="27"/>
      <c r="AK121" t="str">
        <f t="shared" si="40"/>
        <v>CURRENT_BALANCE INTEGER,</v>
      </c>
    </row>
    <row r="122" ht="15.75" customHeight="1">
      <c r="A122" s="24"/>
      <c r="B122" s="24"/>
      <c r="C122" s="26">
        <v>15.0</v>
      </c>
      <c r="D122" t="s">
        <v>63</v>
      </c>
      <c r="E122" t="s">
        <v>12</v>
      </c>
      <c r="F122" s="13">
        <v>20.0</v>
      </c>
      <c r="G122" s="27" t="s">
        <v>48</v>
      </c>
      <c r="H122" s="27" t="s">
        <v>48</v>
      </c>
      <c r="I122" s="27"/>
      <c r="J122" t="str">
        <f>VLOOKUP($E122,MAPPING!$B$2:$F$7,2,0)</f>
        <v>INT</v>
      </c>
      <c r="K122" s="13">
        <v>20.0</v>
      </c>
      <c r="L122" s="27" t="s">
        <v>48</v>
      </c>
      <c r="M122" s="27" t="s">
        <v>48</v>
      </c>
      <c r="N122" s="27"/>
      <c r="O122" s="27"/>
      <c r="P122" t="str">
        <f t="shared" si="37"/>
        <v>OVERDUE_BALANCE INT,</v>
      </c>
      <c r="Q122" t="str">
        <f>VLOOKUP($E122,MAPPING!$B$2:$F$7,3,0)</f>
        <v>INTEGER</v>
      </c>
      <c r="R122" s="13">
        <v>20.0</v>
      </c>
      <c r="S122" s="27" t="s">
        <v>48</v>
      </c>
      <c r="T122" s="27" t="s">
        <v>48</v>
      </c>
      <c r="U122" s="27"/>
      <c r="V122" s="27"/>
      <c r="W122" t="str">
        <f t="shared" si="38"/>
        <v>OVERDUE_BALANCE INTEGER(20),</v>
      </c>
      <c r="X122" t="str">
        <f>VLOOKUP($E122,MAPPING!$B$2:$F$7,4,0)</f>
        <v>INTEGER</v>
      </c>
      <c r="Y122" s="13">
        <v>20.0</v>
      </c>
      <c r="Z122" s="27" t="s">
        <v>48</v>
      </c>
      <c r="AA122" s="27" t="s">
        <v>48</v>
      </c>
      <c r="AB122" s="27"/>
      <c r="AC122" s="27"/>
      <c r="AD122" s="29" t="str">
        <f t="shared" si="39"/>
        <v>OVERDUE_BALANCE INTEGER,</v>
      </c>
      <c r="AE122" t="str">
        <f>VLOOKUP($E122,MAPPING!$B$2:$F$7,5,0)</f>
        <v>INTEGER</v>
      </c>
      <c r="AF122" s="13">
        <v>20.0</v>
      </c>
      <c r="AG122" s="27" t="s">
        <v>48</v>
      </c>
      <c r="AH122" s="27" t="s">
        <v>48</v>
      </c>
      <c r="AI122" s="27"/>
      <c r="AJ122" s="27"/>
      <c r="AK122" t="str">
        <f t="shared" si="40"/>
        <v>OVERDUE_BALANCE INTEGER,</v>
      </c>
    </row>
    <row r="123" ht="15.75" customHeight="1">
      <c r="A123" s="24"/>
      <c r="B123" s="24"/>
      <c r="C123" s="26">
        <v>16.0</v>
      </c>
      <c r="D123" t="s">
        <v>64</v>
      </c>
      <c r="E123" t="s">
        <v>7</v>
      </c>
      <c r="F123" s="13">
        <v>10.0</v>
      </c>
      <c r="G123" s="27" t="s">
        <v>48</v>
      </c>
      <c r="H123" s="27" t="s">
        <v>48</v>
      </c>
      <c r="I123" s="27"/>
      <c r="J123" t="str">
        <f>VLOOKUP($E123,MAPPING!$B$2:$F$7,2,0)</f>
        <v>STRING</v>
      </c>
      <c r="K123" s="13">
        <v>10.0</v>
      </c>
      <c r="L123" s="27" t="s">
        <v>48</v>
      </c>
      <c r="M123" s="27" t="s">
        <v>48</v>
      </c>
      <c r="N123" s="27"/>
      <c r="O123" s="27"/>
      <c r="P123" t="str">
        <f t="shared" si="37"/>
        <v>OVERDUE_DATE STRING,</v>
      </c>
      <c r="Q123" t="str">
        <f>VLOOKUP($E123,MAPPING!$B$2:$F$7,3,0)</f>
        <v>VARCHAR</v>
      </c>
      <c r="R123" s="13">
        <v>10.0</v>
      </c>
      <c r="S123" s="27" t="s">
        <v>48</v>
      </c>
      <c r="T123" s="27" t="s">
        <v>48</v>
      </c>
      <c r="U123" s="27"/>
      <c r="V123" s="27"/>
      <c r="W123" t="str">
        <f t="shared" si="38"/>
        <v>OVERDUE_DATE VARCHAR(10),</v>
      </c>
      <c r="X123" t="str">
        <f>VLOOKUP($E123,MAPPING!$B$2:$F$7,4,0)</f>
        <v>VARCHAR2</v>
      </c>
      <c r="Y123" s="13">
        <v>10.0</v>
      </c>
      <c r="Z123" s="27" t="s">
        <v>48</v>
      </c>
      <c r="AA123" s="27" t="s">
        <v>48</v>
      </c>
      <c r="AB123" s="27"/>
      <c r="AC123" s="27"/>
      <c r="AD123" s="29" t="str">
        <f t="shared" si="39"/>
        <v>OVERDUE_DATE VARCHAR2(10),</v>
      </c>
      <c r="AE123" t="str">
        <f>VLOOKUP($E123,MAPPING!$B$2:$F$7,5,0)</f>
        <v> VARCHAR</v>
      </c>
      <c r="AF123" s="13">
        <v>10.0</v>
      </c>
      <c r="AG123" s="27" t="s">
        <v>48</v>
      </c>
      <c r="AH123" s="27" t="s">
        <v>48</v>
      </c>
      <c r="AI123" s="27"/>
      <c r="AJ123" s="27"/>
      <c r="AK123" t="str">
        <f t="shared" si="40"/>
        <v>OVERDUE_DATE  VARCHAR(10),</v>
      </c>
    </row>
    <row r="124" ht="15.75" customHeight="1">
      <c r="A124" s="24"/>
      <c r="B124" s="24"/>
      <c r="C124" s="26">
        <v>17.0</v>
      </c>
      <c r="D124" t="s">
        <v>65</v>
      </c>
      <c r="E124" t="s">
        <v>7</v>
      </c>
      <c r="F124" s="13">
        <v>10.0</v>
      </c>
      <c r="G124" s="27" t="s">
        <v>48</v>
      </c>
      <c r="H124" s="27" t="s">
        <v>48</v>
      </c>
      <c r="I124" s="27"/>
      <c r="J124" t="str">
        <f>VLOOKUP($E124,MAPPING!$B$2:$F$7,2,0)</f>
        <v>STRING</v>
      </c>
      <c r="K124" s="13">
        <v>10.0</v>
      </c>
      <c r="L124" s="27" t="s">
        <v>48</v>
      </c>
      <c r="M124" s="27" t="s">
        <v>48</v>
      </c>
      <c r="N124" s="27"/>
      <c r="O124" s="27"/>
      <c r="P124" t="str">
        <f t="shared" si="37"/>
        <v>CURRENCY_CODE STRING,</v>
      </c>
      <c r="Q124" t="str">
        <f>VLOOKUP($E124,MAPPING!$B$2:$F$7,3,0)</f>
        <v>VARCHAR</v>
      </c>
      <c r="R124" s="13">
        <v>10.0</v>
      </c>
      <c r="S124" s="27" t="s">
        <v>48</v>
      </c>
      <c r="T124" s="27" t="s">
        <v>48</v>
      </c>
      <c r="U124" s="27"/>
      <c r="V124" s="27"/>
      <c r="W124" t="str">
        <f t="shared" si="38"/>
        <v>CURRENCY_CODE VARCHAR(10),</v>
      </c>
      <c r="X124" t="str">
        <f>VLOOKUP($E124,MAPPING!$B$2:$F$7,4,0)</f>
        <v>VARCHAR2</v>
      </c>
      <c r="Y124" s="13">
        <v>10.0</v>
      </c>
      <c r="Z124" s="27" t="s">
        <v>48</v>
      </c>
      <c r="AA124" s="27" t="s">
        <v>48</v>
      </c>
      <c r="AB124" s="27"/>
      <c r="AC124" s="27"/>
      <c r="AD124" s="29" t="str">
        <f t="shared" si="39"/>
        <v>CURRENCY_CODE VARCHAR2(10),</v>
      </c>
      <c r="AE124" t="str">
        <f>VLOOKUP($E124,MAPPING!$B$2:$F$7,5,0)</f>
        <v> VARCHAR</v>
      </c>
      <c r="AF124" s="13">
        <v>10.0</v>
      </c>
      <c r="AG124" s="27" t="s">
        <v>48</v>
      </c>
      <c r="AH124" s="27" t="s">
        <v>48</v>
      </c>
      <c r="AI124" s="27"/>
      <c r="AJ124" s="27"/>
      <c r="AK124" t="str">
        <f t="shared" si="40"/>
        <v>CURRENCY_CODE  VARCHAR(10),</v>
      </c>
    </row>
    <row r="125" ht="15.75" customHeight="1">
      <c r="A125" s="24"/>
      <c r="B125" s="24"/>
      <c r="C125" s="26">
        <v>18.0</v>
      </c>
      <c r="D125" t="s">
        <v>66</v>
      </c>
      <c r="E125" t="s">
        <v>7</v>
      </c>
      <c r="F125" s="13">
        <v>50.0</v>
      </c>
      <c r="G125" s="27" t="s">
        <v>48</v>
      </c>
      <c r="H125" s="27" t="s">
        <v>48</v>
      </c>
      <c r="I125" s="27"/>
      <c r="J125" t="str">
        <f>VLOOKUP($E125,MAPPING!$B$2:$F$7,2,0)</f>
        <v>STRING</v>
      </c>
      <c r="K125" s="13">
        <v>50.0</v>
      </c>
      <c r="L125" s="27" t="s">
        <v>48</v>
      </c>
      <c r="M125" s="27" t="s">
        <v>48</v>
      </c>
      <c r="N125" s="27"/>
      <c r="O125" s="27"/>
      <c r="P125" t="str">
        <f t="shared" si="37"/>
        <v>INTEREST_TYPE STRING,</v>
      </c>
      <c r="Q125" t="str">
        <f>VLOOKUP($E125,MAPPING!$B$2:$F$7,3,0)</f>
        <v>VARCHAR</v>
      </c>
      <c r="R125" s="13">
        <v>50.0</v>
      </c>
      <c r="S125" s="27" t="s">
        <v>48</v>
      </c>
      <c r="T125" s="27" t="s">
        <v>48</v>
      </c>
      <c r="U125" s="27"/>
      <c r="V125" s="27"/>
      <c r="W125" t="str">
        <f t="shared" si="38"/>
        <v>INTEREST_TYPE VARCHAR(50),</v>
      </c>
      <c r="X125" t="str">
        <f>VLOOKUP($E125,MAPPING!$B$2:$F$7,4,0)</f>
        <v>VARCHAR2</v>
      </c>
      <c r="Y125" s="13">
        <v>50.0</v>
      </c>
      <c r="Z125" s="27" t="s">
        <v>48</v>
      </c>
      <c r="AA125" s="27" t="s">
        <v>48</v>
      </c>
      <c r="AB125" s="27"/>
      <c r="AC125" s="27"/>
      <c r="AD125" s="29" t="str">
        <f t="shared" si="39"/>
        <v>INTEREST_TYPE VARCHAR2(50),</v>
      </c>
      <c r="AE125" t="str">
        <f>VLOOKUP($E125,MAPPING!$B$2:$F$7,5,0)</f>
        <v> VARCHAR</v>
      </c>
      <c r="AF125" s="13">
        <v>50.0</v>
      </c>
      <c r="AG125" s="27" t="s">
        <v>48</v>
      </c>
      <c r="AH125" s="27" t="s">
        <v>48</v>
      </c>
      <c r="AI125" s="27"/>
      <c r="AJ125" s="27"/>
      <c r="AK125" t="str">
        <f t="shared" si="40"/>
        <v>INTEREST_TYPE  VARCHAR(50),</v>
      </c>
    </row>
    <row r="126" ht="15.75" customHeight="1">
      <c r="A126" s="24"/>
      <c r="B126" s="24"/>
      <c r="C126" s="26">
        <v>19.0</v>
      </c>
      <c r="D126" t="s">
        <v>67</v>
      </c>
      <c r="E126" t="s">
        <v>15</v>
      </c>
      <c r="F126" s="13" t="s">
        <v>23</v>
      </c>
      <c r="G126" s="27" t="s">
        <v>48</v>
      </c>
      <c r="H126" s="27" t="s">
        <v>48</v>
      </c>
      <c r="I126" s="27"/>
      <c r="J126" t="str">
        <f>VLOOKUP($E126,MAPPING!$B$2:$F$7,2,0)</f>
        <v>DECIMAL</v>
      </c>
      <c r="K126" s="13" t="s">
        <v>23</v>
      </c>
      <c r="L126" s="27" t="s">
        <v>48</v>
      </c>
      <c r="M126" s="27" t="s">
        <v>48</v>
      </c>
      <c r="N126" s="27"/>
      <c r="O126" s="27"/>
      <c r="P126" t="str">
        <f>CONCATENATE(UPPER($D126)," ",J126,")")</f>
        <v>INTEREST_RATE DECIMAL)</v>
      </c>
      <c r="Q126" t="str">
        <f>VLOOKUP($E126,MAPPING!$B$2:$F$7,3,0)</f>
        <v>DECIMAL</v>
      </c>
      <c r="R126" s="13" t="s">
        <v>23</v>
      </c>
      <c r="S126" s="27" t="s">
        <v>48</v>
      </c>
      <c r="T126" s="27" t="s">
        <v>48</v>
      </c>
      <c r="U126" s="27"/>
      <c r="V126" s="27"/>
      <c r="W126" t="str">
        <f t="shared" si="38"/>
        <v>INTEREST_RATE DECIMAL(10,2),</v>
      </c>
      <c r="X126" t="str">
        <f>VLOOKUP($E126,MAPPING!$B$2:$F$7,4,0)</f>
        <v>DECIMAL</v>
      </c>
      <c r="Y126" s="13" t="s">
        <v>23</v>
      </c>
      <c r="Z126" s="27" t="s">
        <v>48</v>
      </c>
      <c r="AA126" s="27" t="s">
        <v>48</v>
      </c>
      <c r="AB126" s="27"/>
      <c r="AC126" s="27"/>
      <c r="AD126" s="29" t="str">
        <f t="shared" si="39"/>
        <v>INTEREST_RATE DECIMAL(10,2),</v>
      </c>
      <c r="AE126" t="str">
        <f>VLOOKUP($E126,MAPPING!$B$2:$F$7,5,0)</f>
        <v>DECIMAL</v>
      </c>
      <c r="AF126" s="13" t="s">
        <v>23</v>
      </c>
      <c r="AG126" s="27" t="s">
        <v>48</v>
      </c>
      <c r="AH126" s="27" t="s">
        <v>48</v>
      </c>
      <c r="AI126" s="27"/>
      <c r="AJ126" s="27"/>
      <c r="AK126" t="str">
        <f t="shared" si="40"/>
        <v>INTEREST_RATE DECIMAL(10,2),</v>
      </c>
    </row>
    <row r="127" ht="15.75" customHeight="1">
      <c r="A127" s="24"/>
      <c r="B127" s="24"/>
      <c r="C127" s="26">
        <v>20.0</v>
      </c>
      <c r="D127" t="s">
        <v>68</v>
      </c>
      <c r="E127" t="s">
        <v>7</v>
      </c>
      <c r="F127" s="13">
        <v>10.0</v>
      </c>
      <c r="G127" s="27" t="s">
        <v>48</v>
      </c>
      <c r="H127" t="s">
        <v>47</v>
      </c>
      <c r="J127" t="str">
        <f>VLOOKUP($E127,MAPPING!$B$2:$F$7,2,0)</f>
        <v>STRING</v>
      </c>
      <c r="K127" s="13">
        <v>10.0</v>
      </c>
      <c r="L127" s="27" t="s">
        <v>48</v>
      </c>
      <c r="M127" t="s">
        <v>47</v>
      </c>
      <c r="Q127" t="str">
        <f>VLOOKUP($E127,MAPPING!$B$2:$F$7,3,0)</f>
        <v>VARCHAR</v>
      </c>
      <c r="R127" s="13">
        <v>10.0</v>
      </c>
      <c r="S127" s="27" t="s">
        <v>48</v>
      </c>
      <c r="T127" t="s">
        <v>47</v>
      </c>
      <c r="W127" t="str">
        <f t="shared" si="38"/>
        <v>LOAD_DATE VARCHAR(10),</v>
      </c>
      <c r="X127" t="str">
        <f>VLOOKUP($E127,MAPPING!$B$2:$F$7,4,0)</f>
        <v>VARCHAR2</v>
      </c>
      <c r="Y127" s="13">
        <v>10.0</v>
      </c>
      <c r="Z127" s="27" t="s">
        <v>48</v>
      </c>
      <c r="AA127" t="s">
        <v>47</v>
      </c>
      <c r="AD127" s="29" t="str">
        <f t="shared" si="39"/>
        <v>LOAD_DATE VARCHAR2(10),</v>
      </c>
      <c r="AE127" t="str">
        <f>VLOOKUP($E127,MAPPING!$B$2:$F$7,5,0)</f>
        <v> VARCHAR</v>
      </c>
      <c r="AF127" s="13">
        <v>10.0</v>
      </c>
      <c r="AG127" s="27" t="s">
        <v>48</v>
      </c>
      <c r="AH127" t="s">
        <v>47</v>
      </c>
      <c r="AK127" t="str">
        <f t="shared" si="40"/>
        <v>LOAD_DATE  VARCHAR(10),</v>
      </c>
    </row>
    <row r="128" ht="15.75" customHeight="1">
      <c r="A128" s="24"/>
      <c r="B128" s="24"/>
      <c r="C128" s="26">
        <v>21.0</v>
      </c>
      <c r="D128" t="s">
        <v>69</v>
      </c>
      <c r="E128" t="s">
        <v>12</v>
      </c>
      <c r="F128" s="13">
        <v>50.0</v>
      </c>
      <c r="G128" s="27" t="s">
        <v>48</v>
      </c>
      <c r="H128" t="s">
        <v>47</v>
      </c>
      <c r="J128" t="str">
        <f>VLOOKUP($E128,MAPPING!$B$2:$F$7,2,0)</f>
        <v>INT</v>
      </c>
      <c r="K128" s="13">
        <v>50.0</v>
      </c>
      <c r="L128" s="27" t="s">
        <v>48</v>
      </c>
      <c r="M128" t="s">
        <v>47</v>
      </c>
      <c r="P128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28" t="str">
        <f>VLOOKUP($E128,MAPPING!$B$2:$F$7,3,0)</f>
        <v>INTEGER</v>
      </c>
      <c r="R128" s="13">
        <v>50.0</v>
      </c>
      <c r="S128" s="27" t="s">
        <v>48</v>
      </c>
      <c r="T128" t="s">
        <v>47</v>
      </c>
      <c r="W128" s="28" t="str">
        <f>CONCATENATE(UPPER($D128)," ",Q128,"(",R128,")",IF(U128&lt;&gt;"",cov3ncatenate(" DEFAULT ",U128),""),IF(S128="Y"," NOT NULL",""),", ",CHAR(10),   "CONSTRAINT ",UPPER($D107),"_PK  PRIMARY KEY(",UPPER($D107),"));")</f>
        <v>LOAD_ID INTEGER(50), 
CONSTRAINT ACCOUNT_ID_PK  PRIMARY KEY(ACCOUNT_ID));</v>
      </c>
      <c r="X128" t="str">
        <f>VLOOKUP($E128,MAPPING!$B$2:$F$7,4,0)</f>
        <v>INTEGER</v>
      </c>
      <c r="Y128" s="13">
        <v>50.0</v>
      </c>
      <c r="Z128" s="27" t="s">
        <v>48</v>
      </c>
      <c r="AA128" t="s">
        <v>47</v>
      </c>
      <c r="AD128" s="29" t="str">
        <f>CONCATENATE(UPPER($D364)," ",Q359,IF(X128="INTEGER","",CONCATENATE("(",Y128,")")) ,IF(U359&lt;&gt;"",cov3ncatenate(" DEFAULT ",U359),""),IF(S359="Y"," NOT NULL",""),", ",CHAR(10),"CONSTRAINT ",UPPER($B107),"_PK  PRIMARY KEY (",UPPER($D107),"));")</f>
        <v>LOAD_ID INTEGER, 
CONSTRAINT DIM_ACCOUNT_PK  PRIMARY KEY (ACCOUNT_ID));</v>
      </c>
      <c r="AE128" t="str">
        <f>VLOOKUP($E128,MAPPING!$B$2:$F$7,5,0)</f>
        <v>INTEGER</v>
      </c>
      <c r="AF128" s="13">
        <v>50.0</v>
      </c>
      <c r="AG128" s="27" t="s">
        <v>48</v>
      </c>
      <c r="AH128" t="s">
        <v>47</v>
      </c>
      <c r="AK128" s="28" t="str">
        <f>CONCATENATE(UPPER($D128)," ",AE128,IF(AE128="INTEGER","",CONCATENATE("(",AF128,")")),IF(AI128&lt;&gt;"",cov3ncatenate(" DEFAULT ",AI128),""),IF(AG128="Y"," NOT NULL",""),", ",CHAR(10),   "CONSTRAINT ",UPPER($D107),"_DIM_PK  PRIMARY KEY(",UPPER($D107),"));")</f>
        <v>LOAD_ID INTEGER, 
CONSTRAINT ACCOUNT_ID_DIM_PK  PRIMARY KEY(ACCOUNT_ID));</v>
      </c>
    </row>
    <row r="129" ht="15.75" customHeight="1">
      <c r="A129" s="24"/>
      <c r="B129" s="24" t="s">
        <v>119</v>
      </c>
      <c r="C129" s="26">
        <v>0.0</v>
      </c>
      <c r="D129" t="s">
        <v>78</v>
      </c>
      <c r="E129" t="s">
        <v>7</v>
      </c>
      <c r="F129" s="13">
        <v>50.0</v>
      </c>
      <c r="G129" s="27" t="s">
        <v>47</v>
      </c>
      <c r="H129" s="27" t="s">
        <v>48</v>
      </c>
      <c r="I129">
        <v>0.0</v>
      </c>
      <c r="J129" t="str">
        <f>VLOOKUP($E129,MAPPING!$B$2:$F$7,2,0)</f>
        <v>STRING</v>
      </c>
      <c r="K129" s="13">
        <v>50.0</v>
      </c>
      <c r="L129" s="27" t="s">
        <v>47</v>
      </c>
      <c r="M129" s="27" t="s">
        <v>48</v>
      </c>
      <c r="N129">
        <v>0.0</v>
      </c>
      <c r="O129" s="28" t="str">
        <f>CONCATENATE("DROP TABLE IF EXISTS ",UPPER($B$129),";",CHAR(10),"CREATE TABLE ",UPPER($B$129),"(")</f>
        <v>DROP TABLE IF EXISTS DIM_ADDRESS;
CREATE TABLE DIM_ADDRESS(</v>
      </c>
      <c r="P129" t="str">
        <f t="shared" ref="P129:P139" si="41">CONCATENATE(UPPER($D129)," ",J129,",")</f>
        <v>ADDRESS_ID STRING,</v>
      </c>
      <c r="Q129" t="str">
        <f>VLOOKUP($E129,MAPPING!$B$2:$F$7,3,0)</f>
        <v>VARCHAR</v>
      </c>
      <c r="R129" s="13">
        <v>50.0</v>
      </c>
      <c r="S129" s="27" t="s">
        <v>47</v>
      </c>
      <c r="T129" s="27" t="s">
        <v>48</v>
      </c>
      <c r="U129">
        <v>0.0</v>
      </c>
      <c r="V129" s="28" t="str">
        <f>CONCATENATE("DROP TABLE IF EXISTS ",UPPER($B$129),";",CHAR(10),"CREATE TABLE ",UPPER($B$129),"(")</f>
        <v>DROP TABLE IF EXISTS DIM_ADDRESS;
CREATE TABLE DIM_ADDRESS(</v>
      </c>
      <c r="W129" t="str">
        <f t="shared" ref="W129:W141" si="42">CONCATENATE(UPPER($D129)," ",Q129,"(",R129,")",IF(U129&lt;&gt;"",CONCATENATE(" DEFAULT ",U129),""),IF(S129="Y"," NOT NULL",""),",")</f>
        <v>ADDRESS_ID VARCHAR(50) DEFAULT 0 NOT NULL,</v>
      </c>
      <c r="X129" t="str">
        <f>VLOOKUP($E129,MAPPING!$B$2:$F$7,4,0)</f>
        <v>VARCHAR2</v>
      </c>
      <c r="Y129" s="13">
        <v>50.0</v>
      </c>
      <c r="Z129" s="27" t="s">
        <v>47</v>
      </c>
      <c r="AA129" s="27" t="s">
        <v>48</v>
      </c>
      <c r="AB129">
        <v>0.0</v>
      </c>
      <c r="AC129" s="28" t="str">
        <f>CONCATENATE("DROP TABLE ",UPPER($B$129),";",CHAR(10),"CREATE TABLE ",UPPER($B$129),"(",CHAR(10),)</f>
        <v>DROP TABLE DIM_ADDRESS;
CREATE TABLE DIM_ADDRESS(
</v>
      </c>
      <c r="AD129" s="29" t="str">
        <f t="shared" ref="AD129:AD141" si="43">CONCATENATE(UPPER($D129)," ",X129,IF(X129="INTEGER","",CONCATENATE("(",Y129,")")) ,IF(Z129="Y"," NOT NULL",""),",")</f>
        <v>ADDRESS_ID VARCHAR2(50) NOT NULL,</v>
      </c>
      <c r="AE129" t="str">
        <f>VLOOKUP($E129,MAPPING!$B$2:$F$7,5,0)</f>
        <v> VARCHAR</v>
      </c>
      <c r="AF129" s="13">
        <v>50.0</v>
      </c>
      <c r="AG129" s="27" t="s">
        <v>47</v>
      </c>
      <c r="AH129" s="27" t="s">
        <v>48</v>
      </c>
      <c r="AI129">
        <v>0.0</v>
      </c>
      <c r="AJ129" s="28" t="str">
        <f>CONCATENATE("DROP TABLE IF EXISTS ",UPPER($B$129),";",CHAR(10),"CREATE TABLE ",UPPER($B$129),"(")</f>
        <v>DROP TABLE IF EXISTS DIM_ADDRESS;
CREATE TABLE DIM_ADDRESS(</v>
      </c>
      <c r="AK129" t="str">
        <f t="shared" ref="AK129:AK141" si="44">CONCATENATE(UPPER($D129)," ",AE129,IF(AE129="INTEGER","",CONCATENATE("(",AF129,")")),IF(AI129&lt;&gt;"",CONCATENATE(" DEFAULT ",AI129),""),IF(AG129="Y"," NOT NULL",""),",")</f>
        <v>ADDRESS_ID  VARCHAR(50) DEFAULT 0 NOT NULL,</v>
      </c>
    </row>
    <row r="130" ht="15.75" customHeight="1">
      <c r="A130" s="24"/>
      <c r="B130" s="24"/>
      <c r="C130" s="26">
        <v>1.0</v>
      </c>
      <c r="D130" t="s">
        <v>120</v>
      </c>
      <c r="E130" t="s">
        <v>7</v>
      </c>
      <c r="F130" s="13">
        <v>50.0</v>
      </c>
      <c r="G130" s="27" t="s">
        <v>48</v>
      </c>
      <c r="H130" s="27" t="s">
        <v>48</v>
      </c>
      <c r="I130" s="27"/>
      <c r="J130" t="str">
        <f>VLOOKUP($E130,MAPPING!$B$2:$F$7,2,0)</f>
        <v>STRING</v>
      </c>
      <c r="K130" s="13">
        <v>50.0</v>
      </c>
      <c r="L130" s="27" t="s">
        <v>48</v>
      </c>
      <c r="M130" s="27" t="s">
        <v>48</v>
      </c>
      <c r="N130" s="27"/>
      <c r="O130" s="27"/>
      <c r="P130" t="str">
        <f t="shared" si="41"/>
        <v>SRC_ADDRESS_ID STRING,</v>
      </c>
      <c r="Q130" t="str">
        <f>VLOOKUP($E130,MAPPING!$B$2:$F$7,3,0)</f>
        <v>VARCHAR</v>
      </c>
      <c r="R130" s="13">
        <v>50.0</v>
      </c>
      <c r="S130" s="27" t="s">
        <v>48</v>
      </c>
      <c r="T130" s="27" t="s">
        <v>48</v>
      </c>
      <c r="U130" s="27"/>
      <c r="V130" s="27"/>
      <c r="W130" t="str">
        <f t="shared" si="42"/>
        <v>SRC_ADDRESS_ID VARCHAR(50),</v>
      </c>
      <c r="X130" t="str">
        <f>VLOOKUP($E130,MAPPING!$B$2:$F$7,4,0)</f>
        <v>VARCHAR2</v>
      </c>
      <c r="Y130" s="13">
        <v>50.0</v>
      </c>
      <c r="Z130" s="27" t="s">
        <v>48</v>
      </c>
      <c r="AA130" s="27" t="s">
        <v>48</v>
      </c>
      <c r="AB130" s="27"/>
      <c r="AC130" s="27"/>
      <c r="AD130" s="29" t="str">
        <f t="shared" si="43"/>
        <v>SRC_ADDRESS_ID VARCHAR2(50),</v>
      </c>
      <c r="AE130" t="str">
        <f>VLOOKUP($E130,MAPPING!$B$2:$F$7,5,0)</f>
        <v> VARCHAR</v>
      </c>
      <c r="AF130" s="13">
        <v>50.0</v>
      </c>
      <c r="AG130" s="27" t="s">
        <v>48</v>
      </c>
      <c r="AH130" s="27" t="s">
        <v>48</v>
      </c>
      <c r="AI130" s="27"/>
      <c r="AJ130" s="27"/>
      <c r="AK130" t="str">
        <f t="shared" si="44"/>
        <v>SRC_ADDRESS_ID  VARCHAR(50),</v>
      </c>
    </row>
    <row r="131" ht="15.75" customHeight="1">
      <c r="A131" s="24"/>
      <c r="B131" s="24"/>
      <c r="C131" s="26">
        <v>2.0</v>
      </c>
      <c r="D131" t="s">
        <v>79</v>
      </c>
      <c r="E131" t="s">
        <v>7</v>
      </c>
      <c r="F131" s="13">
        <v>50.0</v>
      </c>
      <c r="G131" s="27" t="s">
        <v>48</v>
      </c>
      <c r="H131" s="27" t="s">
        <v>48</v>
      </c>
      <c r="I131" s="27"/>
      <c r="J131" t="str">
        <f>VLOOKUP($E131,MAPPING!$B$2:$F$7,2,0)</f>
        <v>STRING</v>
      </c>
      <c r="K131" s="13">
        <v>50.0</v>
      </c>
      <c r="L131" s="27" t="s">
        <v>48</v>
      </c>
      <c r="M131" s="27" t="s">
        <v>48</v>
      </c>
      <c r="N131" s="27"/>
      <c r="O131" s="27"/>
      <c r="P131" t="str">
        <f t="shared" si="41"/>
        <v>ADDRESS_LINE1 STRING,</v>
      </c>
      <c r="Q131" t="str">
        <f>VLOOKUP($E131,MAPPING!$B$2:$F$7,3,0)</f>
        <v>VARCHAR</v>
      </c>
      <c r="R131" s="13">
        <v>50.0</v>
      </c>
      <c r="S131" s="27" t="s">
        <v>48</v>
      </c>
      <c r="T131" s="27" t="s">
        <v>48</v>
      </c>
      <c r="U131" s="27"/>
      <c r="V131" s="27"/>
      <c r="W131" t="str">
        <f t="shared" si="42"/>
        <v>ADDRESS_LINE1 VARCHAR(50),</v>
      </c>
      <c r="X131" t="str">
        <f>VLOOKUP($E131,MAPPING!$B$2:$F$7,4,0)</f>
        <v>VARCHAR2</v>
      </c>
      <c r="Y131" s="13">
        <v>50.0</v>
      </c>
      <c r="Z131" s="27" t="s">
        <v>48</v>
      </c>
      <c r="AA131" s="27" t="s">
        <v>48</v>
      </c>
      <c r="AB131" s="27"/>
      <c r="AC131" s="27"/>
      <c r="AD131" s="29" t="str">
        <f t="shared" si="43"/>
        <v>ADDRESS_LINE1 VARCHAR2(50),</v>
      </c>
      <c r="AE131" t="str">
        <f>VLOOKUP($E131,MAPPING!$B$2:$F$7,5,0)</f>
        <v> VARCHAR</v>
      </c>
      <c r="AF131" s="13">
        <v>50.0</v>
      </c>
      <c r="AG131" s="27" t="s">
        <v>48</v>
      </c>
      <c r="AH131" s="27" t="s">
        <v>48</v>
      </c>
      <c r="AI131" s="27"/>
      <c r="AJ131" s="27"/>
      <c r="AK131" t="str">
        <f t="shared" si="44"/>
        <v>ADDRESS_LINE1  VARCHAR(50),</v>
      </c>
    </row>
    <row r="132" ht="15.75" customHeight="1">
      <c r="A132" s="24"/>
      <c r="B132" s="24"/>
      <c r="C132" s="26">
        <v>3.0</v>
      </c>
      <c r="D132" t="s">
        <v>80</v>
      </c>
      <c r="E132" t="s">
        <v>7</v>
      </c>
      <c r="F132" s="13">
        <v>50.0</v>
      </c>
      <c r="G132" s="27" t="s">
        <v>48</v>
      </c>
      <c r="H132" s="27" t="s">
        <v>48</v>
      </c>
      <c r="I132" s="27"/>
      <c r="J132" t="str">
        <f>VLOOKUP($E132,MAPPING!$B$2:$F$7,2,0)</f>
        <v>STRING</v>
      </c>
      <c r="K132" s="13">
        <v>50.0</v>
      </c>
      <c r="L132" s="27" t="s">
        <v>48</v>
      </c>
      <c r="M132" s="27" t="s">
        <v>48</v>
      </c>
      <c r="N132" s="27"/>
      <c r="O132" s="27"/>
      <c r="P132" t="str">
        <f t="shared" si="41"/>
        <v>ADDRESS_LINE2 STRING,</v>
      </c>
      <c r="Q132" t="str">
        <f>VLOOKUP($E132,MAPPING!$B$2:$F$7,3,0)</f>
        <v>VARCHAR</v>
      </c>
      <c r="R132" s="13">
        <v>50.0</v>
      </c>
      <c r="S132" s="27" t="s">
        <v>48</v>
      </c>
      <c r="T132" s="27" t="s">
        <v>48</v>
      </c>
      <c r="U132" s="27"/>
      <c r="V132" s="27"/>
      <c r="W132" t="str">
        <f t="shared" si="42"/>
        <v>ADDRESS_LINE2 VARCHAR(50),</v>
      </c>
      <c r="X132" t="str">
        <f>VLOOKUP($E132,MAPPING!$B$2:$F$7,4,0)</f>
        <v>VARCHAR2</v>
      </c>
      <c r="Y132" s="13">
        <v>50.0</v>
      </c>
      <c r="Z132" s="27" t="s">
        <v>48</v>
      </c>
      <c r="AA132" s="27" t="s">
        <v>48</v>
      </c>
      <c r="AB132" s="27"/>
      <c r="AC132" s="27"/>
      <c r="AD132" s="29" t="str">
        <f t="shared" si="43"/>
        <v>ADDRESS_LINE2 VARCHAR2(50),</v>
      </c>
      <c r="AE132" t="str">
        <f>VLOOKUP($E132,MAPPING!$B$2:$F$7,5,0)</f>
        <v> VARCHAR</v>
      </c>
      <c r="AF132" s="13">
        <v>50.0</v>
      </c>
      <c r="AG132" s="27" t="s">
        <v>48</v>
      </c>
      <c r="AH132" s="27" t="s">
        <v>48</v>
      </c>
      <c r="AI132" s="27"/>
      <c r="AJ132" s="27"/>
      <c r="AK132" t="str">
        <f t="shared" si="44"/>
        <v>ADDRESS_LINE2  VARCHAR(50),</v>
      </c>
    </row>
    <row r="133" ht="15.75" customHeight="1">
      <c r="A133" s="24"/>
      <c r="B133" s="24"/>
      <c r="C133" s="26">
        <v>4.0</v>
      </c>
      <c r="D133" t="s">
        <v>81</v>
      </c>
      <c r="E133" t="s">
        <v>7</v>
      </c>
      <c r="F133" s="13">
        <v>50.0</v>
      </c>
      <c r="G133" s="27" t="s">
        <v>48</v>
      </c>
      <c r="H133" s="27" t="s">
        <v>48</v>
      </c>
      <c r="I133" s="27"/>
      <c r="J133" t="str">
        <f>VLOOKUP($E133,MAPPING!$B$2:$F$7,2,0)</f>
        <v>STRING</v>
      </c>
      <c r="K133" s="13">
        <v>50.0</v>
      </c>
      <c r="L133" s="27" t="s">
        <v>48</v>
      </c>
      <c r="M133" s="27" t="s">
        <v>48</v>
      </c>
      <c r="N133" s="27"/>
      <c r="O133" s="27"/>
      <c r="P133" t="str">
        <f t="shared" si="41"/>
        <v>ADDRESS_LINE3 STRING,</v>
      </c>
      <c r="Q133" t="str">
        <f>VLOOKUP($E133,MAPPING!$B$2:$F$7,3,0)</f>
        <v>VARCHAR</v>
      </c>
      <c r="R133" s="13">
        <v>50.0</v>
      </c>
      <c r="S133" s="27" t="s">
        <v>48</v>
      </c>
      <c r="T133" s="27" t="s">
        <v>48</v>
      </c>
      <c r="U133" s="27"/>
      <c r="V133" s="27"/>
      <c r="W133" t="str">
        <f t="shared" si="42"/>
        <v>ADDRESS_LINE3 VARCHAR(50),</v>
      </c>
      <c r="X133" t="str">
        <f>VLOOKUP($E133,MAPPING!$B$2:$F$7,4,0)</f>
        <v>VARCHAR2</v>
      </c>
      <c r="Y133" s="13">
        <v>50.0</v>
      </c>
      <c r="Z133" s="27" t="s">
        <v>48</v>
      </c>
      <c r="AA133" s="27" t="s">
        <v>48</v>
      </c>
      <c r="AB133" s="27"/>
      <c r="AC133" s="27"/>
      <c r="AD133" s="29" t="str">
        <f t="shared" si="43"/>
        <v>ADDRESS_LINE3 VARCHAR2(50),</v>
      </c>
      <c r="AE133" t="str">
        <f>VLOOKUP($E133,MAPPING!$B$2:$F$7,5,0)</f>
        <v> VARCHAR</v>
      </c>
      <c r="AF133" s="13">
        <v>50.0</v>
      </c>
      <c r="AG133" s="27" t="s">
        <v>48</v>
      </c>
      <c r="AH133" s="27" t="s">
        <v>48</v>
      </c>
      <c r="AI133" s="27"/>
      <c r="AJ133" s="27"/>
      <c r="AK133" t="str">
        <f t="shared" si="44"/>
        <v>ADDRESS_LINE3  VARCHAR(50),</v>
      </c>
    </row>
    <row r="134" ht="15.75" customHeight="1">
      <c r="A134" s="24"/>
      <c r="B134" s="24"/>
      <c r="C134" s="26">
        <v>5.0</v>
      </c>
      <c r="D134" t="s">
        <v>82</v>
      </c>
      <c r="E134" t="s">
        <v>7</v>
      </c>
      <c r="F134" s="13">
        <v>100.0</v>
      </c>
      <c r="G134" s="27" t="s">
        <v>48</v>
      </c>
      <c r="H134" s="27" t="s">
        <v>48</v>
      </c>
      <c r="I134" s="27"/>
      <c r="J134" t="str">
        <f>VLOOKUP($E134,MAPPING!$B$2:$F$7,2,0)</f>
        <v>STRING</v>
      </c>
      <c r="K134" s="13">
        <v>100.0</v>
      </c>
      <c r="L134" s="27" t="s">
        <v>48</v>
      </c>
      <c r="M134" s="27" t="s">
        <v>48</v>
      </c>
      <c r="N134" s="27"/>
      <c r="O134" s="27"/>
      <c r="P134" t="str">
        <f t="shared" si="41"/>
        <v>CITY STRING,</v>
      </c>
      <c r="Q134" t="str">
        <f>VLOOKUP($E134,MAPPING!$B$2:$F$7,3,0)</f>
        <v>VARCHAR</v>
      </c>
      <c r="R134" s="13">
        <v>100.0</v>
      </c>
      <c r="S134" s="27" t="s">
        <v>48</v>
      </c>
      <c r="T134" s="27" t="s">
        <v>48</v>
      </c>
      <c r="U134" s="27"/>
      <c r="V134" s="27"/>
      <c r="W134" t="str">
        <f t="shared" si="42"/>
        <v>CITY VARCHAR(100),</v>
      </c>
      <c r="X134" t="str">
        <f>VLOOKUP($E134,MAPPING!$B$2:$F$7,4,0)</f>
        <v>VARCHAR2</v>
      </c>
      <c r="Y134" s="13">
        <v>100.0</v>
      </c>
      <c r="Z134" s="27" t="s">
        <v>48</v>
      </c>
      <c r="AA134" s="27" t="s">
        <v>48</v>
      </c>
      <c r="AB134" s="27"/>
      <c r="AC134" s="27"/>
      <c r="AD134" s="29" t="str">
        <f t="shared" si="43"/>
        <v>CITY VARCHAR2(100),</v>
      </c>
      <c r="AE134" t="str">
        <f>VLOOKUP($E134,MAPPING!$B$2:$F$7,5,0)</f>
        <v> VARCHAR</v>
      </c>
      <c r="AF134" s="13">
        <v>100.0</v>
      </c>
      <c r="AG134" s="27" t="s">
        <v>48</v>
      </c>
      <c r="AH134" s="27" t="s">
        <v>48</v>
      </c>
      <c r="AI134" s="27"/>
      <c r="AJ134" s="27"/>
      <c r="AK134" t="str">
        <f t="shared" si="44"/>
        <v>CITY  VARCHAR(100),</v>
      </c>
    </row>
    <row r="135" ht="15.75" customHeight="1">
      <c r="A135" s="24"/>
      <c r="B135" s="24"/>
      <c r="C135" s="26">
        <v>6.0</v>
      </c>
      <c r="D135" t="s">
        <v>83</v>
      </c>
      <c r="E135" t="s">
        <v>7</v>
      </c>
      <c r="F135" s="13">
        <v>100.0</v>
      </c>
      <c r="G135" s="27" t="s">
        <v>48</v>
      </c>
      <c r="H135" s="27" t="s">
        <v>48</v>
      </c>
      <c r="I135" s="27"/>
      <c r="J135" t="str">
        <f>VLOOKUP($E135,MAPPING!$B$2:$F$7,2,0)</f>
        <v>STRING</v>
      </c>
      <c r="K135" s="13">
        <v>100.0</v>
      </c>
      <c r="L135" s="27" t="s">
        <v>48</v>
      </c>
      <c r="M135" s="27" t="s">
        <v>48</v>
      </c>
      <c r="N135" s="27"/>
      <c r="O135" s="27"/>
      <c r="P135" t="str">
        <f t="shared" si="41"/>
        <v>COUNTY STRING,</v>
      </c>
      <c r="Q135" t="str">
        <f>VLOOKUP($E135,MAPPING!$B$2:$F$7,3,0)</f>
        <v>VARCHAR</v>
      </c>
      <c r="R135" s="13">
        <v>100.0</v>
      </c>
      <c r="S135" s="27" t="s">
        <v>48</v>
      </c>
      <c r="T135" s="27" t="s">
        <v>48</v>
      </c>
      <c r="U135" s="27"/>
      <c r="V135" s="27"/>
      <c r="W135" t="str">
        <f t="shared" si="42"/>
        <v>COUNTY VARCHAR(100),</v>
      </c>
      <c r="X135" t="str">
        <f>VLOOKUP($E135,MAPPING!$B$2:$F$7,4,0)</f>
        <v>VARCHAR2</v>
      </c>
      <c r="Y135" s="13">
        <v>100.0</v>
      </c>
      <c r="Z135" s="27" t="s">
        <v>48</v>
      </c>
      <c r="AA135" s="27" t="s">
        <v>48</v>
      </c>
      <c r="AB135" s="27"/>
      <c r="AC135" s="27"/>
      <c r="AD135" s="29" t="str">
        <f t="shared" si="43"/>
        <v>COUNTY VARCHAR2(100),</v>
      </c>
      <c r="AE135" t="str">
        <f>VLOOKUP($E135,MAPPING!$B$2:$F$7,5,0)</f>
        <v> VARCHAR</v>
      </c>
      <c r="AF135" s="13">
        <v>100.0</v>
      </c>
      <c r="AG135" s="27" t="s">
        <v>48</v>
      </c>
      <c r="AH135" s="27" t="s">
        <v>48</v>
      </c>
      <c r="AI135" s="27"/>
      <c r="AJ135" s="27"/>
      <c r="AK135" t="str">
        <f t="shared" si="44"/>
        <v>COUNTY  VARCHAR(100),</v>
      </c>
    </row>
    <row r="136" ht="15.75" customHeight="1">
      <c r="A136" s="24"/>
      <c r="B136" s="24"/>
      <c r="C136" s="26">
        <v>7.0</v>
      </c>
      <c r="D136" t="s">
        <v>84</v>
      </c>
      <c r="E136" t="s">
        <v>7</v>
      </c>
      <c r="F136" s="13">
        <v>100.0</v>
      </c>
      <c r="G136" s="27" t="s">
        <v>48</v>
      </c>
      <c r="H136" s="27" t="s">
        <v>48</v>
      </c>
      <c r="I136" s="27"/>
      <c r="J136" t="str">
        <f>VLOOKUP($E136,MAPPING!$B$2:$F$7,2,0)</f>
        <v>STRING</v>
      </c>
      <c r="K136" s="13">
        <v>100.0</v>
      </c>
      <c r="L136" s="27" t="s">
        <v>48</v>
      </c>
      <c r="M136" s="27" t="s">
        <v>48</v>
      </c>
      <c r="N136" s="27"/>
      <c r="O136" s="27"/>
      <c r="P136" t="str">
        <f t="shared" si="41"/>
        <v>STATE STRING,</v>
      </c>
      <c r="Q136" t="str">
        <f>VLOOKUP($E136,MAPPING!$B$2:$F$7,3,0)</f>
        <v>VARCHAR</v>
      </c>
      <c r="R136" s="13">
        <v>100.0</v>
      </c>
      <c r="S136" s="27" t="s">
        <v>48</v>
      </c>
      <c r="T136" s="27" t="s">
        <v>48</v>
      </c>
      <c r="U136" s="27"/>
      <c r="V136" s="27"/>
      <c r="W136" t="str">
        <f t="shared" si="42"/>
        <v>STATE VARCHAR(100),</v>
      </c>
      <c r="X136" t="str">
        <f>VLOOKUP($E136,MAPPING!$B$2:$F$7,4,0)</f>
        <v>VARCHAR2</v>
      </c>
      <c r="Y136" s="13">
        <v>100.0</v>
      </c>
      <c r="Z136" s="27" t="s">
        <v>48</v>
      </c>
      <c r="AA136" s="27" t="s">
        <v>48</v>
      </c>
      <c r="AB136" s="27"/>
      <c r="AC136" s="27"/>
      <c r="AD136" s="29" t="str">
        <f t="shared" si="43"/>
        <v>STATE VARCHAR2(100),</v>
      </c>
      <c r="AE136" t="str">
        <f>VLOOKUP($E136,MAPPING!$B$2:$F$7,5,0)</f>
        <v> VARCHAR</v>
      </c>
      <c r="AF136" s="13">
        <v>100.0</v>
      </c>
      <c r="AG136" s="27" t="s">
        <v>48</v>
      </c>
      <c r="AH136" s="27" t="s">
        <v>48</v>
      </c>
      <c r="AI136" s="27"/>
      <c r="AJ136" s="27"/>
      <c r="AK136" t="str">
        <f t="shared" si="44"/>
        <v>STATE  VARCHAR(100),</v>
      </c>
    </row>
    <row r="137" ht="15.75" customHeight="1">
      <c r="A137" s="24"/>
      <c r="B137" s="24"/>
      <c r="C137" s="26">
        <v>8.0</v>
      </c>
      <c r="D137" t="s">
        <v>85</v>
      </c>
      <c r="E137" t="s">
        <v>12</v>
      </c>
      <c r="F137" s="13">
        <v>10.0</v>
      </c>
      <c r="G137" s="27" t="s">
        <v>48</v>
      </c>
      <c r="H137" s="27" t="s">
        <v>48</v>
      </c>
      <c r="I137" s="27"/>
      <c r="J137" t="str">
        <f>VLOOKUP($E137,MAPPING!$B$2:$F$7,2,0)</f>
        <v>INT</v>
      </c>
      <c r="K137" s="13">
        <v>10.0</v>
      </c>
      <c r="L137" s="27" t="s">
        <v>48</v>
      </c>
      <c r="M137" s="27" t="s">
        <v>48</v>
      </c>
      <c r="N137" s="27"/>
      <c r="O137" s="27"/>
      <c r="P137" t="str">
        <f t="shared" si="41"/>
        <v>ZIPCODE INT,</v>
      </c>
      <c r="Q137" t="str">
        <f>VLOOKUP($E137,MAPPING!$B$2:$F$7,3,0)</f>
        <v>INTEGER</v>
      </c>
      <c r="R137" s="13">
        <v>10.0</v>
      </c>
      <c r="S137" s="27" t="s">
        <v>48</v>
      </c>
      <c r="T137" s="27" t="s">
        <v>48</v>
      </c>
      <c r="U137" s="27"/>
      <c r="V137" s="27"/>
      <c r="W137" t="str">
        <f t="shared" si="42"/>
        <v>ZIPCODE INTEGER(10),</v>
      </c>
      <c r="X137" t="str">
        <f>VLOOKUP($E137,MAPPING!$B$2:$F$7,4,0)</f>
        <v>INTEGER</v>
      </c>
      <c r="Y137" s="13">
        <v>10.0</v>
      </c>
      <c r="Z137" s="27" t="s">
        <v>48</v>
      </c>
      <c r="AA137" s="27" t="s">
        <v>48</v>
      </c>
      <c r="AB137" s="27"/>
      <c r="AC137" s="27"/>
      <c r="AD137" s="29" t="str">
        <f t="shared" si="43"/>
        <v>ZIPCODE INTEGER,</v>
      </c>
      <c r="AE137" t="str">
        <f>VLOOKUP($E137,MAPPING!$B$2:$F$7,5,0)</f>
        <v>INTEGER</v>
      </c>
      <c r="AF137" s="13">
        <v>10.0</v>
      </c>
      <c r="AG137" s="27" t="s">
        <v>48</v>
      </c>
      <c r="AH137" s="27" t="s">
        <v>48</v>
      </c>
      <c r="AI137" s="27"/>
      <c r="AJ137" s="27"/>
      <c r="AK137" t="str">
        <f t="shared" si="44"/>
        <v>ZIPCODE INTEGER,</v>
      </c>
    </row>
    <row r="138" ht="15.75" customHeight="1">
      <c r="A138" s="24"/>
      <c r="B138" s="24"/>
      <c r="C138" s="26">
        <v>9.0</v>
      </c>
      <c r="D138" t="s">
        <v>86</v>
      </c>
      <c r="E138" t="s">
        <v>7</v>
      </c>
      <c r="F138" s="13">
        <v>100.0</v>
      </c>
      <c r="G138" s="27" t="s">
        <v>48</v>
      </c>
      <c r="H138" s="27" t="s">
        <v>48</v>
      </c>
      <c r="I138" s="27"/>
      <c r="J138" t="str">
        <f>VLOOKUP($E138,MAPPING!$B$2:$F$7,2,0)</f>
        <v>STRING</v>
      </c>
      <c r="K138" s="13">
        <v>100.0</v>
      </c>
      <c r="L138" s="27" t="s">
        <v>48</v>
      </c>
      <c r="M138" s="27" t="s">
        <v>48</v>
      </c>
      <c r="N138" s="27"/>
      <c r="O138" s="27"/>
      <c r="P138" t="str">
        <f t="shared" si="41"/>
        <v>COUNTRY STRING,</v>
      </c>
      <c r="Q138" t="str">
        <f>VLOOKUP($E138,MAPPING!$B$2:$F$7,3,0)</f>
        <v>VARCHAR</v>
      </c>
      <c r="R138" s="13">
        <v>100.0</v>
      </c>
      <c r="S138" s="27" t="s">
        <v>48</v>
      </c>
      <c r="T138" s="27" t="s">
        <v>48</v>
      </c>
      <c r="U138" s="27"/>
      <c r="V138" s="27"/>
      <c r="W138" t="str">
        <f t="shared" si="42"/>
        <v>COUNTRY VARCHAR(100),</v>
      </c>
      <c r="X138" t="str">
        <f>VLOOKUP($E138,MAPPING!$B$2:$F$7,4,0)</f>
        <v>VARCHAR2</v>
      </c>
      <c r="Y138" s="13">
        <v>100.0</v>
      </c>
      <c r="Z138" s="27" t="s">
        <v>48</v>
      </c>
      <c r="AA138" s="27" t="s">
        <v>48</v>
      </c>
      <c r="AB138" s="27"/>
      <c r="AC138" s="27"/>
      <c r="AD138" s="29" t="str">
        <f t="shared" si="43"/>
        <v>COUNTRY VARCHAR2(100),</v>
      </c>
      <c r="AE138" t="str">
        <f>VLOOKUP($E138,MAPPING!$B$2:$F$7,5,0)</f>
        <v> VARCHAR</v>
      </c>
      <c r="AF138" s="13">
        <v>100.0</v>
      </c>
      <c r="AG138" s="27" t="s">
        <v>48</v>
      </c>
      <c r="AH138" s="27" t="s">
        <v>48</v>
      </c>
      <c r="AI138" s="27"/>
      <c r="AJ138" s="27"/>
      <c r="AK138" t="str">
        <f t="shared" si="44"/>
        <v>COUNTRY  VARCHAR(100),</v>
      </c>
    </row>
    <row r="139" ht="15.75" customHeight="1">
      <c r="A139" s="24"/>
      <c r="B139" s="24"/>
      <c r="C139" s="26">
        <v>10.0</v>
      </c>
      <c r="D139" t="s">
        <v>87</v>
      </c>
      <c r="E139" t="s">
        <v>7</v>
      </c>
      <c r="F139" s="13">
        <v>50.0</v>
      </c>
      <c r="G139" s="27" t="s">
        <v>48</v>
      </c>
      <c r="H139" s="27" t="s">
        <v>48</v>
      </c>
      <c r="I139" s="27"/>
      <c r="J139" t="str">
        <f>VLOOKUP($E139,MAPPING!$B$2:$F$7,2,0)</f>
        <v>STRING</v>
      </c>
      <c r="K139" s="13">
        <v>50.0</v>
      </c>
      <c r="L139" s="27" t="s">
        <v>48</v>
      </c>
      <c r="M139" s="27" t="s">
        <v>48</v>
      </c>
      <c r="N139" s="27"/>
      <c r="O139" s="27"/>
      <c r="P139" t="str">
        <f t="shared" si="41"/>
        <v>LATITUDE STRING,</v>
      </c>
      <c r="Q139" t="str">
        <f>VLOOKUP($E139,MAPPING!$B$2:$F$7,3,0)</f>
        <v>VARCHAR</v>
      </c>
      <c r="R139" s="13">
        <v>50.0</v>
      </c>
      <c r="S139" s="27" t="s">
        <v>48</v>
      </c>
      <c r="T139" s="27" t="s">
        <v>48</v>
      </c>
      <c r="U139" s="27"/>
      <c r="V139" s="27"/>
      <c r="W139" t="str">
        <f t="shared" si="42"/>
        <v>LATITUDE VARCHAR(50),</v>
      </c>
      <c r="X139" t="str">
        <f>VLOOKUP($E139,MAPPING!$B$2:$F$7,4,0)</f>
        <v>VARCHAR2</v>
      </c>
      <c r="Y139" s="13">
        <v>50.0</v>
      </c>
      <c r="Z139" s="27" t="s">
        <v>48</v>
      </c>
      <c r="AA139" s="27" t="s">
        <v>48</v>
      </c>
      <c r="AB139" s="27"/>
      <c r="AC139" s="27"/>
      <c r="AD139" s="29" t="str">
        <f t="shared" si="43"/>
        <v>LATITUDE VARCHAR2(50),</v>
      </c>
      <c r="AE139" t="str">
        <f>VLOOKUP($E139,MAPPING!$B$2:$F$7,5,0)</f>
        <v> VARCHAR</v>
      </c>
      <c r="AF139" s="13">
        <v>50.0</v>
      </c>
      <c r="AG139" s="27" t="s">
        <v>48</v>
      </c>
      <c r="AH139" s="27" t="s">
        <v>48</v>
      </c>
      <c r="AI139" s="27"/>
      <c r="AJ139" s="27"/>
      <c r="AK139" t="str">
        <f t="shared" si="44"/>
        <v>LATITUDE  VARCHAR(50),</v>
      </c>
    </row>
    <row r="140" ht="15.75" customHeight="1">
      <c r="A140" s="24"/>
      <c r="B140" s="24"/>
      <c r="C140" s="26">
        <v>11.0</v>
      </c>
      <c r="D140" t="s">
        <v>121</v>
      </c>
      <c r="E140" t="s">
        <v>7</v>
      </c>
      <c r="F140" s="13">
        <v>50.0</v>
      </c>
      <c r="G140" s="27" t="s">
        <v>48</v>
      </c>
      <c r="H140" s="27" t="s">
        <v>48</v>
      </c>
      <c r="I140" s="27"/>
      <c r="J140" t="str">
        <f>VLOOKUP($E140,MAPPING!$B$2:$F$7,2,0)</f>
        <v>STRING</v>
      </c>
      <c r="K140" s="13">
        <v>50.0</v>
      </c>
      <c r="L140" s="27" t="s">
        <v>48</v>
      </c>
      <c r="M140" s="27" t="s">
        <v>48</v>
      </c>
      <c r="N140" s="27"/>
      <c r="O140" s="27"/>
      <c r="P140" t="str">
        <f>CONCATENATE(UPPER($D140)," ",J140,")")</f>
        <v>LONGTITUDE STRING)</v>
      </c>
      <c r="Q140" t="str">
        <f>VLOOKUP($E140,MAPPING!$B$2:$F$7,3,0)</f>
        <v>VARCHAR</v>
      </c>
      <c r="R140" s="13">
        <v>50.0</v>
      </c>
      <c r="S140" s="27" t="s">
        <v>48</v>
      </c>
      <c r="T140" s="27" t="s">
        <v>48</v>
      </c>
      <c r="U140" s="27"/>
      <c r="V140" s="27"/>
      <c r="W140" t="str">
        <f t="shared" si="42"/>
        <v>LONGTITUDE VARCHAR(50),</v>
      </c>
      <c r="X140" t="str">
        <f>VLOOKUP($E140,MAPPING!$B$2:$F$7,4,0)</f>
        <v>VARCHAR2</v>
      </c>
      <c r="Y140" s="13">
        <v>50.0</v>
      </c>
      <c r="Z140" s="27" t="s">
        <v>48</v>
      </c>
      <c r="AA140" s="27" t="s">
        <v>48</v>
      </c>
      <c r="AB140" s="27"/>
      <c r="AC140" s="27"/>
      <c r="AD140" s="29" t="str">
        <f t="shared" si="43"/>
        <v>LONGTITUDE VARCHAR2(50),</v>
      </c>
      <c r="AE140" t="str">
        <f>VLOOKUP($E140,MAPPING!$B$2:$F$7,5,0)</f>
        <v> VARCHAR</v>
      </c>
      <c r="AF140" s="13">
        <v>50.0</v>
      </c>
      <c r="AG140" s="27" t="s">
        <v>48</v>
      </c>
      <c r="AH140" s="27" t="s">
        <v>48</v>
      </c>
      <c r="AI140" s="27"/>
      <c r="AJ140" s="27"/>
      <c r="AK140" t="str">
        <f t="shared" si="44"/>
        <v>LONGTITUDE  VARCHAR(50),</v>
      </c>
    </row>
    <row r="141" ht="15.75" customHeight="1">
      <c r="A141" s="24"/>
      <c r="B141" s="24"/>
      <c r="C141" s="26">
        <v>12.0</v>
      </c>
      <c r="D141" t="s">
        <v>68</v>
      </c>
      <c r="E141" t="s">
        <v>7</v>
      </c>
      <c r="F141" s="13">
        <v>10.0</v>
      </c>
      <c r="G141" s="27" t="s">
        <v>48</v>
      </c>
      <c r="H141" t="s">
        <v>47</v>
      </c>
      <c r="J141" t="str">
        <f>VLOOKUP($E141,MAPPING!$B$2:$F$7,2,0)</f>
        <v>STRING</v>
      </c>
      <c r="K141" s="13">
        <v>10.0</v>
      </c>
      <c r="L141" s="27" t="s">
        <v>48</v>
      </c>
      <c r="M141" t="s">
        <v>47</v>
      </c>
      <c r="Q141" t="str">
        <f>VLOOKUP($E141,MAPPING!$B$2:$F$7,3,0)</f>
        <v>VARCHAR</v>
      </c>
      <c r="R141" s="13">
        <v>10.0</v>
      </c>
      <c r="S141" s="27" t="s">
        <v>48</v>
      </c>
      <c r="T141" t="s">
        <v>47</v>
      </c>
      <c r="W141" t="str">
        <f t="shared" si="42"/>
        <v>LOAD_DATE VARCHAR(10),</v>
      </c>
      <c r="X141" t="str">
        <f>VLOOKUP($E141,MAPPING!$B$2:$F$7,4,0)</f>
        <v>VARCHAR2</v>
      </c>
      <c r="Y141" s="13">
        <v>10.0</v>
      </c>
      <c r="Z141" s="27" t="s">
        <v>48</v>
      </c>
      <c r="AA141" t="s">
        <v>47</v>
      </c>
      <c r="AD141" s="29" t="str">
        <f t="shared" si="43"/>
        <v>LOAD_DATE VARCHAR2(10),</v>
      </c>
      <c r="AE141" t="str">
        <f>VLOOKUP($E141,MAPPING!$B$2:$F$7,5,0)</f>
        <v> VARCHAR</v>
      </c>
      <c r="AF141" s="13">
        <v>10.0</v>
      </c>
      <c r="AG141" s="27" t="s">
        <v>48</v>
      </c>
      <c r="AH141" t="s">
        <v>47</v>
      </c>
      <c r="AK141" t="str">
        <f t="shared" si="44"/>
        <v>LOAD_DATE  VARCHAR(10),</v>
      </c>
    </row>
    <row r="142" ht="15.75" customHeight="1">
      <c r="A142" s="24"/>
      <c r="B142" s="24"/>
      <c r="C142" s="26">
        <v>13.0</v>
      </c>
      <c r="D142" t="s">
        <v>69</v>
      </c>
      <c r="E142" t="s">
        <v>12</v>
      </c>
      <c r="F142" s="13">
        <v>50.0</v>
      </c>
      <c r="G142" s="27" t="s">
        <v>48</v>
      </c>
      <c r="H142" t="s">
        <v>47</v>
      </c>
      <c r="J142" t="str">
        <f>VLOOKUP($E142,MAPPING!$B$2:$F$7,2,0)</f>
        <v>INT</v>
      </c>
      <c r="K142" s="13">
        <v>50.0</v>
      </c>
      <c r="L142" s="27" t="s">
        <v>48</v>
      </c>
      <c r="M142" t="s">
        <v>47</v>
      </c>
      <c r="P142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42" t="str">
        <f>VLOOKUP($E142,MAPPING!$B$2:$F$7,3,0)</f>
        <v>INTEGER</v>
      </c>
      <c r="R142" s="13">
        <v>50.0</v>
      </c>
      <c r="S142" s="27" t="s">
        <v>48</v>
      </c>
      <c r="T142" t="s">
        <v>47</v>
      </c>
      <c r="W142" s="28" t="str">
        <f>CONCATENATE(UPPER($D142)," ",Q142,"(",R142,")",IF(U142&lt;&gt;"",cov3ncatenate(" DEFAULT ",U142),""),IF(S142="Y"," NOT NULL",""),", ",CHAR(10),   "CONSTRAINT ",UPPER($D129),"_PK  PRIMARY KEY(",UPPER($D129),"));")</f>
        <v>LOAD_ID INTEGER(50), 
CONSTRAINT ADDRESS_ID_PK  PRIMARY KEY(ADDRESS_ID));</v>
      </c>
      <c r="X142" t="str">
        <f>VLOOKUP($E142,MAPPING!$B$2:$F$7,4,0)</f>
        <v>INTEGER</v>
      </c>
      <c r="Y142" s="13">
        <v>50.0</v>
      </c>
      <c r="Z142" s="27" t="s">
        <v>48</v>
      </c>
      <c r="AA142" t="s">
        <v>47</v>
      </c>
      <c r="AD142" s="29" t="str">
        <f>CONCATENATE(UPPER($D364)," ",Q359,IF(X142="INTEGER","",CONCATENATE("(",Y142,")")) ,IF(U359&lt;&gt;"",cov3ncatenate(" DEFAULT ",U359),""),IF(S359="Y"," NOT NULL",""),", ",CHAR(10),"CONSTRAINT ",UPPER($B129),"_PK  PRIMARY KEY (",UPPER($D129),"));")</f>
        <v>LOAD_ID INTEGER, 
CONSTRAINT DIM_ADDRESS_PK  PRIMARY KEY (ADDRESS_ID));</v>
      </c>
      <c r="AE142" t="str">
        <f>VLOOKUP($E142,MAPPING!$B$2:$F$7,5,0)</f>
        <v>INTEGER</v>
      </c>
      <c r="AF142" s="13">
        <v>50.0</v>
      </c>
      <c r="AG142" s="27" t="s">
        <v>48</v>
      </c>
      <c r="AH142" t="s">
        <v>47</v>
      </c>
      <c r="AK142" s="28" t="str">
        <f>CONCATENATE(UPPER($D142)," ",AE142,IF(AE142="INTEGER","",CONCATENATE("(",AF142,")")),IF(AI142&lt;&gt;"",cov3ncatenate(" DEFAULT ",AI142),""),IF(AG142="Y"," NOT NULL",""),", ",CHAR(10),    "CONSTRAINT ",UPPER($D129),"_DIM__PK  PRIMARY KEY(",UPPER($D129),"));")</f>
        <v>LOAD_ID INTEGER, 
CONSTRAINT ADDRESS_ID_DIM__PK  PRIMARY KEY(ADDRESS_ID));</v>
      </c>
    </row>
    <row r="143" ht="15.75" customHeight="1">
      <c r="A143" s="24"/>
      <c r="B143" s="24" t="s">
        <v>122</v>
      </c>
      <c r="C143" s="26">
        <v>0.0</v>
      </c>
      <c r="D143" t="s">
        <v>90</v>
      </c>
      <c r="E143" t="s">
        <v>7</v>
      </c>
      <c r="F143" s="13">
        <v>50.0</v>
      </c>
      <c r="G143" t="s">
        <v>47</v>
      </c>
      <c r="H143" s="27" t="s">
        <v>48</v>
      </c>
      <c r="I143">
        <v>0.0</v>
      </c>
      <c r="J143" t="str">
        <f>VLOOKUP($E143,MAPPING!$B$2:$F$7,2,0)</f>
        <v>STRING</v>
      </c>
      <c r="K143" s="13">
        <v>50.0</v>
      </c>
      <c r="L143" t="s">
        <v>47</v>
      </c>
      <c r="M143" s="27" t="s">
        <v>48</v>
      </c>
      <c r="N143">
        <v>0.0</v>
      </c>
      <c r="O143" s="28" t="str">
        <f>CONCATENATE("DROP TABLE IF EXISTS ",UPPER($B$143),";",CHAR(10),"CREATE TABLE ",UPPER($B$143),"(")</f>
        <v>DROP TABLE IF EXISTS DIM_BANK;
CREATE TABLE DIM_BANK(</v>
      </c>
      <c r="P143" t="str">
        <f t="shared" ref="P143:P148" si="45">CONCATENATE(UPPER($D143)," ",J143,",")</f>
        <v>BANK_ID STRING,</v>
      </c>
      <c r="Q143" t="str">
        <f>VLOOKUP($E143,MAPPING!$B$2:$F$7,3,0)</f>
        <v>VARCHAR</v>
      </c>
      <c r="R143" s="13">
        <v>50.0</v>
      </c>
      <c r="S143" t="s">
        <v>47</v>
      </c>
      <c r="T143" s="27" t="s">
        <v>48</v>
      </c>
      <c r="U143">
        <v>0.0</v>
      </c>
      <c r="V143" s="28" t="str">
        <f>CONCATENATE("DROP TABLE IF EXISTS ",UPPER($B$143),";",CHAR(10),"CREATE TABLE ",UPPER($B$143),"(")</f>
        <v>DROP TABLE IF EXISTS DIM_BANK;
CREATE TABLE DIM_BANK(</v>
      </c>
      <c r="W143" t="str">
        <f t="shared" ref="W143:W150" si="46">CONCATENATE(UPPER($D143)," ",Q143,"(",R143,")",IF(U143&lt;&gt;"",CONCATENATE(" DEFAULT ",U143),""),IF(S143="Y"," NOT NULL",""),",")</f>
        <v>BANK_ID VARCHAR(50) DEFAULT 0 NOT NULL,</v>
      </c>
      <c r="X143" t="str">
        <f>VLOOKUP($E143,MAPPING!$B$2:$F$7,4,0)</f>
        <v>VARCHAR2</v>
      </c>
      <c r="Y143" s="13">
        <v>50.0</v>
      </c>
      <c r="Z143" t="s">
        <v>47</v>
      </c>
      <c r="AA143" s="27" t="s">
        <v>48</v>
      </c>
      <c r="AB143">
        <v>0.0</v>
      </c>
      <c r="AC143" s="28" t="str">
        <f>CONCATENATE("DROP TABLE  ",UPPER($B$143),";",CHAR(10),"CREATE TABLE ",UPPER($B$143),"(",CHAR(10),)</f>
        <v>DROP TABLE  DIM_BANK;
CREATE TABLE DIM_BANK(
</v>
      </c>
      <c r="AD143" s="29" t="str">
        <f t="shared" ref="AD143:AD150" si="47">CONCATENATE(UPPER($D143)," ",X143,IF(X143="INTEGER","",CONCATENATE("(",Y143,")")) ,IF(Z143="Y"," NOT NULL",""),",")</f>
        <v>BANK_ID VARCHAR2(50) NOT NULL,</v>
      </c>
      <c r="AE143" t="str">
        <f>VLOOKUP($E143,MAPPING!$B$2:$F$7,5,0)</f>
        <v> VARCHAR</v>
      </c>
      <c r="AF143" s="13">
        <v>50.0</v>
      </c>
      <c r="AG143" t="s">
        <v>47</v>
      </c>
      <c r="AH143" s="27" t="s">
        <v>48</v>
      </c>
      <c r="AI143">
        <v>0.0</v>
      </c>
      <c r="AJ143" s="28" t="str">
        <f>CONCATENATE("DROP TABLE IF EXISTS ",UPPER($B$143),";",CHAR(10),"CREATE TABLE ",UPPER($B$143),"(")</f>
        <v>DROP TABLE IF EXISTS DIM_BANK;
CREATE TABLE DIM_BANK(</v>
      </c>
      <c r="AK143" t="str">
        <f t="shared" ref="AK143:AK150" si="48">CONCATENATE(UPPER($D143)," ",AE143,IF(AE143="INTEGER","",CONCATENATE("(",AF143,")")),IF(AI143&lt;&gt;"",CONCATENATE(" DEFAULT ",AI143),""),IF(AG143="Y"," NOT NULL",""),",")</f>
        <v>BANK_ID  VARCHAR(50) DEFAULT 0 NOT NULL,</v>
      </c>
    </row>
    <row r="144" ht="15.75" customHeight="1">
      <c r="A144" s="24"/>
      <c r="B144" s="24"/>
      <c r="C144" s="26">
        <v>1.0</v>
      </c>
      <c r="D144" t="s">
        <v>123</v>
      </c>
      <c r="E144" t="s">
        <v>7</v>
      </c>
      <c r="F144" s="13">
        <v>50.0</v>
      </c>
      <c r="G144" s="27" t="s">
        <v>48</v>
      </c>
      <c r="H144" s="27" t="s">
        <v>48</v>
      </c>
      <c r="I144" s="27"/>
      <c r="J144" t="str">
        <f>VLOOKUP($E144,MAPPING!$B$2:$F$7,2,0)</f>
        <v>STRING</v>
      </c>
      <c r="K144" s="13">
        <v>50.0</v>
      </c>
      <c r="L144" s="27" t="s">
        <v>48</v>
      </c>
      <c r="M144" s="27" t="s">
        <v>48</v>
      </c>
      <c r="N144" s="27"/>
      <c r="O144" s="27"/>
      <c r="P144" t="str">
        <f t="shared" si="45"/>
        <v>SRC_BANK_ID STRING,</v>
      </c>
      <c r="Q144" t="str">
        <f>VLOOKUP($E144,MAPPING!$B$2:$F$7,3,0)</f>
        <v>VARCHAR</v>
      </c>
      <c r="R144" s="13">
        <v>50.0</v>
      </c>
      <c r="S144" s="27" t="s">
        <v>48</v>
      </c>
      <c r="T144" s="27" t="s">
        <v>48</v>
      </c>
      <c r="U144" s="27"/>
      <c r="V144" s="27"/>
      <c r="W144" t="str">
        <f t="shared" si="46"/>
        <v>SRC_BANK_ID VARCHAR(50),</v>
      </c>
      <c r="X144" t="str">
        <f>VLOOKUP($E144,MAPPING!$B$2:$F$7,4,0)</f>
        <v>VARCHAR2</v>
      </c>
      <c r="Y144" s="13">
        <v>50.0</v>
      </c>
      <c r="Z144" s="27" t="s">
        <v>48</v>
      </c>
      <c r="AA144" s="27" t="s">
        <v>48</v>
      </c>
      <c r="AB144" s="27"/>
      <c r="AC144" s="27"/>
      <c r="AD144" s="29" t="str">
        <f t="shared" si="47"/>
        <v>SRC_BANK_ID VARCHAR2(50),</v>
      </c>
      <c r="AE144" t="str">
        <f>VLOOKUP($E144,MAPPING!$B$2:$F$7,5,0)</f>
        <v> VARCHAR</v>
      </c>
      <c r="AF144" s="13">
        <v>50.0</v>
      </c>
      <c r="AG144" s="27" t="s">
        <v>48</v>
      </c>
      <c r="AH144" s="27" t="s">
        <v>48</v>
      </c>
      <c r="AI144" s="27"/>
      <c r="AJ144" s="27"/>
      <c r="AK144" t="str">
        <f t="shared" si="48"/>
        <v>SRC_BANK_ID  VARCHAR(50),</v>
      </c>
    </row>
    <row r="145" ht="15.75" customHeight="1">
      <c r="A145" s="24"/>
      <c r="B145" s="24"/>
      <c r="C145" s="26">
        <v>2.0</v>
      </c>
      <c r="D145" t="s">
        <v>91</v>
      </c>
      <c r="E145" t="s">
        <v>7</v>
      </c>
      <c r="F145" s="13">
        <v>10.0</v>
      </c>
      <c r="G145" s="27" t="s">
        <v>48</v>
      </c>
      <c r="H145" s="27" t="s">
        <v>48</v>
      </c>
      <c r="I145" s="27"/>
      <c r="J145" t="str">
        <f>VLOOKUP($E145,MAPPING!$B$2:$F$7,2,0)</f>
        <v>STRING</v>
      </c>
      <c r="K145" s="13">
        <v>10.0</v>
      </c>
      <c r="L145" s="27" t="s">
        <v>48</v>
      </c>
      <c r="M145" s="27" t="s">
        <v>48</v>
      </c>
      <c r="N145" s="27"/>
      <c r="O145" s="27"/>
      <c r="P145" t="str">
        <f t="shared" si="45"/>
        <v>BANK_CODE STRING,</v>
      </c>
      <c r="Q145" t="str">
        <f>VLOOKUP($E145,MAPPING!$B$2:$F$7,3,0)</f>
        <v>VARCHAR</v>
      </c>
      <c r="R145" s="13">
        <v>10.0</v>
      </c>
      <c r="S145" s="27" t="s">
        <v>48</v>
      </c>
      <c r="T145" s="27" t="s">
        <v>48</v>
      </c>
      <c r="U145" s="27"/>
      <c r="V145" s="27"/>
      <c r="W145" t="str">
        <f t="shared" si="46"/>
        <v>BANK_CODE VARCHAR(10),</v>
      </c>
      <c r="X145" t="str">
        <f>VLOOKUP($E145,MAPPING!$B$2:$F$7,4,0)</f>
        <v>VARCHAR2</v>
      </c>
      <c r="Y145" s="13">
        <v>10.0</v>
      </c>
      <c r="Z145" s="27" t="s">
        <v>48</v>
      </c>
      <c r="AA145" s="27" t="s">
        <v>48</v>
      </c>
      <c r="AB145" s="27"/>
      <c r="AC145" s="27"/>
      <c r="AD145" s="29" t="str">
        <f t="shared" si="47"/>
        <v>BANK_CODE VARCHAR2(10),</v>
      </c>
      <c r="AE145" t="str">
        <f>VLOOKUP($E145,MAPPING!$B$2:$F$7,5,0)</f>
        <v> VARCHAR</v>
      </c>
      <c r="AF145" s="13">
        <v>10.0</v>
      </c>
      <c r="AG145" s="27" t="s">
        <v>48</v>
      </c>
      <c r="AH145" s="27" t="s">
        <v>48</v>
      </c>
      <c r="AI145" s="27"/>
      <c r="AJ145" s="27"/>
      <c r="AK145" t="str">
        <f t="shared" si="48"/>
        <v>BANK_CODE  VARCHAR(10),</v>
      </c>
    </row>
    <row r="146" ht="15.75" customHeight="1">
      <c r="A146" s="24"/>
      <c r="B146" s="24"/>
      <c r="C146" s="26">
        <v>3.0</v>
      </c>
      <c r="D146" t="s">
        <v>92</v>
      </c>
      <c r="E146" t="s">
        <v>7</v>
      </c>
      <c r="F146" s="13">
        <v>100.0</v>
      </c>
      <c r="G146" s="27" t="s">
        <v>48</v>
      </c>
      <c r="H146" s="27" t="s">
        <v>48</v>
      </c>
      <c r="I146" s="27"/>
      <c r="J146" t="str">
        <f>VLOOKUP($E146,MAPPING!$B$2:$F$7,2,0)</f>
        <v>STRING</v>
      </c>
      <c r="K146" s="13">
        <v>100.0</v>
      </c>
      <c r="L146" s="27" t="s">
        <v>48</v>
      </c>
      <c r="M146" s="27" t="s">
        <v>48</v>
      </c>
      <c r="N146" s="27"/>
      <c r="O146" s="27"/>
      <c r="P146" t="str">
        <f t="shared" si="45"/>
        <v>BANK_NAME STRING,</v>
      </c>
      <c r="Q146" t="str">
        <f>VLOOKUP($E146,MAPPING!$B$2:$F$7,3,0)</f>
        <v>VARCHAR</v>
      </c>
      <c r="R146" s="13">
        <v>100.0</v>
      </c>
      <c r="S146" s="27" t="s">
        <v>48</v>
      </c>
      <c r="T146" s="27" t="s">
        <v>48</v>
      </c>
      <c r="U146" s="27"/>
      <c r="V146" s="27"/>
      <c r="W146" t="str">
        <f t="shared" si="46"/>
        <v>BANK_NAME VARCHAR(100),</v>
      </c>
      <c r="X146" t="str">
        <f>VLOOKUP($E146,MAPPING!$B$2:$F$7,4,0)</f>
        <v>VARCHAR2</v>
      </c>
      <c r="Y146" s="13">
        <v>100.0</v>
      </c>
      <c r="Z146" s="27" t="s">
        <v>48</v>
      </c>
      <c r="AA146" s="27" t="s">
        <v>48</v>
      </c>
      <c r="AB146" s="27"/>
      <c r="AC146" s="27"/>
      <c r="AD146" s="29" t="str">
        <f t="shared" si="47"/>
        <v>BANK_NAME VARCHAR2(100),</v>
      </c>
      <c r="AE146" t="str">
        <f>VLOOKUP($E146,MAPPING!$B$2:$F$7,5,0)</f>
        <v> VARCHAR</v>
      </c>
      <c r="AF146" s="13">
        <v>100.0</v>
      </c>
      <c r="AG146" s="27" t="s">
        <v>48</v>
      </c>
      <c r="AH146" s="27" t="s">
        <v>48</v>
      </c>
      <c r="AI146" s="27"/>
      <c r="AJ146" s="27"/>
      <c r="AK146" t="str">
        <f t="shared" si="48"/>
        <v>BANK_NAME  VARCHAR(100),</v>
      </c>
    </row>
    <row r="147" ht="15.75" customHeight="1">
      <c r="A147" s="24"/>
      <c r="B147" s="24"/>
      <c r="C147" s="26">
        <v>4.0</v>
      </c>
      <c r="D147" t="s">
        <v>93</v>
      </c>
      <c r="E147" t="s">
        <v>7</v>
      </c>
      <c r="F147" s="13">
        <v>50.0</v>
      </c>
      <c r="G147" s="27" t="s">
        <v>48</v>
      </c>
      <c r="H147" s="27" t="s">
        <v>48</v>
      </c>
      <c r="I147" s="27"/>
      <c r="J147" t="str">
        <f>VLOOKUP($E147,MAPPING!$B$2:$F$7,2,0)</f>
        <v>STRING</v>
      </c>
      <c r="K147" s="13">
        <v>50.0</v>
      </c>
      <c r="L147" s="27" t="s">
        <v>48</v>
      </c>
      <c r="M147" s="27" t="s">
        <v>48</v>
      </c>
      <c r="N147" s="27"/>
      <c r="O147" s="27"/>
      <c r="P147" t="str">
        <f t="shared" si="45"/>
        <v>BANK_ACCOUNT_NUMBER STRING,</v>
      </c>
      <c r="Q147" t="str">
        <f>VLOOKUP($E147,MAPPING!$B$2:$F$7,3,0)</f>
        <v>VARCHAR</v>
      </c>
      <c r="R147" s="13">
        <v>50.0</v>
      </c>
      <c r="S147" s="27" t="s">
        <v>48</v>
      </c>
      <c r="T147" s="27" t="s">
        <v>48</v>
      </c>
      <c r="U147" s="27"/>
      <c r="V147" s="27"/>
      <c r="W147" t="str">
        <f t="shared" si="46"/>
        <v>BANK_ACCOUNT_NUMBER VARCHAR(50),</v>
      </c>
      <c r="X147" t="str">
        <f>VLOOKUP($E147,MAPPING!$B$2:$F$7,4,0)</f>
        <v>VARCHAR2</v>
      </c>
      <c r="Y147" s="13">
        <v>50.0</v>
      </c>
      <c r="Z147" s="27" t="s">
        <v>48</v>
      </c>
      <c r="AA147" s="27" t="s">
        <v>48</v>
      </c>
      <c r="AB147" s="27"/>
      <c r="AC147" s="27"/>
      <c r="AD147" s="29" t="str">
        <f t="shared" si="47"/>
        <v>BANK_ACCOUNT_NUMBER VARCHAR2(50),</v>
      </c>
      <c r="AE147" t="str">
        <f>VLOOKUP($E147,MAPPING!$B$2:$F$7,5,0)</f>
        <v> VARCHAR</v>
      </c>
      <c r="AF147" s="13">
        <v>50.0</v>
      </c>
      <c r="AG147" s="27" t="s">
        <v>48</v>
      </c>
      <c r="AH147" s="27" t="s">
        <v>48</v>
      </c>
      <c r="AI147" s="27"/>
      <c r="AJ147" s="27"/>
      <c r="AK147" t="str">
        <f t="shared" si="48"/>
        <v>BANK_ACCOUNT_NUMBER  VARCHAR(50),</v>
      </c>
    </row>
    <row r="148" ht="15.75" customHeight="1">
      <c r="A148" s="24"/>
      <c r="B148" s="24"/>
      <c r="C148" s="26">
        <v>5.0</v>
      </c>
      <c r="D148" t="s">
        <v>94</v>
      </c>
      <c r="E148" t="s">
        <v>7</v>
      </c>
      <c r="F148" s="13">
        <v>50.0</v>
      </c>
      <c r="G148" s="27" t="s">
        <v>48</v>
      </c>
      <c r="H148" s="27" t="s">
        <v>48</v>
      </c>
      <c r="I148" s="27"/>
      <c r="J148" t="str">
        <f>VLOOKUP($E148,MAPPING!$B$2:$F$7,2,0)</f>
        <v>STRING</v>
      </c>
      <c r="K148" s="13">
        <v>50.0</v>
      </c>
      <c r="L148" s="27" t="s">
        <v>48</v>
      </c>
      <c r="M148" s="27" t="s">
        <v>48</v>
      </c>
      <c r="N148" s="27"/>
      <c r="O148" s="27"/>
      <c r="P148" t="str">
        <f t="shared" si="45"/>
        <v>BANK_CURRENCY_CODE STRING,</v>
      </c>
      <c r="Q148" t="str">
        <f>VLOOKUP($E148,MAPPING!$B$2:$F$7,3,0)</f>
        <v>VARCHAR</v>
      </c>
      <c r="R148" s="13">
        <v>50.0</v>
      </c>
      <c r="S148" s="27" t="s">
        <v>48</v>
      </c>
      <c r="T148" s="27" t="s">
        <v>48</v>
      </c>
      <c r="U148" s="27"/>
      <c r="V148" s="27"/>
      <c r="W148" t="str">
        <f t="shared" si="46"/>
        <v>BANK_CURRENCY_CODE VARCHAR(50),</v>
      </c>
      <c r="X148" t="str">
        <f>VLOOKUP($E148,MAPPING!$B$2:$F$7,4,0)</f>
        <v>VARCHAR2</v>
      </c>
      <c r="Y148" s="13">
        <v>50.0</v>
      </c>
      <c r="Z148" s="27" t="s">
        <v>48</v>
      </c>
      <c r="AA148" s="27" t="s">
        <v>48</v>
      </c>
      <c r="AB148" s="27"/>
      <c r="AC148" s="27"/>
      <c r="AD148" s="29" t="str">
        <f t="shared" si="47"/>
        <v>BANK_CURRENCY_CODE VARCHAR2(50),</v>
      </c>
      <c r="AE148" t="str">
        <f>VLOOKUP($E148,MAPPING!$B$2:$F$7,5,0)</f>
        <v> VARCHAR</v>
      </c>
      <c r="AF148" s="13">
        <v>50.0</v>
      </c>
      <c r="AG148" s="27" t="s">
        <v>48</v>
      </c>
      <c r="AH148" s="27" t="s">
        <v>48</v>
      </c>
      <c r="AI148" s="27"/>
      <c r="AJ148" s="27"/>
      <c r="AK148" t="str">
        <f t="shared" si="48"/>
        <v>BANK_CURRENCY_CODE  VARCHAR(50),</v>
      </c>
    </row>
    <row r="149" ht="15.75" customHeight="1">
      <c r="A149" s="24"/>
      <c r="B149" s="24"/>
      <c r="C149" s="26">
        <v>6.0</v>
      </c>
      <c r="D149" t="s">
        <v>95</v>
      </c>
      <c r="E149" t="s">
        <v>12</v>
      </c>
      <c r="F149" s="13">
        <v>20.0</v>
      </c>
      <c r="G149" s="27" t="s">
        <v>48</v>
      </c>
      <c r="H149" s="27" t="s">
        <v>48</v>
      </c>
      <c r="I149" s="27"/>
      <c r="J149" t="str">
        <f>VLOOKUP($E149,MAPPING!$B$2:$F$7,2,0)</f>
        <v>INT</v>
      </c>
      <c r="K149" s="13">
        <v>20.0</v>
      </c>
      <c r="L149" s="27" t="s">
        <v>48</v>
      </c>
      <c r="M149" s="27" t="s">
        <v>48</v>
      </c>
      <c r="N149" s="27"/>
      <c r="O149" s="27"/>
      <c r="P149" t="str">
        <f>CONCATENATE(UPPER($D149)," ",J149,")")</f>
        <v>BANK_CHECK_DIGITS INT)</v>
      </c>
      <c r="Q149" t="str">
        <f>VLOOKUP($E149,MAPPING!$B$2:$F$7,3,0)</f>
        <v>INTEGER</v>
      </c>
      <c r="R149" s="13">
        <v>20.0</v>
      </c>
      <c r="S149" s="27" t="s">
        <v>48</v>
      </c>
      <c r="T149" s="27" t="s">
        <v>48</v>
      </c>
      <c r="U149" s="27"/>
      <c r="V149" s="27"/>
      <c r="W149" t="str">
        <f t="shared" si="46"/>
        <v>BANK_CHECK_DIGITS INTEGER(20),</v>
      </c>
      <c r="X149" t="str">
        <f>VLOOKUP($E149,MAPPING!$B$2:$F$7,4,0)</f>
        <v>INTEGER</v>
      </c>
      <c r="Y149" s="13">
        <v>20.0</v>
      </c>
      <c r="Z149" s="27" t="s">
        <v>48</v>
      </c>
      <c r="AA149" s="27" t="s">
        <v>48</v>
      </c>
      <c r="AB149" s="27"/>
      <c r="AC149" s="27"/>
      <c r="AD149" s="29" t="str">
        <f t="shared" si="47"/>
        <v>BANK_CHECK_DIGITS INTEGER,</v>
      </c>
      <c r="AE149" t="str">
        <f>VLOOKUP($E149,MAPPING!$B$2:$F$7,5,0)</f>
        <v>INTEGER</v>
      </c>
      <c r="AF149" s="13">
        <v>20.0</v>
      </c>
      <c r="AG149" s="27" t="s">
        <v>48</v>
      </c>
      <c r="AH149" s="27" t="s">
        <v>48</v>
      </c>
      <c r="AI149" s="27"/>
      <c r="AJ149" s="27"/>
      <c r="AK149" t="str">
        <f t="shared" si="48"/>
        <v>BANK_CHECK_DIGITS INTEGER,</v>
      </c>
    </row>
    <row r="150" ht="15.75" customHeight="1">
      <c r="A150" s="24"/>
      <c r="B150" s="24"/>
      <c r="C150" s="26">
        <v>7.0</v>
      </c>
      <c r="D150" t="s">
        <v>68</v>
      </c>
      <c r="E150" t="s">
        <v>7</v>
      </c>
      <c r="F150" s="13">
        <v>10.0</v>
      </c>
      <c r="G150" s="27" t="s">
        <v>48</v>
      </c>
      <c r="H150" t="s">
        <v>47</v>
      </c>
      <c r="J150" t="str">
        <f>VLOOKUP($E150,MAPPING!$B$2:$F$7,2,0)</f>
        <v>STRING</v>
      </c>
      <c r="K150" s="13">
        <v>10.0</v>
      </c>
      <c r="L150" s="27" t="s">
        <v>48</v>
      </c>
      <c r="M150" t="s">
        <v>47</v>
      </c>
      <c r="Q150" t="str">
        <f>VLOOKUP($E150,MAPPING!$B$2:$F$7,3,0)</f>
        <v>VARCHAR</v>
      </c>
      <c r="R150" s="13">
        <v>10.0</v>
      </c>
      <c r="S150" s="27" t="s">
        <v>48</v>
      </c>
      <c r="T150" t="s">
        <v>47</v>
      </c>
      <c r="W150" t="str">
        <f t="shared" si="46"/>
        <v>LOAD_DATE VARCHAR(10),</v>
      </c>
      <c r="X150" t="str">
        <f>VLOOKUP($E150,MAPPING!$B$2:$F$7,4,0)</f>
        <v>VARCHAR2</v>
      </c>
      <c r="Y150" s="13">
        <v>10.0</v>
      </c>
      <c r="Z150" s="27" t="s">
        <v>48</v>
      </c>
      <c r="AA150" t="s">
        <v>47</v>
      </c>
      <c r="AD150" s="29" t="str">
        <f t="shared" si="47"/>
        <v>LOAD_DATE VARCHAR2(10),</v>
      </c>
      <c r="AE150" t="str">
        <f>VLOOKUP($E150,MAPPING!$B$2:$F$7,5,0)</f>
        <v> VARCHAR</v>
      </c>
      <c r="AF150" s="13">
        <v>10.0</v>
      </c>
      <c r="AG150" s="27" t="s">
        <v>48</v>
      </c>
      <c r="AH150" t="s">
        <v>47</v>
      </c>
      <c r="AK150" t="str">
        <f t="shared" si="48"/>
        <v>LOAD_DATE  VARCHAR(10),</v>
      </c>
    </row>
    <row r="151" ht="15.75" customHeight="1">
      <c r="A151" s="24"/>
      <c r="B151" s="24"/>
      <c r="C151" s="26">
        <v>8.0</v>
      </c>
      <c r="D151" t="s">
        <v>69</v>
      </c>
      <c r="E151" t="s">
        <v>12</v>
      </c>
      <c r="F151" s="13">
        <v>50.0</v>
      </c>
      <c r="G151" s="27" t="s">
        <v>48</v>
      </c>
      <c r="H151" t="s">
        <v>47</v>
      </c>
      <c r="J151" t="str">
        <f>VLOOKUP($E151,MAPPING!$B$2:$F$7,2,0)</f>
        <v>INT</v>
      </c>
      <c r="K151" s="13">
        <v>50.0</v>
      </c>
      <c r="L151" s="27" t="s">
        <v>48</v>
      </c>
      <c r="M151" t="s">
        <v>47</v>
      </c>
      <c r="P151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51" t="str">
        <f>VLOOKUP($E151,MAPPING!$B$2:$F$7,3,0)</f>
        <v>INTEGER</v>
      </c>
      <c r="R151" s="13">
        <v>50.0</v>
      </c>
      <c r="S151" s="27" t="s">
        <v>48</v>
      </c>
      <c r="T151" t="s">
        <v>47</v>
      </c>
      <c r="W151" s="28" t="str">
        <f>CONCATENATE(UPPER($D151)," ",Q151,"(",R151,")",IF(U151&lt;&gt;"",cov3ncatenate(" DEFAULT ",U151),""),IF(S151="Y"," NOT NULL",""),", ",CHAR(10),   "CONSTRAINT ",UPPER($D143),"_PK  PRIMARY KEY(",UPPER($D143),"));")</f>
        <v>LOAD_ID INTEGER(50), 
CONSTRAINT BANK_ID_PK  PRIMARY KEY(BANK_ID));</v>
      </c>
      <c r="X151" t="str">
        <f>VLOOKUP($E151,MAPPING!$B$2:$F$7,4,0)</f>
        <v>INTEGER</v>
      </c>
      <c r="Y151" s="13">
        <v>50.0</v>
      </c>
      <c r="Z151" s="27" t="s">
        <v>48</v>
      </c>
      <c r="AA151" t="s">
        <v>47</v>
      </c>
      <c r="AD151" s="29" t="str">
        <f>CONCATENATE(UPPER($D364)," ",Q359,IF(X151="INTEGER","",CONCATENATE("(",Y151,")")) ,IF(U359&lt;&gt;"",cov3ncatenate(" DEFAULT ",U359),""),IF(S359="Y"," NOT NULL",""),", ",CHAR(10),"CONSTRAINT ",UPPER($B143),"_PK  PRIMARY KEY (",UPPER($D143),"));")</f>
        <v>LOAD_ID INTEGER, 
CONSTRAINT DIM_BANK_PK  PRIMARY KEY (BANK_ID));</v>
      </c>
      <c r="AE151" t="str">
        <f>VLOOKUP($E151,MAPPING!$B$2:$F$7,5,0)</f>
        <v>INTEGER</v>
      </c>
      <c r="AF151" s="13">
        <v>50.0</v>
      </c>
      <c r="AG151" s="27" t="s">
        <v>48</v>
      </c>
      <c r="AH151" t="s">
        <v>47</v>
      </c>
      <c r="AK151" s="28" t="str">
        <f>CONCATENATE(UPPER($D151)," ",AE151,IF(AE151="INTEGER","",CONCATENATE("(",AF151,")")),IF(AI151&lt;&gt;"",cov3ncatenate(" DEFAULT ",AI151),""),IF(AG151="Y"," NOT NULL",""),", ",CHAR(10),    "CONSTRAINT ",UPPER($D143),"_DIM__PK  PRIMARY KEY(",UPPER($D143),"));")</f>
        <v>LOAD_ID INTEGER, 
CONSTRAINT BANK_ID_DIM__PK  PRIMARY KEY(BANK_ID));</v>
      </c>
    </row>
    <row r="152" ht="15.75" customHeight="1">
      <c r="A152" s="24"/>
      <c r="B152" s="24" t="s">
        <v>124</v>
      </c>
      <c r="C152" s="26">
        <v>0.0</v>
      </c>
      <c r="D152" t="s">
        <v>97</v>
      </c>
      <c r="E152" t="s">
        <v>7</v>
      </c>
      <c r="F152" s="13">
        <v>50.0</v>
      </c>
      <c r="G152" t="s">
        <v>47</v>
      </c>
      <c r="H152" s="27" t="s">
        <v>48</v>
      </c>
      <c r="I152">
        <v>0.0</v>
      </c>
      <c r="J152" t="str">
        <f>VLOOKUP($E152,MAPPING!$B$2:$F$7,2,0)</f>
        <v>STRING</v>
      </c>
      <c r="K152" s="13">
        <v>50.0</v>
      </c>
      <c r="L152" t="s">
        <v>47</v>
      </c>
      <c r="M152" s="27" t="s">
        <v>48</v>
      </c>
      <c r="N152">
        <v>0.0</v>
      </c>
      <c r="O152" s="28" t="str">
        <f>CONCATENATE("DROP TABLE IF EXISTS ",UPPER($B$152),";",CHAR(10),"CREATE TABLE ",UPPER($B$152),"(")</f>
        <v>DROP TABLE IF EXISTS DIM_BRANCH;
CREATE TABLE DIM_BRANCH(</v>
      </c>
      <c r="P152" t="str">
        <f t="shared" ref="P152:P158" si="49">CONCATENATE(UPPER($D152)," ",J152,",")</f>
        <v>BRANCH_ID STRING,</v>
      </c>
      <c r="Q152" t="str">
        <f>VLOOKUP($E152,MAPPING!$B$2:$F$7,3,0)</f>
        <v>VARCHAR</v>
      </c>
      <c r="R152" s="13">
        <v>50.0</v>
      </c>
      <c r="S152" t="s">
        <v>47</v>
      </c>
      <c r="T152" s="27" t="s">
        <v>48</v>
      </c>
      <c r="U152">
        <v>0.0</v>
      </c>
      <c r="V152" s="28" t="str">
        <f>CONCATENATE("DROP TABLE IF EXISTS ",UPPER($B$152),";",CHAR(10),"CREATE TABLE ",UPPER($B$152),"(")</f>
        <v>DROP TABLE IF EXISTS DIM_BRANCH;
CREATE TABLE DIM_BRANCH(</v>
      </c>
      <c r="W152" t="str">
        <f t="shared" ref="W152:W160" si="50">CONCATENATE(UPPER($D152)," ",Q152,"(",R152,")",IF(U152&lt;&gt;"",CONCATENATE(" DEFAULT ",U152),""),IF(S152="Y"," NOT NULL",""),",")</f>
        <v>BRANCH_ID VARCHAR(50) DEFAULT 0 NOT NULL,</v>
      </c>
      <c r="X152" t="str">
        <f>VLOOKUP($E152,MAPPING!$B$2:$F$7,4,0)</f>
        <v>VARCHAR2</v>
      </c>
      <c r="Y152" s="13">
        <v>50.0</v>
      </c>
      <c r="Z152" t="s">
        <v>47</v>
      </c>
      <c r="AA152" s="27" t="s">
        <v>48</v>
      </c>
      <c r="AB152">
        <v>0.0</v>
      </c>
      <c r="AC152" s="28" t="str">
        <f>CONCATENATE("DROP TABLE ",UPPER($B$152),";",CHAR(10),"CREATE TABLE ",UPPER($B$152),"(",CHAR(10),)</f>
        <v>DROP TABLE DIM_BRANCH;
CREATE TABLE DIM_BRANCH(
</v>
      </c>
      <c r="AD152" s="29" t="str">
        <f t="shared" ref="AD152:AD160" si="51">CONCATENATE(UPPER($D152)," ",X152,IF(X152="INTEGER","",CONCATENATE("(",Y152,")")) ,IF(Z152="Y"," NOT NULL",""),",")</f>
        <v>BRANCH_ID VARCHAR2(50) NOT NULL,</v>
      </c>
      <c r="AE152" t="str">
        <f>VLOOKUP($E152,MAPPING!$B$2:$F$7,5,0)</f>
        <v> VARCHAR</v>
      </c>
      <c r="AF152" s="13">
        <v>50.0</v>
      </c>
      <c r="AG152" t="s">
        <v>47</v>
      </c>
      <c r="AH152" s="27" t="s">
        <v>48</v>
      </c>
      <c r="AI152">
        <v>0.0</v>
      </c>
      <c r="AJ152" s="28" t="str">
        <f>CONCATENATE("DROP TABLE IF EXISTS ",UPPER($B$152),";",CHAR(10),"CREATE TABLE ",UPPER($B$152),"(")</f>
        <v>DROP TABLE IF EXISTS DIM_BRANCH;
CREATE TABLE DIM_BRANCH(</v>
      </c>
      <c r="AK152" t="str">
        <f t="shared" ref="AK152:AK160" si="52">CONCATENATE(UPPER($D152)," ",AE152,IF(AE152="INTEGER","",CONCATENATE("(",AF152,")")),IF(AI152&lt;&gt;"",CONCATENATE(" DEFAULT ",AI152),""),IF(AG152="Y"," NOT NULL",""),",")</f>
        <v>BRANCH_ID  VARCHAR(50) DEFAULT 0 NOT NULL,</v>
      </c>
    </row>
    <row r="153" ht="15.75" customHeight="1">
      <c r="A153" s="24"/>
      <c r="B153" s="24"/>
      <c r="C153" s="26">
        <v>1.0</v>
      </c>
      <c r="D153" t="s">
        <v>125</v>
      </c>
      <c r="E153" t="s">
        <v>7</v>
      </c>
      <c r="F153" s="13">
        <v>50.0</v>
      </c>
      <c r="G153" s="27" t="s">
        <v>48</v>
      </c>
      <c r="H153" s="27" t="s">
        <v>48</v>
      </c>
      <c r="I153" s="27"/>
      <c r="J153" t="str">
        <f>VLOOKUP($E153,MAPPING!$B$2:$F$7,2,0)</f>
        <v>STRING</v>
      </c>
      <c r="K153" s="13">
        <v>50.0</v>
      </c>
      <c r="L153" s="27" t="s">
        <v>48</v>
      </c>
      <c r="M153" s="27" t="s">
        <v>48</v>
      </c>
      <c r="N153" s="27"/>
      <c r="O153" s="27"/>
      <c r="P153" t="str">
        <f t="shared" si="49"/>
        <v>SRC_BRANCH_ID STRING,</v>
      </c>
      <c r="Q153" t="str">
        <f>VLOOKUP($E153,MAPPING!$B$2:$F$7,3,0)</f>
        <v>VARCHAR</v>
      </c>
      <c r="R153" s="13">
        <v>50.0</v>
      </c>
      <c r="S153" s="27" t="s">
        <v>48</v>
      </c>
      <c r="T153" s="27" t="s">
        <v>48</v>
      </c>
      <c r="U153" s="27"/>
      <c r="V153" s="27"/>
      <c r="W153" t="str">
        <f t="shared" si="50"/>
        <v>SRC_BRANCH_ID VARCHAR(50),</v>
      </c>
      <c r="X153" t="str">
        <f>VLOOKUP($E153,MAPPING!$B$2:$F$7,4,0)</f>
        <v>VARCHAR2</v>
      </c>
      <c r="Y153" s="13">
        <v>50.0</v>
      </c>
      <c r="Z153" s="27" t="s">
        <v>48</v>
      </c>
      <c r="AA153" s="27" t="s">
        <v>48</v>
      </c>
      <c r="AB153" s="27"/>
      <c r="AC153" s="27"/>
      <c r="AD153" s="29" t="str">
        <f t="shared" si="51"/>
        <v>SRC_BRANCH_ID VARCHAR2(50),</v>
      </c>
      <c r="AE153" t="str">
        <f>VLOOKUP($E153,MAPPING!$B$2:$F$7,5,0)</f>
        <v> VARCHAR</v>
      </c>
      <c r="AF153" s="13">
        <v>50.0</v>
      </c>
      <c r="AG153" s="27" t="s">
        <v>48</v>
      </c>
      <c r="AH153" s="27" t="s">
        <v>48</v>
      </c>
      <c r="AI153" s="27"/>
      <c r="AJ153" s="27"/>
      <c r="AK153" t="str">
        <f t="shared" si="52"/>
        <v>SRC_BRANCH_ID  VARCHAR(50),</v>
      </c>
    </row>
    <row r="154" ht="15.75" customHeight="1">
      <c r="A154" s="24"/>
      <c r="B154" s="24"/>
      <c r="C154" s="26">
        <v>2.0</v>
      </c>
      <c r="D154" t="s">
        <v>105</v>
      </c>
      <c r="E154" t="s">
        <v>7</v>
      </c>
      <c r="F154" s="13">
        <v>10.0</v>
      </c>
      <c r="G154" s="27" t="s">
        <v>48</v>
      </c>
      <c r="H154" s="27" t="s">
        <v>48</v>
      </c>
      <c r="I154" s="27"/>
      <c r="J154" t="str">
        <f>VLOOKUP($E154,MAPPING!$B$2:$F$7,2,0)</f>
        <v>STRING</v>
      </c>
      <c r="K154" s="13">
        <v>10.0</v>
      </c>
      <c r="L154" s="27" t="s">
        <v>48</v>
      </c>
      <c r="M154" s="27" t="s">
        <v>48</v>
      </c>
      <c r="N154" s="27"/>
      <c r="O154" s="27"/>
      <c r="P154" t="str">
        <f t="shared" si="49"/>
        <v>BRANCH_TYPE_CODE STRING,</v>
      </c>
      <c r="Q154" t="str">
        <f>VLOOKUP($E154,MAPPING!$B$2:$F$7,3,0)</f>
        <v>VARCHAR</v>
      </c>
      <c r="R154" s="13">
        <v>10.0</v>
      </c>
      <c r="S154" s="27" t="s">
        <v>48</v>
      </c>
      <c r="T154" s="27" t="s">
        <v>48</v>
      </c>
      <c r="U154" s="27"/>
      <c r="V154" s="27"/>
      <c r="W154" t="str">
        <f t="shared" si="50"/>
        <v>BRANCH_TYPE_CODE VARCHAR(10),</v>
      </c>
      <c r="X154" t="str">
        <f>VLOOKUP($E154,MAPPING!$B$2:$F$7,4,0)</f>
        <v>VARCHAR2</v>
      </c>
      <c r="Y154" s="13">
        <v>10.0</v>
      </c>
      <c r="Z154" s="27" t="s">
        <v>48</v>
      </c>
      <c r="AA154" s="27" t="s">
        <v>48</v>
      </c>
      <c r="AB154" s="27"/>
      <c r="AC154" s="27"/>
      <c r="AD154" s="29" t="str">
        <f t="shared" si="51"/>
        <v>BRANCH_TYPE_CODE VARCHAR2(10),</v>
      </c>
      <c r="AE154" t="str">
        <f>VLOOKUP($E154,MAPPING!$B$2:$F$7,5,0)</f>
        <v> VARCHAR</v>
      </c>
      <c r="AF154" s="13">
        <v>10.0</v>
      </c>
      <c r="AG154" s="27" t="s">
        <v>48</v>
      </c>
      <c r="AH154" s="27" t="s">
        <v>48</v>
      </c>
      <c r="AI154" s="27"/>
      <c r="AJ154" s="27"/>
      <c r="AK154" t="str">
        <f t="shared" si="52"/>
        <v>BRANCH_TYPE_CODE  VARCHAR(10),</v>
      </c>
    </row>
    <row r="155" ht="15.75" customHeight="1">
      <c r="A155" s="24"/>
      <c r="B155" s="24"/>
      <c r="C155" s="26">
        <v>3.0</v>
      </c>
      <c r="D155" t="s">
        <v>99</v>
      </c>
      <c r="E155" t="s">
        <v>7</v>
      </c>
      <c r="F155" s="13">
        <v>100.0</v>
      </c>
      <c r="G155" s="27" t="s">
        <v>48</v>
      </c>
      <c r="H155" s="27" t="s">
        <v>48</v>
      </c>
      <c r="I155" s="27"/>
      <c r="J155" t="str">
        <f>VLOOKUP($E155,MAPPING!$B$2:$F$7,2,0)</f>
        <v>STRING</v>
      </c>
      <c r="K155" s="13">
        <v>100.0</v>
      </c>
      <c r="L155" s="27" t="s">
        <v>48</v>
      </c>
      <c r="M155" s="27" t="s">
        <v>48</v>
      </c>
      <c r="N155" s="27"/>
      <c r="O155" s="27"/>
      <c r="P155" t="str">
        <f t="shared" si="49"/>
        <v>BRANCH_NAME STRING,</v>
      </c>
      <c r="Q155" t="str">
        <f>VLOOKUP($E155,MAPPING!$B$2:$F$7,3,0)</f>
        <v>VARCHAR</v>
      </c>
      <c r="R155" s="13">
        <v>100.0</v>
      </c>
      <c r="S155" s="27" t="s">
        <v>48</v>
      </c>
      <c r="T155" s="27" t="s">
        <v>48</v>
      </c>
      <c r="U155" s="27"/>
      <c r="V155" s="27"/>
      <c r="W155" t="str">
        <f t="shared" si="50"/>
        <v>BRANCH_NAME VARCHAR(100),</v>
      </c>
      <c r="X155" t="str">
        <f>VLOOKUP($E155,MAPPING!$B$2:$F$7,4,0)</f>
        <v>VARCHAR2</v>
      </c>
      <c r="Y155" s="13">
        <v>100.0</v>
      </c>
      <c r="Z155" s="27" t="s">
        <v>48</v>
      </c>
      <c r="AA155" s="27" t="s">
        <v>48</v>
      </c>
      <c r="AB155" s="27"/>
      <c r="AC155" s="27"/>
      <c r="AD155" s="29" t="str">
        <f t="shared" si="51"/>
        <v>BRANCH_NAME VARCHAR2(100),</v>
      </c>
      <c r="AE155" t="str">
        <f>VLOOKUP($E155,MAPPING!$B$2:$F$7,5,0)</f>
        <v> VARCHAR</v>
      </c>
      <c r="AF155" s="13">
        <v>100.0</v>
      </c>
      <c r="AG155" s="27" t="s">
        <v>48</v>
      </c>
      <c r="AH155" s="27" t="s">
        <v>48</v>
      </c>
      <c r="AI155" s="27"/>
      <c r="AJ155" s="27"/>
      <c r="AK155" t="str">
        <f t="shared" si="52"/>
        <v>BRANCH_NAME  VARCHAR(100),</v>
      </c>
    </row>
    <row r="156" ht="15.75" customHeight="1">
      <c r="A156" s="24"/>
      <c r="B156" s="24"/>
      <c r="C156" s="26">
        <v>4.0</v>
      </c>
      <c r="D156" t="s">
        <v>100</v>
      </c>
      <c r="E156" t="s">
        <v>7</v>
      </c>
      <c r="F156" s="13">
        <v>500.0</v>
      </c>
      <c r="G156" s="27" t="s">
        <v>48</v>
      </c>
      <c r="H156" s="27" t="s">
        <v>48</v>
      </c>
      <c r="I156" s="27"/>
      <c r="J156" t="str">
        <f>VLOOKUP($E156,MAPPING!$B$2:$F$7,2,0)</f>
        <v>STRING</v>
      </c>
      <c r="K156" s="13">
        <v>500.0</v>
      </c>
      <c r="L156" s="27" t="s">
        <v>48</v>
      </c>
      <c r="M156" s="27" t="s">
        <v>48</v>
      </c>
      <c r="N156" s="27"/>
      <c r="O156" s="27"/>
      <c r="P156" t="str">
        <f t="shared" si="49"/>
        <v>BRANCH_DESC STRING,</v>
      </c>
      <c r="Q156" t="str">
        <f>VLOOKUP($E156,MAPPING!$B$2:$F$7,3,0)</f>
        <v>VARCHAR</v>
      </c>
      <c r="R156" s="13">
        <v>500.0</v>
      </c>
      <c r="S156" s="27" t="s">
        <v>48</v>
      </c>
      <c r="T156" s="27" t="s">
        <v>48</v>
      </c>
      <c r="U156" s="27"/>
      <c r="V156" s="27"/>
      <c r="W156" t="str">
        <f t="shared" si="50"/>
        <v>BRANCH_DESC VARCHAR(500),</v>
      </c>
      <c r="X156" t="str">
        <f>VLOOKUP($E156,MAPPING!$B$2:$F$7,4,0)</f>
        <v>VARCHAR2</v>
      </c>
      <c r="Y156" s="13">
        <v>500.0</v>
      </c>
      <c r="Z156" s="27" t="s">
        <v>48</v>
      </c>
      <c r="AA156" s="27" t="s">
        <v>48</v>
      </c>
      <c r="AB156" s="27"/>
      <c r="AC156" s="27"/>
      <c r="AD156" s="29" t="str">
        <f t="shared" si="51"/>
        <v>BRANCH_DESC VARCHAR2(500),</v>
      </c>
      <c r="AE156" t="str">
        <f>VLOOKUP($E156,MAPPING!$B$2:$F$7,5,0)</f>
        <v> VARCHAR</v>
      </c>
      <c r="AF156" s="13">
        <v>500.0</v>
      </c>
      <c r="AG156" s="27" t="s">
        <v>48</v>
      </c>
      <c r="AH156" s="27" t="s">
        <v>48</v>
      </c>
      <c r="AI156" s="27"/>
      <c r="AJ156" s="27"/>
      <c r="AK156" t="str">
        <f t="shared" si="52"/>
        <v>BRANCH_DESC  VARCHAR(500),</v>
      </c>
    </row>
    <row r="157" ht="15.75" customHeight="1">
      <c r="A157" s="24"/>
      <c r="B157" s="24"/>
      <c r="C157" s="26">
        <v>5.0</v>
      </c>
      <c r="D157" t="s">
        <v>101</v>
      </c>
      <c r="E157" t="s">
        <v>7</v>
      </c>
      <c r="F157" s="13">
        <v>100.0</v>
      </c>
      <c r="G157" s="27" t="s">
        <v>48</v>
      </c>
      <c r="H157" s="27" t="s">
        <v>48</v>
      </c>
      <c r="I157" s="27"/>
      <c r="J157" t="str">
        <f>VLOOKUP($E157,MAPPING!$B$2:$F$7,2,0)</f>
        <v>STRING</v>
      </c>
      <c r="K157" s="13">
        <v>100.0</v>
      </c>
      <c r="L157" s="27" t="s">
        <v>48</v>
      </c>
      <c r="M157" s="27" t="s">
        <v>48</v>
      </c>
      <c r="N157" s="27"/>
      <c r="O157" s="27"/>
      <c r="P157" t="str">
        <f t="shared" si="49"/>
        <v>BRANCH_CONTACT_NAME STRING,</v>
      </c>
      <c r="Q157" t="str">
        <f>VLOOKUP($E157,MAPPING!$B$2:$F$7,3,0)</f>
        <v>VARCHAR</v>
      </c>
      <c r="R157" s="13">
        <v>100.0</v>
      </c>
      <c r="S157" s="27" t="s">
        <v>48</v>
      </c>
      <c r="T157" s="27" t="s">
        <v>48</v>
      </c>
      <c r="U157" s="27"/>
      <c r="V157" s="27"/>
      <c r="W157" t="str">
        <f t="shared" si="50"/>
        <v>BRANCH_CONTACT_NAME VARCHAR(100),</v>
      </c>
      <c r="X157" t="str">
        <f>VLOOKUP($E157,MAPPING!$B$2:$F$7,4,0)</f>
        <v>VARCHAR2</v>
      </c>
      <c r="Y157" s="13">
        <v>100.0</v>
      </c>
      <c r="Z157" s="27" t="s">
        <v>48</v>
      </c>
      <c r="AA157" s="27" t="s">
        <v>48</v>
      </c>
      <c r="AB157" s="27"/>
      <c r="AC157" s="27"/>
      <c r="AD157" s="29" t="str">
        <f t="shared" si="51"/>
        <v>BRANCH_CONTACT_NAME VARCHAR2(100),</v>
      </c>
      <c r="AE157" t="str">
        <f>VLOOKUP($E157,MAPPING!$B$2:$F$7,5,0)</f>
        <v> VARCHAR</v>
      </c>
      <c r="AF157" s="13">
        <v>100.0</v>
      </c>
      <c r="AG157" s="27" t="s">
        <v>48</v>
      </c>
      <c r="AH157" s="27" t="s">
        <v>48</v>
      </c>
      <c r="AI157" s="27"/>
      <c r="AJ157" s="27"/>
      <c r="AK157" t="str">
        <f t="shared" si="52"/>
        <v>BRANCH_CONTACT_NAME  VARCHAR(100),</v>
      </c>
    </row>
    <row r="158" ht="15.75" customHeight="1">
      <c r="A158" s="24"/>
      <c r="B158" s="24"/>
      <c r="C158" s="26">
        <v>6.0</v>
      </c>
      <c r="D158" t="s">
        <v>102</v>
      </c>
      <c r="E158" t="s">
        <v>7</v>
      </c>
      <c r="F158" s="13">
        <v>100.0</v>
      </c>
      <c r="G158" s="27" t="s">
        <v>48</v>
      </c>
      <c r="H158" s="27" t="s">
        <v>48</v>
      </c>
      <c r="I158" s="27"/>
      <c r="J158" t="str">
        <f>VLOOKUP($E158,MAPPING!$B$2:$F$7,2,0)</f>
        <v>STRING</v>
      </c>
      <c r="K158" s="13">
        <v>100.0</v>
      </c>
      <c r="L158" s="27" t="s">
        <v>48</v>
      </c>
      <c r="M158" s="27" t="s">
        <v>48</v>
      </c>
      <c r="N158" s="27"/>
      <c r="O158" s="27"/>
      <c r="P158" t="str">
        <f t="shared" si="49"/>
        <v>BRANCH_CONTACT_PHONE STRING,</v>
      </c>
      <c r="Q158" t="str">
        <f>VLOOKUP($E158,MAPPING!$B$2:$F$7,3,0)</f>
        <v>VARCHAR</v>
      </c>
      <c r="R158" s="13">
        <v>100.0</v>
      </c>
      <c r="S158" s="27" t="s">
        <v>48</v>
      </c>
      <c r="T158" s="27" t="s">
        <v>48</v>
      </c>
      <c r="U158" s="27"/>
      <c r="V158" s="27"/>
      <c r="W158" t="str">
        <f t="shared" si="50"/>
        <v>BRANCH_CONTACT_PHONE VARCHAR(100),</v>
      </c>
      <c r="X158" t="str">
        <f>VLOOKUP($E158,MAPPING!$B$2:$F$7,4,0)</f>
        <v>VARCHAR2</v>
      </c>
      <c r="Y158" s="13">
        <v>100.0</v>
      </c>
      <c r="Z158" s="27" t="s">
        <v>48</v>
      </c>
      <c r="AA158" s="27" t="s">
        <v>48</v>
      </c>
      <c r="AB158" s="27"/>
      <c r="AC158" s="27"/>
      <c r="AD158" s="29" t="str">
        <f t="shared" si="51"/>
        <v>BRANCH_CONTACT_PHONE VARCHAR2(100),</v>
      </c>
      <c r="AE158" t="str">
        <f>VLOOKUP($E158,MAPPING!$B$2:$F$7,5,0)</f>
        <v> VARCHAR</v>
      </c>
      <c r="AF158" s="13">
        <v>100.0</v>
      </c>
      <c r="AG158" s="27" t="s">
        <v>48</v>
      </c>
      <c r="AH158" s="27" t="s">
        <v>48</v>
      </c>
      <c r="AI158" s="27"/>
      <c r="AJ158" s="27"/>
      <c r="AK158" t="str">
        <f t="shared" si="52"/>
        <v>BRANCH_CONTACT_PHONE  VARCHAR(100),</v>
      </c>
    </row>
    <row r="159" ht="15.75" customHeight="1">
      <c r="A159" s="24"/>
      <c r="B159" s="24"/>
      <c r="C159" s="26">
        <v>7.0</v>
      </c>
      <c r="D159" t="s">
        <v>103</v>
      </c>
      <c r="E159" t="s">
        <v>7</v>
      </c>
      <c r="F159" s="13">
        <v>100.0</v>
      </c>
      <c r="G159" s="27" t="s">
        <v>48</v>
      </c>
      <c r="H159" s="27" t="s">
        <v>48</v>
      </c>
      <c r="I159" s="27"/>
      <c r="J159" t="str">
        <f>VLOOKUP($E159,MAPPING!$B$2:$F$7,2,0)</f>
        <v>STRING</v>
      </c>
      <c r="K159" s="13">
        <v>100.0</v>
      </c>
      <c r="L159" s="27" t="s">
        <v>48</v>
      </c>
      <c r="M159" s="27" t="s">
        <v>48</v>
      </c>
      <c r="N159" s="27"/>
      <c r="O159" s="27"/>
      <c r="P159" t="str">
        <f>CONCATENATE(UPPER($D159)," ",J159,")")</f>
        <v>BRANCH_CONTACT_EMAIL STRING)</v>
      </c>
      <c r="Q159" t="str">
        <f>VLOOKUP($E159,MAPPING!$B$2:$F$7,3,0)</f>
        <v>VARCHAR</v>
      </c>
      <c r="R159" s="13">
        <v>100.0</v>
      </c>
      <c r="S159" s="27" t="s">
        <v>48</v>
      </c>
      <c r="T159" s="27" t="s">
        <v>48</v>
      </c>
      <c r="U159" s="27"/>
      <c r="V159" s="27"/>
      <c r="W159" t="str">
        <f t="shared" si="50"/>
        <v>BRANCH_CONTACT_EMAIL VARCHAR(100),</v>
      </c>
      <c r="X159" t="str">
        <f>VLOOKUP($E159,MAPPING!$B$2:$F$7,4,0)</f>
        <v>VARCHAR2</v>
      </c>
      <c r="Y159" s="13">
        <v>100.0</v>
      </c>
      <c r="Z159" s="27" t="s">
        <v>48</v>
      </c>
      <c r="AA159" s="27" t="s">
        <v>48</v>
      </c>
      <c r="AB159" s="27"/>
      <c r="AC159" s="27"/>
      <c r="AD159" s="29" t="str">
        <f t="shared" si="51"/>
        <v>BRANCH_CONTACT_EMAIL VARCHAR2(100),</v>
      </c>
      <c r="AE159" t="str">
        <f>VLOOKUP($E159,MAPPING!$B$2:$F$7,5,0)</f>
        <v> VARCHAR</v>
      </c>
      <c r="AF159" s="13">
        <v>100.0</v>
      </c>
      <c r="AG159" s="27" t="s">
        <v>48</v>
      </c>
      <c r="AH159" s="27" t="s">
        <v>48</v>
      </c>
      <c r="AI159" s="27"/>
      <c r="AJ159" s="27"/>
      <c r="AK159" t="str">
        <f t="shared" si="52"/>
        <v>BRANCH_CONTACT_EMAIL  VARCHAR(100),</v>
      </c>
    </row>
    <row r="160" ht="15.75" customHeight="1">
      <c r="A160" s="24"/>
      <c r="B160" s="24"/>
      <c r="C160" s="26">
        <v>8.0</v>
      </c>
      <c r="D160" t="s">
        <v>68</v>
      </c>
      <c r="E160" t="s">
        <v>7</v>
      </c>
      <c r="F160" s="13">
        <v>10.0</v>
      </c>
      <c r="G160" s="27" t="s">
        <v>48</v>
      </c>
      <c r="H160" t="s">
        <v>47</v>
      </c>
      <c r="J160" t="str">
        <f>VLOOKUP($E160,MAPPING!$B$2:$F$7,2,0)</f>
        <v>STRING</v>
      </c>
      <c r="K160" s="13">
        <v>10.0</v>
      </c>
      <c r="L160" s="27" t="s">
        <v>48</v>
      </c>
      <c r="M160" t="s">
        <v>47</v>
      </c>
      <c r="Q160" t="str">
        <f>VLOOKUP($E160,MAPPING!$B$2:$F$7,3,0)</f>
        <v>VARCHAR</v>
      </c>
      <c r="R160" s="13">
        <v>10.0</v>
      </c>
      <c r="S160" s="27" t="s">
        <v>48</v>
      </c>
      <c r="T160" t="s">
        <v>47</v>
      </c>
      <c r="W160" t="str">
        <f t="shared" si="50"/>
        <v>LOAD_DATE VARCHAR(10),</v>
      </c>
      <c r="X160" t="str">
        <f>VLOOKUP($E160,MAPPING!$B$2:$F$7,4,0)</f>
        <v>VARCHAR2</v>
      </c>
      <c r="Y160" s="13">
        <v>10.0</v>
      </c>
      <c r="Z160" s="27" t="s">
        <v>48</v>
      </c>
      <c r="AA160" t="s">
        <v>47</v>
      </c>
      <c r="AD160" s="29" t="str">
        <f t="shared" si="51"/>
        <v>LOAD_DATE VARCHAR2(10),</v>
      </c>
      <c r="AE160" t="str">
        <f>VLOOKUP($E160,MAPPING!$B$2:$F$7,5,0)</f>
        <v> VARCHAR</v>
      </c>
      <c r="AF160" s="13">
        <v>10.0</v>
      </c>
      <c r="AG160" s="27" t="s">
        <v>48</v>
      </c>
      <c r="AH160" t="s">
        <v>47</v>
      </c>
      <c r="AK160" t="str">
        <f t="shared" si="52"/>
        <v>LOAD_DATE  VARCHAR(10),</v>
      </c>
    </row>
    <row r="161" ht="15.75" customHeight="1">
      <c r="A161" s="24"/>
      <c r="B161" s="24"/>
      <c r="C161" s="26">
        <v>9.0</v>
      </c>
      <c r="D161" t="s">
        <v>69</v>
      </c>
      <c r="E161" t="s">
        <v>12</v>
      </c>
      <c r="F161" s="13">
        <v>50.0</v>
      </c>
      <c r="G161" s="27" t="s">
        <v>48</v>
      </c>
      <c r="H161" t="s">
        <v>47</v>
      </c>
      <c r="J161" t="str">
        <f>VLOOKUP($E161,MAPPING!$B$2:$F$7,2,0)</f>
        <v>INT</v>
      </c>
      <c r="K161" s="13">
        <v>50.0</v>
      </c>
      <c r="L161" s="27" t="s">
        <v>48</v>
      </c>
      <c r="M161" t="s">
        <v>47</v>
      </c>
      <c r="P161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61" t="str">
        <f>VLOOKUP($E161,MAPPING!$B$2:$F$7,3,0)</f>
        <v>INTEGER</v>
      </c>
      <c r="R161" s="13">
        <v>50.0</v>
      </c>
      <c r="S161" s="27" t="s">
        <v>48</v>
      </c>
      <c r="T161" t="s">
        <v>47</v>
      </c>
      <c r="W161" s="28" t="str">
        <f>CONCATENATE(UPPER($D161)," ",Q161,"(",R161,")",IF(U161&lt;&gt;"",cov3ncatenate(" DEFAULT ",U161),""),IF(S161="Y"," NOT NULL",""),", ",CHAR(10),   "CONSTRAINT ",UPPER($D152),"_PK  PRIMARY KEY(",UPPER($D152),"));")</f>
        <v>LOAD_ID INTEGER(50), 
CONSTRAINT BRANCH_ID_PK  PRIMARY KEY(BRANCH_ID));</v>
      </c>
      <c r="X161" t="str">
        <f>VLOOKUP($E161,MAPPING!$B$2:$F$7,4,0)</f>
        <v>INTEGER</v>
      </c>
      <c r="Y161" s="13">
        <v>50.0</v>
      </c>
      <c r="Z161" s="27" t="s">
        <v>48</v>
      </c>
      <c r="AA161" t="s">
        <v>47</v>
      </c>
      <c r="AD161" s="29" t="str">
        <f>CONCATENATE(UPPER($D364)," ",Q359,IF(X161="INTEGER","",CONCATENATE("(",Y161,")")) ,IF(U359&lt;&gt;"",cov3ncatenate(" DEFAULT ",U359),""),IF(S359="Y"," NOT NULL",""),", ",CHAR(10),"CONSTRAINT ",UPPER($B152),"_PK  PRIMARY KEY (",UPPER($D152),"));")</f>
        <v>LOAD_ID INTEGER, 
CONSTRAINT DIM_BRANCH_PK  PRIMARY KEY (BRANCH_ID));</v>
      </c>
      <c r="AE161" t="str">
        <f>VLOOKUP($E161,MAPPING!$B$2:$F$7,5,0)</f>
        <v>INTEGER</v>
      </c>
      <c r="AF161" s="13">
        <v>50.0</v>
      </c>
      <c r="AG161" s="27" t="s">
        <v>48</v>
      </c>
      <c r="AH161" t="s">
        <v>47</v>
      </c>
      <c r="AK161" s="28" t="str">
        <f>CONCATENATE(UPPER($D161)," ",AE161,IF(AE161="INTEGER","",CONCATENATE("(",AF161,")")),IF(AI161&lt;&gt;"",cov3ncatenate(" DEFAULT ",AI161),""),IF(AG161="Y"," NOT NULL",""),", ",CHAR(10),    "CONSTRAINT ",UPPER($D152),"_DIM__PK  PRIMARY KEY(",UPPER($D152),"));")</f>
        <v>LOAD_ID INTEGER, 
CONSTRAINT BRANCH_ID_DIM__PK  PRIMARY KEY(BRANCH_ID));</v>
      </c>
    </row>
    <row r="162" ht="15.75" customHeight="1">
      <c r="A162" s="24"/>
      <c r="B162" s="24" t="s">
        <v>126</v>
      </c>
      <c r="C162" s="26">
        <v>0.0</v>
      </c>
      <c r="D162" t="s">
        <v>127</v>
      </c>
      <c r="E162" t="s">
        <v>7</v>
      </c>
      <c r="F162" s="13">
        <v>50.0</v>
      </c>
      <c r="G162" t="s">
        <v>48</v>
      </c>
      <c r="H162" t="s">
        <v>48</v>
      </c>
      <c r="J162" t="str">
        <f>VLOOKUP($E162,MAPPING!$B$2:$F$7,2,0)</f>
        <v>STRING</v>
      </c>
      <c r="K162" s="13">
        <v>50.0</v>
      </c>
      <c r="L162" t="s">
        <v>47</v>
      </c>
      <c r="M162" t="s">
        <v>48</v>
      </c>
      <c r="N162">
        <v>0.0</v>
      </c>
      <c r="O162" s="28" t="str">
        <f>CONCATENATE("DROP TABLE IF EXISTS ",UPPER($B$162),";",CHAR(10),"CREATE TABLE ",UPPER($B$162),"(")</f>
        <v>DROP TABLE IF EXISTS DIM_COUNTRY;
CREATE TABLE DIM_COUNTRY(</v>
      </c>
      <c r="P162" t="str">
        <f t="shared" ref="P162:P164" si="53">CONCATENATE(UPPER($D162)," ",J162,",")</f>
        <v>COUNTRY_ID STRING,</v>
      </c>
      <c r="Q162" t="str">
        <f>VLOOKUP($E162,MAPPING!$B$2:$F$7,3,0)</f>
        <v>VARCHAR</v>
      </c>
      <c r="R162" s="13">
        <v>50.0</v>
      </c>
      <c r="S162" t="s">
        <v>47</v>
      </c>
      <c r="T162" t="s">
        <v>48</v>
      </c>
      <c r="U162">
        <v>0.0</v>
      </c>
      <c r="V162" s="28" t="str">
        <f>CONCATENATE("DROP TABLE IF EXISTS ",UPPER($B$162),";",CHAR(10),"CREATE TABLE ",UPPER($B$162),"(")</f>
        <v>DROP TABLE IF EXISTS DIM_COUNTRY;
CREATE TABLE DIM_COUNTRY(</v>
      </c>
      <c r="W162" t="str">
        <f t="shared" ref="W162:W166" si="54">CONCATENATE(UPPER($D162)," ",Q162,"(",R162,")",IF(U162&lt;&gt;"",CONCATENATE(" DEFAULT ",U162),""),IF(S162="Y"," NOT NULL",""),",")</f>
        <v>COUNTRY_ID VARCHAR(50) DEFAULT 0 NOT NULL,</v>
      </c>
      <c r="X162" t="str">
        <f>VLOOKUP($E162,MAPPING!$B$2:$F$7,4,0)</f>
        <v>VARCHAR2</v>
      </c>
      <c r="Y162" s="13">
        <v>50.0</v>
      </c>
      <c r="Z162" t="s">
        <v>47</v>
      </c>
      <c r="AA162" t="s">
        <v>48</v>
      </c>
      <c r="AB162">
        <v>0.0</v>
      </c>
      <c r="AC162" s="28" t="str">
        <f>CONCATENATE("DROP TABLE ",UPPER($B$162),";",CHAR(10),"CREATE TABLE ",UPPER($B$162),"(",CHAR(10),)</f>
        <v>DROP TABLE DIM_COUNTRY;
CREATE TABLE DIM_COUNTRY(
</v>
      </c>
      <c r="AD162" s="29" t="str">
        <f t="shared" ref="AD162:AD166" si="55">CONCATENATE(UPPER($D162)," ",X162,IF(X162="INTEGER","",CONCATENATE("(",Y162,")")) ,IF(Z162="Y"," NOT NULL",""),",")</f>
        <v>COUNTRY_ID VARCHAR2(50) NOT NULL,</v>
      </c>
      <c r="AE162" t="str">
        <f>VLOOKUP($E162,MAPPING!$B$2:$F$7,5,0)</f>
        <v> VARCHAR</v>
      </c>
      <c r="AF162" s="13">
        <v>50.0</v>
      </c>
      <c r="AG162" t="s">
        <v>47</v>
      </c>
      <c r="AH162" t="s">
        <v>48</v>
      </c>
      <c r="AI162">
        <v>0.0</v>
      </c>
      <c r="AJ162" s="28" t="str">
        <f>CONCATENATE("DROP TABLE IF EXISTS ",UPPER($B$162),";",CHAR(10),"CREATE TABLE ",UPPER($B$162),"(")</f>
        <v>DROP TABLE IF EXISTS DIM_COUNTRY;
CREATE TABLE DIM_COUNTRY(</v>
      </c>
      <c r="AK162" t="str">
        <f t="shared" ref="AK162:AK166" si="56">CONCATENATE(UPPER($D162)," ",AE162,IF(AE162="INTEGER","",CONCATENATE("(",AF162,")")),IF(AI162&lt;&gt;"",CONCATENATE(" DEFAULT ",AI162),""),IF(AG162="Y"," NOT NULL",""),",")</f>
        <v>COUNTRY_ID  VARCHAR(50) DEFAULT 0 NOT NULL,</v>
      </c>
    </row>
    <row r="163" ht="15.75" customHeight="1">
      <c r="A163" s="24"/>
      <c r="B163" s="24"/>
      <c r="C163" s="26">
        <v>1.0</v>
      </c>
      <c r="D163" t="s">
        <v>128</v>
      </c>
      <c r="E163" t="s">
        <v>7</v>
      </c>
      <c r="F163" s="13">
        <v>10.0</v>
      </c>
      <c r="G163" t="s">
        <v>48</v>
      </c>
      <c r="H163" t="s">
        <v>48</v>
      </c>
      <c r="J163" t="str">
        <f>VLOOKUP($E163,MAPPING!$B$2:$F$7,2,0)</f>
        <v>STRING</v>
      </c>
      <c r="K163" s="13">
        <v>10.0</v>
      </c>
      <c r="L163" t="s">
        <v>48</v>
      </c>
      <c r="M163" t="s">
        <v>48</v>
      </c>
      <c r="P163" t="str">
        <f t="shared" si="53"/>
        <v>COUNTRY_CODE STRING,</v>
      </c>
      <c r="Q163" t="str">
        <f>VLOOKUP($E163,MAPPING!$B$2:$F$7,3,0)</f>
        <v>VARCHAR</v>
      </c>
      <c r="R163" s="13">
        <v>10.0</v>
      </c>
      <c r="S163" t="s">
        <v>48</v>
      </c>
      <c r="T163" t="s">
        <v>48</v>
      </c>
      <c r="W163" t="str">
        <f t="shared" si="54"/>
        <v>COUNTRY_CODE VARCHAR(10),</v>
      </c>
      <c r="X163" t="str">
        <f>VLOOKUP($E163,MAPPING!$B$2:$F$7,4,0)</f>
        <v>VARCHAR2</v>
      </c>
      <c r="Y163" s="13">
        <v>10.0</v>
      </c>
      <c r="Z163" t="s">
        <v>48</v>
      </c>
      <c r="AA163" t="s">
        <v>48</v>
      </c>
      <c r="AD163" s="29" t="str">
        <f t="shared" si="55"/>
        <v>COUNTRY_CODE VARCHAR2(10),</v>
      </c>
      <c r="AE163" t="str">
        <f>VLOOKUP($E163,MAPPING!$B$2:$F$7,5,0)</f>
        <v> VARCHAR</v>
      </c>
      <c r="AF163" s="13">
        <v>10.0</v>
      </c>
      <c r="AG163" t="s">
        <v>48</v>
      </c>
      <c r="AH163" t="s">
        <v>48</v>
      </c>
      <c r="AK163" t="str">
        <f t="shared" si="56"/>
        <v>COUNTRY_CODE  VARCHAR(10),</v>
      </c>
    </row>
    <row r="164" ht="15.75" customHeight="1">
      <c r="A164" s="24"/>
      <c r="B164" s="24"/>
      <c r="C164" s="26">
        <v>2.0</v>
      </c>
      <c r="D164" t="s">
        <v>129</v>
      </c>
      <c r="E164" t="s">
        <v>7</v>
      </c>
      <c r="F164" s="13">
        <v>100.0</v>
      </c>
      <c r="G164" t="s">
        <v>48</v>
      </c>
      <c r="H164" t="s">
        <v>48</v>
      </c>
      <c r="J164" t="str">
        <f>VLOOKUP($E164,MAPPING!$B$2:$F$7,2,0)</f>
        <v>STRING</v>
      </c>
      <c r="K164" s="13">
        <v>100.0</v>
      </c>
      <c r="L164" t="s">
        <v>48</v>
      </c>
      <c r="M164" t="s">
        <v>48</v>
      </c>
      <c r="P164" t="str">
        <f t="shared" si="53"/>
        <v>COUNTRY_NAME STRING,</v>
      </c>
      <c r="Q164" t="str">
        <f>VLOOKUP($E164,MAPPING!$B$2:$F$7,3,0)</f>
        <v>VARCHAR</v>
      </c>
      <c r="R164" s="13">
        <v>100.0</v>
      </c>
      <c r="S164" t="s">
        <v>48</v>
      </c>
      <c r="T164" t="s">
        <v>48</v>
      </c>
      <c r="W164" t="str">
        <f t="shared" si="54"/>
        <v>COUNTRY_NAME VARCHAR(100),</v>
      </c>
      <c r="X164" t="str">
        <f>VLOOKUP($E164,MAPPING!$B$2:$F$7,4,0)</f>
        <v>VARCHAR2</v>
      </c>
      <c r="Y164" s="13">
        <v>100.0</v>
      </c>
      <c r="Z164" t="s">
        <v>48</v>
      </c>
      <c r="AA164" t="s">
        <v>48</v>
      </c>
      <c r="AD164" s="29" t="str">
        <f t="shared" si="55"/>
        <v>COUNTRY_NAME VARCHAR2(100),</v>
      </c>
      <c r="AE164" t="str">
        <f>VLOOKUP($E164,MAPPING!$B$2:$F$7,5,0)</f>
        <v> VARCHAR</v>
      </c>
      <c r="AF164" s="13">
        <v>100.0</v>
      </c>
      <c r="AG164" t="s">
        <v>48</v>
      </c>
      <c r="AH164" t="s">
        <v>48</v>
      </c>
      <c r="AK164" t="str">
        <f t="shared" si="56"/>
        <v>COUNTRY_NAME  VARCHAR(100),</v>
      </c>
    </row>
    <row r="165" ht="15.75" customHeight="1">
      <c r="A165" s="24"/>
      <c r="B165" s="24"/>
      <c r="C165" s="26">
        <v>3.0</v>
      </c>
      <c r="D165" t="s">
        <v>130</v>
      </c>
      <c r="E165" t="s">
        <v>12</v>
      </c>
      <c r="F165" s="13">
        <v>10.0</v>
      </c>
      <c r="G165" t="s">
        <v>48</v>
      </c>
      <c r="H165" t="s">
        <v>48</v>
      </c>
      <c r="J165" t="str">
        <f>VLOOKUP($E165,MAPPING!$B$2:$F$7,2,0)</f>
        <v>INT</v>
      </c>
      <c r="K165" s="13">
        <v>10.0</v>
      </c>
      <c r="L165" t="s">
        <v>48</v>
      </c>
      <c r="M165" t="s">
        <v>48</v>
      </c>
      <c r="P165" t="str">
        <f>CONCATENATE(UPPER($D165)," ",J165,")")</f>
        <v>COUNTRY_POPULATION INT)</v>
      </c>
      <c r="Q165" t="str">
        <f>VLOOKUP($E165,MAPPING!$B$2:$F$7,3,0)</f>
        <v>INTEGER</v>
      </c>
      <c r="R165" s="13">
        <v>10.0</v>
      </c>
      <c r="S165" t="s">
        <v>48</v>
      </c>
      <c r="T165" t="s">
        <v>48</v>
      </c>
      <c r="W165" t="str">
        <f t="shared" si="54"/>
        <v>COUNTRY_POPULATION INTEGER(10),</v>
      </c>
      <c r="X165" t="str">
        <f>VLOOKUP($E165,MAPPING!$B$2:$F$7,4,0)</f>
        <v>INTEGER</v>
      </c>
      <c r="Y165" s="13">
        <v>10.0</v>
      </c>
      <c r="Z165" t="s">
        <v>48</v>
      </c>
      <c r="AA165" t="s">
        <v>48</v>
      </c>
      <c r="AD165" s="29" t="str">
        <f t="shared" si="55"/>
        <v>COUNTRY_POPULATION INTEGER,</v>
      </c>
      <c r="AE165" t="str">
        <f>VLOOKUP($E165,MAPPING!$B$2:$F$7,5,0)</f>
        <v>INTEGER</v>
      </c>
      <c r="AF165" s="13">
        <v>10.0</v>
      </c>
      <c r="AG165" t="s">
        <v>48</v>
      </c>
      <c r="AH165" t="s">
        <v>48</v>
      </c>
      <c r="AK165" t="str">
        <f t="shared" si="56"/>
        <v>COUNTRY_POPULATION INTEGER,</v>
      </c>
    </row>
    <row r="166" ht="15.75" customHeight="1">
      <c r="A166" s="24"/>
      <c r="B166" s="24"/>
      <c r="C166" s="26">
        <v>5.0</v>
      </c>
      <c r="D166" t="s">
        <v>68</v>
      </c>
      <c r="E166" t="s">
        <v>7</v>
      </c>
      <c r="F166" s="13">
        <v>10.0</v>
      </c>
      <c r="G166" s="27" t="s">
        <v>48</v>
      </c>
      <c r="H166" t="s">
        <v>47</v>
      </c>
      <c r="J166" t="str">
        <f>VLOOKUP($E166,MAPPING!$B$2:$F$7,2,0)</f>
        <v>STRING</v>
      </c>
      <c r="K166" s="13">
        <v>10.0</v>
      </c>
      <c r="L166" s="27" t="s">
        <v>48</v>
      </c>
      <c r="M166" t="s">
        <v>47</v>
      </c>
      <c r="Q166" t="str">
        <f>VLOOKUP($E166,MAPPING!$B$2:$F$7,3,0)</f>
        <v>VARCHAR</v>
      </c>
      <c r="R166" s="13">
        <v>10.0</v>
      </c>
      <c r="S166" s="27" t="s">
        <v>48</v>
      </c>
      <c r="T166" t="s">
        <v>47</v>
      </c>
      <c r="W166" t="str">
        <f t="shared" si="54"/>
        <v>LOAD_DATE VARCHAR(10),</v>
      </c>
      <c r="X166" t="str">
        <f>VLOOKUP($E166,MAPPING!$B$2:$F$7,4,0)</f>
        <v>VARCHAR2</v>
      </c>
      <c r="Y166" s="13">
        <v>10.0</v>
      </c>
      <c r="Z166" s="27" t="s">
        <v>48</v>
      </c>
      <c r="AA166" t="s">
        <v>47</v>
      </c>
      <c r="AD166" s="29" t="str">
        <f t="shared" si="55"/>
        <v>LOAD_DATE VARCHAR2(10),</v>
      </c>
      <c r="AE166" t="str">
        <f>VLOOKUP($E166,MAPPING!$B$2:$F$7,5,0)</f>
        <v> VARCHAR</v>
      </c>
      <c r="AF166" s="13">
        <v>10.0</v>
      </c>
      <c r="AG166" s="27" t="s">
        <v>48</v>
      </c>
      <c r="AH166" t="s">
        <v>47</v>
      </c>
      <c r="AK166" t="str">
        <f t="shared" si="56"/>
        <v>LOAD_DATE  VARCHAR(10),</v>
      </c>
    </row>
    <row r="167" ht="15.75" customHeight="1">
      <c r="A167" s="24"/>
      <c r="B167" s="24"/>
      <c r="C167" s="26">
        <v>6.0</v>
      </c>
      <c r="D167" t="s">
        <v>69</v>
      </c>
      <c r="E167" t="s">
        <v>12</v>
      </c>
      <c r="F167" s="13">
        <v>50.0</v>
      </c>
      <c r="G167" s="27" t="s">
        <v>48</v>
      </c>
      <c r="H167" t="s">
        <v>47</v>
      </c>
      <c r="J167" t="str">
        <f>VLOOKUP($E167,MAPPING!$B$2:$F$7,2,0)</f>
        <v>INT</v>
      </c>
      <c r="K167" s="13">
        <v>50.0</v>
      </c>
      <c r="L167" s="27" t="s">
        <v>48</v>
      </c>
      <c r="M167" t="s">
        <v>47</v>
      </c>
      <c r="P167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67" t="str">
        <f>VLOOKUP($E167,MAPPING!$B$2:$F$7,3,0)</f>
        <v>INTEGER</v>
      </c>
      <c r="R167" s="13">
        <v>50.0</v>
      </c>
      <c r="S167" s="27" t="s">
        <v>48</v>
      </c>
      <c r="T167" t="s">
        <v>47</v>
      </c>
      <c r="W167" s="28" t="str">
        <f>CONCATENATE(UPPER($D167)," ",Q167,"(",R167,")",IF(U167&lt;&gt;"",cov3ncatenate(" DEFAULT ",U167),""),IF(S167="Y"," NOT NULL",""),", ",CHAR(10),   "CONSTRAINT ",UPPER($D162),"_PK  PRIMARY KEY(",UPPER($D162),"));")</f>
        <v>LOAD_ID INTEGER(50), 
CONSTRAINT COUNTRY_ID_PK  PRIMARY KEY(COUNTRY_ID));</v>
      </c>
      <c r="X167" t="str">
        <f>VLOOKUP($E167,MAPPING!$B$2:$F$7,4,0)</f>
        <v>INTEGER</v>
      </c>
      <c r="Y167" s="13">
        <v>50.0</v>
      </c>
      <c r="Z167" s="27" t="s">
        <v>48</v>
      </c>
      <c r="AA167" t="s">
        <v>47</v>
      </c>
      <c r="AD167" s="29" t="str">
        <f>CONCATENATE(UPPER($D364)," ",Q359,IF(X167="INTEGER","",CONCATENATE("(",Y167,")")) ,IF(U359&lt;&gt;"",cov3ncatenate(" DEFAULT ",U359),""),IF(S359="Y"," NOT NULL",""),", ",CHAR(10),"CONSTRAINT ",UPPER($B162),"_PK  PRIMARY KEY (",UPPER($D162),"));")</f>
        <v>LOAD_ID INTEGER, 
CONSTRAINT DIM_COUNTRY_PK  PRIMARY KEY (COUNTRY_ID));</v>
      </c>
      <c r="AE167" t="str">
        <f>VLOOKUP($E167,MAPPING!$B$2:$F$7,5,0)</f>
        <v>INTEGER</v>
      </c>
      <c r="AF167" s="13">
        <v>50.0</v>
      </c>
      <c r="AG167" s="27" t="s">
        <v>48</v>
      </c>
      <c r="AH167" t="s">
        <v>47</v>
      </c>
      <c r="AK167" s="28" t="str">
        <f>CONCATENATE(UPPER($D167)," ",AE167,IF(AE167="INTEGER","",CONCATENATE("(",AF167,")")),IF(AI167&lt;&gt;"",cov3ncatenate(" DEFAULT ",AI167),""),IF(AG167="Y"," NOT NULL",""),", ",CHAR(10),    "CONSTRAINT ",UPPER($D162),"_DIM__PK  PRIMARY KEY(",UPPER($D162),"));")</f>
        <v>LOAD_ID INTEGER, 
CONSTRAINT COUNTRY_ID_DIM__PK  PRIMARY KEY(COUNTRY_ID));</v>
      </c>
    </row>
    <row r="168" ht="15.75" customHeight="1">
      <c r="A168" s="24"/>
      <c r="B168" s="24" t="s">
        <v>131</v>
      </c>
      <c r="C168" s="26">
        <v>0.0</v>
      </c>
      <c r="D168" t="s">
        <v>52</v>
      </c>
      <c r="E168" t="s">
        <v>7</v>
      </c>
      <c r="F168" s="13">
        <v>50.0</v>
      </c>
      <c r="G168" t="s">
        <v>47</v>
      </c>
      <c r="H168" s="27" t="s">
        <v>48</v>
      </c>
      <c r="I168">
        <v>0.0</v>
      </c>
      <c r="J168" t="str">
        <f>VLOOKUP($E168,MAPPING!$B$2:$F$7,2,0)</f>
        <v>STRING</v>
      </c>
      <c r="K168" s="13">
        <v>50.0</v>
      </c>
      <c r="L168" t="s">
        <v>47</v>
      </c>
      <c r="M168" s="27" t="s">
        <v>48</v>
      </c>
      <c r="N168">
        <v>0.0</v>
      </c>
      <c r="O168" s="28" t="str">
        <f>CONCATENATE("DROP TABLE IF EXISTS ",UPPER($B$168),";",CHAR(10),"CREATE TABLE ",UPPER($B$168),"(")</f>
        <v>DROP TABLE IF EXISTS DIM_CUSTOMER;
CREATE TABLE DIM_CUSTOMER(</v>
      </c>
      <c r="P168" t="str">
        <f t="shared" ref="P168:P181" si="57">CONCATENATE(UPPER($D168)," ",J168,",")</f>
        <v>CUSTOMER_ID STRING,</v>
      </c>
      <c r="Q168" t="str">
        <f>VLOOKUP($E168,MAPPING!$B$2:$F$7,3,0)</f>
        <v>VARCHAR</v>
      </c>
      <c r="R168" s="13">
        <v>50.0</v>
      </c>
      <c r="S168" t="s">
        <v>47</v>
      </c>
      <c r="T168" s="27" t="s">
        <v>48</v>
      </c>
      <c r="U168">
        <v>0.0</v>
      </c>
      <c r="V168" s="28" t="str">
        <f>CONCATENATE("DROP TABLE IF EXISTS ",UPPER($B$168),";",CHAR(10),"CREATE TABLE ",UPPER($B$168),"(")</f>
        <v>DROP TABLE IF EXISTS DIM_CUSTOMER;
CREATE TABLE DIM_CUSTOMER(</v>
      </c>
      <c r="W168" t="str">
        <f t="shared" ref="W168:W183" si="58">CONCATENATE(UPPER($D168)," ",Q168,"(",R168,")",IF(U168&lt;&gt;"",CONCATENATE(" DEFAULT ",U168),""),IF(S168="Y"," NOT NULL",""),",")</f>
        <v>CUSTOMER_ID VARCHAR(50) DEFAULT 0 NOT NULL,</v>
      </c>
      <c r="X168" t="str">
        <f>VLOOKUP($E168,MAPPING!$B$2:$F$7,4,0)</f>
        <v>VARCHAR2</v>
      </c>
      <c r="Y168" s="13">
        <v>50.0</v>
      </c>
      <c r="Z168" t="s">
        <v>47</v>
      </c>
      <c r="AA168" s="27" t="s">
        <v>48</v>
      </c>
      <c r="AB168">
        <v>0.0</v>
      </c>
      <c r="AC168" s="28" t="str">
        <f>CONCATENATE("DROP TABLE ",UPPER($B$168),";",CHAR(10),"CREATE TABLE ",UPPER($B$168),"(",CHAR(10),)</f>
        <v>DROP TABLE DIM_CUSTOMER;
CREATE TABLE DIM_CUSTOMER(
</v>
      </c>
      <c r="AD168" s="29" t="str">
        <f t="shared" ref="AD168:AD183" si="59">CONCATENATE(UPPER($D168)," ",X168,IF(X168="INTEGER","",CONCATENATE("(",Y168,")")) ,IF(Z168="Y"," NOT NULL",""),",")</f>
        <v>CUSTOMER_ID VARCHAR2(50) NOT NULL,</v>
      </c>
      <c r="AE168" t="str">
        <f>VLOOKUP($E168,MAPPING!$B$2:$F$7,5,0)</f>
        <v> VARCHAR</v>
      </c>
      <c r="AF168" s="13">
        <v>50.0</v>
      </c>
      <c r="AG168" t="s">
        <v>47</v>
      </c>
      <c r="AH168" s="27" t="s">
        <v>48</v>
      </c>
      <c r="AI168">
        <v>0.0</v>
      </c>
      <c r="AJ168" s="28" t="str">
        <f>CONCATENATE("DROP TABLE IF EXISTS ",UPPER($B$168),";",CHAR(10),"CREATE TABLE ",UPPER($B$168),"(")</f>
        <v>DROP TABLE IF EXISTS DIM_CUSTOMER;
CREATE TABLE DIM_CUSTOMER(</v>
      </c>
      <c r="AK168" t="str">
        <f t="shared" ref="AK168:AK183" si="60">CONCATENATE(UPPER($D168)," ",AE168,IF(AE168="INTEGER","",CONCATENATE("(",AF168,")")),IF(AI168&lt;&gt;"",CONCATENATE(" DEFAULT ",AI168),""),IF(AG168="Y"," NOT NULL",""),",")</f>
        <v>CUSTOMER_ID  VARCHAR(50) DEFAULT 0 NOT NULL,</v>
      </c>
    </row>
    <row r="169" ht="15.75" customHeight="1">
      <c r="A169" s="24"/>
      <c r="B169" s="24"/>
      <c r="C169" s="26">
        <v>1.0</v>
      </c>
      <c r="D169" t="s">
        <v>132</v>
      </c>
      <c r="E169" t="s">
        <v>7</v>
      </c>
      <c r="F169" s="13">
        <v>50.0</v>
      </c>
      <c r="G169" s="27" t="s">
        <v>48</v>
      </c>
      <c r="H169" s="27" t="s">
        <v>48</v>
      </c>
      <c r="I169" s="27"/>
      <c r="J169" t="str">
        <f>VLOOKUP($E169,MAPPING!$B$2:$F$7,2,0)</f>
        <v>STRING</v>
      </c>
      <c r="K169" s="13">
        <v>50.0</v>
      </c>
      <c r="L169" s="27" t="s">
        <v>48</v>
      </c>
      <c r="M169" s="27" t="s">
        <v>48</v>
      </c>
      <c r="N169" s="27"/>
      <c r="O169" s="27"/>
      <c r="P169" t="str">
        <f t="shared" si="57"/>
        <v>SRC_CUSTOMER_ID STRING,</v>
      </c>
      <c r="Q169" t="str">
        <f>VLOOKUP($E169,MAPPING!$B$2:$F$7,3,0)</f>
        <v>VARCHAR</v>
      </c>
      <c r="R169" s="13">
        <v>50.0</v>
      </c>
      <c r="S169" s="27" t="s">
        <v>48</v>
      </c>
      <c r="T169" s="27" t="s">
        <v>48</v>
      </c>
      <c r="U169" s="27"/>
      <c r="V169" s="27"/>
      <c r="W169" t="str">
        <f t="shared" si="58"/>
        <v>SRC_CUSTOMER_ID VARCHAR(50),</v>
      </c>
      <c r="X169" t="str">
        <f>VLOOKUP($E169,MAPPING!$B$2:$F$7,4,0)</f>
        <v>VARCHAR2</v>
      </c>
      <c r="Y169" s="13">
        <v>50.0</v>
      </c>
      <c r="Z169" s="27" t="s">
        <v>48</v>
      </c>
      <c r="AA169" s="27" t="s">
        <v>48</v>
      </c>
      <c r="AB169" s="27"/>
      <c r="AC169" s="27"/>
      <c r="AD169" s="29" t="str">
        <f t="shared" si="59"/>
        <v>SRC_CUSTOMER_ID VARCHAR2(50),</v>
      </c>
      <c r="AE169" t="str">
        <f>VLOOKUP($E169,MAPPING!$B$2:$F$7,5,0)</f>
        <v> VARCHAR</v>
      </c>
      <c r="AF169" s="13">
        <v>50.0</v>
      </c>
      <c r="AG169" s="27" t="s">
        <v>48</v>
      </c>
      <c r="AH169" s="27" t="s">
        <v>48</v>
      </c>
      <c r="AI169" s="27"/>
      <c r="AJ169" s="27"/>
      <c r="AK169" t="str">
        <f t="shared" si="60"/>
        <v>SRC_CUSTOMER_ID  VARCHAR(50),</v>
      </c>
    </row>
    <row r="170" ht="15.75" customHeight="1">
      <c r="A170" s="24"/>
      <c r="B170" s="24"/>
      <c r="C170" s="26">
        <v>2.0</v>
      </c>
      <c r="D170" t="s">
        <v>108</v>
      </c>
      <c r="E170" t="s">
        <v>7</v>
      </c>
      <c r="F170" s="13">
        <v>100.0</v>
      </c>
      <c r="G170" s="27" t="s">
        <v>48</v>
      </c>
      <c r="H170" s="27" t="s">
        <v>48</v>
      </c>
      <c r="I170" s="27"/>
      <c r="J170" t="str">
        <f>VLOOKUP($E170,MAPPING!$B$2:$F$7,2,0)</f>
        <v>STRING</v>
      </c>
      <c r="K170" s="13">
        <v>100.0</v>
      </c>
      <c r="L170" s="27" t="s">
        <v>48</v>
      </c>
      <c r="M170" s="27" t="s">
        <v>48</v>
      </c>
      <c r="N170" s="27"/>
      <c r="O170" s="27"/>
      <c r="P170" t="str">
        <f t="shared" si="57"/>
        <v>TITLE STRING,</v>
      </c>
      <c r="Q170" t="str">
        <f>VLOOKUP($E170,MAPPING!$B$2:$F$7,3,0)</f>
        <v>VARCHAR</v>
      </c>
      <c r="R170" s="13">
        <v>100.0</v>
      </c>
      <c r="S170" s="27" t="s">
        <v>48</v>
      </c>
      <c r="T170" s="27" t="s">
        <v>48</v>
      </c>
      <c r="U170" s="27"/>
      <c r="V170" s="27"/>
      <c r="W170" t="str">
        <f t="shared" si="58"/>
        <v>TITLE VARCHAR(100),</v>
      </c>
      <c r="X170" t="str">
        <f>VLOOKUP($E170,MAPPING!$B$2:$F$7,4,0)</f>
        <v>VARCHAR2</v>
      </c>
      <c r="Y170" s="13">
        <v>100.0</v>
      </c>
      <c r="Z170" s="27" t="s">
        <v>48</v>
      </c>
      <c r="AA170" s="27" t="s">
        <v>48</v>
      </c>
      <c r="AB170" s="27"/>
      <c r="AC170" s="27"/>
      <c r="AD170" s="29" t="str">
        <f t="shared" si="59"/>
        <v>TITLE VARCHAR2(100),</v>
      </c>
      <c r="AE170" t="str">
        <f>VLOOKUP($E170,MAPPING!$B$2:$F$7,5,0)</f>
        <v> VARCHAR</v>
      </c>
      <c r="AF170" s="13">
        <v>100.0</v>
      </c>
      <c r="AG170" s="27" t="s">
        <v>48</v>
      </c>
      <c r="AH170" s="27" t="s">
        <v>48</v>
      </c>
      <c r="AI170" s="27"/>
      <c r="AJ170" s="27"/>
      <c r="AK170" t="str">
        <f t="shared" si="60"/>
        <v>TITLE  VARCHAR(100),</v>
      </c>
    </row>
    <row r="171" ht="15.75" customHeight="1">
      <c r="A171" s="24"/>
      <c r="B171" s="24"/>
      <c r="C171" s="26">
        <v>3.0</v>
      </c>
      <c r="D171" t="s">
        <v>109</v>
      </c>
      <c r="E171" t="s">
        <v>7</v>
      </c>
      <c r="F171" s="13">
        <v>100.0</v>
      </c>
      <c r="G171" s="27" t="s">
        <v>48</v>
      </c>
      <c r="H171" s="27" t="s">
        <v>48</v>
      </c>
      <c r="I171" s="27"/>
      <c r="J171" t="str">
        <f>VLOOKUP($E171,MAPPING!$B$2:$F$7,2,0)</f>
        <v>STRING</v>
      </c>
      <c r="K171" s="13">
        <v>100.0</v>
      </c>
      <c r="L171" s="27" t="s">
        <v>48</v>
      </c>
      <c r="M171" s="27" t="s">
        <v>48</v>
      </c>
      <c r="N171" s="27"/>
      <c r="O171" s="27"/>
      <c r="P171" t="str">
        <f t="shared" si="57"/>
        <v>FIRST_NAME STRING,</v>
      </c>
      <c r="Q171" t="str">
        <f>VLOOKUP($E171,MAPPING!$B$2:$F$7,3,0)</f>
        <v>VARCHAR</v>
      </c>
      <c r="R171" s="13">
        <v>100.0</v>
      </c>
      <c r="S171" s="27" t="s">
        <v>48</v>
      </c>
      <c r="T171" s="27" t="s">
        <v>48</v>
      </c>
      <c r="U171" s="27"/>
      <c r="V171" s="27"/>
      <c r="W171" t="str">
        <f t="shared" si="58"/>
        <v>FIRST_NAME VARCHAR(100),</v>
      </c>
      <c r="X171" t="str">
        <f>VLOOKUP($E171,MAPPING!$B$2:$F$7,4,0)</f>
        <v>VARCHAR2</v>
      </c>
      <c r="Y171" s="13">
        <v>100.0</v>
      </c>
      <c r="Z171" s="27" t="s">
        <v>48</v>
      </c>
      <c r="AA171" s="27" t="s">
        <v>48</v>
      </c>
      <c r="AB171" s="27"/>
      <c r="AC171" s="27"/>
      <c r="AD171" s="29" t="str">
        <f t="shared" si="59"/>
        <v>FIRST_NAME VARCHAR2(100),</v>
      </c>
      <c r="AE171" t="str">
        <f>VLOOKUP($E171,MAPPING!$B$2:$F$7,5,0)</f>
        <v> VARCHAR</v>
      </c>
      <c r="AF171" s="13">
        <v>100.0</v>
      </c>
      <c r="AG171" s="27" t="s">
        <v>48</v>
      </c>
      <c r="AH171" s="27" t="s">
        <v>48</v>
      </c>
      <c r="AI171" s="27"/>
      <c r="AJ171" s="27"/>
      <c r="AK171" t="str">
        <f t="shared" si="60"/>
        <v>FIRST_NAME  VARCHAR(100),</v>
      </c>
    </row>
    <row r="172" ht="15.75" customHeight="1">
      <c r="A172" s="24"/>
      <c r="B172" s="24"/>
      <c r="C172" s="26">
        <v>4.0</v>
      </c>
      <c r="D172" t="s">
        <v>110</v>
      </c>
      <c r="E172" t="s">
        <v>7</v>
      </c>
      <c r="F172" s="13">
        <v>100.0</v>
      </c>
      <c r="G172" s="27" t="s">
        <v>48</v>
      </c>
      <c r="H172" s="27" t="s">
        <v>48</v>
      </c>
      <c r="I172" s="27"/>
      <c r="J172" t="str">
        <f>VLOOKUP($E172,MAPPING!$B$2:$F$7,2,0)</f>
        <v>STRING</v>
      </c>
      <c r="K172" s="13">
        <v>100.0</v>
      </c>
      <c r="L172" s="27" t="s">
        <v>48</v>
      </c>
      <c r="M172" s="27" t="s">
        <v>48</v>
      </c>
      <c r="N172" s="27"/>
      <c r="O172" s="27"/>
      <c r="P172" t="str">
        <f t="shared" si="57"/>
        <v>MIDDLE_NAME STRING,</v>
      </c>
      <c r="Q172" t="str">
        <f>VLOOKUP($E172,MAPPING!$B$2:$F$7,3,0)</f>
        <v>VARCHAR</v>
      </c>
      <c r="R172" s="13">
        <v>100.0</v>
      </c>
      <c r="S172" s="27" t="s">
        <v>48</v>
      </c>
      <c r="T172" s="27" t="s">
        <v>48</v>
      </c>
      <c r="U172" s="27"/>
      <c r="V172" s="27"/>
      <c r="W172" t="str">
        <f t="shared" si="58"/>
        <v>MIDDLE_NAME VARCHAR(100),</v>
      </c>
      <c r="X172" t="str">
        <f>VLOOKUP($E172,MAPPING!$B$2:$F$7,4,0)</f>
        <v>VARCHAR2</v>
      </c>
      <c r="Y172" s="13">
        <v>100.0</v>
      </c>
      <c r="Z172" s="27" t="s">
        <v>48</v>
      </c>
      <c r="AA172" s="27" t="s">
        <v>48</v>
      </c>
      <c r="AB172" s="27"/>
      <c r="AC172" s="27"/>
      <c r="AD172" s="29" t="str">
        <f t="shared" si="59"/>
        <v>MIDDLE_NAME VARCHAR2(100),</v>
      </c>
      <c r="AE172" t="str">
        <f>VLOOKUP($E172,MAPPING!$B$2:$F$7,5,0)</f>
        <v> VARCHAR</v>
      </c>
      <c r="AF172" s="13">
        <v>100.0</v>
      </c>
      <c r="AG172" s="27" t="s">
        <v>48</v>
      </c>
      <c r="AH172" s="27" t="s">
        <v>48</v>
      </c>
      <c r="AI172" s="27"/>
      <c r="AJ172" s="27"/>
      <c r="AK172" t="str">
        <f t="shared" si="60"/>
        <v>MIDDLE_NAME  VARCHAR(100),</v>
      </c>
    </row>
    <row r="173" ht="15.75" customHeight="1">
      <c r="A173" s="24"/>
      <c r="B173" s="24"/>
      <c r="C173" s="26">
        <v>5.0</v>
      </c>
      <c r="D173" t="s">
        <v>111</v>
      </c>
      <c r="E173" t="s">
        <v>7</v>
      </c>
      <c r="F173" s="13">
        <v>100.0</v>
      </c>
      <c r="G173" s="27" t="s">
        <v>48</v>
      </c>
      <c r="H173" s="27" t="s">
        <v>48</v>
      </c>
      <c r="I173" s="27"/>
      <c r="J173" t="str">
        <f>VLOOKUP($E173,MAPPING!$B$2:$F$7,2,0)</f>
        <v>STRING</v>
      </c>
      <c r="K173" s="13">
        <v>100.0</v>
      </c>
      <c r="L173" s="27" t="s">
        <v>48</v>
      </c>
      <c r="M173" s="27" t="s">
        <v>48</v>
      </c>
      <c r="N173" s="27"/>
      <c r="O173" s="27"/>
      <c r="P173" t="str">
        <f t="shared" si="57"/>
        <v>LAST_NAME STRING,</v>
      </c>
      <c r="Q173" t="str">
        <f>VLOOKUP($E173,MAPPING!$B$2:$F$7,3,0)</f>
        <v>VARCHAR</v>
      </c>
      <c r="R173" s="13">
        <v>100.0</v>
      </c>
      <c r="S173" s="27" t="s">
        <v>48</v>
      </c>
      <c r="T173" s="27" t="s">
        <v>48</v>
      </c>
      <c r="U173" s="27"/>
      <c r="V173" s="27"/>
      <c r="W173" t="str">
        <f t="shared" si="58"/>
        <v>LAST_NAME VARCHAR(100),</v>
      </c>
      <c r="X173" t="str">
        <f>VLOOKUP($E173,MAPPING!$B$2:$F$7,4,0)</f>
        <v>VARCHAR2</v>
      </c>
      <c r="Y173" s="13">
        <v>100.0</v>
      </c>
      <c r="Z173" s="27" t="s">
        <v>48</v>
      </c>
      <c r="AA173" s="27" t="s">
        <v>48</v>
      </c>
      <c r="AB173" s="27"/>
      <c r="AC173" s="27"/>
      <c r="AD173" s="29" t="str">
        <f t="shared" si="59"/>
        <v>LAST_NAME VARCHAR2(100),</v>
      </c>
      <c r="AE173" t="str">
        <f>VLOOKUP($E173,MAPPING!$B$2:$F$7,5,0)</f>
        <v> VARCHAR</v>
      </c>
      <c r="AF173" s="13">
        <v>100.0</v>
      </c>
      <c r="AG173" s="27" t="s">
        <v>48</v>
      </c>
      <c r="AH173" s="27" t="s">
        <v>48</v>
      </c>
      <c r="AI173" s="27"/>
      <c r="AJ173" s="27"/>
      <c r="AK173" t="str">
        <f t="shared" si="60"/>
        <v>LAST_NAME  VARCHAR(100),</v>
      </c>
    </row>
    <row r="174" ht="15.75" customHeight="1">
      <c r="A174" s="24"/>
      <c r="B174" s="24"/>
      <c r="C174" s="26">
        <v>6.0</v>
      </c>
      <c r="D174" t="s">
        <v>79</v>
      </c>
      <c r="E174" t="s">
        <v>7</v>
      </c>
      <c r="F174" s="13">
        <v>50.0</v>
      </c>
      <c r="G174" s="27" t="s">
        <v>48</v>
      </c>
      <c r="H174" s="27" t="s">
        <v>48</v>
      </c>
      <c r="I174" s="27"/>
      <c r="J174" t="str">
        <f>VLOOKUP($E174,MAPPING!$B$2:$F$7,2,0)</f>
        <v>STRING</v>
      </c>
      <c r="K174" s="13">
        <v>50.0</v>
      </c>
      <c r="L174" s="27" t="s">
        <v>48</v>
      </c>
      <c r="M174" s="27" t="s">
        <v>48</v>
      </c>
      <c r="N174" s="27"/>
      <c r="O174" s="27"/>
      <c r="P174" t="str">
        <f t="shared" si="57"/>
        <v>ADDRESS_LINE1 STRING,</v>
      </c>
      <c r="Q174" t="str">
        <f>VLOOKUP($E174,MAPPING!$B$2:$F$7,3,0)</f>
        <v>VARCHAR</v>
      </c>
      <c r="R174" s="13">
        <v>50.0</v>
      </c>
      <c r="S174" s="27" t="s">
        <v>48</v>
      </c>
      <c r="T174" s="27" t="s">
        <v>48</v>
      </c>
      <c r="U174" s="27"/>
      <c r="V174" s="27"/>
      <c r="W174" t="str">
        <f t="shared" si="58"/>
        <v>ADDRESS_LINE1 VARCHAR(50),</v>
      </c>
      <c r="X174" t="str">
        <f>VLOOKUP($E174,MAPPING!$B$2:$F$7,4,0)</f>
        <v>VARCHAR2</v>
      </c>
      <c r="Y174" s="13">
        <v>50.0</v>
      </c>
      <c r="Z174" s="27" t="s">
        <v>48</v>
      </c>
      <c r="AA174" s="27" t="s">
        <v>48</v>
      </c>
      <c r="AB174" s="27"/>
      <c r="AC174" s="27"/>
      <c r="AD174" s="29" t="str">
        <f t="shared" si="59"/>
        <v>ADDRESS_LINE1 VARCHAR2(50),</v>
      </c>
      <c r="AE174" t="str">
        <f>VLOOKUP($E174,MAPPING!$B$2:$F$7,5,0)</f>
        <v> VARCHAR</v>
      </c>
      <c r="AF174" s="13">
        <v>50.0</v>
      </c>
      <c r="AG174" s="27" t="s">
        <v>48</v>
      </c>
      <c r="AH174" s="27" t="s">
        <v>48</v>
      </c>
      <c r="AI174" s="27"/>
      <c r="AJ174" s="27"/>
      <c r="AK174" t="str">
        <f t="shared" si="60"/>
        <v>ADDRESS_LINE1  VARCHAR(50),</v>
      </c>
    </row>
    <row r="175" ht="15.75" customHeight="1">
      <c r="A175" s="24"/>
      <c r="B175" s="24"/>
      <c r="C175" s="26">
        <v>7.0</v>
      </c>
      <c r="D175" t="s">
        <v>80</v>
      </c>
      <c r="E175" t="s">
        <v>7</v>
      </c>
      <c r="F175" s="13">
        <v>50.0</v>
      </c>
      <c r="G175" s="27" t="s">
        <v>48</v>
      </c>
      <c r="H175" s="27" t="s">
        <v>48</v>
      </c>
      <c r="I175" s="27"/>
      <c r="J175" t="str">
        <f>VLOOKUP($E175,MAPPING!$B$2:$F$7,2,0)</f>
        <v>STRING</v>
      </c>
      <c r="K175" s="13">
        <v>50.0</v>
      </c>
      <c r="L175" s="27" t="s">
        <v>48</v>
      </c>
      <c r="M175" s="27" t="s">
        <v>48</v>
      </c>
      <c r="N175" s="27"/>
      <c r="O175" s="27"/>
      <c r="P175" t="str">
        <f t="shared" si="57"/>
        <v>ADDRESS_LINE2 STRING,</v>
      </c>
      <c r="Q175" t="str">
        <f>VLOOKUP($E175,MAPPING!$B$2:$F$7,3,0)</f>
        <v>VARCHAR</v>
      </c>
      <c r="R175" s="13">
        <v>50.0</v>
      </c>
      <c r="S175" s="27" t="s">
        <v>48</v>
      </c>
      <c r="T175" s="27" t="s">
        <v>48</v>
      </c>
      <c r="U175" s="27"/>
      <c r="V175" s="27"/>
      <c r="W175" t="str">
        <f t="shared" si="58"/>
        <v>ADDRESS_LINE2 VARCHAR(50),</v>
      </c>
      <c r="X175" t="str">
        <f>VLOOKUP($E175,MAPPING!$B$2:$F$7,4,0)</f>
        <v>VARCHAR2</v>
      </c>
      <c r="Y175" s="13">
        <v>50.0</v>
      </c>
      <c r="Z175" s="27" t="s">
        <v>48</v>
      </c>
      <c r="AA175" s="27" t="s">
        <v>48</v>
      </c>
      <c r="AB175" s="27"/>
      <c r="AC175" s="27"/>
      <c r="AD175" s="29" t="str">
        <f t="shared" si="59"/>
        <v>ADDRESS_LINE2 VARCHAR2(50),</v>
      </c>
      <c r="AE175" t="str">
        <f>VLOOKUP($E175,MAPPING!$B$2:$F$7,5,0)</f>
        <v> VARCHAR</v>
      </c>
      <c r="AF175" s="13">
        <v>50.0</v>
      </c>
      <c r="AG175" s="27" t="s">
        <v>48</v>
      </c>
      <c r="AH175" s="27" t="s">
        <v>48</v>
      </c>
      <c r="AI175" s="27"/>
      <c r="AJ175" s="27"/>
      <c r="AK175" t="str">
        <f t="shared" si="60"/>
        <v>ADDRESS_LINE2  VARCHAR(50),</v>
      </c>
    </row>
    <row r="176" ht="15.75" customHeight="1">
      <c r="A176" s="24"/>
      <c r="B176" s="24"/>
      <c r="C176" s="26">
        <v>8.0</v>
      </c>
      <c r="D176" t="s">
        <v>113</v>
      </c>
      <c r="E176" t="s">
        <v>7</v>
      </c>
      <c r="F176" s="13">
        <v>50.0</v>
      </c>
      <c r="G176" s="27" t="s">
        <v>48</v>
      </c>
      <c r="H176" s="27" t="s">
        <v>48</v>
      </c>
      <c r="I176" s="27"/>
      <c r="J176" t="str">
        <f>VLOOKUP($E176,MAPPING!$B$2:$F$7,2,0)</f>
        <v>STRING</v>
      </c>
      <c r="K176" s="13">
        <v>50.0</v>
      </c>
      <c r="L176" s="27" t="s">
        <v>48</v>
      </c>
      <c r="M176" s="27" t="s">
        <v>48</v>
      </c>
      <c r="N176" s="27"/>
      <c r="O176" s="27"/>
      <c r="P176" t="str">
        <f t="shared" si="57"/>
        <v>PHONE STRING,</v>
      </c>
      <c r="Q176" t="str">
        <f>VLOOKUP($E176,MAPPING!$B$2:$F$7,3,0)</f>
        <v>VARCHAR</v>
      </c>
      <c r="R176" s="13">
        <v>50.0</v>
      </c>
      <c r="S176" s="27" t="s">
        <v>48</v>
      </c>
      <c r="T176" s="27" t="s">
        <v>48</v>
      </c>
      <c r="U176" s="27"/>
      <c r="V176" s="27"/>
      <c r="W176" t="str">
        <f t="shared" si="58"/>
        <v>PHONE VARCHAR(50),</v>
      </c>
      <c r="X176" t="str">
        <f>VLOOKUP($E176,MAPPING!$B$2:$F$7,4,0)</f>
        <v>VARCHAR2</v>
      </c>
      <c r="Y176" s="13">
        <v>50.0</v>
      </c>
      <c r="Z176" s="27" t="s">
        <v>48</v>
      </c>
      <c r="AA176" s="27" t="s">
        <v>48</v>
      </c>
      <c r="AB176" s="27"/>
      <c r="AC176" s="27"/>
      <c r="AD176" s="29" t="str">
        <f t="shared" si="59"/>
        <v>PHONE VARCHAR2(50),</v>
      </c>
      <c r="AE176" t="str">
        <f>VLOOKUP($E176,MAPPING!$B$2:$F$7,5,0)</f>
        <v> VARCHAR</v>
      </c>
      <c r="AF176" s="13">
        <v>50.0</v>
      </c>
      <c r="AG176" s="27" t="s">
        <v>48</v>
      </c>
      <c r="AH176" s="27" t="s">
        <v>48</v>
      </c>
      <c r="AI176" s="27"/>
      <c r="AJ176" s="27"/>
      <c r="AK176" t="str">
        <f t="shared" si="60"/>
        <v>PHONE  VARCHAR(50),</v>
      </c>
    </row>
    <row r="177" ht="15.75" customHeight="1">
      <c r="A177" s="24"/>
      <c r="B177" s="24"/>
      <c r="C177" s="26">
        <v>9.0</v>
      </c>
      <c r="D177" t="s">
        <v>114</v>
      </c>
      <c r="E177" t="s">
        <v>7</v>
      </c>
      <c r="F177" s="13">
        <v>10.0</v>
      </c>
      <c r="G177" s="27" t="s">
        <v>48</v>
      </c>
      <c r="H177" s="27" t="s">
        <v>48</v>
      </c>
      <c r="I177" s="27"/>
      <c r="J177" t="str">
        <f>VLOOKUP($E177,MAPPING!$B$2:$F$7,2,0)</f>
        <v>STRING</v>
      </c>
      <c r="K177" s="13">
        <v>10.0</v>
      </c>
      <c r="L177" s="27" t="s">
        <v>48</v>
      </c>
      <c r="M177" s="27" t="s">
        <v>48</v>
      </c>
      <c r="N177" s="27"/>
      <c r="O177" s="27"/>
      <c r="P177" t="str">
        <f t="shared" si="57"/>
        <v>DATE_FIRST_PURCHASE STRING,</v>
      </c>
      <c r="Q177" t="str">
        <f>VLOOKUP($E177,MAPPING!$B$2:$F$7,3,0)</f>
        <v>VARCHAR</v>
      </c>
      <c r="R177" s="13">
        <v>10.0</v>
      </c>
      <c r="S177" s="27" t="s">
        <v>48</v>
      </c>
      <c r="T177" s="27" t="s">
        <v>48</v>
      </c>
      <c r="U177" s="27"/>
      <c r="V177" s="27"/>
      <c r="W177" t="str">
        <f t="shared" si="58"/>
        <v>DATE_FIRST_PURCHASE VARCHAR(10),</v>
      </c>
      <c r="X177" t="str">
        <f>VLOOKUP($E177,MAPPING!$B$2:$F$7,4,0)</f>
        <v>VARCHAR2</v>
      </c>
      <c r="Y177" s="13">
        <v>10.0</v>
      </c>
      <c r="Z177" s="27" t="s">
        <v>48</v>
      </c>
      <c r="AA177" s="27" t="s">
        <v>48</v>
      </c>
      <c r="AB177" s="27"/>
      <c r="AC177" s="27"/>
      <c r="AD177" s="29" t="str">
        <f t="shared" si="59"/>
        <v>DATE_FIRST_PURCHASE VARCHAR2(10),</v>
      </c>
      <c r="AE177" t="str">
        <f>VLOOKUP($E177,MAPPING!$B$2:$F$7,5,0)</f>
        <v> VARCHAR</v>
      </c>
      <c r="AF177" s="13">
        <v>10.0</v>
      </c>
      <c r="AG177" s="27" t="s">
        <v>48</v>
      </c>
      <c r="AH177" s="27" t="s">
        <v>48</v>
      </c>
      <c r="AI177" s="27"/>
      <c r="AJ177" s="27"/>
      <c r="AK177" t="str">
        <f t="shared" si="60"/>
        <v>DATE_FIRST_PURCHASE  VARCHAR(10),</v>
      </c>
    </row>
    <row r="178" ht="15.75" customHeight="1">
      <c r="A178" s="24"/>
      <c r="B178" s="24"/>
      <c r="C178" s="26">
        <v>10.0</v>
      </c>
      <c r="D178" t="s">
        <v>133</v>
      </c>
      <c r="E178" t="s">
        <v>12</v>
      </c>
      <c r="F178">
        <v>10.0</v>
      </c>
      <c r="G178" s="27" t="s">
        <v>48</v>
      </c>
      <c r="H178" s="27" t="s">
        <v>48</v>
      </c>
      <c r="I178" s="27"/>
      <c r="J178" t="str">
        <f>VLOOKUP($E178,MAPPING!$B$2:$F$7,2,0)</f>
        <v>INT</v>
      </c>
      <c r="K178">
        <v>10.0</v>
      </c>
      <c r="L178" s="27" t="s">
        <v>48</v>
      </c>
      <c r="M178" s="27" t="s">
        <v>48</v>
      </c>
      <c r="N178" s="27"/>
      <c r="O178" s="27"/>
      <c r="P178" t="str">
        <f t="shared" si="57"/>
        <v>COMMUTE_DISTANCE INT,</v>
      </c>
      <c r="Q178" t="str">
        <f>VLOOKUP($E178,MAPPING!$B$2:$F$7,3,0)</f>
        <v>INTEGER</v>
      </c>
      <c r="R178">
        <v>10.0</v>
      </c>
      <c r="S178" s="27" t="s">
        <v>48</v>
      </c>
      <c r="T178" s="27" t="s">
        <v>48</v>
      </c>
      <c r="U178" s="27"/>
      <c r="V178" s="27"/>
      <c r="W178" t="str">
        <f t="shared" si="58"/>
        <v>COMMUTE_DISTANCE INTEGER(10),</v>
      </c>
      <c r="X178" t="str">
        <f>VLOOKUP($E178,MAPPING!$B$2:$F$7,4,0)</f>
        <v>INTEGER</v>
      </c>
      <c r="Y178">
        <v>10.0</v>
      </c>
      <c r="Z178" s="27" t="s">
        <v>48</v>
      </c>
      <c r="AA178" s="27" t="s">
        <v>48</v>
      </c>
      <c r="AB178" s="27"/>
      <c r="AC178" s="27"/>
      <c r="AD178" s="29" t="str">
        <f t="shared" si="59"/>
        <v>COMMUTE_DISTANCE INTEGER,</v>
      </c>
      <c r="AE178" t="str">
        <f>VLOOKUP($E178,MAPPING!$B$2:$F$7,5,0)</f>
        <v>INTEGER</v>
      </c>
      <c r="AF178">
        <v>10.0</v>
      </c>
      <c r="AG178" s="27" t="s">
        <v>48</v>
      </c>
      <c r="AH178" s="27" t="s">
        <v>48</v>
      </c>
      <c r="AI178" s="27"/>
      <c r="AJ178" s="27"/>
      <c r="AK178" t="str">
        <f t="shared" si="60"/>
        <v>COMMUTE_DISTANCE INTEGER,</v>
      </c>
    </row>
    <row r="179" ht="15.75" customHeight="1">
      <c r="A179" s="24"/>
      <c r="B179" s="24"/>
      <c r="C179" s="26">
        <v>11.0</v>
      </c>
      <c r="D179" t="s">
        <v>82</v>
      </c>
      <c r="E179" t="s">
        <v>7</v>
      </c>
      <c r="F179" s="13">
        <v>100.0</v>
      </c>
      <c r="G179" s="27" t="s">
        <v>48</v>
      </c>
      <c r="H179" s="27" t="s">
        <v>48</v>
      </c>
      <c r="I179" s="27"/>
      <c r="J179" t="str">
        <f>VLOOKUP($E179,MAPPING!$B$2:$F$7,2,0)</f>
        <v>STRING</v>
      </c>
      <c r="K179" s="13">
        <v>100.0</v>
      </c>
      <c r="L179" s="27" t="s">
        <v>48</v>
      </c>
      <c r="M179" s="27" t="s">
        <v>48</v>
      </c>
      <c r="N179" s="27"/>
      <c r="O179" s="27"/>
      <c r="P179" t="str">
        <f t="shared" si="57"/>
        <v>CITY STRING,</v>
      </c>
      <c r="Q179" t="str">
        <f>VLOOKUP($E179,MAPPING!$B$2:$F$7,3,0)</f>
        <v>VARCHAR</v>
      </c>
      <c r="R179" s="13">
        <v>100.0</v>
      </c>
      <c r="S179" s="27" t="s">
        <v>48</v>
      </c>
      <c r="T179" s="27" t="s">
        <v>48</v>
      </c>
      <c r="U179" s="27"/>
      <c r="V179" s="27"/>
      <c r="W179" t="str">
        <f t="shared" si="58"/>
        <v>CITY VARCHAR(100),</v>
      </c>
      <c r="X179" t="str">
        <f>VLOOKUP($E179,MAPPING!$B$2:$F$7,4,0)</f>
        <v>VARCHAR2</v>
      </c>
      <c r="Y179" s="13">
        <v>100.0</v>
      </c>
      <c r="Z179" s="27" t="s">
        <v>48</v>
      </c>
      <c r="AA179" s="27" t="s">
        <v>48</v>
      </c>
      <c r="AB179" s="27"/>
      <c r="AC179" s="27"/>
      <c r="AD179" s="29" t="str">
        <f t="shared" si="59"/>
        <v>CITY VARCHAR2(100),</v>
      </c>
      <c r="AE179" t="str">
        <f>VLOOKUP($E179,MAPPING!$B$2:$F$7,5,0)</f>
        <v> VARCHAR</v>
      </c>
      <c r="AF179" s="13">
        <v>100.0</v>
      </c>
      <c r="AG179" s="27" t="s">
        <v>48</v>
      </c>
      <c r="AH179" s="27" t="s">
        <v>48</v>
      </c>
      <c r="AI179" s="27"/>
      <c r="AJ179" s="27"/>
      <c r="AK179" t="str">
        <f t="shared" si="60"/>
        <v>CITY  VARCHAR(100),</v>
      </c>
    </row>
    <row r="180" ht="15.75" customHeight="1">
      <c r="A180" s="24"/>
      <c r="B180" s="24"/>
      <c r="C180" s="26">
        <v>12.0</v>
      </c>
      <c r="D180" t="s">
        <v>84</v>
      </c>
      <c r="E180" t="s">
        <v>7</v>
      </c>
      <c r="F180" s="13">
        <v>100.0</v>
      </c>
      <c r="G180" s="27" t="s">
        <v>48</v>
      </c>
      <c r="H180" s="27" t="s">
        <v>48</v>
      </c>
      <c r="I180" s="27"/>
      <c r="J180" t="str">
        <f>VLOOKUP($E180,MAPPING!$B$2:$F$7,2,0)</f>
        <v>STRING</v>
      </c>
      <c r="K180" s="13">
        <v>100.0</v>
      </c>
      <c r="L180" s="27" t="s">
        <v>48</v>
      </c>
      <c r="M180" s="27" t="s">
        <v>48</v>
      </c>
      <c r="N180" s="27"/>
      <c r="O180" s="27"/>
      <c r="P180" t="str">
        <f t="shared" si="57"/>
        <v>STATE STRING,</v>
      </c>
      <c r="Q180" t="str">
        <f>VLOOKUP($E180,MAPPING!$B$2:$F$7,3,0)</f>
        <v>VARCHAR</v>
      </c>
      <c r="R180" s="13">
        <v>100.0</v>
      </c>
      <c r="S180" s="27" t="s">
        <v>48</v>
      </c>
      <c r="T180" s="27" t="s">
        <v>48</v>
      </c>
      <c r="U180" s="27"/>
      <c r="V180" s="27"/>
      <c r="W180" t="str">
        <f t="shared" si="58"/>
        <v>STATE VARCHAR(100),</v>
      </c>
      <c r="X180" t="str">
        <f>VLOOKUP($E180,MAPPING!$B$2:$F$7,4,0)</f>
        <v>VARCHAR2</v>
      </c>
      <c r="Y180" s="13">
        <v>100.0</v>
      </c>
      <c r="Z180" s="27" t="s">
        <v>48</v>
      </c>
      <c r="AA180" s="27" t="s">
        <v>48</v>
      </c>
      <c r="AB180" s="27"/>
      <c r="AC180" s="27"/>
      <c r="AD180" s="29" t="str">
        <f t="shared" si="59"/>
        <v>STATE VARCHAR2(100),</v>
      </c>
      <c r="AE180" t="str">
        <f>VLOOKUP($E180,MAPPING!$B$2:$F$7,5,0)</f>
        <v> VARCHAR</v>
      </c>
      <c r="AF180" s="13">
        <v>100.0</v>
      </c>
      <c r="AG180" s="27" t="s">
        <v>48</v>
      </c>
      <c r="AH180" s="27" t="s">
        <v>48</v>
      </c>
      <c r="AI180" s="27"/>
      <c r="AJ180" s="27"/>
      <c r="AK180" t="str">
        <f t="shared" si="60"/>
        <v>STATE  VARCHAR(100),</v>
      </c>
    </row>
    <row r="181" ht="15.75" customHeight="1">
      <c r="A181" s="24"/>
      <c r="B181" s="24"/>
      <c r="C181" s="26">
        <v>13.0</v>
      </c>
      <c r="D181" t="s">
        <v>134</v>
      </c>
      <c r="E181" t="s">
        <v>7</v>
      </c>
      <c r="F181" s="13">
        <v>10.0</v>
      </c>
      <c r="G181" s="27" t="s">
        <v>48</v>
      </c>
      <c r="H181" s="27" t="s">
        <v>48</v>
      </c>
      <c r="I181" s="27"/>
      <c r="J181" t="str">
        <f>VLOOKUP($E181,MAPPING!$B$2:$F$7,2,0)</f>
        <v>STRING</v>
      </c>
      <c r="K181" s="13">
        <v>10.0</v>
      </c>
      <c r="L181" s="27" t="s">
        <v>48</v>
      </c>
      <c r="M181" s="27" t="s">
        <v>48</v>
      </c>
      <c r="N181" s="27"/>
      <c r="O181" s="27"/>
      <c r="P181" t="str">
        <f t="shared" si="57"/>
        <v>POSTAL_CODE STRING,</v>
      </c>
      <c r="Q181" t="str">
        <f>VLOOKUP($E181,MAPPING!$B$2:$F$7,3,0)</f>
        <v>VARCHAR</v>
      </c>
      <c r="R181" s="13">
        <v>10.0</v>
      </c>
      <c r="S181" s="27" t="s">
        <v>48</v>
      </c>
      <c r="T181" s="27" t="s">
        <v>48</v>
      </c>
      <c r="U181" s="27"/>
      <c r="V181" s="27"/>
      <c r="W181" t="str">
        <f t="shared" si="58"/>
        <v>POSTAL_CODE VARCHAR(10),</v>
      </c>
      <c r="X181" t="str">
        <f>VLOOKUP($E181,MAPPING!$B$2:$F$7,4,0)</f>
        <v>VARCHAR2</v>
      </c>
      <c r="Y181" s="13">
        <v>10.0</v>
      </c>
      <c r="Z181" s="27" t="s">
        <v>48</v>
      </c>
      <c r="AA181" s="27" t="s">
        <v>48</v>
      </c>
      <c r="AB181" s="27"/>
      <c r="AC181" s="27"/>
      <c r="AD181" s="29" t="str">
        <f t="shared" si="59"/>
        <v>POSTAL_CODE VARCHAR2(10),</v>
      </c>
      <c r="AE181" t="str">
        <f>VLOOKUP($E181,MAPPING!$B$2:$F$7,5,0)</f>
        <v> VARCHAR</v>
      </c>
      <c r="AF181" s="13">
        <v>10.0</v>
      </c>
      <c r="AG181" s="27" t="s">
        <v>48</v>
      </c>
      <c r="AH181" s="27" t="s">
        <v>48</v>
      </c>
      <c r="AI181" s="27"/>
      <c r="AJ181" s="27"/>
      <c r="AK181" t="str">
        <f t="shared" si="60"/>
        <v>POSTAL_CODE  VARCHAR(10),</v>
      </c>
    </row>
    <row r="182" ht="15.75" customHeight="1">
      <c r="A182" s="24"/>
      <c r="B182" s="24"/>
      <c r="C182" s="26">
        <v>14.0</v>
      </c>
      <c r="D182" t="s">
        <v>86</v>
      </c>
      <c r="E182" t="s">
        <v>7</v>
      </c>
      <c r="F182" s="13">
        <v>100.0</v>
      </c>
      <c r="G182" s="27" t="s">
        <v>48</v>
      </c>
      <c r="H182" s="27" t="s">
        <v>48</v>
      </c>
      <c r="I182" s="27"/>
      <c r="J182" t="str">
        <f>VLOOKUP($E182,MAPPING!$B$2:$F$7,2,0)</f>
        <v>STRING</v>
      </c>
      <c r="K182" s="13">
        <v>100.0</v>
      </c>
      <c r="L182" s="27" t="s">
        <v>48</v>
      </c>
      <c r="M182" s="27" t="s">
        <v>48</v>
      </c>
      <c r="N182" s="27"/>
      <c r="O182" s="27"/>
      <c r="P182" t="str">
        <f>CONCATENATE(UPPER($D182)," ",J182,")")</f>
        <v>COUNTRY STRING)</v>
      </c>
      <c r="Q182" t="str">
        <f>VLOOKUP($E182,MAPPING!$B$2:$F$7,3,0)</f>
        <v>VARCHAR</v>
      </c>
      <c r="R182" s="13">
        <v>100.0</v>
      </c>
      <c r="S182" s="27" t="s">
        <v>48</v>
      </c>
      <c r="T182" s="27" t="s">
        <v>48</v>
      </c>
      <c r="U182" s="27"/>
      <c r="V182" s="27"/>
      <c r="W182" t="str">
        <f t="shared" si="58"/>
        <v>COUNTRY VARCHAR(100),</v>
      </c>
      <c r="X182" t="str">
        <f>VLOOKUP($E182,MAPPING!$B$2:$F$7,4,0)</f>
        <v>VARCHAR2</v>
      </c>
      <c r="Y182" s="13">
        <v>100.0</v>
      </c>
      <c r="Z182" s="27" t="s">
        <v>48</v>
      </c>
      <c r="AA182" s="27" t="s">
        <v>48</v>
      </c>
      <c r="AB182" s="27"/>
      <c r="AC182" s="27"/>
      <c r="AD182" s="29" t="str">
        <f t="shared" si="59"/>
        <v>COUNTRY VARCHAR2(100),</v>
      </c>
      <c r="AE182" t="str">
        <f>VLOOKUP($E182,MAPPING!$B$2:$F$7,5,0)</f>
        <v> VARCHAR</v>
      </c>
      <c r="AF182" s="13">
        <v>100.0</v>
      </c>
      <c r="AG182" s="27" t="s">
        <v>48</v>
      </c>
      <c r="AH182" s="27" t="s">
        <v>48</v>
      </c>
      <c r="AI182" s="27"/>
      <c r="AJ182" s="27"/>
      <c r="AK182" t="str">
        <f t="shared" si="60"/>
        <v>COUNTRY  VARCHAR(100),</v>
      </c>
    </row>
    <row r="183" ht="15.75" customHeight="1">
      <c r="A183" s="24"/>
      <c r="B183" s="24"/>
      <c r="C183" s="26">
        <v>15.0</v>
      </c>
      <c r="D183" t="s">
        <v>68</v>
      </c>
      <c r="E183" t="s">
        <v>7</v>
      </c>
      <c r="F183" s="13">
        <v>10.0</v>
      </c>
      <c r="G183" s="27" t="s">
        <v>48</v>
      </c>
      <c r="H183" s="27" t="s">
        <v>47</v>
      </c>
      <c r="I183" s="27"/>
      <c r="J183" t="str">
        <f>VLOOKUP($E183,MAPPING!$B$2:$F$7,2,0)</f>
        <v>STRING</v>
      </c>
      <c r="K183" s="13">
        <v>10.0</v>
      </c>
      <c r="L183" s="27" t="s">
        <v>48</v>
      </c>
      <c r="M183" s="27" t="s">
        <v>47</v>
      </c>
      <c r="N183" s="27"/>
      <c r="O183" s="27"/>
      <c r="Q183" t="str">
        <f>VLOOKUP($E183,MAPPING!$B$2:$F$7,3,0)</f>
        <v>VARCHAR</v>
      </c>
      <c r="R183" s="13">
        <v>10.0</v>
      </c>
      <c r="S183" s="27" t="s">
        <v>48</v>
      </c>
      <c r="T183" s="27" t="s">
        <v>47</v>
      </c>
      <c r="U183" s="27"/>
      <c r="V183" s="27"/>
      <c r="W183" t="str">
        <f t="shared" si="58"/>
        <v>LOAD_DATE VARCHAR(10),</v>
      </c>
      <c r="X183" t="str">
        <f>VLOOKUP($E183,MAPPING!$B$2:$F$7,4,0)</f>
        <v>VARCHAR2</v>
      </c>
      <c r="Y183" s="13">
        <v>10.0</v>
      </c>
      <c r="Z183" s="27" t="s">
        <v>48</v>
      </c>
      <c r="AA183" s="27" t="s">
        <v>47</v>
      </c>
      <c r="AB183" s="27"/>
      <c r="AC183" s="27"/>
      <c r="AD183" s="29" t="str">
        <f t="shared" si="59"/>
        <v>LOAD_DATE VARCHAR2(10),</v>
      </c>
      <c r="AE183" t="str">
        <f>VLOOKUP($E183,MAPPING!$B$2:$F$7,5,0)</f>
        <v> VARCHAR</v>
      </c>
      <c r="AF183" s="13">
        <v>10.0</v>
      </c>
      <c r="AG183" s="27" t="s">
        <v>48</v>
      </c>
      <c r="AH183" s="27" t="s">
        <v>47</v>
      </c>
      <c r="AI183" s="27"/>
      <c r="AJ183" s="27"/>
      <c r="AK183" t="str">
        <f t="shared" si="60"/>
        <v>LOAD_DATE  VARCHAR(10),</v>
      </c>
    </row>
    <row r="184" ht="15.75" customHeight="1">
      <c r="A184" s="24"/>
      <c r="B184" s="24"/>
      <c r="C184" s="26">
        <v>16.0</v>
      </c>
      <c r="D184" t="s">
        <v>69</v>
      </c>
      <c r="E184" t="s">
        <v>12</v>
      </c>
      <c r="F184" s="13">
        <v>50.0</v>
      </c>
      <c r="G184" s="27" t="s">
        <v>48</v>
      </c>
      <c r="H184" s="27" t="s">
        <v>47</v>
      </c>
      <c r="I184" s="27"/>
      <c r="J184" t="str">
        <f>VLOOKUP($E184,MAPPING!$B$2:$F$7,2,0)</f>
        <v>INT</v>
      </c>
      <c r="K184" s="13">
        <v>50.0</v>
      </c>
      <c r="L184" s="27" t="s">
        <v>48</v>
      </c>
      <c r="M184" s="27" t="s">
        <v>47</v>
      </c>
      <c r="N184" s="27"/>
      <c r="P184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84" t="str">
        <f>VLOOKUP($E184,MAPPING!$B$2:$F$7,3,0)</f>
        <v>INTEGER</v>
      </c>
      <c r="R184" s="13">
        <v>50.0</v>
      </c>
      <c r="S184" s="27" t="s">
        <v>48</v>
      </c>
      <c r="T184" s="27" t="s">
        <v>47</v>
      </c>
      <c r="U184" s="27"/>
      <c r="W184" s="28" t="str">
        <f>CONCATENATE(UPPER($D184)," ",Q184,"(",R184,")",IF(U184&lt;&gt;"",cov3ncatenate(" DEFAULT ",U184),""),IF(S184="Y"," NOT NULL",""),", ",CHAR(10),   "CONSTRAINT ",UPPER($D168),"_PK  PRIMARY KEY(",UPPER($D168),"));")</f>
        <v>LOAD_ID INTEGER(50), 
CONSTRAINT CUSTOMER_ID_PK  PRIMARY KEY(CUSTOMER_ID));</v>
      </c>
      <c r="X184" t="str">
        <f>VLOOKUP($E184,MAPPING!$B$2:$F$7,4,0)</f>
        <v>INTEGER</v>
      </c>
      <c r="Y184" s="13">
        <v>50.0</v>
      </c>
      <c r="Z184" s="27" t="s">
        <v>48</v>
      </c>
      <c r="AA184" s="27" t="s">
        <v>47</v>
      </c>
      <c r="AB184" s="27"/>
      <c r="AC184" s="27"/>
      <c r="AD184" s="29" t="str">
        <f>CONCATENATE(UPPER($D364)," ",Q359,IF(X184="INTEGER","",CONCATENATE("(",Y184,")")) ,IF(U359&lt;&gt;"",cov3ncatenate(" DEFAULT ",U359),""),IF(S359="Y"," NOT NULL",""),", ",CHAR(10),"CONSTRAINT ",UPPER($B168),"_PK  PRIMARY KEY (",UPPER($D168),"));")</f>
        <v>LOAD_ID INTEGER, 
CONSTRAINT DIM_CUSTOMER_PK  PRIMARY KEY (CUSTOMER_ID));</v>
      </c>
      <c r="AE184" t="str">
        <f>VLOOKUP($E184,MAPPING!$B$2:$F$7,5,0)</f>
        <v>INTEGER</v>
      </c>
      <c r="AF184" s="13">
        <v>50.0</v>
      </c>
      <c r="AG184" s="27" t="s">
        <v>48</v>
      </c>
      <c r="AH184" s="27" t="s">
        <v>47</v>
      </c>
      <c r="AI184" s="27"/>
      <c r="AK184" s="28" t="str">
        <f>CONCATENATE(UPPER($D184)," ",AE184,IF(AE184="INTEGER","",CONCATENATE("(",AF184,")")),IF(AI184&lt;&gt;"",cov3ncatenate(" DEFAULT ",AI184),""),IF(AG184="Y"," NOT NULL",""),", ",CHAR(10),    "CONSTRAINT ",UPPER($D168),"_DIM__PK  PRIMARY KEY(",UPPER($D168),"));")</f>
        <v>LOAD_ID INTEGER, 
CONSTRAINT CUSTOMER_ID_DIM__PK  PRIMARY KEY(CUSTOMER_ID));</v>
      </c>
    </row>
    <row r="185" ht="15.75" customHeight="1">
      <c r="A185" s="24"/>
      <c r="B185" s="24" t="s">
        <v>135</v>
      </c>
      <c r="C185" s="26">
        <v>0.0</v>
      </c>
      <c r="D185" t="s">
        <v>136</v>
      </c>
      <c r="E185" t="s">
        <v>7</v>
      </c>
      <c r="F185" s="13">
        <v>50.0</v>
      </c>
      <c r="G185" s="27" t="s">
        <v>47</v>
      </c>
      <c r="H185" s="27" t="s">
        <v>48</v>
      </c>
      <c r="I185">
        <v>0.0</v>
      </c>
      <c r="J185" t="str">
        <f>VLOOKUP($E185,MAPPING!$B$2:$F$7,2,0)</f>
        <v>STRING</v>
      </c>
      <c r="K185" s="13">
        <v>50.0</v>
      </c>
      <c r="L185" s="27" t="s">
        <v>47</v>
      </c>
      <c r="M185" s="27" t="s">
        <v>48</v>
      </c>
      <c r="N185">
        <v>0.0</v>
      </c>
      <c r="O185" s="28" t="str">
        <f>CONCATENATE("DROP TABLE IF EXISTS ",UPPER($B$185),";",CHAR(10),"CREATE TABLE ",UPPER($B$185),"(")</f>
        <v>DROP TABLE IF EXISTS DIM_DATE;
CREATE TABLE DIM_DATE(</v>
      </c>
      <c r="P185" t="str">
        <f t="shared" ref="P185:P241" si="61">CONCATENATE(UPPER($D185)," ",J185,",")</f>
        <v>DATE_ID STRING,</v>
      </c>
      <c r="Q185" t="str">
        <f>VLOOKUP($E185,MAPPING!$B$2:$F$7,3,0)</f>
        <v>VARCHAR</v>
      </c>
      <c r="R185" s="13">
        <v>50.0</v>
      </c>
      <c r="S185" s="27" t="s">
        <v>47</v>
      </c>
      <c r="T185" s="27" t="s">
        <v>48</v>
      </c>
      <c r="U185">
        <v>0.0</v>
      </c>
      <c r="V185" s="28" t="str">
        <f>CONCATENATE("DROP TABLE IF EXISTS ",UPPER($B$185),";",CHAR(10),"CREATE TABLE ",UPPER($B$185),"(")</f>
        <v>DROP TABLE IF EXISTS DIM_DATE;
CREATE TABLE DIM_DATE(</v>
      </c>
      <c r="W185" t="str">
        <f t="shared" ref="W185:W243" si="62">CONCATENATE(UPPER($D185)," ",Q185,"(",R185,")",IF(U185&lt;&gt;"",CONCATENATE(" DEFAULT ",U185),""),IF(S185="Y"," NOT NULL",""),",")</f>
        <v>DATE_ID VARCHAR(50) DEFAULT 0 NOT NULL,</v>
      </c>
      <c r="X185" t="str">
        <f>VLOOKUP($E185,MAPPING!$B$2:$F$7,4,0)</f>
        <v>VARCHAR2</v>
      </c>
      <c r="Y185" s="13">
        <v>50.0</v>
      </c>
      <c r="Z185" s="27" t="s">
        <v>47</v>
      </c>
      <c r="AA185" s="27" t="s">
        <v>48</v>
      </c>
      <c r="AB185">
        <v>0.0</v>
      </c>
      <c r="AC185" s="28" t="str">
        <f>CONCATENATE("DROP TABLE  ",UPPER($B$185),";",CHAR(10),"CREATE TABLE ",UPPER($B$185),"(",CHAR(10),)</f>
        <v>DROP TABLE  DIM_DATE;
CREATE TABLE DIM_DATE(
</v>
      </c>
      <c r="AD185" s="29" t="str">
        <f t="shared" ref="AD185:AD243" si="63">CONCATENATE(UPPER($D185)," ",X185,IF(X185="INTEGER","",CONCATENATE("(",Y185,")")) ,IF(Z185="Y"," NOT NULL",""),",")</f>
        <v>DATE_ID VARCHAR2(50) NOT NULL,</v>
      </c>
      <c r="AE185" t="str">
        <f>VLOOKUP($E185,MAPPING!$B$2:$F$7,5,0)</f>
        <v> VARCHAR</v>
      </c>
      <c r="AF185" s="13">
        <v>50.0</v>
      </c>
      <c r="AG185" s="27" t="s">
        <v>47</v>
      </c>
      <c r="AH185" s="27" t="s">
        <v>48</v>
      </c>
      <c r="AI185">
        <v>0.0</v>
      </c>
      <c r="AJ185" s="28" t="str">
        <f>CONCATENATE("DROP TABLE IF EXISTS ",UPPER($B$185),";",CHAR(10),"CREATE TABLE ",UPPER($B$185),"(")</f>
        <v>DROP TABLE IF EXISTS DIM_DATE;
CREATE TABLE DIM_DATE(</v>
      </c>
      <c r="AK185" t="str">
        <f t="shared" ref="AK185:AK243" si="64">CONCATENATE(UPPER($D185)," ",AE185,IF(AE185="INTEGER","",CONCATENATE("(",AF185,")")),IF(AI185&lt;&gt;"",CONCATENATE(" DEFAULT ",AI185),""),IF(AG185="Y"," NOT NULL",""),",")</f>
        <v>DATE_ID  VARCHAR(50) DEFAULT 0 NOT NULL,</v>
      </c>
    </row>
    <row r="186" ht="15.75" customHeight="1">
      <c r="A186" s="24"/>
      <c r="B186" s="24"/>
      <c r="C186" s="26">
        <v>1.0</v>
      </c>
      <c r="D186" t="s">
        <v>137</v>
      </c>
      <c r="E186" t="s">
        <v>7</v>
      </c>
      <c r="F186">
        <v>45.0</v>
      </c>
      <c r="G186" s="27" t="s">
        <v>48</v>
      </c>
      <c r="H186" s="27" t="s">
        <v>48</v>
      </c>
      <c r="I186" s="27"/>
      <c r="J186" t="str">
        <f>VLOOKUP($E186,MAPPING!$B$2:$F$7,2,0)</f>
        <v>STRING</v>
      </c>
      <c r="K186">
        <v>45.0</v>
      </c>
      <c r="L186" s="27" t="s">
        <v>48</v>
      </c>
      <c r="M186" s="27" t="s">
        <v>48</v>
      </c>
      <c r="N186" s="27"/>
      <c r="O186" s="27"/>
      <c r="P186" t="str">
        <f t="shared" si="61"/>
        <v>DATE_TYPE STRING,</v>
      </c>
      <c r="Q186" t="str">
        <f>VLOOKUP($E186,MAPPING!$B$2:$F$7,3,0)</f>
        <v>VARCHAR</v>
      </c>
      <c r="R186">
        <v>45.0</v>
      </c>
      <c r="S186" s="27" t="s">
        <v>48</v>
      </c>
      <c r="T186" s="27" t="s">
        <v>48</v>
      </c>
      <c r="U186" s="27"/>
      <c r="V186" s="27"/>
      <c r="W186" t="str">
        <f t="shared" si="62"/>
        <v>DATE_TYPE VARCHAR(45),</v>
      </c>
      <c r="X186" t="str">
        <f>VLOOKUP($E186,MAPPING!$B$2:$F$7,4,0)</f>
        <v>VARCHAR2</v>
      </c>
      <c r="Y186">
        <v>45.0</v>
      </c>
      <c r="Z186" s="27" t="s">
        <v>48</v>
      </c>
      <c r="AA186" s="27" t="s">
        <v>48</v>
      </c>
      <c r="AB186" s="27"/>
      <c r="AC186" s="27"/>
      <c r="AD186" s="29" t="str">
        <f t="shared" si="63"/>
        <v>DATE_TYPE VARCHAR2(45),</v>
      </c>
      <c r="AE186" t="str">
        <f>VLOOKUP($E186,MAPPING!$B$2:$F$7,5,0)</f>
        <v> VARCHAR</v>
      </c>
      <c r="AF186">
        <v>45.0</v>
      </c>
      <c r="AG186" s="27" t="s">
        <v>48</v>
      </c>
      <c r="AH186" s="27" t="s">
        <v>48</v>
      </c>
      <c r="AI186" s="27"/>
      <c r="AJ186" s="27"/>
      <c r="AK186" t="str">
        <f t="shared" si="64"/>
        <v>DATE_TYPE  VARCHAR(45),</v>
      </c>
    </row>
    <row r="187" ht="15.75" customHeight="1">
      <c r="A187" s="24"/>
      <c r="B187" s="24"/>
      <c r="C187" s="26">
        <v>2.0</v>
      </c>
      <c r="D187" t="s">
        <v>138</v>
      </c>
      <c r="E187" t="s">
        <v>7</v>
      </c>
      <c r="F187">
        <v>45.0</v>
      </c>
      <c r="G187" s="27" t="s">
        <v>48</v>
      </c>
      <c r="H187" s="27" t="s">
        <v>48</v>
      </c>
      <c r="I187" s="27"/>
      <c r="J187" t="str">
        <f>VLOOKUP($E187,MAPPING!$B$2:$F$7,2,0)</f>
        <v>STRING</v>
      </c>
      <c r="K187">
        <v>45.0</v>
      </c>
      <c r="L187" s="27" t="s">
        <v>48</v>
      </c>
      <c r="M187" s="27" t="s">
        <v>48</v>
      </c>
      <c r="N187" s="27"/>
      <c r="O187" s="27"/>
      <c r="P187" t="str">
        <f t="shared" si="61"/>
        <v>DATE_VAL STRING,</v>
      </c>
      <c r="Q187" t="str">
        <f>VLOOKUP($E187,MAPPING!$B$2:$F$7,3,0)</f>
        <v>VARCHAR</v>
      </c>
      <c r="R187">
        <v>45.0</v>
      </c>
      <c r="S187" s="27" t="s">
        <v>48</v>
      </c>
      <c r="T187" s="27" t="s">
        <v>48</v>
      </c>
      <c r="U187" s="27"/>
      <c r="V187" s="27"/>
      <c r="W187" t="str">
        <f t="shared" si="62"/>
        <v>DATE_VAL VARCHAR(45),</v>
      </c>
      <c r="X187" t="str">
        <f>VLOOKUP($E187,MAPPING!$B$2:$F$7,4,0)</f>
        <v>VARCHAR2</v>
      </c>
      <c r="Y187">
        <v>45.0</v>
      </c>
      <c r="Z187" s="27" t="s">
        <v>48</v>
      </c>
      <c r="AA187" s="27" t="s">
        <v>48</v>
      </c>
      <c r="AB187" s="27"/>
      <c r="AC187" s="27"/>
      <c r="AD187" s="29" t="str">
        <f t="shared" si="63"/>
        <v>DATE_VAL VARCHAR2(45),</v>
      </c>
      <c r="AE187" t="str">
        <f>VLOOKUP($E187,MAPPING!$B$2:$F$7,5,0)</f>
        <v> VARCHAR</v>
      </c>
      <c r="AF187">
        <v>45.0</v>
      </c>
      <c r="AG187" s="27" t="s">
        <v>48</v>
      </c>
      <c r="AH187" s="27" t="s">
        <v>48</v>
      </c>
      <c r="AI187" s="27"/>
      <c r="AJ187" s="27"/>
      <c r="AK187" t="str">
        <f t="shared" si="64"/>
        <v>DATE_VAL  VARCHAR(45),</v>
      </c>
    </row>
    <row r="188" ht="15.75" customHeight="1">
      <c r="A188" s="24"/>
      <c r="B188" s="24"/>
      <c r="C188" s="26">
        <v>3.0</v>
      </c>
      <c r="D188" t="s">
        <v>139</v>
      </c>
      <c r="E188" t="s">
        <v>12</v>
      </c>
      <c r="F188">
        <v>10.0</v>
      </c>
      <c r="G188" s="27" t="s">
        <v>48</v>
      </c>
      <c r="H188" s="27" t="s">
        <v>48</v>
      </c>
      <c r="I188" s="27"/>
      <c r="J188" t="str">
        <f>VLOOKUP($E188,MAPPING!$B$2:$F$7,2,0)</f>
        <v>INT</v>
      </c>
      <c r="K188">
        <v>10.0</v>
      </c>
      <c r="L188" s="27" t="s">
        <v>48</v>
      </c>
      <c r="M188" s="27" t="s">
        <v>48</v>
      </c>
      <c r="N188" s="27"/>
      <c r="O188" s="27"/>
      <c r="P188" t="str">
        <f t="shared" si="61"/>
        <v>DAY_NUM_OF_WEEK INT,</v>
      </c>
      <c r="Q188" t="str">
        <f>VLOOKUP($E188,MAPPING!$B$2:$F$7,3,0)</f>
        <v>INTEGER</v>
      </c>
      <c r="R188">
        <v>10.0</v>
      </c>
      <c r="S188" s="27" t="s">
        <v>48</v>
      </c>
      <c r="T188" s="27" t="s">
        <v>48</v>
      </c>
      <c r="U188" s="27"/>
      <c r="V188" s="27"/>
      <c r="W188" t="str">
        <f t="shared" si="62"/>
        <v>DAY_NUM_OF_WEEK INTEGER(10),</v>
      </c>
      <c r="X188" t="str">
        <f>VLOOKUP($E188,MAPPING!$B$2:$F$7,4,0)</f>
        <v>INTEGER</v>
      </c>
      <c r="Y188">
        <v>10.0</v>
      </c>
      <c r="Z188" s="27" t="s">
        <v>48</v>
      </c>
      <c r="AA188" s="27" t="s">
        <v>48</v>
      </c>
      <c r="AB188" s="27"/>
      <c r="AC188" s="27"/>
      <c r="AD188" s="29" t="str">
        <f t="shared" si="63"/>
        <v>DAY_NUM_OF_WEEK INTEGER,</v>
      </c>
      <c r="AE188" t="str">
        <f>VLOOKUP($E188,MAPPING!$B$2:$F$7,5,0)</f>
        <v>INTEGER</v>
      </c>
      <c r="AF188">
        <v>10.0</v>
      </c>
      <c r="AG188" s="27" t="s">
        <v>48</v>
      </c>
      <c r="AH188" s="27" t="s">
        <v>48</v>
      </c>
      <c r="AI188" s="27"/>
      <c r="AJ188" s="27"/>
      <c r="AK188" t="str">
        <f t="shared" si="64"/>
        <v>DAY_NUM_OF_WEEK INTEGER,</v>
      </c>
    </row>
    <row r="189" ht="15.75" customHeight="1">
      <c r="A189" s="24"/>
      <c r="B189" s="24"/>
      <c r="C189" s="26">
        <v>4.0</v>
      </c>
      <c r="D189" t="s">
        <v>140</v>
      </c>
      <c r="E189" t="s">
        <v>12</v>
      </c>
      <c r="F189">
        <v>10.0</v>
      </c>
      <c r="G189" s="27" t="s">
        <v>48</v>
      </c>
      <c r="H189" s="27" t="s">
        <v>48</v>
      </c>
      <c r="I189" s="27"/>
      <c r="J189" t="str">
        <f>VLOOKUP($E189,MAPPING!$B$2:$F$7,2,0)</f>
        <v>INT</v>
      </c>
      <c r="K189">
        <v>10.0</v>
      </c>
      <c r="L189" s="27" t="s">
        <v>48</v>
      </c>
      <c r="M189" s="27" t="s">
        <v>48</v>
      </c>
      <c r="N189" s="27"/>
      <c r="O189" s="27"/>
      <c r="P189" t="str">
        <f t="shared" si="61"/>
        <v>DAY_NUM_OF_MONTH INT,</v>
      </c>
      <c r="Q189" t="str">
        <f>VLOOKUP($E189,MAPPING!$B$2:$F$7,3,0)</f>
        <v>INTEGER</v>
      </c>
      <c r="R189">
        <v>10.0</v>
      </c>
      <c r="S189" s="27" t="s">
        <v>48</v>
      </c>
      <c r="T189" s="27" t="s">
        <v>48</v>
      </c>
      <c r="U189" s="27"/>
      <c r="V189" s="27"/>
      <c r="W189" t="str">
        <f t="shared" si="62"/>
        <v>DAY_NUM_OF_MONTH INTEGER(10),</v>
      </c>
      <c r="X189" t="str">
        <f>VLOOKUP($E189,MAPPING!$B$2:$F$7,4,0)</f>
        <v>INTEGER</v>
      </c>
      <c r="Y189">
        <v>10.0</v>
      </c>
      <c r="Z189" s="27" t="s">
        <v>48</v>
      </c>
      <c r="AA189" s="27" t="s">
        <v>48</v>
      </c>
      <c r="AB189" s="27"/>
      <c r="AC189" s="27"/>
      <c r="AD189" s="29" t="str">
        <f t="shared" si="63"/>
        <v>DAY_NUM_OF_MONTH INTEGER,</v>
      </c>
      <c r="AE189" t="str">
        <f>VLOOKUP($E189,MAPPING!$B$2:$F$7,5,0)</f>
        <v>INTEGER</v>
      </c>
      <c r="AF189">
        <v>10.0</v>
      </c>
      <c r="AG189" s="27" t="s">
        <v>48</v>
      </c>
      <c r="AH189" s="27" t="s">
        <v>48</v>
      </c>
      <c r="AI189" s="27"/>
      <c r="AJ189" s="27"/>
      <c r="AK189" t="str">
        <f t="shared" si="64"/>
        <v>DAY_NUM_OF_MONTH INTEGER,</v>
      </c>
    </row>
    <row r="190" ht="15.75" customHeight="1">
      <c r="A190" s="24"/>
      <c r="B190" s="24"/>
      <c r="C190" s="26">
        <v>5.0</v>
      </c>
      <c r="D190" t="s">
        <v>141</v>
      </c>
      <c r="E190" t="s">
        <v>12</v>
      </c>
      <c r="F190">
        <v>10.0</v>
      </c>
      <c r="G190" s="27" t="s">
        <v>48</v>
      </c>
      <c r="H190" s="27" t="s">
        <v>48</v>
      </c>
      <c r="I190" s="27"/>
      <c r="J190" t="str">
        <f>VLOOKUP($E190,MAPPING!$B$2:$F$7,2,0)</f>
        <v>INT</v>
      </c>
      <c r="K190">
        <v>10.0</v>
      </c>
      <c r="L190" s="27" t="s">
        <v>48</v>
      </c>
      <c r="M190" s="27" t="s">
        <v>48</v>
      </c>
      <c r="N190" s="27"/>
      <c r="O190" s="27"/>
      <c r="P190" t="str">
        <f t="shared" si="61"/>
        <v>DAY_NUM_OF_QUARTER INT,</v>
      </c>
      <c r="Q190" t="str">
        <f>VLOOKUP($E190,MAPPING!$B$2:$F$7,3,0)</f>
        <v>INTEGER</v>
      </c>
      <c r="R190">
        <v>10.0</v>
      </c>
      <c r="S190" s="27" t="s">
        <v>48</v>
      </c>
      <c r="T190" s="27" t="s">
        <v>48</v>
      </c>
      <c r="U190" s="27"/>
      <c r="V190" s="27"/>
      <c r="W190" t="str">
        <f t="shared" si="62"/>
        <v>DAY_NUM_OF_QUARTER INTEGER(10),</v>
      </c>
      <c r="X190" t="str">
        <f>VLOOKUP($E190,MAPPING!$B$2:$F$7,4,0)</f>
        <v>INTEGER</v>
      </c>
      <c r="Y190">
        <v>10.0</v>
      </c>
      <c r="Z190" s="27" t="s">
        <v>48</v>
      </c>
      <c r="AA190" s="27" t="s">
        <v>48</v>
      </c>
      <c r="AB190" s="27"/>
      <c r="AC190" s="27"/>
      <c r="AD190" s="29" t="str">
        <f t="shared" si="63"/>
        <v>DAY_NUM_OF_QUARTER INTEGER,</v>
      </c>
      <c r="AE190" t="str">
        <f>VLOOKUP($E190,MAPPING!$B$2:$F$7,5,0)</f>
        <v>INTEGER</v>
      </c>
      <c r="AF190">
        <v>10.0</v>
      </c>
      <c r="AG190" s="27" t="s">
        <v>48</v>
      </c>
      <c r="AH190" s="27" t="s">
        <v>48</v>
      </c>
      <c r="AI190" s="27"/>
      <c r="AJ190" s="27"/>
      <c r="AK190" t="str">
        <f t="shared" si="64"/>
        <v>DAY_NUM_OF_QUARTER INTEGER,</v>
      </c>
    </row>
    <row r="191" ht="15.75" customHeight="1">
      <c r="A191" s="24"/>
      <c r="B191" s="24"/>
      <c r="C191" s="26">
        <v>6.0</v>
      </c>
      <c r="D191" t="s">
        <v>142</v>
      </c>
      <c r="E191" t="s">
        <v>12</v>
      </c>
      <c r="F191">
        <v>10.0</v>
      </c>
      <c r="G191" s="27" t="s">
        <v>48</v>
      </c>
      <c r="H191" s="27" t="s">
        <v>48</v>
      </c>
      <c r="I191" s="27"/>
      <c r="J191" t="str">
        <f>VLOOKUP($E191,MAPPING!$B$2:$F$7,2,0)</f>
        <v>INT</v>
      </c>
      <c r="K191">
        <v>10.0</v>
      </c>
      <c r="L191" s="27" t="s">
        <v>48</v>
      </c>
      <c r="M191" s="27" t="s">
        <v>48</v>
      </c>
      <c r="N191" s="27"/>
      <c r="O191" s="27"/>
      <c r="P191" t="str">
        <f t="shared" si="61"/>
        <v>DAY_NUM_OF_YEAR INT,</v>
      </c>
      <c r="Q191" t="str">
        <f>VLOOKUP($E191,MAPPING!$B$2:$F$7,3,0)</f>
        <v>INTEGER</v>
      </c>
      <c r="R191">
        <v>10.0</v>
      </c>
      <c r="S191" s="27" t="s">
        <v>48</v>
      </c>
      <c r="T191" s="27" t="s">
        <v>48</v>
      </c>
      <c r="U191" s="27"/>
      <c r="V191" s="27"/>
      <c r="W191" t="str">
        <f t="shared" si="62"/>
        <v>DAY_NUM_OF_YEAR INTEGER(10),</v>
      </c>
      <c r="X191" t="str">
        <f>VLOOKUP($E191,MAPPING!$B$2:$F$7,4,0)</f>
        <v>INTEGER</v>
      </c>
      <c r="Y191">
        <v>10.0</v>
      </c>
      <c r="Z191" s="27" t="s">
        <v>48</v>
      </c>
      <c r="AA191" s="27" t="s">
        <v>48</v>
      </c>
      <c r="AB191" s="27"/>
      <c r="AC191" s="27"/>
      <c r="AD191" s="29" t="str">
        <f t="shared" si="63"/>
        <v>DAY_NUM_OF_YEAR INTEGER,</v>
      </c>
      <c r="AE191" t="str">
        <f>VLOOKUP($E191,MAPPING!$B$2:$F$7,5,0)</f>
        <v>INTEGER</v>
      </c>
      <c r="AF191">
        <v>10.0</v>
      </c>
      <c r="AG191" s="27" t="s">
        <v>48</v>
      </c>
      <c r="AH191" s="27" t="s">
        <v>48</v>
      </c>
      <c r="AI191" s="27"/>
      <c r="AJ191" s="27"/>
      <c r="AK191" t="str">
        <f t="shared" si="64"/>
        <v>DAY_NUM_OF_YEAR INTEGER,</v>
      </c>
    </row>
    <row r="192" ht="15.75" customHeight="1">
      <c r="A192" s="24"/>
      <c r="B192" s="24"/>
      <c r="C192" s="26">
        <v>7.0</v>
      </c>
      <c r="D192" t="s">
        <v>143</v>
      </c>
      <c r="E192" t="s">
        <v>12</v>
      </c>
      <c r="F192">
        <v>10.0</v>
      </c>
      <c r="G192" s="27" t="s">
        <v>48</v>
      </c>
      <c r="H192" s="27" t="s">
        <v>48</v>
      </c>
      <c r="I192" s="27"/>
      <c r="J192" t="str">
        <f>VLOOKUP($E192,MAPPING!$B$2:$F$7,2,0)</f>
        <v>INT</v>
      </c>
      <c r="K192">
        <v>10.0</v>
      </c>
      <c r="L192" s="27" t="s">
        <v>48</v>
      </c>
      <c r="M192" s="27" t="s">
        <v>48</v>
      </c>
      <c r="N192" s="27"/>
      <c r="O192" s="27"/>
      <c r="P192" t="str">
        <f t="shared" si="61"/>
        <v>DAY_NUM_ABSOLUTE INT,</v>
      </c>
      <c r="Q192" t="str">
        <f>VLOOKUP($E192,MAPPING!$B$2:$F$7,3,0)</f>
        <v>INTEGER</v>
      </c>
      <c r="R192">
        <v>10.0</v>
      </c>
      <c r="S192" s="27" t="s">
        <v>48</v>
      </c>
      <c r="T192" s="27" t="s">
        <v>48</v>
      </c>
      <c r="U192" s="27"/>
      <c r="V192" s="27"/>
      <c r="W192" t="str">
        <f t="shared" si="62"/>
        <v>DAY_NUM_ABSOLUTE INTEGER(10),</v>
      </c>
      <c r="X192" t="str">
        <f>VLOOKUP($E192,MAPPING!$B$2:$F$7,4,0)</f>
        <v>INTEGER</v>
      </c>
      <c r="Y192">
        <v>10.0</v>
      </c>
      <c r="Z192" s="27" t="s">
        <v>48</v>
      </c>
      <c r="AA192" s="27" t="s">
        <v>48</v>
      </c>
      <c r="AB192" s="27"/>
      <c r="AC192" s="27"/>
      <c r="AD192" s="29" t="str">
        <f t="shared" si="63"/>
        <v>DAY_NUM_ABSOLUTE INTEGER,</v>
      </c>
      <c r="AE192" t="str">
        <f>VLOOKUP($E192,MAPPING!$B$2:$F$7,5,0)</f>
        <v>INTEGER</v>
      </c>
      <c r="AF192">
        <v>10.0</v>
      </c>
      <c r="AG192" s="27" t="s">
        <v>48</v>
      </c>
      <c r="AH192" s="27" t="s">
        <v>48</v>
      </c>
      <c r="AI192" s="27"/>
      <c r="AJ192" s="27"/>
      <c r="AK192" t="str">
        <f t="shared" si="64"/>
        <v>DAY_NUM_ABSOLUTE INTEGER,</v>
      </c>
    </row>
    <row r="193" ht="15.75" customHeight="1">
      <c r="A193" s="24"/>
      <c r="B193" s="24"/>
      <c r="C193" s="26">
        <v>8.0</v>
      </c>
      <c r="D193" t="s">
        <v>144</v>
      </c>
      <c r="E193" t="s">
        <v>7</v>
      </c>
      <c r="F193" s="13">
        <v>100.0</v>
      </c>
      <c r="G193" s="27" t="s">
        <v>48</v>
      </c>
      <c r="H193" s="27" t="s">
        <v>48</v>
      </c>
      <c r="I193" s="27"/>
      <c r="J193" t="str">
        <f>VLOOKUP($E193,MAPPING!$B$2:$F$7,2,0)</f>
        <v>STRING</v>
      </c>
      <c r="K193" s="13">
        <v>100.0</v>
      </c>
      <c r="L193" s="27" t="s">
        <v>48</v>
      </c>
      <c r="M193" s="27" t="s">
        <v>48</v>
      </c>
      <c r="N193" s="27"/>
      <c r="O193" s="27"/>
      <c r="P193" t="str">
        <f t="shared" si="61"/>
        <v>DAY_OF_WEEK_NAME STRING,</v>
      </c>
      <c r="Q193" t="str">
        <f>VLOOKUP($E193,MAPPING!$B$2:$F$7,3,0)</f>
        <v>VARCHAR</v>
      </c>
      <c r="R193" s="13">
        <v>100.0</v>
      </c>
      <c r="S193" s="27" t="s">
        <v>48</v>
      </c>
      <c r="T193" s="27" t="s">
        <v>48</v>
      </c>
      <c r="U193" s="27"/>
      <c r="V193" s="27"/>
      <c r="W193" t="str">
        <f t="shared" si="62"/>
        <v>DAY_OF_WEEK_NAME VARCHAR(100),</v>
      </c>
      <c r="X193" t="str">
        <f>VLOOKUP($E193,MAPPING!$B$2:$F$7,4,0)</f>
        <v>VARCHAR2</v>
      </c>
      <c r="Y193" s="13">
        <v>100.0</v>
      </c>
      <c r="Z193" s="27" t="s">
        <v>48</v>
      </c>
      <c r="AA193" s="27" t="s">
        <v>48</v>
      </c>
      <c r="AB193" s="27"/>
      <c r="AC193" s="27"/>
      <c r="AD193" s="29" t="str">
        <f t="shared" si="63"/>
        <v>DAY_OF_WEEK_NAME VARCHAR2(100),</v>
      </c>
      <c r="AE193" t="str">
        <f>VLOOKUP($E193,MAPPING!$B$2:$F$7,5,0)</f>
        <v> VARCHAR</v>
      </c>
      <c r="AF193" s="13">
        <v>100.0</v>
      </c>
      <c r="AG193" s="27" t="s">
        <v>48</v>
      </c>
      <c r="AH193" s="27" t="s">
        <v>48</v>
      </c>
      <c r="AI193" s="27"/>
      <c r="AJ193" s="27"/>
      <c r="AK193" t="str">
        <f t="shared" si="64"/>
        <v>DAY_OF_WEEK_NAME  VARCHAR(100),</v>
      </c>
    </row>
    <row r="194" ht="15.75" customHeight="1">
      <c r="A194" s="24"/>
      <c r="B194" s="24"/>
      <c r="C194" s="26">
        <v>9.0</v>
      </c>
      <c r="D194" t="s">
        <v>145</v>
      </c>
      <c r="E194" t="s">
        <v>7</v>
      </c>
      <c r="F194">
        <v>45.0</v>
      </c>
      <c r="G194" s="27" t="s">
        <v>48</v>
      </c>
      <c r="H194" s="27" t="s">
        <v>48</v>
      </c>
      <c r="I194" s="27"/>
      <c r="J194" t="str">
        <f>VLOOKUP($E194,MAPPING!$B$2:$F$7,2,0)</f>
        <v>STRING</v>
      </c>
      <c r="K194">
        <v>45.0</v>
      </c>
      <c r="L194" s="27" t="s">
        <v>48</v>
      </c>
      <c r="M194" s="27" t="s">
        <v>48</v>
      </c>
      <c r="N194" s="27"/>
      <c r="O194" s="27"/>
      <c r="P194" t="str">
        <f t="shared" si="61"/>
        <v>DAY_OF_WEEK_ABBREVIATION STRING,</v>
      </c>
      <c r="Q194" t="str">
        <f>VLOOKUP($E194,MAPPING!$B$2:$F$7,3,0)</f>
        <v>VARCHAR</v>
      </c>
      <c r="R194">
        <v>45.0</v>
      </c>
      <c r="S194" s="27" t="s">
        <v>48</v>
      </c>
      <c r="T194" s="27" t="s">
        <v>48</v>
      </c>
      <c r="U194" s="27"/>
      <c r="V194" s="27"/>
      <c r="W194" t="str">
        <f t="shared" si="62"/>
        <v>DAY_OF_WEEK_ABBREVIATION VARCHAR(45),</v>
      </c>
      <c r="X194" t="str">
        <f>VLOOKUP($E194,MAPPING!$B$2:$F$7,4,0)</f>
        <v>VARCHAR2</v>
      </c>
      <c r="Y194">
        <v>45.0</v>
      </c>
      <c r="Z194" s="27" t="s">
        <v>48</v>
      </c>
      <c r="AA194" s="27" t="s">
        <v>48</v>
      </c>
      <c r="AB194" s="27"/>
      <c r="AC194" s="27"/>
      <c r="AD194" s="29" t="str">
        <f t="shared" si="63"/>
        <v>DAY_OF_WEEK_ABBREVIATION VARCHAR2(45),</v>
      </c>
      <c r="AE194" t="str">
        <f>VLOOKUP($E194,MAPPING!$B$2:$F$7,5,0)</f>
        <v> VARCHAR</v>
      </c>
      <c r="AF194">
        <v>45.0</v>
      </c>
      <c r="AG194" s="27" t="s">
        <v>48</v>
      </c>
      <c r="AH194" s="27" t="s">
        <v>48</v>
      </c>
      <c r="AI194" s="27"/>
      <c r="AJ194" s="27"/>
      <c r="AK194" t="str">
        <f t="shared" si="64"/>
        <v>DAY_OF_WEEK_ABBREVIATION  VARCHAR(45),</v>
      </c>
    </row>
    <row r="195" ht="15.75" customHeight="1">
      <c r="A195" s="24"/>
      <c r="B195" s="24"/>
      <c r="C195" s="26">
        <v>10.0</v>
      </c>
      <c r="D195" t="s">
        <v>146</v>
      </c>
      <c r="E195" t="s">
        <v>12</v>
      </c>
      <c r="F195">
        <v>10.0</v>
      </c>
      <c r="G195" s="27" t="s">
        <v>48</v>
      </c>
      <c r="H195" s="27" t="s">
        <v>48</v>
      </c>
      <c r="I195" s="27"/>
      <c r="J195" t="str">
        <f>VLOOKUP($E195,MAPPING!$B$2:$F$7,2,0)</f>
        <v>INT</v>
      </c>
      <c r="K195">
        <v>10.0</v>
      </c>
      <c r="L195" s="27" t="s">
        <v>48</v>
      </c>
      <c r="M195" s="27" t="s">
        <v>48</v>
      </c>
      <c r="N195" s="27"/>
      <c r="O195" s="27"/>
      <c r="P195" t="str">
        <f t="shared" si="61"/>
        <v>JULIAN_DAY_NUM_OF_YEAR INT,</v>
      </c>
      <c r="Q195" t="str">
        <f>VLOOKUP($E195,MAPPING!$B$2:$F$7,3,0)</f>
        <v>INTEGER</v>
      </c>
      <c r="R195">
        <v>10.0</v>
      </c>
      <c r="S195" s="27" t="s">
        <v>48</v>
      </c>
      <c r="T195" s="27" t="s">
        <v>48</v>
      </c>
      <c r="U195" s="27"/>
      <c r="V195" s="27"/>
      <c r="W195" t="str">
        <f t="shared" si="62"/>
        <v>JULIAN_DAY_NUM_OF_YEAR INTEGER(10),</v>
      </c>
      <c r="X195" t="str">
        <f>VLOOKUP($E195,MAPPING!$B$2:$F$7,4,0)</f>
        <v>INTEGER</v>
      </c>
      <c r="Y195">
        <v>10.0</v>
      </c>
      <c r="Z195" s="27" t="s">
        <v>48</v>
      </c>
      <c r="AA195" s="27" t="s">
        <v>48</v>
      </c>
      <c r="AB195" s="27"/>
      <c r="AC195" s="27"/>
      <c r="AD195" s="29" t="str">
        <f t="shared" si="63"/>
        <v>JULIAN_DAY_NUM_OF_YEAR INTEGER,</v>
      </c>
      <c r="AE195" t="str">
        <f>VLOOKUP($E195,MAPPING!$B$2:$F$7,5,0)</f>
        <v>INTEGER</v>
      </c>
      <c r="AF195">
        <v>10.0</v>
      </c>
      <c r="AG195" s="27" t="s">
        <v>48</v>
      </c>
      <c r="AH195" s="27" t="s">
        <v>48</v>
      </c>
      <c r="AI195" s="27"/>
      <c r="AJ195" s="27"/>
      <c r="AK195" t="str">
        <f t="shared" si="64"/>
        <v>JULIAN_DAY_NUM_OF_YEAR INTEGER,</v>
      </c>
    </row>
    <row r="196" ht="15.75" customHeight="1">
      <c r="A196" s="24"/>
      <c r="B196" s="24"/>
      <c r="C196" s="26">
        <v>11.0</v>
      </c>
      <c r="D196" t="s">
        <v>147</v>
      </c>
      <c r="E196" t="s">
        <v>12</v>
      </c>
      <c r="F196">
        <v>10.0</v>
      </c>
      <c r="G196" s="27" t="s">
        <v>48</v>
      </c>
      <c r="H196" s="27" t="s">
        <v>48</v>
      </c>
      <c r="I196" s="27"/>
      <c r="J196" t="str">
        <f>VLOOKUP($E196,MAPPING!$B$2:$F$7,2,0)</f>
        <v>INT</v>
      </c>
      <c r="K196">
        <v>10.0</v>
      </c>
      <c r="L196" s="27" t="s">
        <v>48</v>
      </c>
      <c r="M196" s="27" t="s">
        <v>48</v>
      </c>
      <c r="N196" s="27"/>
      <c r="O196" s="27"/>
      <c r="P196" t="str">
        <f t="shared" si="61"/>
        <v>JULIAN_DAY_NUM_ABSOLUTE INT,</v>
      </c>
      <c r="Q196" t="str">
        <f>VLOOKUP($E196,MAPPING!$B$2:$F$7,3,0)</f>
        <v>INTEGER</v>
      </c>
      <c r="R196">
        <v>10.0</v>
      </c>
      <c r="S196" s="27" t="s">
        <v>48</v>
      </c>
      <c r="T196" s="27" t="s">
        <v>48</v>
      </c>
      <c r="U196" s="27"/>
      <c r="V196" s="27"/>
      <c r="W196" t="str">
        <f t="shared" si="62"/>
        <v>JULIAN_DAY_NUM_ABSOLUTE INTEGER(10),</v>
      </c>
      <c r="X196" t="str">
        <f>VLOOKUP($E196,MAPPING!$B$2:$F$7,4,0)</f>
        <v>INTEGER</v>
      </c>
      <c r="Y196">
        <v>10.0</v>
      </c>
      <c r="Z196" s="27" t="s">
        <v>48</v>
      </c>
      <c r="AA196" s="27" t="s">
        <v>48</v>
      </c>
      <c r="AB196" s="27"/>
      <c r="AC196" s="27"/>
      <c r="AD196" s="29" t="str">
        <f t="shared" si="63"/>
        <v>JULIAN_DAY_NUM_ABSOLUTE INTEGER,</v>
      </c>
      <c r="AE196" t="str">
        <f>VLOOKUP($E196,MAPPING!$B$2:$F$7,5,0)</f>
        <v>INTEGER</v>
      </c>
      <c r="AF196">
        <v>10.0</v>
      </c>
      <c r="AG196" s="27" t="s">
        <v>48</v>
      </c>
      <c r="AH196" s="27" t="s">
        <v>48</v>
      </c>
      <c r="AI196" s="27"/>
      <c r="AJ196" s="27"/>
      <c r="AK196" t="str">
        <f t="shared" si="64"/>
        <v>JULIAN_DAY_NUM_ABSOLUTE INTEGER,</v>
      </c>
    </row>
    <row r="197" ht="15.75" customHeight="1">
      <c r="A197" s="24"/>
      <c r="B197" s="24"/>
      <c r="C197" s="26">
        <v>12.0</v>
      </c>
      <c r="D197" t="s">
        <v>148</v>
      </c>
      <c r="E197" t="s">
        <v>7</v>
      </c>
      <c r="F197">
        <v>50.0</v>
      </c>
      <c r="G197" s="27" t="s">
        <v>48</v>
      </c>
      <c r="H197" s="27" t="s">
        <v>48</v>
      </c>
      <c r="I197" s="27"/>
      <c r="J197" t="str">
        <f>VLOOKUP($E197,MAPPING!$B$2:$F$7,2,0)</f>
        <v>STRING</v>
      </c>
      <c r="K197">
        <v>50.0</v>
      </c>
      <c r="L197" s="27" t="s">
        <v>48</v>
      </c>
      <c r="M197" s="27" t="s">
        <v>48</v>
      </c>
      <c r="N197" s="27"/>
      <c r="O197" s="27"/>
      <c r="P197" t="str">
        <f t="shared" si="61"/>
        <v>IS_WEEKDAY STRING,</v>
      </c>
      <c r="Q197" t="str">
        <f>VLOOKUP($E197,MAPPING!$B$2:$F$7,3,0)</f>
        <v>VARCHAR</v>
      </c>
      <c r="R197">
        <v>50.0</v>
      </c>
      <c r="S197" s="27" t="s">
        <v>48</v>
      </c>
      <c r="T197" s="27" t="s">
        <v>48</v>
      </c>
      <c r="U197" s="27"/>
      <c r="V197" s="27"/>
      <c r="W197" t="str">
        <f t="shared" si="62"/>
        <v>IS_WEEKDAY VARCHAR(50),</v>
      </c>
      <c r="X197" t="str">
        <f>VLOOKUP($E197,MAPPING!$B$2:$F$7,4,0)</f>
        <v>VARCHAR2</v>
      </c>
      <c r="Y197">
        <v>50.0</v>
      </c>
      <c r="Z197" s="27" t="s">
        <v>48</v>
      </c>
      <c r="AA197" s="27" t="s">
        <v>48</v>
      </c>
      <c r="AB197" s="27"/>
      <c r="AC197" s="27"/>
      <c r="AD197" s="29" t="str">
        <f t="shared" si="63"/>
        <v>IS_WEEKDAY VARCHAR2(50),</v>
      </c>
      <c r="AE197" t="str">
        <f>VLOOKUP($E197,MAPPING!$B$2:$F$7,5,0)</f>
        <v> VARCHAR</v>
      </c>
      <c r="AF197">
        <v>50.0</v>
      </c>
      <c r="AG197" s="27" t="s">
        <v>48</v>
      </c>
      <c r="AH197" s="27" t="s">
        <v>48</v>
      </c>
      <c r="AI197" s="27"/>
      <c r="AJ197" s="27"/>
      <c r="AK197" t="str">
        <f t="shared" si="64"/>
        <v>IS_WEEKDAY  VARCHAR(50),</v>
      </c>
    </row>
    <row r="198" ht="15.75" customHeight="1">
      <c r="A198" s="24"/>
      <c r="B198" s="24"/>
      <c r="C198" s="26">
        <v>13.0</v>
      </c>
      <c r="D198" t="s">
        <v>149</v>
      </c>
      <c r="E198" t="s">
        <v>7</v>
      </c>
      <c r="F198">
        <v>50.0</v>
      </c>
      <c r="G198" s="27" t="s">
        <v>48</v>
      </c>
      <c r="H198" s="27" t="s">
        <v>48</v>
      </c>
      <c r="I198" s="27"/>
      <c r="J198" t="str">
        <f>VLOOKUP($E198,MAPPING!$B$2:$F$7,2,0)</f>
        <v>STRING</v>
      </c>
      <c r="K198">
        <v>50.0</v>
      </c>
      <c r="L198" s="27" t="s">
        <v>48</v>
      </c>
      <c r="M198" s="27" t="s">
        <v>48</v>
      </c>
      <c r="N198" s="27"/>
      <c r="O198" s="27"/>
      <c r="P198" t="str">
        <f t="shared" si="61"/>
        <v>IS_USA_CIVIL_HOLIDAY STRING,</v>
      </c>
      <c r="Q198" t="str">
        <f>VLOOKUP($E198,MAPPING!$B$2:$F$7,3,0)</f>
        <v>VARCHAR</v>
      </c>
      <c r="R198">
        <v>50.0</v>
      </c>
      <c r="S198" s="27" t="s">
        <v>48</v>
      </c>
      <c r="T198" s="27" t="s">
        <v>48</v>
      </c>
      <c r="U198" s="27"/>
      <c r="V198" s="27"/>
      <c r="W198" t="str">
        <f t="shared" si="62"/>
        <v>IS_USA_CIVIL_HOLIDAY VARCHAR(50),</v>
      </c>
      <c r="X198" t="str">
        <f>VLOOKUP($E198,MAPPING!$B$2:$F$7,4,0)</f>
        <v>VARCHAR2</v>
      </c>
      <c r="Y198">
        <v>50.0</v>
      </c>
      <c r="Z198" s="27" t="s">
        <v>48</v>
      </c>
      <c r="AA198" s="27" t="s">
        <v>48</v>
      </c>
      <c r="AB198" s="27"/>
      <c r="AC198" s="27"/>
      <c r="AD198" s="29" t="str">
        <f t="shared" si="63"/>
        <v>IS_USA_CIVIL_HOLIDAY VARCHAR2(50),</v>
      </c>
      <c r="AE198" t="str">
        <f>VLOOKUP($E198,MAPPING!$B$2:$F$7,5,0)</f>
        <v> VARCHAR</v>
      </c>
      <c r="AF198">
        <v>50.0</v>
      </c>
      <c r="AG198" s="27" t="s">
        <v>48</v>
      </c>
      <c r="AH198" s="27" t="s">
        <v>48</v>
      </c>
      <c r="AI198" s="27"/>
      <c r="AJ198" s="27"/>
      <c r="AK198" t="str">
        <f t="shared" si="64"/>
        <v>IS_USA_CIVIL_HOLIDAY  VARCHAR(50),</v>
      </c>
    </row>
    <row r="199" ht="15.75" customHeight="1">
      <c r="A199" s="24"/>
      <c r="B199" s="24"/>
      <c r="C199" s="26">
        <v>14.0</v>
      </c>
      <c r="D199" t="s">
        <v>150</v>
      </c>
      <c r="E199" t="s">
        <v>7</v>
      </c>
      <c r="F199">
        <v>50.0</v>
      </c>
      <c r="G199" s="27" t="s">
        <v>48</v>
      </c>
      <c r="H199" s="27" t="s">
        <v>48</v>
      </c>
      <c r="I199" s="27"/>
      <c r="J199" t="str">
        <f>VLOOKUP($E199,MAPPING!$B$2:$F$7,2,0)</f>
        <v>STRING</v>
      </c>
      <c r="K199">
        <v>50.0</v>
      </c>
      <c r="L199" s="27" t="s">
        <v>48</v>
      </c>
      <c r="M199" s="27" t="s">
        <v>48</v>
      </c>
      <c r="N199" s="27"/>
      <c r="O199" s="27"/>
      <c r="P199" t="str">
        <f t="shared" si="61"/>
        <v>IS_LAST_DAY_OF_WEEK STRING,</v>
      </c>
      <c r="Q199" t="str">
        <f>VLOOKUP($E199,MAPPING!$B$2:$F$7,3,0)</f>
        <v>VARCHAR</v>
      </c>
      <c r="R199">
        <v>50.0</v>
      </c>
      <c r="S199" s="27" t="s">
        <v>48</v>
      </c>
      <c r="T199" s="27" t="s">
        <v>48</v>
      </c>
      <c r="U199" s="27"/>
      <c r="V199" s="27"/>
      <c r="W199" t="str">
        <f t="shared" si="62"/>
        <v>IS_LAST_DAY_OF_WEEK VARCHAR(50),</v>
      </c>
      <c r="X199" t="str">
        <f>VLOOKUP($E199,MAPPING!$B$2:$F$7,4,0)</f>
        <v>VARCHAR2</v>
      </c>
      <c r="Y199">
        <v>50.0</v>
      </c>
      <c r="Z199" s="27" t="s">
        <v>48</v>
      </c>
      <c r="AA199" s="27" t="s">
        <v>48</v>
      </c>
      <c r="AB199" s="27"/>
      <c r="AC199" s="27"/>
      <c r="AD199" s="29" t="str">
        <f t="shared" si="63"/>
        <v>IS_LAST_DAY_OF_WEEK VARCHAR2(50),</v>
      </c>
      <c r="AE199" t="str">
        <f>VLOOKUP($E199,MAPPING!$B$2:$F$7,5,0)</f>
        <v> VARCHAR</v>
      </c>
      <c r="AF199">
        <v>50.0</v>
      </c>
      <c r="AG199" s="27" t="s">
        <v>48</v>
      </c>
      <c r="AH199" s="27" t="s">
        <v>48</v>
      </c>
      <c r="AI199" s="27"/>
      <c r="AJ199" s="27"/>
      <c r="AK199" t="str">
        <f t="shared" si="64"/>
        <v>IS_LAST_DAY_OF_WEEK  VARCHAR(50),</v>
      </c>
    </row>
    <row r="200" ht="15.75" customHeight="1">
      <c r="A200" s="24"/>
      <c r="B200" s="24"/>
      <c r="C200" s="26">
        <v>15.0</v>
      </c>
      <c r="D200" t="s">
        <v>151</v>
      </c>
      <c r="E200" t="s">
        <v>7</v>
      </c>
      <c r="F200">
        <v>50.0</v>
      </c>
      <c r="G200" s="27" t="s">
        <v>48</v>
      </c>
      <c r="H200" s="27" t="s">
        <v>48</v>
      </c>
      <c r="I200" s="27"/>
      <c r="J200" t="str">
        <f>VLOOKUP($E200,MAPPING!$B$2:$F$7,2,0)</f>
        <v>STRING</v>
      </c>
      <c r="K200">
        <v>50.0</v>
      </c>
      <c r="L200" s="27" t="s">
        <v>48</v>
      </c>
      <c r="M200" s="27" t="s">
        <v>48</v>
      </c>
      <c r="N200" s="27"/>
      <c r="O200" s="27"/>
      <c r="P200" t="str">
        <f t="shared" si="61"/>
        <v>IS_LAST_DAY_OF_MONTH STRING,</v>
      </c>
      <c r="Q200" t="str">
        <f>VLOOKUP($E200,MAPPING!$B$2:$F$7,3,0)</f>
        <v>VARCHAR</v>
      </c>
      <c r="R200">
        <v>50.0</v>
      </c>
      <c r="S200" s="27" t="s">
        <v>48</v>
      </c>
      <c r="T200" s="27" t="s">
        <v>48</v>
      </c>
      <c r="U200" s="27"/>
      <c r="V200" s="27"/>
      <c r="W200" t="str">
        <f t="shared" si="62"/>
        <v>IS_LAST_DAY_OF_MONTH VARCHAR(50),</v>
      </c>
      <c r="X200" t="str">
        <f>VLOOKUP($E200,MAPPING!$B$2:$F$7,4,0)</f>
        <v>VARCHAR2</v>
      </c>
      <c r="Y200">
        <v>50.0</v>
      </c>
      <c r="Z200" s="27" t="s">
        <v>48</v>
      </c>
      <c r="AA200" s="27" t="s">
        <v>48</v>
      </c>
      <c r="AB200" s="27"/>
      <c r="AC200" s="27"/>
      <c r="AD200" s="29" t="str">
        <f t="shared" si="63"/>
        <v>IS_LAST_DAY_OF_MONTH VARCHAR2(50),</v>
      </c>
      <c r="AE200" t="str">
        <f>VLOOKUP($E200,MAPPING!$B$2:$F$7,5,0)</f>
        <v> VARCHAR</v>
      </c>
      <c r="AF200">
        <v>50.0</v>
      </c>
      <c r="AG200" s="27" t="s">
        <v>48</v>
      </c>
      <c r="AH200" s="27" t="s">
        <v>48</v>
      </c>
      <c r="AI200" s="27"/>
      <c r="AJ200" s="27"/>
      <c r="AK200" t="str">
        <f t="shared" si="64"/>
        <v>IS_LAST_DAY_OF_MONTH  VARCHAR(50),</v>
      </c>
    </row>
    <row r="201" ht="15.75" customHeight="1">
      <c r="A201" s="24"/>
      <c r="B201" s="24"/>
      <c r="C201" s="26">
        <v>16.0</v>
      </c>
      <c r="D201" t="s">
        <v>152</v>
      </c>
      <c r="E201" t="s">
        <v>7</v>
      </c>
      <c r="F201">
        <v>50.0</v>
      </c>
      <c r="G201" s="27" t="s">
        <v>48</v>
      </c>
      <c r="H201" s="27" t="s">
        <v>48</v>
      </c>
      <c r="I201" s="27"/>
      <c r="J201" t="str">
        <f>VLOOKUP($E201,MAPPING!$B$2:$F$7,2,0)</f>
        <v>STRING</v>
      </c>
      <c r="K201">
        <v>50.0</v>
      </c>
      <c r="L201" s="27" t="s">
        <v>48</v>
      </c>
      <c r="M201" s="27" t="s">
        <v>48</v>
      </c>
      <c r="N201" s="27"/>
      <c r="O201" s="27"/>
      <c r="P201" t="str">
        <f t="shared" si="61"/>
        <v>IS_LAST_DAY_OF_QUARTER STRING,</v>
      </c>
      <c r="Q201" t="str">
        <f>VLOOKUP($E201,MAPPING!$B$2:$F$7,3,0)</f>
        <v>VARCHAR</v>
      </c>
      <c r="R201">
        <v>50.0</v>
      </c>
      <c r="S201" s="27" t="s">
        <v>48</v>
      </c>
      <c r="T201" s="27" t="s">
        <v>48</v>
      </c>
      <c r="U201" s="27"/>
      <c r="V201" s="27"/>
      <c r="W201" t="str">
        <f t="shared" si="62"/>
        <v>IS_LAST_DAY_OF_QUARTER VARCHAR(50),</v>
      </c>
      <c r="X201" t="str">
        <f>VLOOKUP($E201,MAPPING!$B$2:$F$7,4,0)</f>
        <v>VARCHAR2</v>
      </c>
      <c r="Y201">
        <v>50.0</v>
      </c>
      <c r="Z201" s="27" t="s">
        <v>48</v>
      </c>
      <c r="AA201" s="27" t="s">
        <v>48</v>
      </c>
      <c r="AB201" s="27"/>
      <c r="AC201" s="27"/>
      <c r="AD201" s="29" t="str">
        <f t="shared" si="63"/>
        <v>IS_LAST_DAY_OF_QUARTER VARCHAR2(50),</v>
      </c>
      <c r="AE201" t="str">
        <f>VLOOKUP($E201,MAPPING!$B$2:$F$7,5,0)</f>
        <v> VARCHAR</v>
      </c>
      <c r="AF201">
        <v>50.0</v>
      </c>
      <c r="AG201" s="27" t="s">
        <v>48</v>
      </c>
      <c r="AH201" s="27" t="s">
        <v>48</v>
      </c>
      <c r="AI201" s="27"/>
      <c r="AJ201" s="27"/>
      <c r="AK201" t="str">
        <f t="shared" si="64"/>
        <v>IS_LAST_DAY_OF_QUARTER  VARCHAR(50),</v>
      </c>
    </row>
    <row r="202" ht="15.75" customHeight="1">
      <c r="A202" s="24"/>
      <c r="B202" s="24"/>
      <c r="C202" s="26">
        <v>17.0</v>
      </c>
      <c r="D202" t="s">
        <v>153</v>
      </c>
      <c r="E202" t="s">
        <v>7</v>
      </c>
      <c r="F202">
        <v>50.0</v>
      </c>
      <c r="G202" s="27" t="s">
        <v>48</v>
      </c>
      <c r="H202" s="27" t="s">
        <v>48</v>
      </c>
      <c r="I202" s="27"/>
      <c r="J202" t="str">
        <f>VLOOKUP($E202,MAPPING!$B$2:$F$7,2,0)</f>
        <v>STRING</v>
      </c>
      <c r="K202">
        <v>50.0</v>
      </c>
      <c r="L202" s="27" t="s">
        <v>48</v>
      </c>
      <c r="M202" s="27" t="s">
        <v>48</v>
      </c>
      <c r="N202" s="27"/>
      <c r="O202" s="27"/>
      <c r="P202" t="str">
        <f t="shared" si="61"/>
        <v>IS_LAST_DAY_OF_YEAR STRING,</v>
      </c>
      <c r="Q202" t="str">
        <f>VLOOKUP($E202,MAPPING!$B$2:$F$7,3,0)</f>
        <v>VARCHAR</v>
      </c>
      <c r="R202">
        <v>50.0</v>
      </c>
      <c r="S202" s="27" t="s">
        <v>48</v>
      </c>
      <c r="T202" s="27" t="s">
        <v>48</v>
      </c>
      <c r="U202" s="27"/>
      <c r="V202" s="27"/>
      <c r="W202" t="str">
        <f t="shared" si="62"/>
        <v>IS_LAST_DAY_OF_YEAR VARCHAR(50),</v>
      </c>
      <c r="X202" t="str">
        <f>VLOOKUP($E202,MAPPING!$B$2:$F$7,4,0)</f>
        <v>VARCHAR2</v>
      </c>
      <c r="Y202">
        <v>50.0</v>
      </c>
      <c r="Z202" s="27" t="s">
        <v>48</v>
      </c>
      <c r="AA202" s="27" t="s">
        <v>48</v>
      </c>
      <c r="AB202" s="27"/>
      <c r="AC202" s="27"/>
      <c r="AD202" s="29" t="str">
        <f t="shared" si="63"/>
        <v>IS_LAST_DAY_OF_YEAR VARCHAR2(50),</v>
      </c>
      <c r="AE202" t="str">
        <f>VLOOKUP($E202,MAPPING!$B$2:$F$7,5,0)</f>
        <v> VARCHAR</v>
      </c>
      <c r="AF202">
        <v>50.0</v>
      </c>
      <c r="AG202" s="27" t="s">
        <v>48</v>
      </c>
      <c r="AH202" s="27" t="s">
        <v>48</v>
      </c>
      <c r="AI202" s="27"/>
      <c r="AJ202" s="27"/>
      <c r="AK202" t="str">
        <f t="shared" si="64"/>
        <v>IS_LAST_DAY_OF_YEAR  VARCHAR(50),</v>
      </c>
    </row>
    <row r="203" ht="15.75" customHeight="1">
      <c r="A203" s="24"/>
      <c r="B203" s="24"/>
      <c r="C203" s="26">
        <v>18.0</v>
      </c>
      <c r="D203" t="s">
        <v>154</v>
      </c>
      <c r="E203" t="s">
        <v>7</v>
      </c>
      <c r="F203">
        <v>50.0</v>
      </c>
      <c r="G203" s="27" t="s">
        <v>48</v>
      </c>
      <c r="H203" s="27" t="s">
        <v>48</v>
      </c>
      <c r="I203" s="27"/>
      <c r="J203" t="str">
        <f>VLOOKUP($E203,MAPPING!$B$2:$F$7,2,0)</f>
        <v>STRING</v>
      </c>
      <c r="K203">
        <v>50.0</v>
      </c>
      <c r="L203" s="27" t="s">
        <v>48</v>
      </c>
      <c r="M203" s="27" t="s">
        <v>48</v>
      </c>
      <c r="N203" s="27"/>
      <c r="O203" s="27"/>
      <c r="P203" t="str">
        <f t="shared" si="61"/>
        <v>IS_LAST_DAY_OF_FISCAL_MONTH STRING,</v>
      </c>
      <c r="Q203" t="str">
        <f>VLOOKUP($E203,MAPPING!$B$2:$F$7,3,0)</f>
        <v>VARCHAR</v>
      </c>
      <c r="R203">
        <v>50.0</v>
      </c>
      <c r="S203" s="27" t="s">
        <v>48</v>
      </c>
      <c r="T203" s="27" t="s">
        <v>48</v>
      </c>
      <c r="U203" s="27"/>
      <c r="V203" s="27"/>
      <c r="W203" t="str">
        <f t="shared" si="62"/>
        <v>IS_LAST_DAY_OF_FISCAL_MONTH VARCHAR(50),</v>
      </c>
      <c r="X203" t="str">
        <f>VLOOKUP($E203,MAPPING!$B$2:$F$7,4,0)</f>
        <v>VARCHAR2</v>
      </c>
      <c r="Y203">
        <v>50.0</v>
      </c>
      <c r="Z203" s="27" t="s">
        <v>48</v>
      </c>
      <c r="AA203" s="27" t="s">
        <v>48</v>
      </c>
      <c r="AB203" s="27"/>
      <c r="AC203" s="27"/>
      <c r="AD203" s="29" t="str">
        <f t="shared" si="63"/>
        <v>IS_LAST_DAY_OF_FISCAL_MONTH VARCHAR2(50),</v>
      </c>
      <c r="AE203" t="str">
        <f>VLOOKUP($E203,MAPPING!$B$2:$F$7,5,0)</f>
        <v> VARCHAR</v>
      </c>
      <c r="AF203">
        <v>50.0</v>
      </c>
      <c r="AG203" s="27" t="s">
        <v>48</v>
      </c>
      <c r="AH203" s="27" t="s">
        <v>48</v>
      </c>
      <c r="AI203" s="27"/>
      <c r="AJ203" s="27"/>
      <c r="AK203" t="str">
        <f t="shared" si="64"/>
        <v>IS_LAST_DAY_OF_FISCAL_MONTH  VARCHAR(50),</v>
      </c>
    </row>
    <row r="204" ht="15.75" customHeight="1">
      <c r="A204" s="24"/>
      <c r="B204" s="24"/>
      <c r="C204" s="26">
        <v>19.0</v>
      </c>
      <c r="D204" t="s">
        <v>155</v>
      </c>
      <c r="E204" t="s">
        <v>7</v>
      </c>
      <c r="F204">
        <v>50.0</v>
      </c>
      <c r="G204" s="27" t="s">
        <v>48</v>
      </c>
      <c r="H204" s="27" t="s">
        <v>48</v>
      </c>
      <c r="I204" s="27"/>
      <c r="J204" t="str">
        <f>VLOOKUP($E204,MAPPING!$B$2:$F$7,2,0)</f>
        <v>STRING</v>
      </c>
      <c r="K204">
        <v>50.0</v>
      </c>
      <c r="L204" s="27" t="s">
        <v>48</v>
      </c>
      <c r="M204" s="27" t="s">
        <v>48</v>
      </c>
      <c r="N204" s="27"/>
      <c r="O204" s="27"/>
      <c r="P204" t="str">
        <f t="shared" si="61"/>
        <v>IS_LAST_DAY_OF_FISCAL_QUARTER STRING,</v>
      </c>
      <c r="Q204" t="str">
        <f>VLOOKUP($E204,MAPPING!$B$2:$F$7,3,0)</f>
        <v>VARCHAR</v>
      </c>
      <c r="R204">
        <v>50.0</v>
      </c>
      <c r="S204" s="27" t="s">
        <v>48</v>
      </c>
      <c r="T204" s="27" t="s">
        <v>48</v>
      </c>
      <c r="U204" s="27"/>
      <c r="V204" s="27"/>
      <c r="W204" t="str">
        <f t="shared" si="62"/>
        <v>IS_LAST_DAY_OF_FISCAL_QUARTER VARCHAR(50),</v>
      </c>
      <c r="X204" t="str">
        <f>VLOOKUP($E204,MAPPING!$B$2:$F$7,4,0)</f>
        <v>VARCHAR2</v>
      </c>
      <c r="Y204">
        <v>50.0</v>
      </c>
      <c r="Z204" s="27" t="s">
        <v>48</v>
      </c>
      <c r="AA204" s="27" t="s">
        <v>48</v>
      </c>
      <c r="AB204" s="27"/>
      <c r="AC204" s="27"/>
      <c r="AD204" s="29" t="str">
        <f t="shared" si="63"/>
        <v>IS_LAST_DAY_OF_FISCAL_QUARTER VARCHAR2(50),</v>
      </c>
      <c r="AE204" t="str">
        <f>VLOOKUP($E204,MAPPING!$B$2:$F$7,5,0)</f>
        <v> VARCHAR</v>
      </c>
      <c r="AF204">
        <v>50.0</v>
      </c>
      <c r="AG204" s="27" t="s">
        <v>48</v>
      </c>
      <c r="AH204" s="27" t="s">
        <v>48</v>
      </c>
      <c r="AI204" s="27"/>
      <c r="AJ204" s="27"/>
      <c r="AK204" t="str">
        <f t="shared" si="64"/>
        <v>IS_LAST_DAY_OF_FISCAL_QUARTER  VARCHAR(50),</v>
      </c>
    </row>
    <row r="205" ht="15.75" customHeight="1">
      <c r="A205" s="24"/>
      <c r="B205" s="24"/>
      <c r="C205" s="26">
        <v>20.0</v>
      </c>
      <c r="D205" t="s">
        <v>156</v>
      </c>
      <c r="E205" t="s">
        <v>7</v>
      </c>
      <c r="F205">
        <v>50.0</v>
      </c>
      <c r="G205" s="27" t="s">
        <v>48</v>
      </c>
      <c r="H205" s="27" t="s">
        <v>48</v>
      </c>
      <c r="I205" s="27"/>
      <c r="J205" t="str">
        <f>VLOOKUP($E205,MAPPING!$B$2:$F$7,2,0)</f>
        <v>STRING</v>
      </c>
      <c r="K205">
        <v>50.0</v>
      </c>
      <c r="L205" s="27" t="s">
        <v>48</v>
      </c>
      <c r="M205" s="27" t="s">
        <v>48</v>
      </c>
      <c r="N205" s="27"/>
      <c r="O205" s="27"/>
      <c r="P205" t="str">
        <f t="shared" si="61"/>
        <v>IS_LAST_DAY_OF_FISCAL_YEAR STRING,</v>
      </c>
      <c r="Q205" t="str">
        <f>VLOOKUP($E205,MAPPING!$B$2:$F$7,3,0)</f>
        <v>VARCHAR</v>
      </c>
      <c r="R205">
        <v>50.0</v>
      </c>
      <c r="S205" s="27" t="s">
        <v>48</v>
      </c>
      <c r="T205" s="27" t="s">
        <v>48</v>
      </c>
      <c r="U205" s="27"/>
      <c r="V205" s="27"/>
      <c r="W205" t="str">
        <f t="shared" si="62"/>
        <v>IS_LAST_DAY_OF_FISCAL_YEAR VARCHAR(50),</v>
      </c>
      <c r="X205" t="str">
        <f>VLOOKUP($E205,MAPPING!$B$2:$F$7,4,0)</f>
        <v>VARCHAR2</v>
      </c>
      <c r="Y205">
        <v>50.0</v>
      </c>
      <c r="Z205" s="27" t="s">
        <v>48</v>
      </c>
      <c r="AA205" s="27" t="s">
        <v>48</v>
      </c>
      <c r="AB205" s="27"/>
      <c r="AC205" s="27"/>
      <c r="AD205" s="29" t="str">
        <f t="shared" si="63"/>
        <v>IS_LAST_DAY_OF_FISCAL_YEAR VARCHAR2(50),</v>
      </c>
      <c r="AE205" t="str">
        <f>VLOOKUP($E205,MAPPING!$B$2:$F$7,5,0)</f>
        <v> VARCHAR</v>
      </c>
      <c r="AF205">
        <v>50.0</v>
      </c>
      <c r="AG205" s="27" t="s">
        <v>48</v>
      </c>
      <c r="AH205" s="27" t="s">
        <v>48</v>
      </c>
      <c r="AI205" s="27"/>
      <c r="AJ205" s="27"/>
      <c r="AK205" t="str">
        <f t="shared" si="64"/>
        <v>IS_LAST_DAY_OF_FISCAL_YEAR  VARCHAR(50),</v>
      </c>
    </row>
    <row r="206" ht="15.75" customHeight="1">
      <c r="A206" s="24"/>
      <c r="B206" s="24"/>
      <c r="C206" s="26">
        <v>21.0</v>
      </c>
      <c r="D206" t="s">
        <v>157</v>
      </c>
      <c r="E206" t="s">
        <v>7</v>
      </c>
      <c r="F206" s="13">
        <v>10.0</v>
      </c>
      <c r="G206" s="27" t="s">
        <v>48</v>
      </c>
      <c r="H206" s="27" t="s">
        <v>48</v>
      </c>
      <c r="I206" s="27"/>
      <c r="J206" t="str">
        <f>VLOOKUP($E206,MAPPING!$B$2:$F$7,2,0)</f>
        <v>STRING</v>
      </c>
      <c r="K206" s="13">
        <v>10.0</v>
      </c>
      <c r="L206" s="27" t="s">
        <v>48</v>
      </c>
      <c r="M206" s="27" t="s">
        <v>48</v>
      </c>
      <c r="N206" s="27"/>
      <c r="O206" s="27"/>
      <c r="P206" t="str">
        <f t="shared" si="61"/>
        <v>WEEK_OF_YEAR_BEGIN_DATE STRING,</v>
      </c>
      <c r="Q206" t="str">
        <f>VLOOKUP($E206,MAPPING!$B$2:$F$7,3,0)</f>
        <v>VARCHAR</v>
      </c>
      <c r="R206" s="13">
        <v>10.0</v>
      </c>
      <c r="S206" s="27" t="s">
        <v>48</v>
      </c>
      <c r="T206" s="27" t="s">
        <v>48</v>
      </c>
      <c r="U206" s="27"/>
      <c r="V206" s="27"/>
      <c r="W206" t="str">
        <f t="shared" si="62"/>
        <v>WEEK_OF_YEAR_BEGIN_DATE VARCHAR(10),</v>
      </c>
      <c r="X206" t="str">
        <f>VLOOKUP($E206,MAPPING!$B$2:$F$7,4,0)</f>
        <v>VARCHAR2</v>
      </c>
      <c r="Y206">
        <v>50.0</v>
      </c>
      <c r="Z206" s="27" t="s">
        <v>48</v>
      </c>
      <c r="AA206" s="27" t="s">
        <v>48</v>
      </c>
      <c r="AB206" s="27"/>
      <c r="AC206" s="27"/>
      <c r="AD206" s="29" t="str">
        <f t="shared" si="63"/>
        <v>WEEK_OF_YEAR_BEGIN_DATE VARCHAR2(50),</v>
      </c>
      <c r="AE206" t="str">
        <f>VLOOKUP($E206,MAPPING!$B$2:$F$7,5,0)</f>
        <v> VARCHAR</v>
      </c>
      <c r="AF206">
        <v>50.0</v>
      </c>
      <c r="AG206" s="27" t="s">
        <v>48</v>
      </c>
      <c r="AH206" s="27" t="s">
        <v>48</v>
      </c>
      <c r="AI206" s="27"/>
      <c r="AJ206" s="27"/>
      <c r="AK206" t="str">
        <f t="shared" si="64"/>
        <v>WEEK_OF_YEAR_BEGIN_DATE  VARCHAR(50),</v>
      </c>
    </row>
    <row r="207" ht="15.75" customHeight="1">
      <c r="A207" s="24"/>
      <c r="B207" s="24"/>
      <c r="C207" s="26">
        <v>22.0</v>
      </c>
      <c r="D207" t="s">
        <v>158</v>
      </c>
      <c r="E207" t="s">
        <v>12</v>
      </c>
      <c r="F207" s="13">
        <v>10.0</v>
      </c>
      <c r="G207" s="27" t="s">
        <v>48</v>
      </c>
      <c r="H207" s="27" t="s">
        <v>48</v>
      </c>
      <c r="I207" s="27"/>
      <c r="J207" t="str">
        <f>VLOOKUP($E207,MAPPING!$B$2:$F$7,2,0)</f>
        <v>INT</v>
      </c>
      <c r="K207" s="13">
        <v>10.0</v>
      </c>
      <c r="L207" s="27" t="s">
        <v>48</v>
      </c>
      <c r="M207" s="27" t="s">
        <v>48</v>
      </c>
      <c r="N207" s="27"/>
      <c r="O207" s="27"/>
      <c r="P207" t="str">
        <f t="shared" si="61"/>
        <v>WEEK_OF_YEAR_BEGIN_DATE_KEY INT,</v>
      </c>
      <c r="Q207" t="str">
        <f>VLOOKUP($E207,MAPPING!$B$2:$F$7,3,0)</f>
        <v>INTEGER</v>
      </c>
      <c r="R207" s="13">
        <v>10.0</v>
      </c>
      <c r="S207" s="27" t="s">
        <v>48</v>
      </c>
      <c r="T207" s="27" t="s">
        <v>48</v>
      </c>
      <c r="U207" s="27"/>
      <c r="V207" s="27"/>
      <c r="W207" t="str">
        <f t="shared" si="62"/>
        <v>WEEK_OF_YEAR_BEGIN_DATE_KEY INTEGER(10),</v>
      </c>
      <c r="X207" t="str">
        <f>VLOOKUP($E207,MAPPING!$B$2:$F$7,4,0)</f>
        <v>INTEGER</v>
      </c>
      <c r="Y207" s="13">
        <v>10.0</v>
      </c>
      <c r="Z207" s="27" t="s">
        <v>48</v>
      </c>
      <c r="AA207" s="27" t="s">
        <v>48</v>
      </c>
      <c r="AB207" s="27"/>
      <c r="AC207" s="27"/>
      <c r="AD207" s="29" t="str">
        <f t="shared" si="63"/>
        <v>WEEK_OF_YEAR_BEGIN_DATE_KEY INTEGER,</v>
      </c>
      <c r="AE207" t="str">
        <f>VLOOKUP($E207,MAPPING!$B$2:$F$7,5,0)</f>
        <v>INTEGER</v>
      </c>
      <c r="AF207" s="13">
        <v>10.0</v>
      </c>
      <c r="AG207" s="27" t="s">
        <v>48</v>
      </c>
      <c r="AH207" s="27" t="s">
        <v>48</v>
      </c>
      <c r="AI207" s="27"/>
      <c r="AJ207" s="27"/>
      <c r="AK207" t="str">
        <f t="shared" si="64"/>
        <v>WEEK_OF_YEAR_BEGIN_DATE_KEY INTEGER,</v>
      </c>
    </row>
    <row r="208" ht="15.75" customHeight="1">
      <c r="A208" s="24"/>
      <c r="B208" s="24"/>
      <c r="C208" s="26">
        <v>23.0</v>
      </c>
      <c r="D208" t="s">
        <v>159</v>
      </c>
      <c r="E208" t="s">
        <v>7</v>
      </c>
      <c r="F208" s="13">
        <v>10.0</v>
      </c>
      <c r="G208" s="27" t="s">
        <v>48</v>
      </c>
      <c r="H208" s="27" t="s">
        <v>48</v>
      </c>
      <c r="I208" s="27"/>
      <c r="J208" t="str">
        <f>VLOOKUP($E208,MAPPING!$B$2:$F$7,2,0)</f>
        <v>STRING</v>
      </c>
      <c r="K208" s="13">
        <v>10.0</v>
      </c>
      <c r="L208" s="27" t="s">
        <v>48</v>
      </c>
      <c r="M208" s="27" t="s">
        <v>48</v>
      </c>
      <c r="N208" s="27"/>
      <c r="O208" s="27"/>
      <c r="P208" t="str">
        <f t="shared" si="61"/>
        <v>WEEK_OF_YEAR_END_DATE STRING,</v>
      </c>
      <c r="Q208" t="str">
        <f>VLOOKUP($E208,MAPPING!$B$2:$F$7,3,0)</f>
        <v>VARCHAR</v>
      </c>
      <c r="R208" s="13">
        <v>10.0</v>
      </c>
      <c r="S208" s="27" t="s">
        <v>48</v>
      </c>
      <c r="T208" s="27" t="s">
        <v>48</v>
      </c>
      <c r="U208" s="27"/>
      <c r="V208" s="27"/>
      <c r="W208" t="str">
        <f t="shared" si="62"/>
        <v>WEEK_OF_YEAR_END_DATE VARCHAR(10),</v>
      </c>
      <c r="X208" t="str">
        <f>VLOOKUP($E208,MAPPING!$B$2:$F$7,4,0)</f>
        <v>VARCHAR2</v>
      </c>
      <c r="Y208">
        <v>50.0</v>
      </c>
      <c r="Z208" s="27" t="s">
        <v>48</v>
      </c>
      <c r="AA208" s="27" t="s">
        <v>48</v>
      </c>
      <c r="AB208" s="27"/>
      <c r="AC208" s="27"/>
      <c r="AD208" s="29" t="str">
        <f t="shared" si="63"/>
        <v>WEEK_OF_YEAR_END_DATE VARCHAR2(50),</v>
      </c>
      <c r="AE208" t="str">
        <f>VLOOKUP($E208,MAPPING!$B$2:$F$7,5,0)</f>
        <v> VARCHAR</v>
      </c>
      <c r="AF208" s="30">
        <v>50.0</v>
      </c>
      <c r="AG208" s="27" t="s">
        <v>48</v>
      </c>
      <c r="AH208" s="27" t="s">
        <v>48</v>
      </c>
      <c r="AI208" s="27"/>
      <c r="AJ208" s="27"/>
      <c r="AK208" t="str">
        <f t="shared" si="64"/>
        <v>WEEK_OF_YEAR_END_DATE  VARCHAR(50),</v>
      </c>
    </row>
    <row r="209" ht="15.75" customHeight="1">
      <c r="A209" s="24"/>
      <c r="B209" s="24"/>
      <c r="C209" s="26">
        <v>24.0</v>
      </c>
      <c r="D209" t="s">
        <v>160</v>
      </c>
      <c r="E209" t="s">
        <v>12</v>
      </c>
      <c r="F209" s="13">
        <v>10.0</v>
      </c>
      <c r="G209" s="27" t="s">
        <v>48</v>
      </c>
      <c r="H209" s="27" t="s">
        <v>48</v>
      </c>
      <c r="I209" s="27"/>
      <c r="J209" t="str">
        <f>VLOOKUP($E209,MAPPING!$B$2:$F$7,2,0)</f>
        <v>INT</v>
      </c>
      <c r="K209" s="13">
        <v>10.0</v>
      </c>
      <c r="L209" s="27" t="s">
        <v>48</v>
      </c>
      <c r="M209" s="27" t="s">
        <v>48</v>
      </c>
      <c r="N209" s="27"/>
      <c r="O209" s="27"/>
      <c r="P209" t="str">
        <f t="shared" si="61"/>
        <v>WEEK_OF_YEAR_END_DATE_KEY INT,</v>
      </c>
      <c r="Q209" t="str">
        <f>VLOOKUP($E209,MAPPING!$B$2:$F$7,3,0)</f>
        <v>INTEGER</v>
      </c>
      <c r="R209" s="13">
        <v>10.0</v>
      </c>
      <c r="S209" s="27" t="s">
        <v>48</v>
      </c>
      <c r="T209" s="27" t="s">
        <v>48</v>
      </c>
      <c r="U209" s="27"/>
      <c r="V209" s="27"/>
      <c r="W209" t="str">
        <f t="shared" si="62"/>
        <v>WEEK_OF_YEAR_END_DATE_KEY INTEGER(10),</v>
      </c>
      <c r="X209" t="str">
        <f>VLOOKUP($E209,MAPPING!$B$2:$F$7,4,0)</f>
        <v>INTEGER</v>
      </c>
      <c r="Y209" s="13">
        <v>10.0</v>
      </c>
      <c r="Z209" s="27" t="s">
        <v>48</v>
      </c>
      <c r="AA209" s="27" t="s">
        <v>48</v>
      </c>
      <c r="AB209" s="27"/>
      <c r="AC209" s="27"/>
      <c r="AD209" s="29" t="str">
        <f t="shared" si="63"/>
        <v>WEEK_OF_YEAR_END_DATE_KEY INTEGER,</v>
      </c>
      <c r="AE209" t="str">
        <f>VLOOKUP($E209,MAPPING!$B$2:$F$7,5,0)</f>
        <v>INTEGER</v>
      </c>
      <c r="AF209" s="13">
        <v>10.0</v>
      </c>
      <c r="AG209" s="27" t="s">
        <v>48</v>
      </c>
      <c r="AH209" s="27" t="s">
        <v>48</v>
      </c>
      <c r="AI209" s="27"/>
      <c r="AJ209" s="27"/>
      <c r="AK209" t="str">
        <f t="shared" si="64"/>
        <v>WEEK_OF_YEAR_END_DATE_KEY INTEGER,</v>
      </c>
    </row>
    <row r="210" ht="15.75" customHeight="1">
      <c r="A210" s="24"/>
      <c r="B210" s="24"/>
      <c r="C210" s="26">
        <v>25.0</v>
      </c>
      <c r="D210" t="s">
        <v>161</v>
      </c>
      <c r="E210" t="s">
        <v>7</v>
      </c>
      <c r="F210" s="13">
        <v>10.0</v>
      </c>
      <c r="G210" s="27" t="s">
        <v>48</v>
      </c>
      <c r="H210" s="27" t="s">
        <v>48</v>
      </c>
      <c r="I210" s="27"/>
      <c r="J210" t="str">
        <f>VLOOKUP($E210,MAPPING!$B$2:$F$7,2,0)</f>
        <v>STRING</v>
      </c>
      <c r="K210" s="13">
        <v>10.0</v>
      </c>
      <c r="L210" s="27" t="s">
        <v>48</v>
      </c>
      <c r="M210" s="27" t="s">
        <v>48</v>
      </c>
      <c r="N210" s="27"/>
      <c r="O210" s="27"/>
      <c r="P210" t="str">
        <f t="shared" si="61"/>
        <v>WEEK_OF_MONTH_BEGIN_DATE STRING,</v>
      </c>
      <c r="Q210" t="str">
        <f>VLOOKUP($E210,MAPPING!$B$2:$F$7,3,0)</f>
        <v>VARCHAR</v>
      </c>
      <c r="R210" s="13">
        <v>10.0</v>
      </c>
      <c r="S210" s="27" t="s">
        <v>48</v>
      </c>
      <c r="T210" s="27" t="s">
        <v>48</v>
      </c>
      <c r="U210" s="27"/>
      <c r="V210" s="27"/>
      <c r="W210" t="str">
        <f t="shared" si="62"/>
        <v>WEEK_OF_MONTH_BEGIN_DATE VARCHAR(10),</v>
      </c>
      <c r="X210" t="str">
        <f>VLOOKUP($E210,MAPPING!$B$2:$F$7,4,0)</f>
        <v>VARCHAR2</v>
      </c>
      <c r="Y210">
        <v>50.0</v>
      </c>
      <c r="Z210" s="27" t="s">
        <v>48</v>
      </c>
      <c r="AA210" s="27" t="s">
        <v>48</v>
      </c>
      <c r="AB210" s="27"/>
      <c r="AC210" s="27"/>
      <c r="AD210" s="29" t="str">
        <f t="shared" si="63"/>
        <v>WEEK_OF_MONTH_BEGIN_DATE VARCHAR2(50),</v>
      </c>
      <c r="AE210" t="str">
        <f>VLOOKUP($E210,MAPPING!$B$2:$F$7,5,0)</f>
        <v> VARCHAR</v>
      </c>
      <c r="AF210" s="30">
        <v>50.0</v>
      </c>
      <c r="AG210" s="27" t="s">
        <v>48</v>
      </c>
      <c r="AH210" s="27" t="s">
        <v>48</v>
      </c>
      <c r="AI210" s="27"/>
      <c r="AJ210" s="27"/>
      <c r="AK210" t="str">
        <f t="shared" si="64"/>
        <v>WEEK_OF_MONTH_BEGIN_DATE  VARCHAR(50),</v>
      </c>
    </row>
    <row r="211" ht="15.75" customHeight="1">
      <c r="A211" s="24"/>
      <c r="B211" s="24"/>
      <c r="C211" s="26">
        <v>26.0</v>
      </c>
      <c r="D211" t="s">
        <v>162</v>
      </c>
      <c r="E211" t="s">
        <v>12</v>
      </c>
      <c r="F211" s="13">
        <v>10.0</v>
      </c>
      <c r="G211" s="27" t="s">
        <v>48</v>
      </c>
      <c r="H211" s="27" t="s">
        <v>48</v>
      </c>
      <c r="I211" s="27"/>
      <c r="J211" t="str">
        <f>VLOOKUP($E211,MAPPING!$B$2:$F$7,2,0)</f>
        <v>INT</v>
      </c>
      <c r="K211" s="13">
        <v>10.0</v>
      </c>
      <c r="L211" s="27" t="s">
        <v>48</v>
      </c>
      <c r="M211" s="27" t="s">
        <v>48</v>
      </c>
      <c r="N211" s="27"/>
      <c r="O211" s="27"/>
      <c r="P211" t="str">
        <f t="shared" si="61"/>
        <v>WEEK_OF_MONTH_BEGIN_DATE_KEY INT,</v>
      </c>
      <c r="Q211" t="str">
        <f>VLOOKUP($E211,MAPPING!$B$2:$F$7,3,0)</f>
        <v>INTEGER</v>
      </c>
      <c r="R211" s="13">
        <v>10.0</v>
      </c>
      <c r="S211" s="27" t="s">
        <v>48</v>
      </c>
      <c r="T211" s="27" t="s">
        <v>48</v>
      </c>
      <c r="U211" s="27"/>
      <c r="V211" s="27"/>
      <c r="W211" t="str">
        <f t="shared" si="62"/>
        <v>WEEK_OF_MONTH_BEGIN_DATE_KEY INTEGER(10),</v>
      </c>
      <c r="X211" t="str">
        <f>VLOOKUP($E211,MAPPING!$B$2:$F$7,4,0)</f>
        <v>INTEGER</v>
      </c>
      <c r="Y211" s="13">
        <v>10.0</v>
      </c>
      <c r="Z211" s="27" t="s">
        <v>48</v>
      </c>
      <c r="AA211" s="27" t="s">
        <v>48</v>
      </c>
      <c r="AB211" s="27"/>
      <c r="AC211" s="27"/>
      <c r="AD211" s="29" t="str">
        <f t="shared" si="63"/>
        <v>WEEK_OF_MONTH_BEGIN_DATE_KEY INTEGER,</v>
      </c>
      <c r="AE211" t="str">
        <f>VLOOKUP($E211,MAPPING!$B$2:$F$7,5,0)</f>
        <v>INTEGER</v>
      </c>
      <c r="AF211" s="13">
        <v>10.0</v>
      </c>
      <c r="AG211" s="27" t="s">
        <v>48</v>
      </c>
      <c r="AH211" s="27" t="s">
        <v>48</v>
      </c>
      <c r="AI211" s="27"/>
      <c r="AJ211" s="27"/>
      <c r="AK211" t="str">
        <f t="shared" si="64"/>
        <v>WEEK_OF_MONTH_BEGIN_DATE_KEY INTEGER,</v>
      </c>
    </row>
    <row r="212" ht="15.75" customHeight="1">
      <c r="A212" s="24"/>
      <c r="B212" s="24"/>
      <c r="C212" s="26">
        <v>27.0</v>
      </c>
      <c r="D212" t="s">
        <v>163</v>
      </c>
      <c r="E212" t="s">
        <v>7</v>
      </c>
      <c r="F212" s="13">
        <v>10.0</v>
      </c>
      <c r="G212" s="27" t="s">
        <v>48</v>
      </c>
      <c r="H212" s="27" t="s">
        <v>48</v>
      </c>
      <c r="I212" s="27"/>
      <c r="J212" t="str">
        <f>VLOOKUP($E212,MAPPING!$B$2:$F$7,2,0)</f>
        <v>STRING</v>
      </c>
      <c r="K212" s="13">
        <v>10.0</v>
      </c>
      <c r="L212" s="27" t="s">
        <v>48</v>
      </c>
      <c r="M212" s="27" t="s">
        <v>48</v>
      </c>
      <c r="N212" s="27"/>
      <c r="O212" s="27"/>
      <c r="P212" t="str">
        <f t="shared" si="61"/>
        <v>WEEK_OF_MONTH_END_DATE STRING,</v>
      </c>
      <c r="Q212" t="str">
        <f>VLOOKUP($E212,MAPPING!$B$2:$F$7,3,0)</f>
        <v>VARCHAR</v>
      </c>
      <c r="R212" s="13">
        <v>10.0</v>
      </c>
      <c r="S212" s="27" t="s">
        <v>48</v>
      </c>
      <c r="T212" s="27" t="s">
        <v>48</v>
      </c>
      <c r="U212" s="27"/>
      <c r="V212" s="27"/>
      <c r="W212" t="str">
        <f t="shared" si="62"/>
        <v>WEEK_OF_MONTH_END_DATE VARCHAR(10),</v>
      </c>
      <c r="X212" t="str">
        <f>VLOOKUP($E212,MAPPING!$B$2:$F$7,4,0)</f>
        <v>VARCHAR2</v>
      </c>
      <c r="Y212">
        <v>50.0</v>
      </c>
      <c r="Z212" s="27" t="s">
        <v>48</v>
      </c>
      <c r="AA212" s="27" t="s">
        <v>48</v>
      </c>
      <c r="AB212" s="27"/>
      <c r="AC212" s="27"/>
      <c r="AD212" s="29" t="str">
        <f t="shared" si="63"/>
        <v>WEEK_OF_MONTH_END_DATE VARCHAR2(50),</v>
      </c>
      <c r="AE212" t="str">
        <f>VLOOKUP($E212,MAPPING!$B$2:$F$7,5,0)</f>
        <v> VARCHAR</v>
      </c>
      <c r="AF212" s="30">
        <v>50.0</v>
      </c>
      <c r="AG212" s="27" t="s">
        <v>48</v>
      </c>
      <c r="AH212" s="27" t="s">
        <v>48</v>
      </c>
      <c r="AI212" s="27"/>
      <c r="AJ212" s="27"/>
      <c r="AK212" t="str">
        <f t="shared" si="64"/>
        <v>WEEK_OF_MONTH_END_DATE  VARCHAR(50),</v>
      </c>
    </row>
    <row r="213" ht="15.75" customHeight="1">
      <c r="A213" s="24"/>
      <c r="B213" s="24"/>
      <c r="C213" s="26">
        <v>28.0</v>
      </c>
      <c r="D213" t="s">
        <v>164</v>
      </c>
      <c r="E213" t="s">
        <v>12</v>
      </c>
      <c r="F213" s="13">
        <v>10.0</v>
      </c>
      <c r="G213" s="27" t="s">
        <v>48</v>
      </c>
      <c r="H213" s="27" t="s">
        <v>48</v>
      </c>
      <c r="I213" s="27"/>
      <c r="J213" t="str">
        <f>VLOOKUP($E213,MAPPING!$B$2:$F$7,2,0)</f>
        <v>INT</v>
      </c>
      <c r="K213" s="13">
        <v>10.0</v>
      </c>
      <c r="L213" s="27" t="s">
        <v>48</v>
      </c>
      <c r="M213" s="27" t="s">
        <v>48</v>
      </c>
      <c r="N213" s="27"/>
      <c r="O213" s="27"/>
      <c r="P213" t="str">
        <f t="shared" si="61"/>
        <v>WEEK_OF_MONTH_END_DATE_KEY INT,</v>
      </c>
      <c r="Q213" t="str">
        <f>VLOOKUP($E213,MAPPING!$B$2:$F$7,3,0)</f>
        <v>INTEGER</v>
      </c>
      <c r="R213" s="13">
        <v>10.0</v>
      </c>
      <c r="S213" s="27" t="s">
        <v>48</v>
      </c>
      <c r="T213" s="27" t="s">
        <v>48</v>
      </c>
      <c r="U213" s="27"/>
      <c r="V213" s="27"/>
      <c r="W213" t="str">
        <f t="shared" si="62"/>
        <v>WEEK_OF_MONTH_END_DATE_KEY INTEGER(10),</v>
      </c>
      <c r="X213" t="str">
        <f>VLOOKUP($E213,MAPPING!$B$2:$F$7,4,0)</f>
        <v>INTEGER</v>
      </c>
      <c r="Y213" s="13">
        <v>10.0</v>
      </c>
      <c r="Z213" s="27" t="s">
        <v>48</v>
      </c>
      <c r="AA213" s="27" t="s">
        <v>48</v>
      </c>
      <c r="AB213" s="27"/>
      <c r="AC213" s="27"/>
      <c r="AD213" s="29" t="str">
        <f t="shared" si="63"/>
        <v>WEEK_OF_MONTH_END_DATE_KEY INTEGER,</v>
      </c>
      <c r="AE213" t="str">
        <f>VLOOKUP($E213,MAPPING!$B$2:$F$7,5,0)</f>
        <v>INTEGER</v>
      </c>
      <c r="AF213" s="13">
        <v>10.0</v>
      </c>
      <c r="AG213" s="27" t="s">
        <v>48</v>
      </c>
      <c r="AH213" s="27" t="s">
        <v>48</v>
      </c>
      <c r="AI213" s="27"/>
      <c r="AJ213" s="27"/>
      <c r="AK213" t="str">
        <f t="shared" si="64"/>
        <v>WEEK_OF_MONTH_END_DATE_KEY INTEGER,</v>
      </c>
    </row>
    <row r="214" ht="15.75" customHeight="1">
      <c r="A214" s="24"/>
      <c r="B214" s="24"/>
      <c r="C214" s="26">
        <v>29.0</v>
      </c>
      <c r="D214" t="s">
        <v>165</v>
      </c>
      <c r="E214" t="s">
        <v>7</v>
      </c>
      <c r="F214" s="13">
        <v>10.0</v>
      </c>
      <c r="G214" s="27" t="s">
        <v>48</v>
      </c>
      <c r="H214" s="27" t="s">
        <v>48</v>
      </c>
      <c r="I214" s="27"/>
      <c r="J214" t="str">
        <f>VLOOKUP($E214,MAPPING!$B$2:$F$7,2,0)</f>
        <v>STRING</v>
      </c>
      <c r="K214" s="13">
        <v>10.0</v>
      </c>
      <c r="L214" s="27" t="s">
        <v>48</v>
      </c>
      <c r="M214" s="27" t="s">
        <v>48</v>
      </c>
      <c r="N214" s="27"/>
      <c r="O214" s="27"/>
      <c r="P214" t="str">
        <f t="shared" si="61"/>
        <v>WEEK_OF_QUARTER_BEGIN_DATE STRING,</v>
      </c>
      <c r="Q214" t="str">
        <f>VLOOKUP($E214,MAPPING!$B$2:$F$7,3,0)</f>
        <v>VARCHAR</v>
      </c>
      <c r="R214" s="13">
        <v>10.0</v>
      </c>
      <c r="S214" s="27" t="s">
        <v>48</v>
      </c>
      <c r="T214" s="27" t="s">
        <v>48</v>
      </c>
      <c r="U214" s="27"/>
      <c r="V214" s="27"/>
      <c r="W214" t="str">
        <f t="shared" si="62"/>
        <v>WEEK_OF_QUARTER_BEGIN_DATE VARCHAR(10),</v>
      </c>
      <c r="X214" t="str">
        <f>VLOOKUP($E214,MAPPING!$B$2:$F$7,4,0)</f>
        <v>VARCHAR2</v>
      </c>
      <c r="Y214">
        <v>50.0</v>
      </c>
      <c r="Z214" s="27" t="s">
        <v>48</v>
      </c>
      <c r="AA214" s="27" t="s">
        <v>48</v>
      </c>
      <c r="AB214" s="27"/>
      <c r="AC214" s="27"/>
      <c r="AD214" s="29" t="str">
        <f t="shared" si="63"/>
        <v>WEEK_OF_QUARTER_BEGIN_DATE VARCHAR2(50),</v>
      </c>
      <c r="AE214" t="str">
        <f>VLOOKUP($E214,MAPPING!$B$2:$F$7,5,0)</f>
        <v> VARCHAR</v>
      </c>
      <c r="AF214" s="30">
        <v>50.0</v>
      </c>
      <c r="AG214" s="27" t="s">
        <v>48</v>
      </c>
      <c r="AH214" s="27" t="s">
        <v>48</v>
      </c>
      <c r="AI214" s="27"/>
      <c r="AJ214" s="27"/>
      <c r="AK214" t="str">
        <f t="shared" si="64"/>
        <v>WEEK_OF_QUARTER_BEGIN_DATE  VARCHAR(50),</v>
      </c>
    </row>
    <row r="215" ht="15.75" customHeight="1">
      <c r="A215" s="24"/>
      <c r="B215" s="24"/>
      <c r="C215" s="26">
        <v>30.0</v>
      </c>
      <c r="D215" t="s">
        <v>166</v>
      </c>
      <c r="E215" t="s">
        <v>12</v>
      </c>
      <c r="F215" s="13">
        <v>10.0</v>
      </c>
      <c r="G215" s="27" t="s">
        <v>48</v>
      </c>
      <c r="H215" s="27" t="s">
        <v>48</v>
      </c>
      <c r="I215" s="27"/>
      <c r="J215" t="str">
        <f>VLOOKUP($E215,MAPPING!$B$2:$F$7,2,0)</f>
        <v>INT</v>
      </c>
      <c r="K215" s="13">
        <v>10.0</v>
      </c>
      <c r="L215" s="27" t="s">
        <v>48</v>
      </c>
      <c r="M215" s="27" t="s">
        <v>48</v>
      </c>
      <c r="N215" s="27"/>
      <c r="O215" s="27"/>
      <c r="P215" t="str">
        <f t="shared" si="61"/>
        <v>WEEK_OF_QUARTER_BEGIN_DATE_KEY INT,</v>
      </c>
      <c r="Q215" t="str">
        <f>VLOOKUP($E215,MAPPING!$B$2:$F$7,3,0)</f>
        <v>INTEGER</v>
      </c>
      <c r="R215" s="13">
        <v>10.0</v>
      </c>
      <c r="S215" s="27" t="s">
        <v>48</v>
      </c>
      <c r="T215" s="27" t="s">
        <v>48</v>
      </c>
      <c r="U215" s="27"/>
      <c r="V215" s="27"/>
      <c r="W215" t="str">
        <f t="shared" si="62"/>
        <v>WEEK_OF_QUARTER_BEGIN_DATE_KEY INTEGER(10),</v>
      </c>
      <c r="X215" t="str">
        <f>VLOOKUP($E215,MAPPING!$B$2:$F$7,4,0)</f>
        <v>INTEGER</v>
      </c>
      <c r="Y215" s="13">
        <v>10.0</v>
      </c>
      <c r="Z215" s="27" t="s">
        <v>48</v>
      </c>
      <c r="AA215" s="27" t="s">
        <v>48</v>
      </c>
      <c r="AB215" s="27"/>
      <c r="AC215" s="27"/>
      <c r="AD215" s="29" t="str">
        <f t="shared" si="63"/>
        <v>WEEK_OF_QUARTER_BEGIN_DATE_KEY INTEGER,</v>
      </c>
      <c r="AE215" t="str">
        <f>VLOOKUP($E215,MAPPING!$B$2:$F$7,5,0)</f>
        <v>INTEGER</v>
      </c>
      <c r="AF215" s="13">
        <v>10.0</v>
      </c>
      <c r="AG215" s="27" t="s">
        <v>48</v>
      </c>
      <c r="AH215" s="27" t="s">
        <v>48</v>
      </c>
      <c r="AI215" s="27"/>
      <c r="AJ215" s="27"/>
      <c r="AK215" t="str">
        <f t="shared" si="64"/>
        <v>WEEK_OF_QUARTER_BEGIN_DATE_KEY INTEGER,</v>
      </c>
    </row>
    <row r="216" ht="15.75" customHeight="1">
      <c r="A216" s="24"/>
      <c r="B216" s="24"/>
      <c r="C216" s="26">
        <v>31.0</v>
      </c>
      <c r="D216" t="s">
        <v>167</v>
      </c>
      <c r="E216" t="s">
        <v>7</v>
      </c>
      <c r="F216" s="13">
        <v>10.0</v>
      </c>
      <c r="G216" s="27" t="s">
        <v>48</v>
      </c>
      <c r="H216" s="27" t="s">
        <v>48</v>
      </c>
      <c r="I216" s="27"/>
      <c r="J216" t="str">
        <f>VLOOKUP($E216,MAPPING!$B$2:$F$7,2,0)</f>
        <v>STRING</v>
      </c>
      <c r="K216" s="13">
        <v>10.0</v>
      </c>
      <c r="L216" s="27" t="s">
        <v>48</v>
      </c>
      <c r="M216" s="27" t="s">
        <v>48</v>
      </c>
      <c r="N216" s="27"/>
      <c r="O216" s="27"/>
      <c r="P216" t="str">
        <f t="shared" si="61"/>
        <v>WEEK_OF_QUARTER_END_DATE STRING,</v>
      </c>
      <c r="Q216" t="str">
        <f>VLOOKUP($E216,MAPPING!$B$2:$F$7,3,0)</f>
        <v>VARCHAR</v>
      </c>
      <c r="R216" s="13">
        <v>10.0</v>
      </c>
      <c r="S216" s="27" t="s">
        <v>48</v>
      </c>
      <c r="T216" s="27" t="s">
        <v>48</v>
      </c>
      <c r="U216" s="27"/>
      <c r="V216" s="27"/>
      <c r="W216" t="str">
        <f t="shared" si="62"/>
        <v>WEEK_OF_QUARTER_END_DATE VARCHAR(10),</v>
      </c>
      <c r="X216" t="str">
        <f>VLOOKUP($E216,MAPPING!$B$2:$F$7,4,0)</f>
        <v>VARCHAR2</v>
      </c>
      <c r="Y216">
        <v>50.0</v>
      </c>
      <c r="Z216" s="27" t="s">
        <v>48</v>
      </c>
      <c r="AA216" s="27" t="s">
        <v>48</v>
      </c>
      <c r="AB216" s="27"/>
      <c r="AC216" s="27"/>
      <c r="AD216" s="29" t="str">
        <f t="shared" si="63"/>
        <v>WEEK_OF_QUARTER_END_DATE VARCHAR2(50),</v>
      </c>
      <c r="AE216" t="str">
        <f>VLOOKUP($E216,MAPPING!$B$2:$F$7,5,0)</f>
        <v> VARCHAR</v>
      </c>
      <c r="AF216" s="30">
        <v>50.0</v>
      </c>
      <c r="AG216" s="27" t="s">
        <v>48</v>
      </c>
      <c r="AH216" s="27" t="s">
        <v>48</v>
      </c>
      <c r="AI216" s="27"/>
      <c r="AJ216" s="27"/>
      <c r="AK216" t="str">
        <f t="shared" si="64"/>
        <v>WEEK_OF_QUARTER_END_DATE  VARCHAR(50),</v>
      </c>
    </row>
    <row r="217" ht="15.75" customHeight="1">
      <c r="A217" s="24"/>
      <c r="B217" s="24"/>
      <c r="C217" s="26">
        <v>32.0</v>
      </c>
      <c r="D217" t="s">
        <v>168</v>
      </c>
      <c r="E217" t="s">
        <v>12</v>
      </c>
      <c r="F217" s="13">
        <v>10.0</v>
      </c>
      <c r="G217" s="27" t="s">
        <v>48</v>
      </c>
      <c r="H217" s="27" t="s">
        <v>48</v>
      </c>
      <c r="I217" s="27"/>
      <c r="J217" t="str">
        <f>VLOOKUP($E217,MAPPING!$B$2:$F$7,2,0)</f>
        <v>INT</v>
      </c>
      <c r="K217" s="13">
        <v>10.0</v>
      </c>
      <c r="L217" s="27" t="s">
        <v>48</v>
      </c>
      <c r="M217" s="27" t="s">
        <v>48</v>
      </c>
      <c r="N217" s="27"/>
      <c r="O217" s="27"/>
      <c r="P217" t="str">
        <f t="shared" si="61"/>
        <v>WEEK_OF_QUARTER_END_DATE_KEY INT,</v>
      </c>
      <c r="Q217" t="str">
        <f>VLOOKUP($E217,MAPPING!$B$2:$F$7,3,0)</f>
        <v>INTEGER</v>
      </c>
      <c r="R217" s="13">
        <v>10.0</v>
      </c>
      <c r="S217" s="27" t="s">
        <v>48</v>
      </c>
      <c r="T217" s="27" t="s">
        <v>48</v>
      </c>
      <c r="U217" s="27"/>
      <c r="V217" s="27"/>
      <c r="W217" t="str">
        <f t="shared" si="62"/>
        <v>WEEK_OF_QUARTER_END_DATE_KEY INTEGER(10),</v>
      </c>
      <c r="X217" t="str">
        <f>VLOOKUP($E217,MAPPING!$B$2:$F$7,4,0)</f>
        <v>INTEGER</v>
      </c>
      <c r="Y217" s="13">
        <v>10.0</v>
      </c>
      <c r="Z217" s="27" t="s">
        <v>48</v>
      </c>
      <c r="AA217" s="27" t="s">
        <v>48</v>
      </c>
      <c r="AB217" s="27"/>
      <c r="AC217" s="27"/>
      <c r="AD217" s="29" t="str">
        <f t="shared" si="63"/>
        <v>WEEK_OF_QUARTER_END_DATE_KEY INTEGER,</v>
      </c>
      <c r="AE217" t="str">
        <f>VLOOKUP($E217,MAPPING!$B$2:$F$7,5,0)</f>
        <v>INTEGER</v>
      </c>
      <c r="AF217" s="13">
        <v>10.0</v>
      </c>
      <c r="AG217" s="27" t="s">
        <v>48</v>
      </c>
      <c r="AH217" s="27" t="s">
        <v>48</v>
      </c>
      <c r="AI217" s="27"/>
      <c r="AJ217" s="27"/>
      <c r="AK217" t="str">
        <f t="shared" si="64"/>
        <v>WEEK_OF_QUARTER_END_DATE_KEY INTEGER,</v>
      </c>
    </row>
    <row r="218" ht="15.75" customHeight="1">
      <c r="A218" s="24"/>
      <c r="B218" s="24"/>
      <c r="C218" s="26">
        <v>33.0</v>
      </c>
      <c r="D218" t="s">
        <v>169</v>
      </c>
      <c r="E218" t="s">
        <v>12</v>
      </c>
      <c r="F218" s="13">
        <v>10.0</v>
      </c>
      <c r="G218" s="27" t="s">
        <v>48</v>
      </c>
      <c r="H218" s="27" t="s">
        <v>48</v>
      </c>
      <c r="I218" s="27"/>
      <c r="J218" t="str">
        <f>VLOOKUP($E218,MAPPING!$B$2:$F$7,2,0)</f>
        <v>INT</v>
      </c>
      <c r="K218" s="13">
        <v>10.0</v>
      </c>
      <c r="L218" s="27" t="s">
        <v>48</v>
      </c>
      <c r="M218" s="27" t="s">
        <v>48</v>
      </c>
      <c r="N218" s="27"/>
      <c r="O218" s="27"/>
      <c r="P218" t="str">
        <f t="shared" si="61"/>
        <v>WEEK_NUM_OF_MONTH INT,</v>
      </c>
      <c r="Q218" t="str">
        <f>VLOOKUP($E218,MAPPING!$B$2:$F$7,3,0)</f>
        <v>INTEGER</v>
      </c>
      <c r="R218" s="13">
        <v>10.0</v>
      </c>
      <c r="S218" s="27" t="s">
        <v>48</v>
      </c>
      <c r="T218" s="27" t="s">
        <v>48</v>
      </c>
      <c r="U218" s="27"/>
      <c r="V218" s="27"/>
      <c r="W218" t="str">
        <f t="shared" si="62"/>
        <v>WEEK_NUM_OF_MONTH INTEGER(10),</v>
      </c>
      <c r="X218" t="str">
        <f>VLOOKUP($E218,MAPPING!$B$2:$F$7,4,0)</f>
        <v>INTEGER</v>
      </c>
      <c r="Y218" s="13">
        <v>10.0</v>
      </c>
      <c r="Z218" s="27" t="s">
        <v>48</v>
      </c>
      <c r="AA218" s="27" t="s">
        <v>48</v>
      </c>
      <c r="AB218" s="27"/>
      <c r="AC218" s="27"/>
      <c r="AD218" s="29" t="str">
        <f t="shared" si="63"/>
        <v>WEEK_NUM_OF_MONTH INTEGER,</v>
      </c>
      <c r="AE218" t="str">
        <f>VLOOKUP($E218,MAPPING!$B$2:$F$7,5,0)</f>
        <v>INTEGER</v>
      </c>
      <c r="AF218" s="13">
        <v>10.0</v>
      </c>
      <c r="AG218" s="27" t="s">
        <v>48</v>
      </c>
      <c r="AH218" s="27" t="s">
        <v>48</v>
      </c>
      <c r="AI218" s="27"/>
      <c r="AJ218" s="27"/>
      <c r="AK218" t="str">
        <f t="shared" si="64"/>
        <v>WEEK_NUM_OF_MONTH INTEGER,</v>
      </c>
    </row>
    <row r="219" ht="15.75" customHeight="1">
      <c r="A219" s="24"/>
      <c r="B219" s="24"/>
      <c r="C219" s="26">
        <v>34.0</v>
      </c>
      <c r="D219" t="s">
        <v>170</v>
      </c>
      <c r="E219" t="s">
        <v>12</v>
      </c>
      <c r="F219" s="13">
        <v>10.0</v>
      </c>
      <c r="G219" s="27" t="s">
        <v>48</v>
      </c>
      <c r="H219" s="27" t="s">
        <v>48</v>
      </c>
      <c r="I219" s="27"/>
      <c r="J219" t="str">
        <f>VLOOKUP($E219,MAPPING!$B$2:$F$7,2,0)</f>
        <v>INT</v>
      </c>
      <c r="K219" s="13">
        <v>10.0</v>
      </c>
      <c r="L219" s="27" t="s">
        <v>48</v>
      </c>
      <c r="M219" s="27" t="s">
        <v>48</v>
      </c>
      <c r="N219" s="27"/>
      <c r="O219" s="27"/>
      <c r="P219" t="str">
        <f t="shared" si="61"/>
        <v>WEEK_NUM_OF_QUARTER INT,</v>
      </c>
      <c r="Q219" t="str">
        <f>VLOOKUP($E219,MAPPING!$B$2:$F$7,3,0)</f>
        <v>INTEGER</v>
      </c>
      <c r="R219" s="13">
        <v>10.0</v>
      </c>
      <c r="S219" s="27" t="s">
        <v>48</v>
      </c>
      <c r="T219" s="27" t="s">
        <v>48</v>
      </c>
      <c r="U219" s="27"/>
      <c r="V219" s="27"/>
      <c r="W219" t="str">
        <f t="shared" si="62"/>
        <v>WEEK_NUM_OF_QUARTER INTEGER(10),</v>
      </c>
      <c r="X219" t="str">
        <f>VLOOKUP($E219,MAPPING!$B$2:$F$7,4,0)</f>
        <v>INTEGER</v>
      </c>
      <c r="Y219" s="13">
        <v>10.0</v>
      </c>
      <c r="Z219" s="27" t="s">
        <v>48</v>
      </c>
      <c r="AA219" s="27" t="s">
        <v>48</v>
      </c>
      <c r="AB219" s="27"/>
      <c r="AC219" s="27"/>
      <c r="AD219" s="29" t="str">
        <f t="shared" si="63"/>
        <v>WEEK_NUM_OF_QUARTER INTEGER,</v>
      </c>
      <c r="AE219" t="str">
        <f>VLOOKUP($E219,MAPPING!$B$2:$F$7,5,0)</f>
        <v>INTEGER</v>
      </c>
      <c r="AF219" s="13">
        <v>10.0</v>
      </c>
      <c r="AG219" s="27" t="s">
        <v>48</v>
      </c>
      <c r="AH219" s="27" t="s">
        <v>48</v>
      </c>
      <c r="AI219" s="27"/>
      <c r="AJ219" s="27"/>
      <c r="AK219" t="str">
        <f t="shared" si="64"/>
        <v>WEEK_NUM_OF_QUARTER INTEGER,</v>
      </c>
    </row>
    <row r="220" ht="15.75" customHeight="1">
      <c r="A220" s="24"/>
      <c r="B220" s="24"/>
      <c r="C220" s="26">
        <v>35.0</v>
      </c>
      <c r="D220" t="s">
        <v>171</v>
      </c>
      <c r="E220" t="s">
        <v>12</v>
      </c>
      <c r="F220" s="13">
        <v>10.0</v>
      </c>
      <c r="G220" s="27" t="s">
        <v>48</v>
      </c>
      <c r="H220" s="27" t="s">
        <v>48</v>
      </c>
      <c r="I220" s="27"/>
      <c r="J220" t="str">
        <f>VLOOKUP($E220,MAPPING!$B$2:$F$7,2,0)</f>
        <v>INT</v>
      </c>
      <c r="K220" s="13">
        <v>10.0</v>
      </c>
      <c r="L220" s="27" t="s">
        <v>48</v>
      </c>
      <c r="M220" s="27" t="s">
        <v>48</v>
      </c>
      <c r="N220" s="27"/>
      <c r="O220" s="27"/>
      <c r="P220" t="str">
        <f t="shared" si="61"/>
        <v>WEEK_NUM_OF_YEAR INT,</v>
      </c>
      <c r="Q220" t="str">
        <f>VLOOKUP($E220,MAPPING!$B$2:$F$7,3,0)</f>
        <v>INTEGER</v>
      </c>
      <c r="R220" s="13">
        <v>10.0</v>
      </c>
      <c r="S220" s="27" t="s">
        <v>48</v>
      </c>
      <c r="T220" s="27" t="s">
        <v>48</v>
      </c>
      <c r="U220" s="27"/>
      <c r="V220" s="27"/>
      <c r="W220" t="str">
        <f t="shared" si="62"/>
        <v>WEEK_NUM_OF_YEAR INTEGER(10),</v>
      </c>
      <c r="X220" t="str">
        <f>VLOOKUP($E220,MAPPING!$B$2:$F$7,4,0)</f>
        <v>INTEGER</v>
      </c>
      <c r="Y220" s="13">
        <v>10.0</v>
      </c>
      <c r="Z220" s="27" t="s">
        <v>48</v>
      </c>
      <c r="AA220" s="27" t="s">
        <v>48</v>
      </c>
      <c r="AB220" s="27"/>
      <c r="AC220" s="27"/>
      <c r="AD220" s="29" t="str">
        <f t="shared" si="63"/>
        <v>WEEK_NUM_OF_YEAR INTEGER,</v>
      </c>
      <c r="AE220" t="str">
        <f>VLOOKUP($E220,MAPPING!$B$2:$F$7,5,0)</f>
        <v>INTEGER</v>
      </c>
      <c r="AF220" s="13">
        <v>10.0</v>
      </c>
      <c r="AG220" s="27" t="s">
        <v>48</v>
      </c>
      <c r="AH220" s="27" t="s">
        <v>48</v>
      </c>
      <c r="AI220" s="27"/>
      <c r="AJ220" s="27"/>
      <c r="AK220" t="str">
        <f t="shared" si="64"/>
        <v>WEEK_NUM_OF_YEAR INTEGER,</v>
      </c>
    </row>
    <row r="221" ht="15.75" customHeight="1">
      <c r="A221" s="24"/>
      <c r="B221" s="24"/>
      <c r="C221" s="26">
        <v>36.0</v>
      </c>
      <c r="D221" t="s">
        <v>172</v>
      </c>
      <c r="E221" t="s">
        <v>12</v>
      </c>
      <c r="F221" s="13">
        <v>10.0</v>
      </c>
      <c r="G221" s="27" t="s">
        <v>48</v>
      </c>
      <c r="H221" s="27" t="s">
        <v>48</v>
      </c>
      <c r="I221" s="27"/>
      <c r="J221" t="str">
        <f>VLOOKUP($E221,MAPPING!$B$2:$F$7,2,0)</f>
        <v>INT</v>
      </c>
      <c r="K221" s="13">
        <v>10.0</v>
      </c>
      <c r="L221" s="27" t="s">
        <v>48</v>
      </c>
      <c r="M221" s="27" t="s">
        <v>48</v>
      </c>
      <c r="N221" s="27"/>
      <c r="O221" s="27"/>
      <c r="P221" t="str">
        <f t="shared" si="61"/>
        <v>MONTH_NUM_OF_YEAR INT,</v>
      </c>
      <c r="Q221" t="str">
        <f>VLOOKUP($E221,MAPPING!$B$2:$F$7,3,0)</f>
        <v>INTEGER</v>
      </c>
      <c r="R221" s="13">
        <v>10.0</v>
      </c>
      <c r="S221" s="27" t="s">
        <v>48</v>
      </c>
      <c r="T221" s="27" t="s">
        <v>48</v>
      </c>
      <c r="U221" s="27"/>
      <c r="V221" s="27"/>
      <c r="W221" t="str">
        <f t="shared" si="62"/>
        <v>MONTH_NUM_OF_YEAR INTEGER(10),</v>
      </c>
      <c r="X221" t="str">
        <f>VLOOKUP($E221,MAPPING!$B$2:$F$7,4,0)</f>
        <v>INTEGER</v>
      </c>
      <c r="Y221" s="13">
        <v>10.0</v>
      </c>
      <c r="Z221" s="27" t="s">
        <v>48</v>
      </c>
      <c r="AA221" s="27" t="s">
        <v>48</v>
      </c>
      <c r="AB221" s="27"/>
      <c r="AC221" s="27"/>
      <c r="AD221" s="29" t="str">
        <f t="shared" si="63"/>
        <v>MONTH_NUM_OF_YEAR INTEGER,</v>
      </c>
      <c r="AE221" t="str">
        <f>VLOOKUP($E221,MAPPING!$B$2:$F$7,5,0)</f>
        <v>INTEGER</v>
      </c>
      <c r="AF221" s="13">
        <v>10.0</v>
      </c>
      <c r="AG221" s="27" t="s">
        <v>48</v>
      </c>
      <c r="AH221" s="27" t="s">
        <v>48</v>
      </c>
      <c r="AI221" s="27"/>
      <c r="AJ221" s="27"/>
      <c r="AK221" t="str">
        <f t="shared" si="64"/>
        <v>MONTH_NUM_OF_YEAR INTEGER,</v>
      </c>
    </row>
    <row r="222" ht="15.75" customHeight="1">
      <c r="A222" s="24"/>
      <c r="B222" s="24"/>
      <c r="C222" s="26">
        <v>37.0</v>
      </c>
      <c r="D222" t="s">
        <v>173</v>
      </c>
      <c r="E222" t="s">
        <v>7</v>
      </c>
      <c r="F222" s="13">
        <v>50.0</v>
      </c>
      <c r="G222" s="27" t="s">
        <v>48</v>
      </c>
      <c r="H222" s="27" t="s">
        <v>48</v>
      </c>
      <c r="I222" s="27"/>
      <c r="J222" t="str">
        <f>VLOOKUP($E222,MAPPING!$B$2:$F$7,2,0)</f>
        <v>STRING</v>
      </c>
      <c r="K222" s="13">
        <v>50.0</v>
      </c>
      <c r="L222" s="27" t="s">
        <v>48</v>
      </c>
      <c r="M222" s="27" t="s">
        <v>48</v>
      </c>
      <c r="N222" s="27"/>
      <c r="O222" s="27"/>
      <c r="P222" t="str">
        <f t="shared" si="61"/>
        <v>MONTH_NUM_OVERALL STRING,</v>
      </c>
      <c r="Q222" t="str">
        <f>VLOOKUP($E222,MAPPING!$B$2:$F$7,3,0)</f>
        <v>VARCHAR</v>
      </c>
      <c r="R222" s="13">
        <v>50.0</v>
      </c>
      <c r="S222" s="27" t="s">
        <v>48</v>
      </c>
      <c r="T222" s="27" t="s">
        <v>48</v>
      </c>
      <c r="U222" s="27"/>
      <c r="V222" s="27"/>
      <c r="W222" t="str">
        <f t="shared" si="62"/>
        <v>MONTH_NUM_OVERALL VARCHAR(50),</v>
      </c>
      <c r="X222" t="str">
        <f>VLOOKUP($E222,MAPPING!$B$2:$F$7,4,0)</f>
        <v>VARCHAR2</v>
      </c>
      <c r="Y222" s="13">
        <v>50.0</v>
      </c>
      <c r="Z222" s="27" t="s">
        <v>48</v>
      </c>
      <c r="AA222" s="27" t="s">
        <v>48</v>
      </c>
      <c r="AB222" s="27"/>
      <c r="AC222" s="27"/>
      <c r="AD222" s="29" t="str">
        <f t="shared" si="63"/>
        <v>MONTH_NUM_OVERALL VARCHAR2(50),</v>
      </c>
      <c r="AE222" t="str">
        <f>VLOOKUP($E222,MAPPING!$B$2:$F$7,5,0)</f>
        <v> VARCHAR</v>
      </c>
      <c r="AF222" s="13">
        <v>50.0</v>
      </c>
      <c r="AG222" s="27" t="s">
        <v>48</v>
      </c>
      <c r="AH222" s="27" t="s">
        <v>48</v>
      </c>
      <c r="AI222" s="27"/>
      <c r="AJ222" s="27"/>
      <c r="AK222" t="str">
        <f t="shared" si="64"/>
        <v>MONTH_NUM_OVERALL  VARCHAR(50),</v>
      </c>
    </row>
    <row r="223" ht="15.75" customHeight="1">
      <c r="A223" s="24"/>
      <c r="B223" s="24"/>
      <c r="C223" s="26">
        <v>38.0</v>
      </c>
      <c r="D223" t="s">
        <v>174</v>
      </c>
      <c r="E223" t="s">
        <v>7</v>
      </c>
      <c r="F223" s="13">
        <v>100.0</v>
      </c>
      <c r="G223" s="27" t="s">
        <v>48</v>
      </c>
      <c r="H223" s="27" t="s">
        <v>48</v>
      </c>
      <c r="I223" s="27"/>
      <c r="J223" t="str">
        <f>VLOOKUP($E223,MAPPING!$B$2:$F$7,2,0)</f>
        <v>STRING</v>
      </c>
      <c r="K223" s="13">
        <v>100.0</v>
      </c>
      <c r="L223" s="27" t="s">
        <v>48</v>
      </c>
      <c r="M223" s="27" t="s">
        <v>48</v>
      </c>
      <c r="N223" s="27"/>
      <c r="O223" s="27"/>
      <c r="P223" t="str">
        <f t="shared" si="61"/>
        <v>MONTH_NAME STRING,</v>
      </c>
      <c r="Q223" t="str">
        <f>VLOOKUP($E223,MAPPING!$B$2:$F$7,3,0)</f>
        <v>VARCHAR</v>
      </c>
      <c r="R223" s="13">
        <v>100.0</v>
      </c>
      <c r="S223" s="27" t="s">
        <v>48</v>
      </c>
      <c r="T223" s="27" t="s">
        <v>48</v>
      </c>
      <c r="U223" s="27"/>
      <c r="V223" s="27"/>
      <c r="W223" t="str">
        <f t="shared" si="62"/>
        <v>MONTH_NAME VARCHAR(100),</v>
      </c>
      <c r="X223" t="str">
        <f>VLOOKUP($E223,MAPPING!$B$2:$F$7,4,0)</f>
        <v>VARCHAR2</v>
      </c>
      <c r="Y223" s="13">
        <v>100.0</v>
      </c>
      <c r="Z223" s="27" t="s">
        <v>48</v>
      </c>
      <c r="AA223" s="27" t="s">
        <v>48</v>
      </c>
      <c r="AB223" s="27"/>
      <c r="AC223" s="27"/>
      <c r="AD223" s="29" t="str">
        <f t="shared" si="63"/>
        <v>MONTH_NAME VARCHAR2(100),</v>
      </c>
      <c r="AE223" t="str">
        <f>VLOOKUP($E223,MAPPING!$B$2:$F$7,5,0)</f>
        <v> VARCHAR</v>
      </c>
      <c r="AF223" s="13">
        <v>100.0</v>
      </c>
      <c r="AG223" s="27" t="s">
        <v>48</v>
      </c>
      <c r="AH223" s="27" t="s">
        <v>48</v>
      </c>
      <c r="AI223" s="27"/>
      <c r="AJ223" s="27"/>
      <c r="AK223" t="str">
        <f t="shared" si="64"/>
        <v>MONTH_NAME  VARCHAR(100),</v>
      </c>
    </row>
    <row r="224" ht="15.75" customHeight="1">
      <c r="A224" s="24"/>
      <c r="B224" s="24"/>
      <c r="C224" s="26">
        <v>39.0</v>
      </c>
      <c r="D224" t="s">
        <v>175</v>
      </c>
      <c r="E224" t="s">
        <v>7</v>
      </c>
      <c r="F224" s="13">
        <v>100.0</v>
      </c>
      <c r="G224" s="27" t="s">
        <v>48</v>
      </c>
      <c r="H224" s="27" t="s">
        <v>48</v>
      </c>
      <c r="I224" s="27"/>
      <c r="J224" t="str">
        <f>VLOOKUP($E224,MAPPING!$B$2:$F$7,2,0)</f>
        <v>STRING</v>
      </c>
      <c r="K224" s="13">
        <v>100.0</v>
      </c>
      <c r="L224" s="27" t="s">
        <v>48</v>
      </c>
      <c r="M224" s="27" t="s">
        <v>48</v>
      </c>
      <c r="N224" s="27"/>
      <c r="O224" s="27"/>
      <c r="P224" t="str">
        <f t="shared" si="61"/>
        <v>MONTH_NAME_ABBREVIATION STRING,</v>
      </c>
      <c r="Q224" t="str">
        <f>VLOOKUP($E224,MAPPING!$B$2:$F$7,3,0)</f>
        <v>VARCHAR</v>
      </c>
      <c r="R224" s="13">
        <v>100.0</v>
      </c>
      <c r="S224" s="27" t="s">
        <v>48</v>
      </c>
      <c r="T224" s="27" t="s">
        <v>48</v>
      </c>
      <c r="U224" s="27"/>
      <c r="V224" s="27"/>
      <c r="W224" t="str">
        <f t="shared" si="62"/>
        <v>MONTH_NAME_ABBREVIATION VARCHAR(100),</v>
      </c>
      <c r="X224" t="str">
        <f>VLOOKUP($E224,MAPPING!$B$2:$F$7,4,0)</f>
        <v>VARCHAR2</v>
      </c>
      <c r="Y224" s="13">
        <v>100.0</v>
      </c>
      <c r="Z224" s="27" t="s">
        <v>48</v>
      </c>
      <c r="AA224" s="27" t="s">
        <v>48</v>
      </c>
      <c r="AB224" s="27"/>
      <c r="AC224" s="27"/>
      <c r="AD224" s="29" t="str">
        <f t="shared" si="63"/>
        <v>MONTH_NAME_ABBREVIATION VARCHAR2(100),</v>
      </c>
      <c r="AE224" t="str">
        <f>VLOOKUP($E224,MAPPING!$B$2:$F$7,5,0)</f>
        <v> VARCHAR</v>
      </c>
      <c r="AF224" s="13">
        <v>100.0</v>
      </c>
      <c r="AG224" s="27" t="s">
        <v>48</v>
      </c>
      <c r="AH224" s="27" t="s">
        <v>48</v>
      </c>
      <c r="AI224" s="27"/>
      <c r="AJ224" s="27"/>
      <c r="AK224" t="str">
        <f t="shared" si="64"/>
        <v>MONTH_NAME_ABBREVIATION  VARCHAR(100),</v>
      </c>
    </row>
    <row r="225" ht="15.75" customHeight="1">
      <c r="A225" s="24"/>
      <c r="B225" s="24"/>
      <c r="C225" s="26">
        <v>40.0</v>
      </c>
      <c r="D225" t="s">
        <v>176</v>
      </c>
      <c r="E225" t="s">
        <v>7</v>
      </c>
      <c r="F225" s="13">
        <v>10.0</v>
      </c>
      <c r="G225" s="27" t="s">
        <v>48</v>
      </c>
      <c r="H225" s="27" t="s">
        <v>48</v>
      </c>
      <c r="I225" s="27"/>
      <c r="J225" t="str">
        <f>VLOOKUP($E225,MAPPING!$B$2:$F$7,2,0)</f>
        <v>STRING</v>
      </c>
      <c r="K225" s="13">
        <v>10.0</v>
      </c>
      <c r="L225" s="27" t="s">
        <v>48</v>
      </c>
      <c r="M225" s="27" t="s">
        <v>48</v>
      </c>
      <c r="N225" s="27"/>
      <c r="O225" s="27"/>
      <c r="P225" t="str">
        <f t="shared" si="61"/>
        <v>MONTH_BEGIN_DATE STRING,</v>
      </c>
      <c r="Q225" t="str">
        <f>VLOOKUP($E225,MAPPING!$B$2:$F$7,3,0)</f>
        <v>VARCHAR</v>
      </c>
      <c r="R225" s="13">
        <v>10.0</v>
      </c>
      <c r="S225" s="27" t="s">
        <v>48</v>
      </c>
      <c r="T225" s="27" t="s">
        <v>48</v>
      </c>
      <c r="U225" s="27"/>
      <c r="V225" s="27"/>
      <c r="W225" t="str">
        <f t="shared" si="62"/>
        <v>MONTH_BEGIN_DATE VARCHAR(10),</v>
      </c>
      <c r="X225" t="str">
        <f>VLOOKUP($E225,MAPPING!$B$2:$F$7,4,0)</f>
        <v>VARCHAR2</v>
      </c>
      <c r="Y225">
        <v>50.0</v>
      </c>
      <c r="Z225" s="27" t="s">
        <v>48</v>
      </c>
      <c r="AA225" s="27" t="s">
        <v>48</v>
      </c>
      <c r="AB225" s="27"/>
      <c r="AC225" s="27"/>
      <c r="AD225" s="29" t="str">
        <f t="shared" si="63"/>
        <v>MONTH_BEGIN_DATE VARCHAR2(50),</v>
      </c>
      <c r="AE225" t="str">
        <f>VLOOKUP($E225,MAPPING!$B$2:$F$7,5,0)</f>
        <v> VARCHAR</v>
      </c>
      <c r="AF225" s="30">
        <v>50.0</v>
      </c>
      <c r="AG225" s="27" t="s">
        <v>48</v>
      </c>
      <c r="AH225" s="27" t="s">
        <v>48</v>
      </c>
      <c r="AI225" s="27"/>
      <c r="AJ225" s="27"/>
      <c r="AK225" t="str">
        <f t="shared" si="64"/>
        <v>MONTH_BEGIN_DATE  VARCHAR(50),</v>
      </c>
    </row>
    <row r="226" ht="15.75" customHeight="1">
      <c r="A226" s="24"/>
      <c r="B226" s="24"/>
      <c r="C226" s="26">
        <v>41.0</v>
      </c>
      <c r="D226" t="s">
        <v>177</v>
      </c>
      <c r="E226" t="s">
        <v>12</v>
      </c>
      <c r="F226" s="13">
        <v>10.0</v>
      </c>
      <c r="G226" s="27" t="s">
        <v>48</v>
      </c>
      <c r="H226" s="27" t="s">
        <v>48</v>
      </c>
      <c r="I226" s="27"/>
      <c r="J226" t="str">
        <f>VLOOKUP($E226,MAPPING!$B$2:$F$7,2,0)</f>
        <v>INT</v>
      </c>
      <c r="K226" s="13">
        <v>10.0</v>
      </c>
      <c r="L226" s="27" t="s">
        <v>48</v>
      </c>
      <c r="M226" s="27" t="s">
        <v>48</v>
      </c>
      <c r="N226" s="27"/>
      <c r="O226" s="27"/>
      <c r="P226" t="str">
        <f t="shared" si="61"/>
        <v>MONTH_BEGIN_DATE_KEY INT,</v>
      </c>
      <c r="Q226" t="str">
        <f>VLOOKUP($E226,MAPPING!$B$2:$F$7,3,0)</f>
        <v>INTEGER</v>
      </c>
      <c r="R226" s="13">
        <v>10.0</v>
      </c>
      <c r="S226" s="27" t="s">
        <v>48</v>
      </c>
      <c r="T226" s="27" t="s">
        <v>48</v>
      </c>
      <c r="U226" s="27"/>
      <c r="V226" s="27"/>
      <c r="W226" t="str">
        <f t="shared" si="62"/>
        <v>MONTH_BEGIN_DATE_KEY INTEGER(10),</v>
      </c>
      <c r="X226" t="str">
        <f>VLOOKUP($E226,MAPPING!$B$2:$F$7,4,0)</f>
        <v>INTEGER</v>
      </c>
      <c r="Y226" s="13">
        <v>10.0</v>
      </c>
      <c r="Z226" s="27" t="s">
        <v>48</v>
      </c>
      <c r="AA226" s="27" t="s">
        <v>48</v>
      </c>
      <c r="AB226" s="27"/>
      <c r="AC226" s="27"/>
      <c r="AD226" s="29" t="str">
        <f t="shared" si="63"/>
        <v>MONTH_BEGIN_DATE_KEY INTEGER,</v>
      </c>
      <c r="AE226" t="str">
        <f>VLOOKUP($E226,MAPPING!$B$2:$F$7,5,0)</f>
        <v>INTEGER</v>
      </c>
      <c r="AF226" s="13">
        <v>10.0</v>
      </c>
      <c r="AG226" s="27" t="s">
        <v>48</v>
      </c>
      <c r="AH226" s="27" t="s">
        <v>48</v>
      </c>
      <c r="AI226" s="27"/>
      <c r="AJ226" s="27"/>
      <c r="AK226" t="str">
        <f t="shared" si="64"/>
        <v>MONTH_BEGIN_DATE_KEY INTEGER,</v>
      </c>
    </row>
    <row r="227" ht="15.75" customHeight="1">
      <c r="A227" s="24"/>
      <c r="B227" s="24"/>
      <c r="C227" s="26">
        <v>42.0</v>
      </c>
      <c r="D227" t="s">
        <v>178</v>
      </c>
      <c r="E227" t="s">
        <v>7</v>
      </c>
      <c r="F227" s="13">
        <v>10.0</v>
      </c>
      <c r="G227" s="27" t="s">
        <v>48</v>
      </c>
      <c r="H227" s="27" t="s">
        <v>48</v>
      </c>
      <c r="I227" s="27"/>
      <c r="J227" t="str">
        <f>VLOOKUP($E227,MAPPING!$B$2:$F$7,2,0)</f>
        <v>STRING</v>
      </c>
      <c r="K227" s="13">
        <v>10.0</v>
      </c>
      <c r="L227" s="27" t="s">
        <v>48</v>
      </c>
      <c r="M227" s="27" t="s">
        <v>48</v>
      </c>
      <c r="N227" s="27"/>
      <c r="O227" s="27"/>
      <c r="P227" t="str">
        <f t="shared" si="61"/>
        <v>MONTH_END_DATE STRING,</v>
      </c>
      <c r="Q227" t="str">
        <f>VLOOKUP($E227,MAPPING!$B$2:$F$7,3,0)</f>
        <v>VARCHAR</v>
      </c>
      <c r="R227" s="13">
        <v>10.0</v>
      </c>
      <c r="S227" s="27" t="s">
        <v>48</v>
      </c>
      <c r="T227" s="27" t="s">
        <v>48</v>
      </c>
      <c r="U227" s="27"/>
      <c r="V227" s="27"/>
      <c r="W227" t="str">
        <f t="shared" si="62"/>
        <v>MONTH_END_DATE VARCHAR(10),</v>
      </c>
      <c r="X227" t="str">
        <f>VLOOKUP($E227,MAPPING!$B$2:$F$7,4,0)</f>
        <v>VARCHAR2</v>
      </c>
      <c r="Y227">
        <v>50.0</v>
      </c>
      <c r="Z227" s="27" t="s">
        <v>48</v>
      </c>
      <c r="AA227" s="27" t="s">
        <v>48</v>
      </c>
      <c r="AB227" s="27"/>
      <c r="AC227" s="27"/>
      <c r="AD227" s="29" t="str">
        <f t="shared" si="63"/>
        <v>MONTH_END_DATE VARCHAR2(50),</v>
      </c>
      <c r="AE227" t="str">
        <f>VLOOKUP($E227,MAPPING!$B$2:$F$7,5,0)</f>
        <v> VARCHAR</v>
      </c>
      <c r="AF227" s="30">
        <v>50.0</v>
      </c>
      <c r="AG227" s="27" t="s">
        <v>48</v>
      </c>
      <c r="AH227" s="27" t="s">
        <v>48</v>
      </c>
      <c r="AI227" s="27"/>
      <c r="AJ227" s="27"/>
      <c r="AK227" t="str">
        <f t="shared" si="64"/>
        <v>MONTH_END_DATE  VARCHAR(50),</v>
      </c>
    </row>
    <row r="228" ht="15.75" customHeight="1">
      <c r="A228" s="24"/>
      <c r="B228" s="24"/>
      <c r="C228" s="26">
        <v>43.0</v>
      </c>
      <c r="D228" t="s">
        <v>179</v>
      </c>
      <c r="E228" t="s">
        <v>12</v>
      </c>
      <c r="F228">
        <v>10.0</v>
      </c>
      <c r="G228" s="27" t="s">
        <v>48</v>
      </c>
      <c r="H228" s="27" t="s">
        <v>48</v>
      </c>
      <c r="I228" s="27"/>
      <c r="J228" t="str">
        <f>VLOOKUP($E228,MAPPING!$B$2:$F$7,2,0)</f>
        <v>INT</v>
      </c>
      <c r="K228">
        <v>10.0</v>
      </c>
      <c r="L228" s="27" t="s">
        <v>48</v>
      </c>
      <c r="M228" s="27" t="s">
        <v>48</v>
      </c>
      <c r="N228" s="27"/>
      <c r="O228" s="27"/>
      <c r="P228" t="str">
        <f t="shared" si="61"/>
        <v>MONTH_END_DATE_KEY INT,</v>
      </c>
      <c r="Q228" t="str">
        <f>VLOOKUP($E228,MAPPING!$B$2:$F$7,3,0)</f>
        <v>INTEGER</v>
      </c>
      <c r="R228">
        <v>10.0</v>
      </c>
      <c r="S228" s="27" t="s">
        <v>48</v>
      </c>
      <c r="T228" s="27" t="s">
        <v>48</v>
      </c>
      <c r="U228" s="27"/>
      <c r="V228" s="27"/>
      <c r="W228" t="str">
        <f t="shared" si="62"/>
        <v>MONTH_END_DATE_KEY INTEGER(10),</v>
      </c>
      <c r="X228" t="str">
        <f>VLOOKUP($E228,MAPPING!$B$2:$F$7,4,0)</f>
        <v>INTEGER</v>
      </c>
      <c r="Y228">
        <v>10.0</v>
      </c>
      <c r="Z228" s="27" t="s">
        <v>48</v>
      </c>
      <c r="AA228" s="27" t="s">
        <v>48</v>
      </c>
      <c r="AB228" s="27"/>
      <c r="AC228" s="27"/>
      <c r="AD228" s="29" t="str">
        <f t="shared" si="63"/>
        <v>MONTH_END_DATE_KEY INTEGER,</v>
      </c>
      <c r="AE228" t="str">
        <f>VLOOKUP($E228,MAPPING!$B$2:$F$7,5,0)</f>
        <v>INTEGER</v>
      </c>
      <c r="AF228">
        <v>10.0</v>
      </c>
      <c r="AG228" s="27" t="s">
        <v>48</v>
      </c>
      <c r="AH228" s="27" t="s">
        <v>48</v>
      </c>
      <c r="AI228" s="27"/>
      <c r="AJ228" s="27"/>
      <c r="AK228" t="str">
        <f t="shared" si="64"/>
        <v>MONTH_END_DATE_KEY INTEGER,</v>
      </c>
    </row>
    <row r="229" ht="15.75" customHeight="1">
      <c r="A229" s="24"/>
      <c r="B229" s="24"/>
      <c r="C229" s="26">
        <v>44.0</v>
      </c>
      <c r="D229" t="s">
        <v>180</v>
      </c>
      <c r="E229" t="s">
        <v>12</v>
      </c>
      <c r="F229">
        <v>10.0</v>
      </c>
      <c r="G229" s="27" t="s">
        <v>48</v>
      </c>
      <c r="H229" s="27" t="s">
        <v>48</v>
      </c>
      <c r="I229" s="27"/>
      <c r="J229" t="str">
        <f>VLOOKUP($E229,MAPPING!$B$2:$F$7,2,0)</f>
        <v>INT</v>
      </c>
      <c r="K229">
        <v>10.0</v>
      </c>
      <c r="L229" s="27" t="s">
        <v>48</v>
      </c>
      <c r="M229" s="27" t="s">
        <v>48</v>
      </c>
      <c r="N229" s="27"/>
      <c r="O229" s="27"/>
      <c r="P229" t="str">
        <f t="shared" si="61"/>
        <v>QUARTER_NUM_OF_YEAR INT,</v>
      </c>
      <c r="Q229" t="str">
        <f>VLOOKUP($E229,MAPPING!$B$2:$F$7,3,0)</f>
        <v>INTEGER</v>
      </c>
      <c r="R229">
        <v>10.0</v>
      </c>
      <c r="S229" s="27" t="s">
        <v>48</v>
      </c>
      <c r="T229" s="27" t="s">
        <v>48</v>
      </c>
      <c r="U229" s="27"/>
      <c r="V229" s="27"/>
      <c r="W229" t="str">
        <f t="shared" si="62"/>
        <v>QUARTER_NUM_OF_YEAR INTEGER(10),</v>
      </c>
      <c r="X229" t="str">
        <f>VLOOKUP($E229,MAPPING!$B$2:$F$7,4,0)</f>
        <v>INTEGER</v>
      </c>
      <c r="Y229">
        <v>10.0</v>
      </c>
      <c r="Z229" s="27" t="s">
        <v>48</v>
      </c>
      <c r="AA229" s="27" t="s">
        <v>48</v>
      </c>
      <c r="AB229" s="27"/>
      <c r="AC229" s="27"/>
      <c r="AD229" s="29" t="str">
        <f t="shared" si="63"/>
        <v>QUARTER_NUM_OF_YEAR INTEGER,</v>
      </c>
      <c r="AE229" t="str">
        <f>VLOOKUP($E229,MAPPING!$B$2:$F$7,5,0)</f>
        <v>INTEGER</v>
      </c>
      <c r="AF229">
        <v>10.0</v>
      </c>
      <c r="AG229" s="27" t="s">
        <v>48</v>
      </c>
      <c r="AH229" s="27" t="s">
        <v>48</v>
      </c>
      <c r="AI229" s="27"/>
      <c r="AJ229" s="27"/>
      <c r="AK229" t="str">
        <f t="shared" si="64"/>
        <v>QUARTER_NUM_OF_YEAR INTEGER,</v>
      </c>
    </row>
    <row r="230" ht="15.75" customHeight="1">
      <c r="A230" s="24"/>
      <c r="B230" s="24"/>
      <c r="C230" s="26">
        <v>45.0</v>
      </c>
      <c r="D230" t="s">
        <v>181</v>
      </c>
      <c r="E230" t="s">
        <v>12</v>
      </c>
      <c r="F230">
        <v>10.0</v>
      </c>
      <c r="G230" s="27" t="s">
        <v>48</v>
      </c>
      <c r="H230" s="27" t="s">
        <v>48</v>
      </c>
      <c r="I230" s="27"/>
      <c r="J230" t="str">
        <f>VLOOKUP($E230,MAPPING!$B$2:$F$7,2,0)</f>
        <v>INT</v>
      </c>
      <c r="K230">
        <v>10.0</v>
      </c>
      <c r="L230" s="27" t="s">
        <v>48</v>
      </c>
      <c r="M230" s="27" t="s">
        <v>48</v>
      </c>
      <c r="N230" s="27"/>
      <c r="O230" s="27"/>
      <c r="P230" t="str">
        <f t="shared" si="61"/>
        <v>QUARTER_NUM_OVERALL INT,</v>
      </c>
      <c r="Q230" t="str">
        <f>VLOOKUP($E230,MAPPING!$B$2:$F$7,3,0)</f>
        <v>INTEGER</v>
      </c>
      <c r="R230">
        <v>10.0</v>
      </c>
      <c r="S230" s="27" t="s">
        <v>48</v>
      </c>
      <c r="T230" s="27" t="s">
        <v>48</v>
      </c>
      <c r="U230" s="27"/>
      <c r="V230" s="27"/>
      <c r="W230" t="str">
        <f t="shared" si="62"/>
        <v>QUARTER_NUM_OVERALL INTEGER(10),</v>
      </c>
      <c r="X230" t="str">
        <f>VLOOKUP($E230,MAPPING!$B$2:$F$7,4,0)</f>
        <v>INTEGER</v>
      </c>
      <c r="Y230">
        <v>10.0</v>
      </c>
      <c r="Z230" s="27" t="s">
        <v>48</v>
      </c>
      <c r="AA230" s="27" t="s">
        <v>48</v>
      </c>
      <c r="AB230" s="27"/>
      <c r="AC230" s="27"/>
      <c r="AD230" s="29" t="str">
        <f t="shared" si="63"/>
        <v>QUARTER_NUM_OVERALL INTEGER,</v>
      </c>
      <c r="AE230" t="str">
        <f>VLOOKUP($E230,MAPPING!$B$2:$F$7,5,0)</f>
        <v>INTEGER</v>
      </c>
      <c r="AF230">
        <v>10.0</v>
      </c>
      <c r="AG230" s="27" t="s">
        <v>48</v>
      </c>
      <c r="AH230" s="27" t="s">
        <v>48</v>
      </c>
      <c r="AI230" s="27"/>
      <c r="AJ230" s="27"/>
      <c r="AK230" t="str">
        <f t="shared" si="64"/>
        <v>QUARTER_NUM_OVERALL INTEGER,</v>
      </c>
    </row>
    <row r="231" ht="15.75" customHeight="1">
      <c r="A231" s="24"/>
      <c r="B231" s="24"/>
      <c r="C231" s="26">
        <v>46.0</v>
      </c>
      <c r="D231" t="s">
        <v>182</v>
      </c>
      <c r="E231" t="s">
        <v>7</v>
      </c>
      <c r="F231" s="13">
        <v>10.0</v>
      </c>
      <c r="G231" s="27" t="s">
        <v>48</v>
      </c>
      <c r="H231" s="27" t="s">
        <v>48</v>
      </c>
      <c r="I231" s="27"/>
      <c r="J231" t="str">
        <f>VLOOKUP($E231,MAPPING!$B$2:$F$7,2,0)</f>
        <v>STRING</v>
      </c>
      <c r="K231" s="13">
        <v>10.0</v>
      </c>
      <c r="L231" s="27" t="s">
        <v>48</v>
      </c>
      <c r="M231" s="27" t="s">
        <v>48</v>
      </c>
      <c r="N231" s="27"/>
      <c r="O231" s="27"/>
      <c r="P231" t="str">
        <f t="shared" si="61"/>
        <v>QUARTER_BEGIN_DATE STRING,</v>
      </c>
      <c r="Q231" t="str">
        <f>VLOOKUP($E231,MAPPING!$B$2:$F$7,3,0)</f>
        <v>VARCHAR</v>
      </c>
      <c r="R231" s="13">
        <v>10.0</v>
      </c>
      <c r="S231" s="27" t="s">
        <v>48</v>
      </c>
      <c r="T231" s="27" t="s">
        <v>48</v>
      </c>
      <c r="U231" s="27"/>
      <c r="V231" s="27"/>
      <c r="W231" t="str">
        <f t="shared" si="62"/>
        <v>QUARTER_BEGIN_DATE VARCHAR(10),</v>
      </c>
      <c r="X231" t="str">
        <f>VLOOKUP($E231,MAPPING!$B$2:$F$7,4,0)</f>
        <v>VARCHAR2</v>
      </c>
      <c r="Y231">
        <v>50.0</v>
      </c>
      <c r="Z231" s="27" t="s">
        <v>48</v>
      </c>
      <c r="AA231" s="27" t="s">
        <v>48</v>
      </c>
      <c r="AB231" s="27"/>
      <c r="AC231" s="27"/>
      <c r="AD231" s="29" t="str">
        <f t="shared" si="63"/>
        <v>QUARTER_BEGIN_DATE VARCHAR2(50),</v>
      </c>
      <c r="AE231" t="str">
        <f>VLOOKUP($E231,MAPPING!$B$2:$F$7,5,0)</f>
        <v> VARCHAR</v>
      </c>
      <c r="AF231" s="30">
        <v>50.0</v>
      </c>
      <c r="AG231" s="27" t="s">
        <v>48</v>
      </c>
      <c r="AH231" s="27" t="s">
        <v>48</v>
      </c>
      <c r="AI231" s="27"/>
      <c r="AJ231" s="27"/>
      <c r="AK231" t="str">
        <f t="shared" si="64"/>
        <v>QUARTER_BEGIN_DATE  VARCHAR(50),</v>
      </c>
    </row>
    <row r="232" ht="15.75" customHeight="1">
      <c r="A232" s="24"/>
      <c r="B232" s="24"/>
      <c r="C232" s="26">
        <v>47.0</v>
      </c>
      <c r="D232" t="s">
        <v>183</v>
      </c>
      <c r="E232" t="s">
        <v>12</v>
      </c>
      <c r="F232">
        <v>10.0</v>
      </c>
      <c r="G232" s="27" t="s">
        <v>48</v>
      </c>
      <c r="H232" s="27" t="s">
        <v>48</v>
      </c>
      <c r="I232" s="27"/>
      <c r="J232" t="str">
        <f>VLOOKUP($E232,MAPPING!$B$2:$F$7,2,0)</f>
        <v>INT</v>
      </c>
      <c r="K232">
        <v>10.0</v>
      </c>
      <c r="L232" s="27" t="s">
        <v>48</v>
      </c>
      <c r="M232" s="27" t="s">
        <v>48</v>
      </c>
      <c r="N232" s="27"/>
      <c r="O232" s="27"/>
      <c r="P232" t="str">
        <f t="shared" si="61"/>
        <v>QUARTER_BEGIN_DATE_KEY INT,</v>
      </c>
      <c r="Q232" t="str">
        <f>VLOOKUP($E232,MAPPING!$B$2:$F$7,3,0)</f>
        <v>INTEGER</v>
      </c>
      <c r="R232">
        <v>10.0</v>
      </c>
      <c r="S232" s="27" t="s">
        <v>48</v>
      </c>
      <c r="T232" s="27" t="s">
        <v>48</v>
      </c>
      <c r="U232" s="27"/>
      <c r="V232" s="27"/>
      <c r="W232" t="str">
        <f t="shared" si="62"/>
        <v>QUARTER_BEGIN_DATE_KEY INTEGER(10),</v>
      </c>
      <c r="X232" t="str">
        <f>VLOOKUP($E232,MAPPING!$B$2:$F$7,4,0)</f>
        <v>INTEGER</v>
      </c>
      <c r="Y232">
        <v>10.0</v>
      </c>
      <c r="Z232" s="27" t="s">
        <v>48</v>
      </c>
      <c r="AA232" s="27" t="s">
        <v>48</v>
      </c>
      <c r="AB232" s="27"/>
      <c r="AC232" s="27"/>
      <c r="AD232" s="29" t="str">
        <f t="shared" si="63"/>
        <v>QUARTER_BEGIN_DATE_KEY INTEGER,</v>
      </c>
      <c r="AE232" t="str">
        <f>VLOOKUP($E232,MAPPING!$B$2:$F$7,5,0)</f>
        <v>INTEGER</v>
      </c>
      <c r="AF232">
        <v>10.0</v>
      </c>
      <c r="AG232" s="27" t="s">
        <v>48</v>
      </c>
      <c r="AH232" s="27" t="s">
        <v>48</v>
      </c>
      <c r="AI232" s="27"/>
      <c r="AJ232" s="27"/>
      <c r="AK232" t="str">
        <f t="shared" si="64"/>
        <v>QUARTER_BEGIN_DATE_KEY INTEGER,</v>
      </c>
    </row>
    <row r="233" ht="15.75" customHeight="1">
      <c r="A233" s="24"/>
      <c r="B233" s="24"/>
      <c r="C233" s="26">
        <v>48.0</v>
      </c>
      <c r="D233" t="s">
        <v>184</v>
      </c>
      <c r="E233" t="s">
        <v>7</v>
      </c>
      <c r="F233" s="13">
        <v>10.0</v>
      </c>
      <c r="G233" s="27" t="s">
        <v>48</v>
      </c>
      <c r="H233" s="27" t="s">
        <v>48</v>
      </c>
      <c r="I233" s="27"/>
      <c r="J233" t="str">
        <f>VLOOKUP($E233,MAPPING!$B$2:$F$7,2,0)</f>
        <v>STRING</v>
      </c>
      <c r="K233" s="13">
        <v>10.0</v>
      </c>
      <c r="L233" s="27" t="s">
        <v>48</v>
      </c>
      <c r="M233" s="27" t="s">
        <v>48</v>
      </c>
      <c r="N233" s="27"/>
      <c r="O233" s="27"/>
      <c r="P233" t="str">
        <f t="shared" si="61"/>
        <v>QUARTER_END_DATE STRING,</v>
      </c>
      <c r="Q233" t="str">
        <f>VLOOKUP($E233,MAPPING!$B$2:$F$7,3,0)</f>
        <v>VARCHAR</v>
      </c>
      <c r="R233" s="13">
        <v>10.0</v>
      </c>
      <c r="S233" s="27" t="s">
        <v>48</v>
      </c>
      <c r="T233" s="27" t="s">
        <v>48</v>
      </c>
      <c r="U233" s="27"/>
      <c r="V233" s="27"/>
      <c r="W233" t="str">
        <f t="shared" si="62"/>
        <v>QUARTER_END_DATE VARCHAR(10),</v>
      </c>
      <c r="X233" t="str">
        <f>VLOOKUP($E233,MAPPING!$B$2:$F$7,4,0)</f>
        <v>VARCHAR2</v>
      </c>
      <c r="Y233">
        <v>50.0</v>
      </c>
      <c r="Z233" s="27" t="s">
        <v>48</v>
      </c>
      <c r="AA233" s="27" t="s">
        <v>48</v>
      </c>
      <c r="AB233" s="27"/>
      <c r="AC233" s="27"/>
      <c r="AD233" s="29" t="str">
        <f t="shared" si="63"/>
        <v>QUARTER_END_DATE VARCHAR2(50),</v>
      </c>
      <c r="AE233" t="str">
        <f>VLOOKUP($E233,MAPPING!$B$2:$F$7,5,0)</f>
        <v> VARCHAR</v>
      </c>
      <c r="AF233" s="30">
        <v>50.0</v>
      </c>
      <c r="AG233" s="27" t="s">
        <v>48</v>
      </c>
      <c r="AH233" s="27" t="s">
        <v>48</v>
      </c>
      <c r="AI233" s="27"/>
      <c r="AJ233" s="27"/>
      <c r="AK233" t="str">
        <f t="shared" si="64"/>
        <v>QUARTER_END_DATE  VARCHAR(50),</v>
      </c>
    </row>
    <row r="234" ht="15.75" customHeight="1">
      <c r="A234" s="24"/>
      <c r="B234" s="24"/>
      <c r="C234" s="26">
        <v>49.0</v>
      </c>
      <c r="D234" t="s">
        <v>185</v>
      </c>
      <c r="E234" t="s">
        <v>12</v>
      </c>
      <c r="F234">
        <v>10.0</v>
      </c>
      <c r="G234" s="27" t="s">
        <v>48</v>
      </c>
      <c r="H234" s="27" t="s">
        <v>48</v>
      </c>
      <c r="I234" s="27"/>
      <c r="J234" t="str">
        <f>VLOOKUP($E234,MAPPING!$B$2:$F$7,2,0)</f>
        <v>INT</v>
      </c>
      <c r="K234">
        <v>10.0</v>
      </c>
      <c r="L234" s="27" t="s">
        <v>48</v>
      </c>
      <c r="M234" s="27" t="s">
        <v>48</v>
      </c>
      <c r="N234" s="27"/>
      <c r="O234" s="27"/>
      <c r="P234" t="str">
        <f t="shared" si="61"/>
        <v>QUARTER_END_DATE_KEY INT,</v>
      </c>
      <c r="Q234" t="str">
        <f>VLOOKUP($E234,MAPPING!$B$2:$F$7,3,0)</f>
        <v>INTEGER</v>
      </c>
      <c r="R234">
        <v>10.0</v>
      </c>
      <c r="S234" s="27" t="s">
        <v>48</v>
      </c>
      <c r="T234" s="27" t="s">
        <v>48</v>
      </c>
      <c r="U234" s="27"/>
      <c r="V234" s="27"/>
      <c r="W234" t="str">
        <f t="shared" si="62"/>
        <v>QUARTER_END_DATE_KEY INTEGER(10),</v>
      </c>
      <c r="X234" t="str">
        <f>VLOOKUP($E234,MAPPING!$B$2:$F$7,4,0)</f>
        <v>INTEGER</v>
      </c>
      <c r="Y234">
        <v>10.0</v>
      </c>
      <c r="Z234" s="27" t="s">
        <v>48</v>
      </c>
      <c r="AA234" s="27" t="s">
        <v>48</v>
      </c>
      <c r="AB234" s="27"/>
      <c r="AC234" s="27"/>
      <c r="AD234" s="29" t="str">
        <f t="shared" si="63"/>
        <v>QUARTER_END_DATE_KEY INTEGER,</v>
      </c>
      <c r="AE234" t="str">
        <f>VLOOKUP($E234,MAPPING!$B$2:$F$7,5,0)</f>
        <v>INTEGER</v>
      </c>
      <c r="AF234">
        <v>10.0</v>
      </c>
      <c r="AG234" s="27" t="s">
        <v>48</v>
      </c>
      <c r="AH234" s="27" t="s">
        <v>48</v>
      </c>
      <c r="AI234" s="27"/>
      <c r="AJ234" s="27"/>
      <c r="AK234" t="str">
        <f t="shared" si="64"/>
        <v>QUARTER_END_DATE_KEY INTEGER,</v>
      </c>
    </row>
    <row r="235" ht="15.75" customHeight="1">
      <c r="A235" s="24"/>
      <c r="B235" s="24"/>
      <c r="C235" s="26">
        <v>50.0</v>
      </c>
      <c r="D235" t="s">
        <v>186</v>
      </c>
      <c r="E235" t="s">
        <v>12</v>
      </c>
      <c r="F235">
        <v>10.0</v>
      </c>
      <c r="G235" s="27" t="s">
        <v>48</v>
      </c>
      <c r="H235" s="27" t="s">
        <v>48</v>
      </c>
      <c r="I235" s="27"/>
      <c r="J235" t="str">
        <f>VLOOKUP($E235,MAPPING!$B$2:$F$7,2,0)</f>
        <v>INT</v>
      </c>
      <c r="K235">
        <v>10.0</v>
      </c>
      <c r="L235" s="27" t="s">
        <v>48</v>
      </c>
      <c r="M235" s="27" t="s">
        <v>48</v>
      </c>
      <c r="N235" s="27"/>
      <c r="O235" s="27"/>
      <c r="P235" t="str">
        <f t="shared" si="61"/>
        <v>YEAR_NUM INT,</v>
      </c>
      <c r="Q235" t="str">
        <f>VLOOKUP($E235,MAPPING!$B$2:$F$7,3,0)</f>
        <v>INTEGER</v>
      </c>
      <c r="R235">
        <v>10.0</v>
      </c>
      <c r="S235" s="27" t="s">
        <v>48</v>
      </c>
      <c r="T235" s="27" t="s">
        <v>48</v>
      </c>
      <c r="U235" s="27"/>
      <c r="V235" s="27"/>
      <c r="W235" t="str">
        <f t="shared" si="62"/>
        <v>YEAR_NUM INTEGER(10),</v>
      </c>
      <c r="X235" t="str">
        <f>VLOOKUP($E235,MAPPING!$B$2:$F$7,4,0)</f>
        <v>INTEGER</v>
      </c>
      <c r="Y235">
        <v>10.0</v>
      </c>
      <c r="Z235" s="27" t="s">
        <v>48</v>
      </c>
      <c r="AA235" s="27" t="s">
        <v>48</v>
      </c>
      <c r="AB235" s="27"/>
      <c r="AC235" s="27"/>
      <c r="AD235" s="29" t="str">
        <f t="shared" si="63"/>
        <v>YEAR_NUM INTEGER,</v>
      </c>
      <c r="AE235" t="str">
        <f>VLOOKUP($E235,MAPPING!$B$2:$F$7,5,0)</f>
        <v>INTEGER</v>
      </c>
      <c r="AF235">
        <v>10.0</v>
      </c>
      <c r="AG235" s="27" t="s">
        <v>48</v>
      </c>
      <c r="AH235" s="27" t="s">
        <v>48</v>
      </c>
      <c r="AI235" s="27"/>
      <c r="AJ235" s="27"/>
      <c r="AK235" t="str">
        <f t="shared" si="64"/>
        <v>YEAR_NUM INTEGER,</v>
      </c>
    </row>
    <row r="236" ht="15.75" customHeight="1">
      <c r="A236" s="24"/>
      <c r="B236" s="24"/>
      <c r="C236" s="26">
        <v>51.0</v>
      </c>
      <c r="D236" t="s">
        <v>187</v>
      </c>
      <c r="E236" t="s">
        <v>7</v>
      </c>
      <c r="F236" s="13">
        <v>10.0</v>
      </c>
      <c r="G236" s="27" t="s">
        <v>48</v>
      </c>
      <c r="H236" s="27" t="s">
        <v>48</v>
      </c>
      <c r="I236" s="27"/>
      <c r="J236" t="str">
        <f>VLOOKUP($E236,MAPPING!$B$2:$F$7,2,0)</f>
        <v>STRING</v>
      </c>
      <c r="K236" s="13">
        <v>10.0</v>
      </c>
      <c r="L236" s="27" t="s">
        <v>48</v>
      </c>
      <c r="M236" s="27" t="s">
        <v>48</v>
      </c>
      <c r="N236" s="27"/>
      <c r="O236" s="27"/>
      <c r="P236" t="str">
        <f t="shared" si="61"/>
        <v>YEAR_BEGIN_DATE STRING,</v>
      </c>
      <c r="Q236" t="str">
        <f>VLOOKUP($E236,MAPPING!$B$2:$F$7,3,0)</f>
        <v>VARCHAR</v>
      </c>
      <c r="R236" s="13">
        <v>10.0</v>
      </c>
      <c r="S236" s="27" t="s">
        <v>48</v>
      </c>
      <c r="T236" s="27" t="s">
        <v>48</v>
      </c>
      <c r="U236" s="27"/>
      <c r="V236" s="27"/>
      <c r="W236" t="str">
        <f t="shared" si="62"/>
        <v>YEAR_BEGIN_DATE VARCHAR(10),</v>
      </c>
      <c r="X236" t="str">
        <f>VLOOKUP($E236,MAPPING!$B$2:$F$7,4,0)</f>
        <v>VARCHAR2</v>
      </c>
      <c r="Y236">
        <v>50.0</v>
      </c>
      <c r="Z236" s="27" t="s">
        <v>48</v>
      </c>
      <c r="AA236" s="27" t="s">
        <v>48</v>
      </c>
      <c r="AB236" s="27"/>
      <c r="AC236" s="27"/>
      <c r="AD236" s="29" t="str">
        <f t="shared" si="63"/>
        <v>YEAR_BEGIN_DATE VARCHAR2(50),</v>
      </c>
      <c r="AE236" t="str">
        <f>VLOOKUP($E236,MAPPING!$B$2:$F$7,5,0)</f>
        <v> VARCHAR</v>
      </c>
      <c r="AF236" s="30">
        <v>50.0</v>
      </c>
      <c r="AG236" s="27" t="s">
        <v>48</v>
      </c>
      <c r="AH236" s="27" t="s">
        <v>48</v>
      </c>
      <c r="AI236" s="27"/>
      <c r="AJ236" s="27"/>
      <c r="AK236" t="str">
        <f t="shared" si="64"/>
        <v>YEAR_BEGIN_DATE  VARCHAR(50),</v>
      </c>
    </row>
    <row r="237" ht="15.75" customHeight="1">
      <c r="A237" s="24"/>
      <c r="B237" s="24"/>
      <c r="C237" s="26">
        <v>52.0</v>
      </c>
      <c r="D237" t="s">
        <v>188</v>
      </c>
      <c r="E237" t="s">
        <v>12</v>
      </c>
      <c r="F237">
        <v>10.0</v>
      </c>
      <c r="G237" s="27" t="s">
        <v>48</v>
      </c>
      <c r="H237" s="27" t="s">
        <v>48</v>
      </c>
      <c r="I237" s="27"/>
      <c r="J237" t="str">
        <f>VLOOKUP($E237,MAPPING!$B$2:$F$7,2,0)</f>
        <v>INT</v>
      </c>
      <c r="K237">
        <v>10.0</v>
      </c>
      <c r="L237" s="27" t="s">
        <v>48</v>
      </c>
      <c r="M237" s="27" t="s">
        <v>48</v>
      </c>
      <c r="N237" s="27"/>
      <c r="O237" s="27"/>
      <c r="P237" t="str">
        <f t="shared" si="61"/>
        <v>YEAR_BEGIN_DATE_KEY INT,</v>
      </c>
      <c r="Q237" t="str">
        <f>VLOOKUP($E237,MAPPING!$B$2:$F$7,3,0)</f>
        <v>INTEGER</v>
      </c>
      <c r="R237">
        <v>10.0</v>
      </c>
      <c r="S237" s="27" t="s">
        <v>48</v>
      </c>
      <c r="T237" s="27" t="s">
        <v>48</v>
      </c>
      <c r="U237" s="27"/>
      <c r="V237" s="27"/>
      <c r="W237" t="str">
        <f t="shared" si="62"/>
        <v>YEAR_BEGIN_DATE_KEY INTEGER(10),</v>
      </c>
      <c r="X237" t="str">
        <f>VLOOKUP($E237,MAPPING!$B$2:$F$7,4,0)</f>
        <v>INTEGER</v>
      </c>
      <c r="Y237">
        <v>10.0</v>
      </c>
      <c r="Z237" s="27" t="s">
        <v>48</v>
      </c>
      <c r="AA237" s="27" t="s">
        <v>48</v>
      </c>
      <c r="AB237" s="27"/>
      <c r="AC237" s="27"/>
      <c r="AD237" s="29" t="str">
        <f t="shared" si="63"/>
        <v>YEAR_BEGIN_DATE_KEY INTEGER,</v>
      </c>
      <c r="AE237" t="str">
        <f>VLOOKUP($E237,MAPPING!$B$2:$F$7,5,0)</f>
        <v>INTEGER</v>
      </c>
      <c r="AF237">
        <v>10.0</v>
      </c>
      <c r="AG237" s="27" t="s">
        <v>48</v>
      </c>
      <c r="AH237" s="27" t="s">
        <v>48</v>
      </c>
      <c r="AI237" s="27"/>
      <c r="AJ237" s="27"/>
      <c r="AK237" t="str">
        <f t="shared" si="64"/>
        <v>YEAR_BEGIN_DATE_KEY INTEGER,</v>
      </c>
    </row>
    <row r="238" ht="15.75" customHeight="1">
      <c r="A238" s="24"/>
      <c r="B238" s="24"/>
      <c r="C238" s="26">
        <v>53.0</v>
      </c>
      <c r="D238" t="s">
        <v>189</v>
      </c>
      <c r="E238" t="s">
        <v>7</v>
      </c>
      <c r="F238" s="13">
        <v>10.0</v>
      </c>
      <c r="G238" s="27" t="s">
        <v>48</v>
      </c>
      <c r="H238" s="27" t="s">
        <v>48</v>
      </c>
      <c r="I238" s="27"/>
      <c r="J238" t="str">
        <f>VLOOKUP($E238,MAPPING!$B$2:$F$7,2,0)</f>
        <v>STRING</v>
      </c>
      <c r="K238" s="13">
        <v>10.0</v>
      </c>
      <c r="L238" s="27" t="s">
        <v>48</v>
      </c>
      <c r="M238" s="27" t="s">
        <v>48</v>
      </c>
      <c r="N238" s="27"/>
      <c r="O238" s="27"/>
      <c r="P238" t="str">
        <f t="shared" si="61"/>
        <v>YEAR_END_DATE STRING,</v>
      </c>
      <c r="Q238" t="str">
        <f>VLOOKUP($E238,MAPPING!$B$2:$F$7,3,0)</f>
        <v>VARCHAR</v>
      </c>
      <c r="R238" s="13">
        <v>10.0</v>
      </c>
      <c r="S238" s="27" t="s">
        <v>48</v>
      </c>
      <c r="T238" s="27" t="s">
        <v>48</v>
      </c>
      <c r="U238" s="27"/>
      <c r="V238" s="27"/>
      <c r="W238" t="str">
        <f t="shared" si="62"/>
        <v>YEAR_END_DATE VARCHAR(10),</v>
      </c>
      <c r="X238" t="str">
        <f>VLOOKUP($E238,MAPPING!$B$2:$F$7,4,0)</f>
        <v>VARCHAR2</v>
      </c>
      <c r="Y238">
        <v>50.0</v>
      </c>
      <c r="Z238" s="27" t="s">
        <v>48</v>
      </c>
      <c r="AA238" s="27" t="s">
        <v>48</v>
      </c>
      <c r="AB238" s="27"/>
      <c r="AC238" s="27"/>
      <c r="AD238" s="29" t="str">
        <f t="shared" si="63"/>
        <v>YEAR_END_DATE VARCHAR2(50),</v>
      </c>
      <c r="AE238" t="str">
        <f>VLOOKUP($E238,MAPPING!$B$2:$F$7,5,0)</f>
        <v> VARCHAR</v>
      </c>
      <c r="AF238" s="30">
        <v>50.0</v>
      </c>
      <c r="AG238" s="27" t="s">
        <v>48</v>
      </c>
      <c r="AH238" s="27" t="s">
        <v>48</v>
      </c>
      <c r="AI238" s="27"/>
      <c r="AJ238" s="27"/>
      <c r="AK238" t="str">
        <f t="shared" si="64"/>
        <v>YEAR_END_DATE  VARCHAR(50),</v>
      </c>
    </row>
    <row r="239" ht="15.75" customHeight="1">
      <c r="A239" s="24"/>
      <c r="B239" s="24"/>
      <c r="C239" s="26">
        <v>54.0</v>
      </c>
      <c r="D239" t="s">
        <v>190</v>
      </c>
      <c r="E239" t="s">
        <v>12</v>
      </c>
      <c r="F239">
        <v>10.0</v>
      </c>
      <c r="G239" s="27" t="s">
        <v>48</v>
      </c>
      <c r="H239" s="27" t="s">
        <v>48</v>
      </c>
      <c r="I239" s="27"/>
      <c r="J239" t="str">
        <f>VLOOKUP($E239,MAPPING!$B$2:$F$7,2,0)</f>
        <v>INT</v>
      </c>
      <c r="K239">
        <v>10.0</v>
      </c>
      <c r="L239" s="27" t="s">
        <v>48</v>
      </c>
      <c r="M239" s="27" t="s">
        <v>48</v>
      </c>
      <c r="N239" s="27"/>
      <c r="O239" s="27"/>
      <c r="P239" t="str">
        <f t="shared" si="61"/>
        <v>YEAR_END_DATE_KEY INT,</v>
      </c>
      <c r="Q239" t="str">
        <f>VLOOKUP($E239,MAPPING!$B$2:$F$7,3,0)</f>
        <v>INTEGER</v>
      </c>
      <c r="R239">
        <v>10.0</v>
      </c>
      <c r="S239" s="27" t="s">
        <v>48</v>
      </c>
      <c r="T239" s="27" t="s">
        <v>48</v>
      </c>
      <c r="U239" s="27"/>
      <c r="V239" s="27"/>
      <c r="W239" t="str">
        <f t="shared" si="62"/>
        <v>YEAR_END_DATE_KEY INTEGER(10),</v>
      </c>
      <c r="X239" t="str">
        <f>VLOOKUP($E239,MAPPING!$B$2:$F$7,4,0)</f>
        <v>INTEGER</v>
      </c>
      <c r="Y239">
        <v>10.0</v>
      </c>
      <c r="Z239" s="27" t="s">
        <v>48</v>
      </c>
      <c r="AA239" s="27" t="s">
        <v>48</v>
      </c>
      <c r="AB239" s="27"/>
      <c r="AC239" s="27"/>
      <c r="AD239" s="29" t="str">
        <f t="shared" si="63"/>
        <v>YEAR_END_DATE_KEY INTEGER,</v>
      </c>
      <c r="AE239" t="str">
        <f>VLOOKUP($E239,MAPPING!$B$2:$F$7,5,0)</f>
        <v>INTEGER</v>
      </c>
      <c r="AF239">
        <v>10.0</v>
      </c>
      <c r="AG239" s="27" t="s">
        <v>48</v>
      </c>
      <c r="AH239" s="27" t="s">
        <v>48</v>
      </c>
      <c r="AI239" s="27"/>
      <c r="AJ239" s="27"/>
      <c r="AK239" t="str">
        <f t="shared" si="64"/>
        <v>YEAR_END_DATE_KEY INTEGER,</v>
      </c>
    </row>
    <row r="240" ht="15.75" customHeight="1">
      <c r="A240" s="24"/>
      <c r="B240" s="24"/>
      <c r="C240" s="26">
        <v>55.0</v>
      </c>
      <c r="D240" t="s">
        <v>191</v>
      </c>
      <c r="E240" t="s">
        <v>7</v>
      </c>
      <c r="F240">
        <v>50.0</v>
      </c>
      <c r="G240" s="27" t="s">
        <v>48</v>
      </c>
      <c r="H240" s="27" t="s">
        <v>48</v>
      </c>
      <c r="I240" s="27"/>
      <c r="J240" t="str">
        <f>VLOOKUP($E240,MAPPING!$B$2:$F$7,2,0)</f>
        <v>STRING</v>
      </c>
      <c r="K240">
        <v>50.0</v>
      </c>
      <c r="L240" s="27" t="s">
        <v>48</v>
      </c>
      <c r="M240" s="27" t="s">
        <v>48</v>
      </c>
      <c r="N240" s="27"/>
      <c r="O240" s="27"/>
      <c r="P240" t="str">
        <f t="shared" si="61"/>
        <v>YYYY_MM STRING,</v>
      </c>
      <c r="Q240" t="str">
        <f>VLOOKUP($E240,MAPPING!$B$2:$F$7,3,0)</f>
        <v>VARCHAR</v>
      </c>
      <c r="R240">
        <v>50.0</v>
      </c>
      <c r="S240" s="27" t="s">
        <v>48</v>
      </c>
      <c r="T240" s="27" t="s">
        <v>48</v>
      </c>
      <c r="U240" s="27"/>
      <c r="V240" s="27"/>
      <c r="W240" t="str">
        <f t="shared" si="62"/>
        <v>YYYY_MM VARCHAR(50),</v>
      </c>
      <c r="X240" t="str">
        <f>VLOOKUP($E240,MAPPING!$B$2:$F$7,4,0)</f>
        <v>VARCHAR2</v>
      </c>
      <c r="Y240">
        <v>50.0</v>
      </c>
      <c r="Z240" s="27" t="s">
        <v>48</v>
      </c>
      <c r="AA240" s="27" t="s">
        <v>48</v>
      </c>
      <c r="AB240" s="27"/>
      <c r="AC240" s="27"/>
      <c r="AD240" s="29" t="str">
        <f t="shared" si="63"/>
        <v>YYYY_MM VARCHAR2(50),</v>
      </c>
      <c r="AE240" t="str">
        <f>VLOOKUP($E240,MAPPING!$B$2:$F$7,5,0)</f>
        <v> VARCHAR</v>
      </c>
      <c r="AF240">
        <v>50.0</v>
      </c>
      <c r="AG240" s="27" t="s">
        <v>48</v>
      </c>
      <c r="AH240" s="27" t="s">
        <v>48</v>
      </c>
      <c r="AI240" s="27"/>
      <c r="AJ240" s="27"/>
      <c r="AK240" t="str">
        <f t="shared" si="64"/>
        <v>YYYY_MM  VARCHAR(50),</v>
      </c>
    </row>
    <row r="241" ht="15.75" customHeight="1">
      <c r="A241" s="24"/>
      <c r="B241" s="24"/>
      <c r="C241" s="26">
        <v>56.0</v>
      </c>
      <c r="D241" t="s">
        <v>192</v>
      </c>
      <c r="E241" t="s">
        <v>7</v>
      </c>
      <c r="F241">
        <v>50.0</v>
      </c>
      <c r="G241" s="27" t="s">
        <v>48</v>
      </c>
      <c r="H241" s="27" t="s">
        <v>48</v>
      </c>
      <c r="I241" s="27"/>
      <c r="J241" t="str">
        <f>VLOOKUP($E241,MAPPING!$B$2:$F$7,2,0)</f>
        <v>STRING</v>
      </c>
      <c r="K241">
        <v>50.0</v>
      </c>
      <c r="L241" s="27" t="s">
        <v>48</v>
      </c>
      <c r="M241" s="27" t="s">
        <v>48</v>
      </c>
      <c r="N241" s="27"/>
      <c r="O241" s="27"/>
      <c r="P241" t="str">
        <f t="shared" si="61"/>
        <v>YYYY_MM_DD STRING,</v>
      </c>
      <c r="Q241" t="str">
        <f>VLOOKUP($E241,MAPPING!$B$2:$F$7,3,0)</f>
        <v>VARCHAR</v>
      </c>
      <c r="R241">
        <v>50.0</v>
      </c>
      <c r="S241" s="27" t="s">
        <v>48</v>
      </c>
      <c r="T241" s="27" t="s">
        <v>48</v>
      </c>
      <c r="U241" s="27"/>
      <c r="V241" s="27"/>
      <c r="W241" t="str">
        <f t="shared" si="62"/>
        <v>YYYY_MM_DD VARCHAR(50),</v>
      </c>
      <c r="X241" t="str">
        <f>VLOOKUP($E241,MAPPING!$B$2:$F$7,4,0)</f>
        <v>VARCHAR2</v>
      </c>
      <c r="Y241">
        <v>50.0</v>
      </c>
      <c r="Z241" s="27" t="s">
        <v>48</v>
      </c>
      <c r="AA241" s="27" t="s">
        <v>48</v>
      </c>
      <c r="AB241" s="27"/>
      <c r="AC241" s="27"/>
      <c r="AD241" s="29" t="str">
        <f t="shared" si="63"/>
        <v>YYYY_MM_DD VARCHAR2(50),</v>
      </c>
      <c r="AE241" t="str">
        <f>VLOOKUP($E241,MAPPING!$B$2:$F$7,5,0)</f>
        <v> VARCHAR</v>
      </c>
      <c r="AF241">
        <v>50.0</v>
      </c>
      <c r="AG241" s="27" t="s">
        <v>48</v>
      </c>
      <c r="AH241" s="27" t="s">
        <v>48</v>
      </c>
      <c r="AI241" s="27"/>
      <c r="AJ241" s="27"/>
      <c r="AK241" t="str">
        <f t="shared" si="64"/>
        <v>YYYY_MM_DD  VARCHAR(50),</v>
      </c>
    </row>
    <row r="242" ht="15.75" customHeight="1">
      <c r="A242" s="24"/>
      <c r="B242" s="24"/>
      <c r="C242" s="26">
        <v>57.0</v>
      </c>
      <c r="D242" t="s">
        <v>193</v>
      </c>
      <c r="E242" t="s">
        <v>7</v>
      </c>
      <c r="F242">
        <v>50.0</v>
      </c>
      <c r="G242" s="27" t="s">
        <v>48</v>
      </c>
      <c r="H242" s="27" t="s">
        <v>48</v>
      </c>
      <c r="I242" s="27"/>
      <c r="J242" t="str">
        <f>VLOOKUP($E242,MAPPING!$B$2:$F$7,2,0)</f>
        <v>STRING</v>
      </c>
      <c r="K242">
        <v>50.0</v>
      </c>
      <c r="L242" s="27" t="s">
        <v>48</v>
      </c>
      <c r="M242" s="27" t="s">
        <v>48</v>
      </c>
      <c r="N242" s="27"/>
      <c r="O242" s="27"/>
      <c r="P242" t="str">
        <f>CONCATENATE(UPPER($D242)," ",J242,")")</f>
        <v>DD_MON_YYYY STRING)</v>
      </c>
      <c r="Q242" t="str">
        <f>VLOOKUP($E242,MAPPING!$B$2:$F$7,3,0)</f>
        <v>VARCHAR</v>
      </c>
      <c r="R242">
        <v>50.0</v>
      </c>
      <c r="S242" s="27" t="s">
        <v>48</v>
      </c>
      <c r="T242" s="27" t="s">
        <v>48</v>
      </c>
      <c r="U242" s="27"/>
      <c r="V242" s="27"/>
      <c r="W242" t="str">
        <f t="shared" si="62"/>
        <v>DD_MON_YYYY VARCHAR(50),</v>
      </c>
      <c r="X242" t="str">
        <f>VLOOKUP($E242,MAPPING!$B$2:$F$7,4,0)</f>
        <v>VARCHAR2</v>
      </c>
      <c r="Y242">
        <v>50.0</v>
      </c>
      <c r="Z242" s="27" t="s">
        <v>48</v>
      </c>
      <c r="AA242" s="27" t="s">
        <v>48</v>
      </c>
      <c r="AB242" s="27"/>
      <c r="AC242" s="27"/>
      <c r="AD242" s="29" t="str">
        <f t="shared" si="63"/>
        <v>DD_MON_YYYY VARCHAR2(50),</v>
      </c>
      <c r="AE242" t="str">
        <f>VLOOKUP($E242,MAPPING!$B$2:$F$7,5,0)</f>
        <v> VARCHAR</v>
      </c>
      <c r="AF242">
        <v>50.0</v>
      </c>
      <c r="AG242" s="27" t="s">
        <v>48</v>
      </c>
      <c r="AH242" s="27" t="s">
        <v>48</v>
      </c>
      <c r="AI242" s="27"/>
      <c r="AJ242" s="27"/>
      <c r="AK242" t="str">
        <f t="shared" si="64"/>
        <v>DD_MON_YYYY  VARCHAR(50),</v>
      </c>
    </row>
    <row r="243" ht="15.75" customHeight="1">
      <c r="A243" s="24"/>
      <c r="B243" s="24"/>
      <c r="C243" s="26">
        <v>58.0</v>
      </c>
      <c r="D243" t="s">
        <v>68</v>
      </c>
      <c r="E243" t="s">
        <v>7</v>
      </c>
      <c r="F243" s="13">
        <v>10.0</v>
      </c>
      <c r="G243" s="27" t="s">
        <v>48</v>
      </c>
      <c r="H243" t="s">
        <v>47</v>
      </c>
      <c r="J243" t="str">
        <f>VLOOKUP($E243,MAPPING!$B$2:$F$7,2,0)</f>
        <v>STRING</v>
      </c>
      <c r="K243" s="13">
        <v>10.0</v>
      </c>
      <c r="L243" s="27" t="s">
        <v>48</v>
      </c>
      <c r="M243" t="s">
        <v>47</v>
      </c>
      <c r="Q243" t="str">
        <f>VLOOKUP($E243,MAPPING!$B$2:$F$7,3,0)</f>
        <v>VARCHAR</v>
      </c>
      <c r="R243" s="13">
        <v>10.0</v>
      </c>
      <c r="S243" s="27" t="s">
        <v>48</v>
      </c>
      <c r="T243" t="s">
        <v>47</v>
      </c>
      <c r="W243" t="str">
        <f t="shared" si="62"/>
        <v>LOAD_DATE VARCHAR(10),</v>
      </c>
      <c r="X243" t="str">
        <f>VLOOKUP($E243,MAPPING!$B$2:$F$7,4,0)</f>
        <v>VARCHAR2</v>
      </c>
      <c r="Y243">
        <v>50.0</v>
      </c>
      <c r="Z243" s="27" t="s">
        <v>48</v>
      </c>
      <c r="AA243" t="s">
        <v>47</v>
      </c>
      <c r="AD243" s="29" t="str">
        <f t="shared" si="63"/>
        <v>LOAD_DATE VARCHAR2(50),</v>
      </c>
      <c r="AE243" t="str">
        <f>VLOOKUP($E243,MAPPING!$B$2:$F$7,5,0)</f>
        <v> VARCHAR</v>
      </c>
      <c r="AF243" s="30">
        <v>50.0</v>
      </c>
      <c r="AG243" s="27" t="s">
        <v>48</v>
      </c>
      <c r="AH243" t="s">
        <v>47</v>
      </c>
      <c r="AK243" t="str">
        <f t="shared" si="64"/>
        <v>LOAD_DATE  VARCHAR(50),</v>
      </c>
    </row>
    <row r="244" ht="15.75" customHeight="1">
      <c r="A244" s="24"/>
      <c r="B244" s="24"/>
      <c r="C244" s="26">
        <v>59.0</v>
      </c>
      <c r="D244" t="s">
        <v>69</v>
      </c>
      <c r="E244" t="s">
        <v>12</v>
      </c>
      <c r="F244" s="13">
        <v>50.0</v>
      </c>
      <c r="G244" s="27" t="s">
        <v>48</v>
      </c>
      <c r="H244" t="s">
        <v>47</v>
      </c>
      <c r="J244" t="str">
        <f>VLOOKUP($E244,MAPPING!$B$2:$F$7,2,0)</f>
        <v>INT</v>
      </c>
      <c r="K244" s="13">
        <v>50.0</v>
      </c>
      <c r="L244" s="27" t="s">
        <v>48</v>
      </c>
      <c r="M244" t="s">
        <v>47</v>
      </c>
      <c r="P244" s="28" t="str">
        <f>CONCATENATE("PARTITIONED BY (","LOAD_DATE STRING)",CHAR(10),"ROW FORMAT DELIMITED FIELDS TERMINATED BY ',';")</f>
        <v>PARTITIONED BY (LOAD_DATE STRING)
ROW FORMAT DELIMITED FIELDS TERMINATED BY ',';</v>
      </c>
      <c r="Q244" t="str">
        <f>VLOOKUP($E244,MAPPING!$B$2:$F$7,3,0)</f>
        <v>INTEGER</v>
      </c>
      <c r="R244" s="13">
        <v>50.0</v>
      </c>
      <c r="S244" s="27" t="s">
        <v>48</v>
      </c>
      <c r="T244" t="s">
        <v>47</v>
      </c>
      <c r="W244" s="28" t="str">
        <f>CONCATENATE(UPPER($D244)," ",Q244,"(",R244,")",IF(U244&lt;&gt;"",cov3ncatenate(" DEFAULT ",U244),""),IF(S244="Y"," NOT NULL",""),", ",CHAR(10),   "CONSTRAINT ",UPPER($D185),"_PK  PRIMARY KEY(",UPPER($D185),"));")</f>
        <v>LOAD_ID INTEGER(50), 
CONSTRAINT DATE_ID_PK  PRIMARY KEY(DATE_ID));</v>
      </c>
      <c r="X244" t="str">
        <f>VLOOKUP($E244,MAPPING!$B$2:$F$7,4,0)</f>
        <v>INTEGER</v>
      </c>
      <c r="Y244" s="13">
        <v>50.0</v>
      </c>
      <c r="Z244" s="27" t="s">
        <v>48</v>
      </c>
      <c r="AA244" t="s">
        <v>47</v>
      </c>
      <c r="AD244" s="29" t="str">
        <f>CONCATENATE(UPPER($D364)," ",Q359,IF(X244="INTEGER","",CONCATENATE("(",Y244,")")) ,IF(U359&lt;&gt;"",cov3ncatenate(" DEFAULT ",U359),""),IF(S359="Y"," NOT NULL",""),", ",CHAR(10),"CONSTRAINT ",UPPER($B185),"_PK  PRIMARY KEY (",UPPER($D185),"));")</f>
        <v>LOAD_ID INTEGER, 
CONSTRAINT DIM_DATE_PK  PRIMARY KEY (DATE_ID));</v>
      </c>
      <c r="AE244" t="str">
        <f>VLOOKUP($E244,MAPPING!$B$2:$F$7,5,0)</f>
        <v>INTEGER</v>
      </c>
      <c r="AF244" s="13">
        <v>50.0</v>
      </c>
      <c r="AG244" s="27" t="s">
        <v>48</v>
      </c>
      <c r="AH244" t="s">
        <v>47</v>
      </c>
      <c r="AK244" s="28" t="str">
        <f>CONCATENATE(UPPER($D244)," ",AE244,IF(AE244="INTEGER","",CONCATENATE("(",AF244,")")),IF(AI244&lt;&gt;"",cov3ncatenate(" DEFAULT ",AI244),""),IF(AG244="Y"," NOT NULL",""),", ",CHAR(10),    "CONSTRAINT ",UPPER($D185),"_DIM__PK  PRIMARY KEY(",UPPER($D185),"));")</f>
        <v>LOAD_ID INTEGER, 
CONSTRAINT DATE_ID_DIM__PK  PRIMARY KEY(DATE_ID));</v>
      </c>
    </row>
    <row r="245" ht="15.75" customHeight="1">
      <c r="A245" s="24"/>
      <c r="B245" s="31" t="s">
        <v>194</v>
      </c>
      <c r="C245" s="26">
        <v>0.0</v>
      </c>
      <c r="D245" t="s">
        <v>195</v>
      </c>
      <c r="E245" t="s">
        <v>7</v>
      </c>
      <c r="F245" s="13">
        <v>50.0</v>
      </c>
      <c r="G245" t="s">
        <v>47</v>
      </c>
      <c r="H245" t="s">
        <v>48</v>
      </c>
      <c r="I245">
        <v>0.0</v>
      </c>
      <c r="J245" t="str">
        <f>VLOOKUP($E245,MAPPING!$B$2:$F$7,2,0)</f>
        <v>STRING</v>
      </c>
      <c r="K245" s="13">
        <v>50.0</v>
      </c>
      <c r="L245" t="s">
        <v>47</v>
      </c>
      <c r="M245" t="s">
        <v>48</v>
      </c>
      <c r="N245">
        <v>0.0</v>
      </c>
      <c r="O245" s="28" t="str">
        <f>CONCATENATE("DROP TABLE IF EXISTS ",UPPER($B$245),";",CHAR(10),"CREATE TABLE ",UPPER($B$245),"(")</f>
        <v>DROP TABLE IF EXISTS DIM_STATE;
CREATE TABLE DIM_STATE(</v>
      </c>
      <c r="P245" t="str">
        <f t="shared" ref="P245:P248" si="65">CONCATENATE(UPPER($D245)," ",J245,",")</f>
        <v>STATE_ID STRING,</v>
      </c>
      <c r="Q245" t="str">
        <f>VLOOKUP($E245,MAPPING!$B$2:$F$7,3,0)</f>
        <v>VARCHAR</v>
      </c>
      <c r="R245" s="13">
        <v>50.0</v>
      </c>
      <c r="S245" t="s">
        <v>47</v>
      </c>
      <c r="T245" t="s">
        <v>48</v>
      </c>
      <c r="U245">
        <v>0.0</v>
      </c>
      <c r="V245" s="28" t="str">
        <f>CONCATENATE("DROP TABLE IF EXISTS ",UPPER($B$245),";",CHAR(10),"CREATE TABLE ",UPPER($B$245),"(")</f>
        <v>DROP TABLE IF EXISTS DIM_STATE;
CREATE TABLE DIM_STATE(</v>
      </c>
      <c r="W245" t="str">
        <f t="shared" ref="W245:W250" si="66">CONCATENATE(UPPER($D245)," ",Q245,"(",R245,")",IF(U245&lt;&gt;"",CONCATENATE(" DEFAULT ",U245),""),IF(S245="Y"," NOT NULL",""),",")</f>
        <v>STATE_ID VARCHAR(50) DEFAULT 0 NOT NULL,</v>
      </c>
      <c r="X245" t="str">
        <f>VLOOKUP($E245,MAPPING!$B$2:$F$7,4,0)</f>
        <v>VARCHAR2</v>
      </c>
      <c r="Y245" s="13">
        <v>50.0</v>
      </c>
      <c r="Z245" t="s">
        <v>47</v>
      </c>
      <c r="AA245" t="s">
        <v>48</v>
      </c>
      <c r="AB245">
        <v>0.0</v>
      </c>
      <c r="AC245" s="28" t="str">
        <f>CONCATENATE("DROP TABLE  ",UPPER($B$245),";",CHAR(10),"CREATE TABLE ",UPPER($B$245),"(",CHAR(10),)</f>
        <v>DROP TABLE  DIM_STATE;
CREATE TABLE DIM_STATE(
</v>
      </c>
      <c r="AD245" s="29" t="str">
        <f t="shared" ref="AD245:AD250" si="67">CONCATENATE(UPPER($D245)," ",X245,IF(X245="INTEGER","",CONCATENATE("(",Y245,")")) ,IF(Z245="Y"," NOT NULL",""),",")</f>
        <v>STATE_ID VARCHAR2(50) NOT NULL,</v>
      </c>
      <c r="AE245" t="str">
        <f>VLOOKUP($E245,MAPPING!$B$2:$F$7,5,0)</f>
        <v> VARCHAR</v>
      </c>
      <c r="AF245" s="13">
        <v>50.0</v>
      </c>
      <c r="AG245" t="s">
        <v>47</v>
      </c>
      <c r="AH245" t="s">
        <v>48</v>
      </c>
      <c r="AI245">
        <v>0.0</v>
      </c>
      <c r="AJ245" s="28" t="str">
        <f>CONCATENATE("DROP TABLE IF EXISTS ",UPPER($B$245),";",CHAR(10),"CREATE TABLE ",UPPER($B$245),"(")</f>
        <v>DROP TABLE IF EXISTS DIM_STATE;
CREATE TABLE DIM_STATE(</v>
      </c>
      <c r="AK245" t="str">
        <f t="shared" ref="AK245:AK250" si="68">CONCATENATE(UPPER($D245)," ",AE245,IF(AE245="INTEGER","",CONCATENATE("(",AF245,")")),IF(AI245&lt;&gt;"",CONCATENATE(" DEFAULT ",AI245),""),IF(AG245="Y"," NOT NULL",""),",")</f>
        <v>STATE_ID  VARCHAR(50) DEFAULT 0 NOT NULL,</v>
      </c>
    </row>
    <row r="246" ht="15.75" customHeight="1">
      <c r="A246" s="24"/>
      <c r="B246" s="24"/>
      <c r="C246" s="26">
        <v>1.0</v>
      </c>
      <c r="D246" t="s">
        <v>196</v>
      </c>
      <c r="E246" t="s">
        <v>7</v>
      </c>
      <c r="F246" s="13">
        <v>10.0</v>
      </c>
      <c r="G246" s="27" t="s">
        <v>48</v>
      </c>
      <c r="H246" s="27" t="s">
        <v>48</v>
      </c>
      <c r="I246" s="27"/>
      <c r="J246" t="str">
        <f>VLOOKUP($E246,MAPPING!$B$2:$F$7,2,0)</f>
        <v>STRING</v>
      </c>
      <c r="K246" s="13">
        <v>10.0</v>
      </c>
      <c r="L246" s="27" t="s">
        <v>48</v>
      </c>
      <c r="M246" s="27" t="s">
        <v>48</v>
      </c>
      <c r="N246" s="27"/>
      <c r="O246" s="27"/>
      <c r="P246" t="str">
        <f t="shared" si="65"/>
        <v>STATE_CODE STRING,</v>
      </c>
      <c r="Q246" t="str">
        <f>VLOOKUP($E246,MAPPING!$B$2:$F$7,3,0)</f>
        <v>VARCHAR</v>
      </c>
      <c r="R246" s="13">
        <v>10.0</v>
      </c>
      <c r="S246" s="27" t="s">
        <v>48</v>
      </c>
      <c r="T246" s="27" t="s">
        <v>48</v>
      </c>
      <c r="U246" s="27"/>
      <c r="V246" s="27"/>
      <c r="W246" t="str">
        <f t="shared" si="66"/>
        <v>STATE_CODE VARCHAR(10),</v>
      </c>
      <c r="X246" t="str">
        <f>VLOOKUP($E246,MAPPING!$B$2:$F$7,4,0)</f>
        <v>VARCHAR2</v>
      </c>
      <c r="Y246" s="13">
        <v>10.0</v>
      </c>
      <c r="Z246" s="27" t="s">
        <v>48</v>
      </c>
      <c r="AA246" s="27" t="s">
        <v>48</v>
      </c>
      <c r="AB246" s="27"/>
      <c r="AC246" s="27"/>
      <c r="AD246" s="29" t="str">
        <f t="shared" si="67"/>
        <v>STATE_CODE VARCHAR2(10),</v>
      </c>
      <c r="AE246" t="str">
        <f>VLOOKUP($E246,MAPPING!$B$2:$F$7,5,0)</f>
        <v> VARCHAR</v>
      </c>
      <c r="AF246" s="13">
        <v>10.0</v>
      </c>
      <c r="AG246" s="27" t="s">
        <v>48</v>
      </c>
      <c r="AH246" s="27" t="s">
        <v>48</v>
      </c>
      <c r="AI246" s="27"/>
      <c r="AJ246" s="27"/>
      <c r="AK246" t="str">
        <f t="shared" si="68"/>
        <v>STATE_CODE  VARCHAR(10),</v>
      </c>
    </row>
    <row r="247" ht="15.75" customHeight="1">
      <c r="A247" s="24"/>
      <c r="B247" s="24"/>
      <c r="C247" s="26">
        <v>2.0</v>
      </c>
      <c r="D247" t="s">
        <v>197</v>
      </c>
      <c r="E247" t="s">
        <v>7</v>
      </c>
      <c r="F247" s="13">
        <v>100.0</v>
      </c>
      <c r="G247" s="27" t="s">
        <v>48</v>
      </c>
      <c r="H247" s="27" t="s">
        <v>48</v>
      </c>
      <c r="I247" s="27"/>
      <c r="J247" t="str">
        <f>VLOOKUP($E247,MAPPING!$B$2:$F$7,2,0)</f>
        <v>STRING</v>
      </c>
      <c r="K247" s="13">
        <v>100.0</v>
      </c>
      <c r="L247" s="27" t="s">
        <v>48</v>
      </c>
      <c r="M247" s="27" t="s">
        <v>48</v>
      </c>
      <c r="N247" s="27"/>
      <c r="O247" s="27"/>
      <c r="P247" t="str">
        <f t="shared" si="65"/>
        <v>STATE_NAME STRING,</v>
      </c>
      <c r="Q247" t="str">
        <f>VLOOKUP($E247,MAPPING!$B$2:$F$7,3,0)</f>
        <v>VARCHAR</v>
      </c>
      <c r="R247" s="13">
        <v>100.0</v>
      </c>
      <c r="S247" s="27" t="s">
        <v>48</v>
      </c>
      <c r="T247" s="27" t="s">
        <v>48</v>
      </c>
      <c r="U247" s="27"/>
      <c r="V247" s="27"/>
      <c r="W247" t="str">
        <f t="shared" si="66"/>
        <v>STATE_NAME VARCHAR(100),</v>
      </c>
      <c r="X247" t="str">
        <f>VLOOKUP($E247,MAPPING!$B$2:$F$7,4,0)</f>
        <v>VARCHAR2</v>
      </c>
      <c r="Y247" s="13">
        <v>100.0</v>
      </c>
      <c r="Z247" s="27" t="s">
        <v>48</v>
      </c>
      <c r="AA247" s="27" t="s">
        <v>48</v>
      </c>
      <c r="AB247" s="27"/>
      <c r="AC247" s="27"/>
      <c r="AD247" s="29" t="str">
        <f t="shared" si="67"/>
        <v>STATE_NAME VARCHAR2(100),</v>
      </c>
      <c r="AE247" t="str">
        <f>VLOOKUP($E247,MAPPING!$B$2:$F$7,5,0)</f>
        <v> VARCHAR</v>
      </c>
      <c r="AF247" s="13">
        <v>100.0</v>
      </c>
      <c r="AG247" s="27" t="s">
        <v>48</v>
      </c>
      <c r="AH247" s="27" t="s">
        <v>48</v>
      </c>
      <c r="AI247" s="27"/>
      <c r="AJ247" s="27"/>
      <c r="AK247" t="str">
        <f t="shared" si="68"/>
        <v>STATE_NAME  VARCHAR(100),</v>
      </c>
    </row>
    <row r="248" ht="15.75" customHeight="1">
      <c r="A248" s="24"/>
      <c r="B248" s="24"/>
      <c r="C248" s="26">
        <v>3.0</v>
      </c>
      <c r="D248" t="s">
        <v>128</v>
      </c>
      <c r="E248" t="s">
        <v>7</v>
      </c>
      <c r="F248" s="13">
        <v>10.0</v>
      </c>
      <c r="G248" s="27" t="s">
        <v>48</v>
      </c>
      <c r="H248" s="27" t="s">
        <v>48</v>
      </c>
      <c r="I248" s="27"/>
      <c r="J248" t="str">
        <f>VLOOKUP($E248,MAPPING!$B$2:$F$7,2,0)</f>
        <v>STRING</v>
      </c>
      <c r="K248" s="13">
        <v>10.0</v>
      </c>
      <c r="L248" s="27" t="s">
        <v>48</v>
      </c>
      <c r="M248" s="27" t="s">
        <v>48</v>
      </c>
      <c r="N248" s="27"/>
      <c r="O248" s="27"/>
      <c r="P248" t="str">
        <f t="shared" si="65"/>
        <v>COUNTRY_CODE STRING,</v>
      </c>
      <c r="Q248" t="str">
        <f>VLOOKUP($E248,MAPPING!$B$2:$F$7,3,0)</f>
        <v>VARCHAR</v>
      </c>
      <c r="R248" s="13">
        <v>10.0</v>
      </c>
      <c r="S248" s="27" t="s">
        <v>48</v>
      </c>
      <c r="T248" s="27" t="s">
        <v>48</v>
      </c>
      <c r="U248" s="27"/>
      <c r="V248" s="27"/>
      <c r="W248" t="str">
        <f t="shared" si="66"/>
        <v>COUNTRY_CODE VARCHAR(10),</v>
      </c>
      <c r="X248" t="str">
        <f>VLOOKUP($E248,MAPPING!$B$2:$F$7,4,0)</f>
        <v>VARCHAR2</v>
      </c>
      <c r="Y248" s="13">
        <v>10.0</v>
      </c>
      <c r="Z248" s="27" t="s">
        <v>48</v>
      </c>
      <c r="AA248" s="27" t="s">
        <v>48</v>
      </c>
      <c r="AB248" s="27"/>
      <c r="AC248" s="27"/>
      <c r="AD248" s="29" t="str">
        <f t="shared" si="67"/>
        <v>COUNTRY_CODE VARCHAR2(10),</v>
      </c>
      <c r="AE248" t="str">
        <f>VLOOKUP($E248,MAPPING!$B$2:$F$7,5,0)</f>
        <v> VARCHAR</v>
      </c>
      <c r="AF248" s="13">
        <v>10.0</v>
      </c>
      <c r="AG248" s="27" t="s">
        <v>48</v>
      </c>
      <c r="AH248" s="27" t="s">
        <v>48</v>
      </c>
      <c r="AI248" s="27"/>
      <c r="AJ248" s="27"/>
      <c r="AK248" t="str">
        <f t="shared" si="68"/>
        <v>COUNTRY_CODE  VARCHAR(10),</v>
      </c>
    </row>
    <row r="249" ht="15.75" customHeight="1">
      <c r="A249" s="24"/>
      <c r="B249" s="24"/>
      <c r="C249" s="26">
        <v>4.0</v>
      </c>
      <c r="D249" t="s">
        <v>198</v>
      </c>
      <c r="E249" t="s">
        <v>12</v>
      </c>
      <c r="F249" s="13">
        <v>10.0</v>
      </c>
      <c r="G249" s="27" t="s">
        <v>48</v>
      </c>
      <c r="H249" s="27" t="s">
        <v>48</v>
      </c>
      <c r="I249" s="27"/>
      <c r="J249" t="str">
        <f>VLOOKUP($E249,MAPPING!$B$2:$F$7,2,0)</f>
        <v>INT</v>
      </c>
      <c r="K249" s="13">
        <v>10.0</v>
      </c>
      <c r="L249" s="27" t="s">
        <v>48</v>
      </c>
      <c r="M249" s="27" t="s">
        <v>48</v>
      </c>
      <c r="N249" s="27"/>
      <c r="O249" s="27"/>
      <c r="P249" t="str">
        <f>CONCATENATE(UPPER($D249)," ",J249,")")</f>
        <v>STATE_POPULATION INT)</v>
      </c>
      <c r="Q249" t="str">
        <f>VLOOKUP($E249,MAPPING!$B$2:$F$7,3,0)</f>
        <v>INTEGER</v>
      </c>
      <c r="R249" s="13">
        <v>10.0</v>
      </c>
      <c r="S249" s="27" t="s">
        <v>48</v>
      </c>
      <c r="T249" s="27" t="s">
        <v>48</v>
      </c>
      <c r="U249" s="27"/>
      <c r="V249" s="27"/>
      <c r="W249" t="str">
        <f t="shared" si="66"/>
        <v>STATE_POPULATION INTEGER(10),</v>
      </c>
      <c r="X249" t="str">
        <f>VLOOKUP($E249,MAPPING!$B$2:$F$7,4,0)</f>
        <v>INTEGER</v>
      </c>
      <c r="Y249" s="13">
        <v>10.0</v>
      </c>
      <c r="Z249" s="27" t="s">
        <v>48</v>
      </c>
      <c r="AA249" s="27" t="s">
        <v>48</v>
      </c>
      <c r="AB249" s="27"/>
      <c r="AC249" s="27"/>
      <c r="AD249" s="29" t="str">
        <f t="shared" si="67"/>
        <v>STATE_POPULATION INTEGER,</v>
      </c>
      <c r="AE249" t="str">
        <f>VLOOKUP($E249,MAPPING!$B$2:$F$7,5,0)</f>
        <v>INTEGER</v>
      </c>
      <c r="AF249" s="13">
        <v>10.0</v>
      </c>
      <c r="AG249" s="27" t="s">
        <v>48</v>
      </c>
      <c r="AH249" s="27" t="s">
        <v>48</v>
      </c>
      <c r="AI249" s="27"/>
      <c r="AJ249" s="27"/>
      <c r="AK249" t="str">
        <f t="shared" si="68"/>
        <v>STATE_POPULATION INTEGER,</v>
      </c>
    </row>
    <row r="250" ht="15.75" customHeight="1">
      <c r="A250" s="24"/>
      <c r="B250" s="24"/>
      <c r="C250" s="26">
        <v>5.0</v>
      </c>
      <c r="D250" t="s">
        <v>68</v>
      </c>
      <c r="E250" t="s">
        <v>7</v>
      </c>
      <c r="F250" s="13">
        <v>10.0</v>
      </c>
      <c r="G250" s="27" t="s">
        <v>48</v>
      </c>
      <c r="H250" t="s">
        <v>47</v>
      </c>
      <c r="J250" t="str">
        <f>VLOOKUP($E250,MAPPING!$B$2:$F$7,2,0)</f>
        <v>STRING</v>
      </c>
      <c r="K250" s="13">
        <v>10.0</v>
      </c>
      <c r="L250" s="27" t="s">
        <v>48</v>
      </c>
      <c r="M250" t="s">
        <v>47</v>
      </c>
      <c r="Q250" t="str">
        <f>VLOOKUP($E250,MAPPING!$B$2:$F$7,3,0)</f>
        <v>VARCHAR</v>
      </c>
      <c r="R250" s="13">
        <v>10.0</v>
      </c>
      <c r="S250" s="27" t="s">
        <v>48</v>
      </c>
      <c r="T250" t="s">
        <v>47</v>
      </c>
      <c r="W250" t="str">
        <f t="shared" si="66"/>
        <v>LOAD_DATE VARCHAR(10),</v>
      </c>
      <c r="X250" t="str">
        <f>VLOOKUP($E250,MAPPING!$B$2:$F$7,4,0)</f>
        <v>VARCHAR2</v>
      </c>
      <c r="Y250" s="13">
        <v>10.0</v>
      </c>
      <c r="Z250" s="27" t="s">
        <v>48</v>
      </c>
      <c r="AA250" t="s">
        <v>47</v>
      </c>
      <c r="AD250" s="29" t="str">
        <f t="shared" si="67"/>
        <v>LOAD_DATE VARCHAR2(10),</v>
      </c>
      <c r="AE250" t="str">
        <f>VLOOKUP($E250,MAPPING!$B$2:$F$7,5,0)</f>
        <v> VARCHAR</v>
      </c>
      <c r="AF250" s="13">
        <v>10.0</v>
      </c>
      <c r="AG250" s="27" t="s">
        <v>48</v>
      </c>
      <c r="AH250" t="s">
        <v>47</v>
      </c>
      <c r="AK250" t="str">
        <f t="shared" si="68"/>
        <v>LOAD_DATE  VARCHAR(10),</v>
      </c>
    </row>
    <row r="251" ht="15.75" customHeight="1">
      <c r="A251" s="24"/>
      <c r="B251" s="24"/>
      <c r="C251" s="26">
        <v>6.0</v>
      </c>
      <c r="D251" t="s">
        <v>69</v>
      </c>
      <c r="E251" t="s">
        <v>12</v>
      </c>
      <c r="F251" s="13">
        <v>50.0</v>
      </c>
      <c r="G251" s="27" t="s">
        <v>48</v>
      </c>
      <c r="H251" t="s">
        <v>47</v>
      </c>
      <c r="J251" t="str">
        <f>VLOOKUP($E251,MAPPING!$B$2:$F$7,2,0)</f>
        <v>INT</v>
      </c>
      <c r="K251" s="13">
        <v>50.0</v>
      </c>
      <c r="L251" s="27" t="s">
        <v>48</v>
      </c>
      <c r="M251" t="s">
        <v>47</v>
      </c>
      <c r="P251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51" t="str">
        <f>VLOOKUP($E251,MAPPING!$B$2:$F$7,3,0)</f>
        <v>INTEGER</v>
      </c>
      <c r="R251" s="13">
        <v>50.0</v>
      </c>
      <c r="S251" s="27" t="s">
        <v>48</v>
      </c>
      <c r="T251" t="s">
        <v>47</v>
      </c>
      <c r="W251" s="28" t="str">
        <f>CONCATENATE(UPPER($D251)," ",Q251,"(",R251,")",IF(U251&lt;&gt;"",cov3ncatenate(" DEFAULT ",U251),""),IF(S251="Y"," NOT NULL",""),", ",CHAR(10),"CONSTRAINT ",UPPER($D245),"_PK  PRIMARY KEY(",UPPER($D245),"));")</f>
        <v>LOAD_ID INTEGER(50), 
CONSTRAINT STATE_ID_PK  PRIMARY KEY(STATE_ID));</v>
      </c>
      <c r="X251" t="str">
        <f>VLOOKUP($E251,MAPPING!$B$2:$F$7,4,0)</f>
        <v>INTEGER</v>
      </c>
      <c r="Y251" s="13">
        <v>50.0</v>
      </c>
      <c r="Z251" s="27" t="s">
        <v>48</v>
      </c>
      <c r="AA251" t="s">
        <v>47</v>
      </c>
      <c r="AD251" s="29" t="str">
        <f>CONCATENATE(UPPER($D364)," ",Q359,IF(X251="INTEGER","",CONCATENATE("(",Y251,")")) ,IF(U359&lt;&gt;"",cov3ncatenate(" DEFAULT ",U359),""),IF(S359="Y"," NOT NULL",""),", ",CHAR(10),"CONSTRAINT ",UPPER($B245),"_PK  PRIMARY KEY (",UPPER($D245),"));")</f>
        <v>LOAD_ID INTEGER, 
CONSTRAINT DIM_STATE_PK  PRIMARY KEY (STATE_ID));</v>
      </c>
      <c r="AE251" t="str">
        <f>VLOOKUP($E251,MAPPING!$B$2:$F$7,5,0)</f>
        <v>INTEGER</v>
      </c>
      <c r="AF251" s="13">
        <v>50.0</v>
      </c>
      <c r="AG251" s="27" t="s">
        <v>48</v>
      </c>
      <c r="AH251" t="s">
        <v>47</v>
      </c>
      <c r="AK251" s="28" t="str">
        <f>CONCATENATE(UPPER($D251)," ",AE251,IF(AE251="INTEGER","",CONCATENATE("(",AF251,")")),IF(AI251&lt;&gt;"",cov3ncatenate(" DEFAULT ",AI251),""),IF(AG251="Y"," NOT NULL",""),", ",CHAR(10),    "CONSTRAINT ",UPPER($D245),"_DIM__PK  PRIMARY KEY(",UPPER($D245),"));")</f>
        <v>LOAD_ID INTEGER, 
CONSTRAINT STATE_ID_DIM__PK  PRIMARY KEY(STATE_ID));</v>
      </c>
    </row>
    <row r="252" ht="15.75" customHeight="1">
      <c r="A252" s="24"/>
      <c r="B252" s="24" t="s">
        <v>199</v>
      </c>
      <c r="C252" s="26">
        <v>0.0</v>
      </c>
      <c r="D252" t="s">
        <v>200</v>
      </c>
      <c r="E252" t="s">
        <v>7</v>
      </c>
      <c r="F252" s="13">
        <v>50.0</v>
      </c>
      <c r="G252" s="27" t="s">
        <v>47</v>
      </c>
      <c r="H252" s="27" t="s">
        <v>48</v>
      </c>
      <c r="I252">
        <v>0.0</v>
      </c>
      <c r="J252" t="str">
        <f>VLOOKUP($E252,MAPPING!$B$2:$F$7,2,0)</f>
        <v>STRING</v>
      </c>
      <c r="K252" s="13">
        <v>50.0</v>
      </c>
      <c r="L252" s="27" t="s">
        <v>47</v>
      </c>
      <c r="M252" s="27" t="s">
        <v>48</v>
      </c>
      <c r="N252">
        <v>0.0</v>
      </c>
      <c r="O252" s="28" t="str">
        <f>CONCATENATE("DROP TABLE IF EXISTS ",UPPER($B$252),";",CHAR(10),"CREATE TABLE ",UPPER($B$252),"(")</f>
        <v>DROP TABLE IF EXISTS DIM_TRANSACTION_TYPE;
CREATE TABLE DIM_TRANSACTION_TYPE(</v>
      </c>
      <c r="P252" t="str">
        <f t="shared" ref="P252:P254" si="69">CONCATENATE(UPPER($D252)," ",J252,",")</f>
        <v>TRANSACTION_TYPE_ID STRING,</v>
      </c>
      <c r="Q252" t="str">
        <f>VLOOKUP($E252,MAPPING!$B$2:$F$7,3,0)</f>
        <v>VARCHAR</v>
      </c>
      <c r="R252" s="13">
        <v>50.0</v>
      </c>
      <c r="S252" s="27" t="s">
        <v>47</v>
      </c>
      <c r="T252" s="27" t="s">
        <v>48</v>
      </c>
      <c r="U252">
        <v>0.0</v>
      </c>
      <c r="V252" s="28" t="str">
        <f>CONCATENATE("DROP TABLE IF EXISTS ",UPPER($B$252),";",CHAR(10),"CREATE TABLE ",UPPER($B$252),"(")</f>
        <v>DROP TABLE IF EXISTS DIM_TRANSACTION_TYPE;
CREATE TABLE DIM_TRANSACTION_TYPE(</v>
      </c>
      <c r="W252" t="str">
        <f t="shared" ref="W252:W256" si="70">CONCATENATE(UPPER($D252)," ",Q252,"(",R252,")",IF(U252&lt;&gt;"",CONCATENATE(" DEFAULT ",U252),""),IF(S252="Y"," NOT NULL",""),",")</f>
        <v>TRANSACTION_TYPE_ID VARCHAR(50) DEFAULT 0 NOT NULL,</v>
      </c>
      <c r="X252" t="str">
        <f>VLOOKUP($E252,MAPPING!$B$2:$F$7,4,0)</f>
        <v>VARCHAR2</v>
      </c>
      <c r="Y252" s="13">
        <v>50.0</v>
      </c>
      <c r="Z252" s="27" t="s">
        <v>47</v>
      </c>
      <c r="AA252" s="27" t="s">
        <v>48</v>
      </c>
      <c r="AB252">
        <v>0.0</v>
      </c>
      <c r="AC252" s="28" t="str">
        <f>CONCATENATE("DROP TABLE ",UPPER($B$252),";",CHAR(10),"CREATE TABLE ",UPPER($B$252),"(",CHAR(10),)</f>
        <v>DROP TABLE DIM_TRANSACTION_TYPE;
CREATE TABLE DIM_TRANSACTION_TYPE(
</v>
      </c>
      <c r="AD252" s="29" t="str">
        <f t="shared" ref="AD252:AD256" si="71">CONCATENATE(UPPER($D252)," ",X252,IF(X252="INTEGER","",CONCATENATE("(",Y252,")")) ,IF(Z252="Y"," NOT NULL",""),",")</f>
        <v>TRANSACTION_TYPE_ID VARCHAR2(50) NOT NULL,</v>
      </c>
      <c r="AE252" t="str">
        <f>VLOOKUP($E252,MAPPING!$B$2:$F$7,5,0)</f>
        <v> VARCHAR</v>
      </c>
      <c r="AF252" s="13">
        <v>50.0</v>
      </c>
      <c r="AG252" s="27" t="s">
        <v>47</v>
      </c>
      <c r="AH252" s="27" t="s">
        <v>48</v>
      </c>
      <c r="AI252">
        <v>0.0</v>
      </c>
      <c r="AJ252" s="28" t="str">
        <f>CONCATENATE("DROP TABLE IF EXISTS ",UPPER($B$252),";",CHAR(10),"CREATE TABLE ",UPPER($B$252),"(")</f>
        <v>DROP TABLE IF EXISTS DIM_TRANSACTION_TYPE;
CREATE TABLE DIM_TRANSACTION_TYPE(</v>
      </c>
      <c r="AK252" t="str">
        <f t="shared" ref="AK252:AK256" si="72">CONCATENATE(UPPER($D252)," ",AE252,IF(AE252="INTEGER","",CONCATENATE("(",AF252,")")),IF(AI252&lt;&gt;"",CONCATENATE(" DEFAULT ",AI252),""),IF(AG252="Y"," NOT NULL",""),",")</f>
        <v>TRANSACTION_TYPE_ID  VARCHAR(50) DEFAULT 0 NOT NULL,</v>
      </c>
    </row>
    <row r="253" ht="15.75" customHeight="1">
      <c r="A253" s="24"/>
      <c r="B253" s="24"/>
      <c r="C253" s="26">
        <v>1.0</v>
      </c>
      <c r="D253" t="s">
        <v>201</v>
      </c>
      <c r="E253" t="s">
        <v>7</v>
      </c>
      <c r="F253" s="13">
        <v>50.0</v>
      </c>
      <c r="G253" s="27" t="s">
        <v>48</v>
      </c>
      <c r="H253" s="27" t="s">
        <v>48</v>
      </c>
      <c r="I253" s="27"/>
      <c r="J253" t="str">
        <f>VLOOKUP($E253,MAPPING!$B$2:$F$7,2,0)</f>
        <v>STRING</v>
      </c>
      <c r="K253" s="13">
        <v>50.0</v>
      </c>
      <c r="L253" s="27" t="s">
        <v>48</v>
      </c>
      <c r="M253" s="27" t="s">
        <v>48</v>
      </c>
      <c r="N253" s="27"/>
      <c r="O253" s="27"/>
      <c r="P253" t="str">
        <f t="shared" si="69"/>
        <v>SRC_TRANSACTION_TYPE_ID STRING,</v>
      </c>
      <c r="Q253" t="str">
        <f>VLOOKUP($E253,MAPPING!$B$2:$F$7,3,0)</f>
        <v>VARCHAR</v>
      </c>
      <c r="R253" s="13">
        <v>50.0</v>
      </c>
      <c r="S253" s="27" t="s">
        <v>48</v>
      </c>
      <c r="T253" s="27" t="s">
        <v>48</v>
      </c>
      <c r="U253" s="27"/>
      <c r="V253" s="27"/>
      <c r="W253" t="str">
        <f t="shared" si="70"/>
        <v>SRC_TRANSACTION_TYPE_ID VARCHAR(50),</v>
      </c>
      <c r="X253" t="str">
        <f>VLOOKUP($E253,MAPPING!$B$2:$F$7,4,0)</f>
        <v>VARCHAR2</v>
      </c>
      <c r="Y253" s="13">
        <v>50.0</v>
      </c>
      <c r="Z253" s="27" t="s">
        <v>48</v>
      </c>
      <c r="AA253" s="27" t="s">
        <v>48</v>
      </c>
      <c r="AB253" s="27"/>
      <c r="AC253" s="27"/>
      <c r="AD253" s="29" t="str">
        <f t="shared" si="71"/>
        <v>SRC_TRANSACTION_TYPE_ID VARCHAR2(50),</v>
      </c>
      <c r="AE253" t="str">
        <f>VLOOKUP($E253,MAPPING!$B$2:$F$7,5,0)</f>
        <v> VARCHAR</v>
      </c>
      <c r="AF253" s="13">
        <v>50.0</v>
      </c>
      <c r="AG253" s="27" t="s">
        <v>48</v>
      </c>
      <c r="AH253" s="27" t="s">
        <v>48</v>
      </c>
      <c r="AI253" s="27"/>
      <c r="AJ253" s="27"/>
      <c r="AK253" t="str">
        <f t="shared" si="72"/>
        <v>SRC_TRANSACTION_TYPE_ID  VARCHAR(50),</v>
      </c>
    </row>
    <row r="254" ht="15.75" customHeight="1">
      <c r="A254" s="24"/>
      <c r="B254" s="24"/>
      <c r="C254" s="26">
        <v>2.0</v>
      </c>
      <c r="D254" t="s">
        <v>202</v>
      </c>
      <c r="E254" t="s">
        <v>7</v>
      </c>
      <c r="F254" s="13">
        <v>10.0</v>
      </c>
      <c r="G254" s="27" t="s">
        <v>48</v>
      </c>
      <c r="H254" s="27" t="s">
        <v>48</v>
      </c>
      <c r="I254" s="27"/>
      <c r="J254" t="str">
        <f>VLOOKUP($E254,MAPPING!$B$2:$F$7,2,0)</f>
        <v>STRING</v>
      </c>
      <c r="K254" s="13">
        <v>10.0</v>
      </c>
      <c r="L254" s="27" t="s">
        <v>48</v>
      </c>
      <c r="M254" s="27" t="s">
        <v>48</v>
      </c>
      <c r="N254" s="27"/>
      <c r="O254" s="27"/>
      <c r="P254" t="str">
        <f t="shared" si="69"/>
        <v>TRANSACTION_TYPE_CODE STRING,</v>
      </c>
      <c r="Q254" t="str">
        <f>VLOOKUP($E254,MAPPING!$B$2:$F$7,3,0)</f>
        <v>VARCHAR</v>
      </c>
      <c r="R254" s="13">
        <v>10.0</v>
      </c>
      <c r="S254" s="27" t="s">
        <v>48</v>
      </c>
      <c r="T254" s="27" t="s">
        <v>48</v>
      </c>
      <c r="U254" s="27"/>
      <c r="V254" s="27"/>
      <c r="W254" t="str">
        <f t="shared" si="70"/>
        <v>TRANSACTION_TYPE_CODE VARCHAR(10),</v>
      </c>
      <c r="X254" t="str">
        <f>VLOOKUP($E254,MAPPING!$B$2:$F$7,4,0)</f>
        <v>VARCHAR2</v>
      </c>
      <c r="Y254" s="13">
        <v>10.0</v>
      </c>
      <c r="Z254" s="27" t="s">
        <v>48</v>
      </c>
      <c r="AA254" s="27" t="s">
        <v>48</v>
      </c>
      <c r="AB254" s="27"/>
      <c r="AC254" s="27"/>
      <c r="AD254" s="29" t="str">
        <f t="shared" si="71"/>
        <v>TRANSACTION_TYPE_CODE VARCHAR2(10),</v>
      </c>
      <c r="AE254" t="str">
        <f>VLOOKUP($E254,MAPPING!$B$2:$F$7,5,0)</f>
        <v> VARCHAR</v>
      </c>
      <c r="AF254" s="13">
        <v>10.0</v>
      </c>
      <c r="AG254" s="27" t="s">
        <v>48</v>
      </c>
      <c r="AH254" s="27" t="s">
        <v>48</v>
      </c>
      <c r="AI254" s="27"/>
      <c r="AJ254" s="27"/>
      <c r="AK254" t="str">
        <f t="shared" si="72"/>
        <v>TRANSACTION_TYPE_CODE  VARCHAR(10),</v>
      </c>
    </row>
    <row r="255" ht="15.75" customHeight="1">
      <c r="A255" s="24"/>
      <c r="B255" s="24"/>
      <c r="C255" s="26">
        <v>3.0</v>
      </c>
      <c r="D255" t="s">
        <v>203</v>
      </c>
      <c r="E255" t="s">
        <v>7</v>
      </c>
      <c r="F255" s="13">
        <v>500.0</v>
      </c>
      <c r="G255" s="27" t="s">
        <v>48</v>
      </c>
      <c r="H255" s="27" t="s">
        <v>48</v>
      </c>
      <c r="I255" s="27"/>
      <c r="J255" t="str">
        <f>VLOOKUP($E255,MAPPING!$B$2:$F$7,2,0)</f>
        <v>STRING</v>
      </c>
      <c r="K255" s="13">
        <v>500.0</v>
      </c>
      <c r="L255" s="27" t="s">
        <v>48</v>
      </c>
      <c r="M255" s="27" t="s">
        <v>48</v>
      </c>
      <c r="N255" s="27"/>
      <c r="O255" s="27"/>
      <c r="P255" t="str">
        <f>CONCATENATE(UPPER($D255)," ",J255,")")</f>
        <v>TRANSACTION_TYPE_DESC STRING)</v>
      </c>
      <c r="Q255" t="str">
        <f>VLOOKUP($E255,MAPPING!$B$2:$F$7,3,0)</f>
        <v>VARCHAR</v>
      </c>
      <c r="R255" s="13">
        <v>500.0</v>
      </c>
      <c r="S255" s="27" t="s">
        <v>48</v>
      </c>
      <c r="T255" s="27" t="s">
        <v>48</v>
      </c>
      <c r="U255" s="27"/>
      <c r="V255" s="27"/>
      <c r="W255" t="str">
        <f t="shared" si="70"/>
        <v>TRANSACTION_TYPE_DESC VARCHAR(500),</v>
      </c>
      <c r="X255" t="str">
        <f>VLOOKUP($E255,MAPPING!$B$2:$F$7,4,0)</f>
        <v>VARCHAR2</v>
      </c>
      <c r="Y255" s="13">
        <v>500.0</v>
      </c>
      <c r="Z255" s="27" t="s">
        <v>48</v>
      </c>
      <c r="AA255" s="27" t="s">
        <v>48</v>
      </c>
      <c r="AB255" s="27"/>
      <c r="AC255" s="27"/>
      <c r="AD255" s="29" t="str">
        <f t="shared" si="71"/>
        <v>TRANSACTION_TYPE_DESC VARCHAR2(500),</v>
      </c>
      <c r="AE255" t="str">
        <f>VLOOKUP($E255,MAPPING!$B$2:$F$7,5,0)</f>
        <v> VARCHAR</v>
      </c>
      <c r="AF255" s="13">
        <v>500.0</v>
      </c>
      <c r="AG255" s="27" t="s">
        <v>48</v>
      </c>
      <c r="AH255" s="27" t="s">
        <v>48</v>
      </c>
      <c r="AI255" s="27"/>
      <c r="AJ255" s="27"/>
      <c r="AK255" t="str">
        <f t="shared" si="72"/>
        <v>TRANSACTION_TYPE_DESC  VARCHAR(500),</v>
      </c>
    </row>
    <row r="256" ht="15.75" customHeight="1">
      <c r="A256" s="24"/>
      <c r="B256" s="24"/>
      <c r="C256" s="26">
        <v>4.0</v>
      </c>
      <c r="D256" t="s">
        <v>68</v>
      </c>
      <c r="E256" t="s">
        <v>7</v>
      </c>
      <c r="F256" s="13">
        <v>10.0</v>
      </c>
      <c r="G256" s="27" t="s">
        <v>48</v>
      </c>
      <c r="H256" s="27" t="s">
        <v>47</v>
      </c>
      <c r="I256" s="27"/>
      <c r="J256" t="str">
        <f>VLOOKUP($E256,MAPPING!$B$2:$F$7,2,0)</f>
        <v>STRING</v>
      </c>
      <c r="K256" s="13">
        <v>10.0</v>
      </c>
      <c r="L256" s="27" t="s">
        <v>48</v>
      </c>
      <c r="M256" s="27" t="s">
        <v>47</v>
      </c>
      <c r="N256" s="27"/>
      <c r="O256" s="27"/>
      <c r="Q256" t="str">
        <f>VLOOKUP($E256,MAPPING!$B$2:$F$7,3,0)</f>
        <v>VARCHAR</v>
      </c>
      <c r="R256" s="13">
        <v>10.0</v>
      </c>
      <c r="S256" s="27" t="s">
        <v>48</v>
      </c>
      <c r="T256" s="27" t="s">
        <v>47</v>
      </c>
      <c r="U256" s="27"/>
      <c r="V256" s="27"/>
      <c r="W256" t="str">
        <f t="shared" si="70"/>
        <v>LOAD_DATE VARCHAR(10),</v>
      </c>
      <c r="X256" t="str">
        <f>VLOOKUP($E256,MAPPING!$B$2:$F$7,4,0)</f>
        <v>VARCHAR2</v>
      </c>
      <c r="Y256" s="13">
        <v>10.0</v>
      </c>
      <c r="Z256" s="27" t="s">
        <v>48</v>
      </c>
      <c r="AA256" s="27" t="s">
        <v>47</v>
      </c>
      <c r="AB256" s="27"/>
      <c r="AC256" s="27"/>
      <c r="AD256" s="29" t="str">
        <f t="shared" si="71"/>
        <v>LOAD_DATE VARCHAR2(10),</v>
      </c>
      <c r="AE256" t="str">
        <f>VLOOKUP($E256,MAPPING!$B$2:$F$7,5,0)</f>
        <v> VARCHAR</v>
      </c>
      <c r="AF256" s="13">
        <v>10.0</v>
      </c>
      <c r="AG256" s="27" t="s">
        <v>48</v>
      </c>
      <c r="AH256" s="27" t="s">
        <v>47</v>
      </c>
      <c r="AI256" s="27"/>
      <c r="AJ256" s="27"/>
      <c r="AK256" t="str">
        <f t="shared" si="72"/>
        <v>LOAD_DATE  VARCHAR(10),</v>
      </c>
    </row>
    <row r="257" ht="15.75" customHeight="1">
      <c r="A257" s="24"/>
      <c r="B257" s="24"/>
      <c r="C257" s="26">
        <v>5.0</v>
      </c>
      <c r="D257" t="s">
        <v>69</v>
      </c>
      <c r="E257" t="s">
        <v>12</v>
      </c>
      <c r="F257" s="13">
        <v>50.0</v>
      </c>
      <c r="G257" s="27" t="s">
        <v>48</v>
      </c>
      <c r="H257" s="27" t="s">
        <v>47</v>
      </c>
      <c r="I257" s="27"/>
      <c r="J257" t="str">
        <f>VLOOKUP($E257,MAPPING!$B$2:$F$7,2,0)</f>
        <v>INT</v>
      </c>
      <c r="K257" s="13">
        <v>50.0</v>
      </c>
      <c r="L257" s="27" t="s">
        <v>48</v>
      </c>
      <c r="M257" s="27" t="s">
        <v>47</v>
      </c>
      <c r="N257" s="27"/>
      <c r="P257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57" t="str">
        <f>VLOOKUP($E257,MAPPING!$B$2:$F$7,3,0)</f>
        <v>INTEGER</v>
      </c>
      <c r="R257" s="13">
        <v>50.0</v>
      </c>
      <c r="S257" s="27" t="s">
        <v>48</v>
      </c>
      <c r="T257" s="27" t="s">
        <v>47</v>
      </c>
      <c r="U257" s="27"/>
      <c r="W257" s="28" t="str">
        <f>CONCATENATE(UPPER($D257)," ",Q257,"(",R257,")",IF(U257&lt;&gt;"",cov3ncatenate(" DEFAULT ",U257),""),IF(S257="Y"," NOT NULL",""),", ",CHAR(10),   "CONSTRAINT ",UPPER($D257),"_PK  PRIMARY KEY(",UPPER($D252),"));")</f>
        <v>LOAD_ID INTEGER(50), 
CONSTRAINT LOAD_ID_PK  PRIMARY KEY(TRANSACTION_TYPE_ID));</v>
      </c>
      <c r="X257" t="str">
        <f>VLOOKUP($E257,MAPPING!$B$2:$F$7,4,0)</f>
        <v>INTEGER</v>
      </c>
      <c r="Y257" s="13">
        <v>50.0</v>
      </c>
      <c r="Z257" s="27" t="s">
        <v>48</v>
      </c>
      <c r="AA257" s="27" t="s">
        <v>47</v>
      </c>
      <c r="AB257" s="27"/>
      <c r="AC257" s="27"/>
      <c r="AD257" s="29" t="str">
        <f>CONCATENATE(UPPER($D364)," ",Q359,IF(X257="INTEGER","",CONCATENATE("(",Y257,")")) ,IF(U359&lt;&gt;"",cov3ncatenate(" DEFAULT ",U359),""),IF(S359="Y"," NOT NULL",""),", ",CHAR(10),"CONSTRAINT ",UPPER($B252),"_PK  PRIMARY KEY (",UPPER($D252),"));")</f>
        <v>LOAD_ID INTEGER, 
CONSTRAINT DIM_TRANSACTION_TYPE_PK  PRIMARY KEY (TRANSACTION_TYPE_ID));</v>
      </c>
      <c r="AE257" t="str">
        <f>VLOOKUP($E257,MAPPING!$B$2:$F$7,5,0)</f>
        <v>INTEGER</v>
      </c>
      <c r="AF257" s="13">
        <v>50.0</v>
      </c>
      <c r="AG257" s="27" t="s">
        <v>48</v>
      </c>
      <c r="AH257" s="27" t="s">
        <v>47</v>
      </c>
      <c r="AI257" s="27"/>
      <c r="AK257" s="28" t="str">
        <f>CONCATENATE(UPPER($D257)," ",AE257,IF(AE257="INTEGER","",CONCATENATE("(",AF257,")")),IF(AI257&lt;&gt;"",cov3ncatenate(" DEFAULT ",AI257),""),IF(AG257="Y"," NOT NULL",""),", ",CHAR(10),    "CONSTRAINT ",UPPER($D252),"_DIM__PK  PRIMARY KEY(",UPPER($D252),"));")</f>
        <v>LOAD_ID INTEGER, 
CONSTRAINT TRANSACTION_TYPE_ID_DIM__PK  PRIMARY KEY(TRANSACTION_TYPE_ID));</v>
      </c>
    </row>
    <row r="258" ht="15.75" customHeight="1">
      <c r="A258" s="24"/>
      <c r="B258" s="32" t="s">
        <v>204</v>
      </c>
      <c r="C258" s="26">
        <v>0.0</v>
      </c>
      <c r="D258" t="s">
        <v>205</v>
      </c>
      <c r="E258" t="s">
        <v>7</v>
      </c>
      <c r="F258" s="13">
        <v>50.0</v>
      </c>
      <c r="G258" s="27" t="s">
        <v>47</v>
      </c>
      <c r="H258" s="27" t="s">
        <v>48</v>
      </c>
      <c r="I258">
        <v>0.0</v>
      </c>
      <c r="J258" t="str">
        <f>VLOOKUP($E258,MAPPING!$B$2:$F$7,2,0)</f>
        <v>STRING</v>
      </c>
      <c r="K258" s="13">
        <v>50.0</v>
      </c>
      <c r="L258" s="27" t="s">
        <v>47</v>
      </c>
      <c r="M258" s="27" t="s">
        <v>48</v>
      </c>
      <c r="N258">
        <v>0.0</v>
      </c>
      <c r="O258" s="28" t="str">
        <f>CONCATENATE("DROP TABLE IF EXISTS ",UPPER($B$258),";",CHAR(10),"CREATE TABLE ",UPPER($B$258),"(")</f>
        <v>DROP TABLE IF EXISTS DP_RULE_RESULTS;
CREATE TABLE DP_RULE_RESULTS(</v>
      </c>
      <c r="P258" t="str">
        <f t="shared" ref="P258:P273" si="73">CONCATENATE(UPPER($D258)," ",J258,",")</f>
        <v>DATAPODUUID STRING,</v>
      </c>
      <c r="Q258" t="str">
        <f>VLOOKUP($E258,MAPPING!$B$2:$F$7,3,0)</f>
        <v>VARCHAR</v>
      </c>
      <c r="R258" s="13">
        <v>50.0</v>
      </c>
      <c r="S258" s="27" t="s">
        <v>47</v>
      </c>
      <c r="T258" s="27" t="s">
        <v>48</v>
      </c>
      <c r="U258">
        <v>0.0</v>
      </c>
      <c r="V258" s="28" t="str">
        <f>CONCATENATE("DROP TABLE IF EXISTS ",UPPER($B$258),";",CHAR(10),"CREATE TABLE ",UPPER($B$258),"(")</f>
        <v>DROP TABLE IF EXISTS DP_RULE_RESULTS;
CREATE TABLE DP_RULE_RESULTS(</v>
      </c>
      <c r="W258" t="str">
        <f t="shared" ref="W258:W273" si="74">CONCATENATE(UPPER($D258)," ",Q258,"(",R258,")",IF(U258&lt;&gt;"",CONCATENATE(" DEFAULT ",U258),""),IF(S258="Y"," NOT NULL",""),",")</f>
        <v>DATAPODUUID VARCHAR(50) DEFAULT 0 NOT NULL,</v>
      </c>
      <c r="X258" t="str">
        <f>VLOOKUP($E258,MAPPING!$B$2:$F$7,4,0)</f>
        <v>VARCHAR2</v>
      </c>
      <c r="Y258" s="13">
        <v>50.0</v>
      </c>
      <c r="Z258" s="27" t="s">
        <v>47</v>
      </c>
      <c r="AA258" s="27" t="s">
        <v>48</v>
      </c>
      <c r="AB258">
        <v>0.0</v>
      </c>
      <c r="AC258" s="28" t="str">
        <f>CONCATENATE("DROP TABLE ",UPPER($B$258),";",CHAR(10),"CREATE TABLE ",UPPER($B$258),"(",CHAR(10),)</f>
        <v>DROP TABLE DP_RULE_RESULTS;
CREATE TABLE DP_RULE_RESULTS(
</v>
      </c>
      <c r="AD258" s="29" t="str">
        <f t="shared" ref="AD258:AD273" si="75">CONCATENATE(UPPER($D258)," ",X258,IF(X258="INTEGER","",CONCATENATE("(",Y258,")")) ,IF(Z258="Y"," NOT NULL",""),",")</f>
        <v>DATAPODUUID VARCHAR2(50) NOT NULL,</v>
      </c>
      <c r="AE258" t="str">
        <f>VLOOKUP($E258,MAPPING!$B$2:$F$7,5,0)</f>
        <v> VARCHAR</v>
      </c>
      <c r="AF258" s="13">
        <v>50.0</v>
      </c>
      <c r="AG258" s="27" t="s">
        <v>47</v>
      </c>
      <c r="AH258" s="27" t="s">
        <v>48</v>
      </c>
      <c r="AI258">
        <v>0.0</v>
      </c>
      <c r="AJ258" s="28" t="str">
        <f>CONCATENATE("DROP TABLE IF EXISTS ",UPPER($B$258),";",CHAR(10),"CREATE TABLE ",UPPER($B$258),"(")</f>
        <v>DROP TABLE IF EXISTS DP_RULE_RESULTS;
CREATE TABLE DP_RULE_RESULTS(</v>
      </c>
      <c r="AK258" t="str">
        <f t="shared" ref="AK258:AK273" si="76">CONCATENATE(UPPER($D258)," ",AE258,IF(AE258="INTEGER","",CONCATENATE("(",AF258,")")),IF(AI258&lt;&gt;"",CONCATENATE(" DEFAULT ",AI258),""),IF(AG258="Y"," NOT NULL",""),",")</f>
        <v>DATAPODUUID  VARCHAR(50) DEFAULT 0 NOT NULL,</v>
      </c>
    </row>
    <row r="259" ht="15.75" customHeight="1">
      <c r="A259" s="24"/>
      <c r="B259" s="24"/>
      <c r="C259" s="26">
        <v>1.0</v>
      </c>
      <c r="D259" t="s">
        <v>206</v>
      </c>
      <c r="E259" t="s">
        <v>7</v>
      </c>
      <c r="F259" s="13">
        <v>50.0</v>
      </c>
      <c r="G259" s="27" t="s">
        <v>48</v>
      </c>
      <c r="H259" s="27" t="s">
        <v>48</v>
      </c>
      <c r="I259" s="27"/>
      <c r="J259" t="str">
        <f>VLOOKUP($E259,MAPPING!$B$2:$F$7,2,0)</f>
        <v>STRING</v>
      </c>
      <c r="K259" s="13">
        <v>50.0</v>
      </c>
      <c r="L259" s="27" t="s">
        <v>48</v>
      </c>
      <c r="M259" s="27" t="s">
        <v>48</v>
      </c>
      <c r="N259" s="27"/>
      <c r="O259" s="27"/>
      <c r="P259" t="str">
        <f t="shared" si="73"/>
        <v>DATAPODVERSION STRING,</v>
      </c>
      <c r="Q259" t="str">
        <f>VLOOKUP($E259,MAPPING!$B$2:$F$7,3,0)</f>
        <v>VARCHAR</v>
      </c>
      <c r="R259" s="13">
        <v>50.0</v>
      </c>
      <c r="S259" s="27" t="s">
        <v>48</v>
      </c>
      <c r="T259" s="27" t="s">
        <v>48</v>
      </c>
      <c r="U259" s="27"/>
      <c r="V259" s="27"/>
      <c r="W259" t="str">
        <f t="shared" si="74"/>
        <v>DATAPODVERSION VARCHAR(50),</v>
      </c>
      <c r="X259" t="str">
        <f>VLOOKUP($E259,MAPPING!$B$2:$F$7,4,0)</f>
        <v>VARCHAR2</v>
      </c>
      <c r="Y259" s="13">
        <v>50.0</v>
      </c>
      <c r="Z259" s="27" t="s">
        <v>48</v>
      </c>
      <c r="AA259" s="27" t="s">
        <v>48</v>
      </c>
      <c r="AB259" s="27"/>
      <c r="AC259" s="27"/>
      <c r="AD259" s="29" t="str">
        <f t="shared" si="75"/>
        <v>DATAPODVERSION VARCHAR2(50),</v>
      </c>
      <c r="AE259" t="str">
        <f>VLOOKUP($E259,MAPPING!$B$2:$F$7,5,0)</f>
        <v> VARCHAR</v>
      </c>
      <c r="AF259" s="13">
        <v>50.0</v>
      </c>
      <c r="AG259" s="27" t="s">
        <v>48</v>
      </c>
      <c r="AH259" s="27" t="s">
        <v>48</v>
      </c>
      <c r="AI259" s="27"/>
      <c r="AJ259" s="27"/>
      <c r="AK259" t="str">
        <f t="shared" si="76"/>
        <v>DATAPODVERSION  VARCHAR(50),</v>
      </c>
    </row>
    <row r="260" ht="15.75" customHeight="1">
      <c r="A260" s="24"/>
      <c r="B260" s="24"/>
      <c r="C260" s="26">
        <v>2.0</v>
      </c>
      <c r="D260" t="s">
        <v>207</v>
      </c>
      <c r="E260" t="s">
        <v>7</v>
      </c>
      <c r="F260" s="13">
        <v>100.0</v>
      </c>
      <c r="G260" s="27" t="s">
        <v>48</v>
      </c>
      <c r="H260" s="27" t="s">
        <v>48</v>
      </c>
      <c r="I260" s="27"/>
      <c r="J260" t="str">
        <f>VLOOKUP($E260,MAPPING!$B$2:$F$7,2,0)</f>
        <v>STRING</v>
      </c>
      <c r="K260" s="13">
        <v>100.0</v>
      </c>
      <c r="L260" s="27" t="s">
        <v>48</v>
      </c>
      <c r="M260" s="27" t="s">
        <v>48</v>
      </c>
      <c r="N260" s="27"/>
      <c r="O260" s="27"/>
      <c r="P260" t="str">
        <f t="shared" si="73"/>
        <v>DATAPODNAME STRING,</v>
      </c>
      <c r="Q260" t="str">
        <f>VLOOKUP($E260,MAPPING!$B$2:$F$7,3,0)</f>
        <v>VARCHAR</v>
      </c>
      <c r="R260" s="13">
        <v>100.0</v>
      </c>
      <c r="S260" s="27" t="s">
        <v>48</v>
      </c>
      <c r="T260" s="27" t="s">
        <v>48</v>
      </c>
      <c r="U260" s="27"/>
      <c r="V260" s="27"/>
      <c r="W260" t="str">
        <f t="shared" si="74"/>
        <v>DATAPODNAME VARCHAR(100),</v>
      </c>
      <c r="X260" t="str">
        <f>VLOOKUP($E260,MAPPING!$B$2:$F$7,4,0)</f>
        <v>VARCHAR2</v>
      </c>
      <c r="Y260" s="13">
        <v>100.0</v>
      </c>
      <c r="Z260" s="27" t="s">
        <v>48</v>
      </c>
      <c r="AA260" s="27" t="s">
        <v>48</v>
      </c>
      <c r="AB260" s="27"/>
      <c r="AC260" s="27"/>
      <c r="AD260" s="29" t="str">
        <f t="shared" si="75"/>
        <v>DATAPODNAME VARCHAR2(100),</v>
      </c>
      <c r="AE260" t="str">
        <f>VLOOKUP($E260,MAPPING!$B$2:$F$7,5,0)</f>
        <v> VARCHAR</v>
      </c>
      <c r="AF260" s="13">
        <v>100.0</v>
      </c>
      <c r="AG260" s="27" t="s">
        <v>48</v>
      </c>
      <c r="AH260" s="27" t="s">
        <v>48</v>
      </c>
      <c r="AI260" s="27"/>
      <c r="AJ260" s="27"/>
      <c r="AK260" t="str">
        <f t="shared" si="76"/>
        <v>DATAPODNAME  VARCHAR(100),</v>
      </c>
    </row>
    <row r="261" ht="15.75" customHeight="1">
      <c r="A261" s="24"/>
      <c r="B261" s="24"/>
      <c r="C261" s="26">
        <v>3.0</v>
      </c>
      <c r="D261" t="s">
        <v>208</v>
      </c>
      <c r="E261" t="s">
        <v>7</v>
      </c>
      <c r="F261" s="13">
        <v>50.0</v>
      </c>
      <c r="G261" s="27" t="s">
        <v>48</v>
      </c>
      <c r="H261" s="27" t="s">
        <v>48</v>
      </c>
      <c r="I261" s="27"/>
      <c r="J261" t="str">
        <f>VLOOKUP($E261,MAPPING!$B$2:$F$7,2,0)</f>
        <v>STRING</v>
      </c>
      <c r="K261" s="13">
        <v>50.0</v>
      </c>
      <c r="L261" s="27" t="s">
        <v>48</v>
      </c>
      <c r="M261" s="27" t="s">
        <v>48</v>
      </c>
      <c r="N261" s="27"/>
      <c r="O261" s="27"/>
      <c r="P261" t="str">
        <f t="shared" si="73"/>
        <v>ATTRIBUTEID STRING,</v>
      </c>
      <c r="Q261" t="str">
        <f>VLOOKUP($E261,MAPPING!$B$2:$F$7,3,0)</f>
        <v>VARCHAR</v>
      </c>
      <c r="R261" s="13">
        <v>50.0</v>
      </c>
      <c r="S261" s="27" t="s">
        <v>48</v>
      </c>
      <c r="T261" s="27" t="s">
        <v>48</v>
      </c>
      <c r="U261" s="27"/>
      <c r="V261" s="27"/>
      <c r="W261" t="str">
        <f t="shared" si="74"/>
        <v>ATTRIBUTEID VARCHAR(50),</v>
      </c>
      <c r="X261" t="str">
        <f>VLOOKUP($E261,MAPPING!$B$2:$F$7,4,0)</f>
        <v>VARCHAR2</v>
      </c>
      <c r="Y261" s="13">
        <v>50.0</v>
      </c>
      <c r="Z261" s="27" t="s">
        <v>48</v>
      </c>
      <c r="AA261" s="27" t="s">
        <v>48</v>
      </c>
      <c r="AB261" s="27"/>
      <c r="AC261" s="27"/>
      <c r="AD261" s="29" t="str">
        <f t="shared" si="75"/>
        <v>ATTRIBUTEID VARCHAR2(50),</v>
      </c>
      <c r="AE261" t="str">
        <f>VLOOKUP($E261,MAPPING!$B$2:$F$7,5,0)</f>
        <v> VARCHAR</v>
      </c>
      <c r="AF261" s="13">
        <v>50.0</v>
      </c>
      <c r="AG261" s="27" t="s">
        <v>48</v>
      </c>
      <c r="AH261" s="27" t="s">
        <v>48</v>
      </c>
      <c r="AI261" s="27"/>
      <c r="AJ261" s="27"/>
      <c r="AK261" t="str">
        <f t="shared" si="76"/>
        <v>ATTRIBUTEID  VARCHAR(50),</v>
      </c>
    </row>
    <row r="262" ht="15.75" customHeight="1">
      <c r="A262" s="24"/>
      <c r="B262" s="24"/>
      <c r="C262" s="26">
        <v>4.0</v>
      </c>
      <c r="D262" t="s">
        <v>209</v>
      </c>
      <c r="E262" t="s">
        <v>7</v>
      </c>
      <c r="F262" s="13">
        <v>100.0</v>
      </c>
      <c r="G262" s="27" t="s">
        <v>48</v>
      </c>
      <c r="H262" s="27" t="s">
        <v>48</v>
      </c>
      <c r="I262" s="27"/>
      <c r="J262" t="str">
        <f>VLOOKUP($E262,MAPPING!$B$2:$F$7,2,0)</f>
        <v>STRING</v>
      </c>
      <c r="K262" s="13">
        <v>100.0</v>
      </c>
      <c r="L262" s="27" t="s">
        <v>48</v>
      </c>
      <c r="M262" s="27" t="s">
        <v>48</v>
      </c>
      <c r="N262" s="27"/>
      <c r="O262" s="27"/>
      <c r="P262" t="str">
        <f t="shared" si="73"/>
        <v>ATTRIBUTENAME STRING,</v>
      </c>
      <c r="Q262" t="str">
        <f>VLOOKUP($E262,MAPPING!$B$2:$F$7,3,0)</f>
        <v>VARCHAR</v>
      </c>
      <c r="R262" s="13">
        <v>100.0</v>
      </c>
      <c r="S262" s="27" t="s">
        <v>48</v>
      </c>
      <c r="T262" s="27" t="s">
        <v>48</v>
      </c>
      <c r="U262" s="27"/>
      <c r="V262" s="27"/>
      <c r="W262" t="str">
        <f t="shared" si="74"/>
        <v>ATTRIBUTENAME VARCHAR(100),</v>
      </c>
      <c r="X262" t="str">
        <f>VLOOKUP($E262,MAPPING!$B$2:$F$7,4,0)</f>
        <v>VARCHAR2</v>
      </c>
      <c r="Y262" s="13">
        <v>100.0</v>
      </c>
      <c r="Z262" s="27" t="s">
        <v>48</v>
      </c>
      <c r="AA262" s="27" t="s">
        <v>48</v>
      </c>
      <c r="AB262" s="27"/>
      <c r="AC262" s="27"/>
      <c r="AD262" s="29" t="str">
        <f t="shared" si="75"/>
        <v>ATTRIBUTENAME VARCHAR2(100),</v>
      </c>
      <c r="AE262" t="str">
        <f>VLOOKUP($E262,MAPPING!$B$2:$F$7,5,0)</f>
        <v> VARCHAR</v>
      </c>
      <c r="AF262" s="13">
        <v>100.0</v>
      </c>
      <c r="AG262" s="27" t="s">
        <v>48</v>
      </c>
      <c r="AH262" s="27" t="s">
        <v>48</v>
      </c>
      <c r="AI262" s="27"/>
      <c r="AJ262" s="27"/>
      <c r="AK262" t="str">
        <f t="shared" si="76"/>
        <v>ATTRIBUTENAME  VARCHAR(100),</v>
      </c>
    </row>
    <row r="263" ht="15.75" customHeight="1">
      <c r="A263" s="24"/>
      <c r="B263" s="24"/>
      <c r="C263" s="26">
        <v>5.0</v>
      </c>
      <c r="D263" t="s">
        <v>210</v>
      </c>
      <c r="E263" t="s">
        <v>7</v>
      </c>
      <c r="F263" s="13">
        <v>50.0</v>
      </c>
      <c r="G263" s="27" t="s">
        <v>48</v>
      </c>
      <c r="H263" s="27" t="s">
        <v>48</v>
      </c>
      <c r="I263" s="27"/>
      <c r="J263" t="str">
        <f>VLOOKUP($E263,MAPPING!$B$2:$F$7,2,0)</f>
        <v>STRING</v>
      </c>
      <c r="K263" s="13">
        <v>50.0</v>
      </c>
      <c r="L263" s="27" t="s">
        <v>48</v>
      </c>
      <c r="M263" s="27" t="s">
        <v>48</v>
      </c>
      <c r="N263" s="27"/>
      <c r="O263" s="27"/>
      <c r="P263" t="str">
        <f t="shared" si="73"/>
        <v>NUMROWS STRING,</v>
      </c>
      <c r="Q263" t="str">
        <f>VLOOKUP($E263,MAPPING!$B$2:$F$7,3,0)</f>
        <v>VARCHAR</v>
      </c>
      <c r="R263" s="13">
        <v>50.0</v>
      </c>
      <c r="S263" s="27" t="s">
        <v>48</v>
      </c>
      <c r="T263" s="27" t="s">
        <v>48</v>
      </c>
      <c r="U263" s="27"/>
      <c r="V263" s="27"/>
      <c r="W263" t="str">
        <f t="shared" si="74"/>
        <v>NUMROWS VARCHAR(50),</v>
      </c>
      <c r="X263" t="str">
        <f>VLOOKUP($E263,MAPPING!$B$2:$F$7,4,0)</f>
        <v>VARCHAR2</v>
      </c>
      <c r="Y263" s="13">
        <v>50.0</v>
      </c>
      <c r="Z263" s="27" t="s">
        <v>48</v>
      </c>
      <c r="AA263" s="27" t="s">
        <v>48</v>
      </c>
      <c r="AB263" s="27"/>
      <c r="AC263" s="27"/>
      <c r="AD263" s="29" t="str">
        <f t="shared" si="75"/>
        <v>NUMROWS VARCHAR2(50),</v>
      </c>
      <c r="AE263" t="str">
        <f>VLOOKUP($E263,MAPPING!$B$2:$F$7,5,0)</f>
        <v> VARCHAR</v>
      </c>
      <c r="AF263" s="13">
        <v>50.0</v>
      </c>
      <c r="AG263" s="27" t="s">
        <v>48</v>
      </c>
      <c r="AH263" s="27" t="s">
        <v>48</v>
      </c>
      <c r="AI263" s="27"/>
      <c r="AJ263" s="27"/>
      <c r="AK263" t="str">
        <f t="shared" si="76"/>
        <v>NUMROWS  VARCHAR(50),</v>
      </c>
    </row>
    <row r="264" ht="15.75" customHeight="1">
      <c r="A264" s="24"/>
      <c r="B264" s="24"/>
      <c r="C264" s="26">
        <v>6.0</v>
      </c>
      <c r="D264" t="s">
        <v>211</v>
      </c>
      <c r="E264" t="s">
        <v>17</v>
      </c>
      <c r="F264" s="13" t="s">
        <v>23</v>
      </c>
      <c r="G264" s="27" t="s">
        <v>48</v>
      </c>
      <c r="H264" s="27" t="s">
        <v>48</v>
      </c>
      <c r="I264" s="27"/>
      <c r="J264" t="str">
        <f>VLOOKUP($E264,MAPPING!$B$2:$F$7,2,0)</f>
        <v>DECIMAL</v>
      </c>
      <c r="K264" s="13" t="s">
        <v>23</v>
      </c>
      <c r="L264" s="27" t="s">
        <v>48</v>
      </c>
      <c r="M264" s="27" t="s">
        <v>48</v>
      </c>
      <c r="N264" s="27"/>
      <c r="O264" s="27"/>
      <c r="P264" t="str">
        <f t="shared" si="73"/>
        <v>MINVAL DECIMAL,</v>
      </c>
      <c r="Q264" t="str">
        <f>VLOOKUP($E264,MAPPING!$B$2:$F$7,3,0)</f>
        <v>DECIMAL</v>
      </c>
      <c r="R264" s="13" t="s">
        <v>23</v>
      </c>
      <c r="S264" s="27" t="s">
        <v>48</v>
      </c>
      <c r="T264" s="27" t="s">
        <v>48</v>
      </c>
      <c r="U264" s="27"/>
      <c r="V264" s="27"/>
      <c r="W264" t="str">
        <f t="shared" si="74"/>
        <v>MINVAL DECIMAL(10,2),</v>
      </c>
      <c r="X264" t="str">
        <f>VLOOKUP($E264,MAPPING!$B$2:$F$7,4,0)</f>
        <v>DECIMAL</v>
      </c>
      <c r="Y264" s="13" t="s">
        <v>23</v>
      </c>
      <c r="Z264" s="27" t="s">
        <v>48</v>
      </c>
      <c r="AA264" s="27" t="s">
        <v>48</v>
      </c>
      <c r="AB264" s="27"/>
      <c r="AC264" s="27"/>
      <c r="AD264" s="29" t="str">
        <f t="shared" si="75"/>
        <v>MINVAL DECIMAL(10,2),</v>
      </c>
      <c r="AE264" t="str">
        <f>VLOOKUP($E264,MAPPING!$B$2:$F$7,5,0)</f>
        <v>DECIMAL</v>
      </c>
      <c r="AF264" s="13" t="s">
        <v>23</v>
      </c>
      <c r="AG264" s="27" t="s">
        <v>48</v>
      </c>
      <c r="AH264" s="27" t="s">
        <v>48</v>
      </c>
      <c r="AI264" s="27"/>
      <c r="AJ264" s="27"/>
      <c r="AK264" t="str">
        <f t="shared" si="76"/>
        <v>MINVAL DECIMAL(10,2),</v>
      </c>
    </row>
    <row r="265" ht="15.75" customHeight="1">
      <c r="A265" s="24"/>
      <c r="B265" s="24"/>
      <c r="C265" s="26">
        <v>7.0</v>
      </c>
      <c r="D265" t="s">
        <v>212</v>
      </c>
      <c r="E265" t="s">
        <v>17</v>
      </c>
      <c r="F265" s="13" t="s">
        <v>23</v>
      </c>
      <c r="G265" s="27" t="s">
        <v>48</v>
      </c>
      <c r="H265" s="27" t="s">
        <v>48</v>
      </c>
      <c r="I265" s="27"/>
      <c r="J265" t="str">
        <f>VLOOKUP($E265,MAPPING!$B$2:$F$7,2,0)</f>
        <v>DECIMAL</v>
      </c>
      <c r="K265" s="13" t="s">
        <v>23</v>
      </c>
      <c r="L265" s="27" t="s">
        <v>48</v>
      </c>
      <c r="M265" s="27" t="s">
        <v>48</v>
      </c>
      <c r="N265" s="27"/>
      <c r="O265" s="27"/>
      <c r="P265" t="str">
        <f t="shared" si="73"/>
        <v>MAXVAL DECIMAL,</v>
      </c>
      <c r="Q265" t="str">
        <f>VLOOKUP($E265,MAPPING!$B$2:$F$7,3,0)</f>
        <v>DECIMAL</v>
      </c>
      <c r="R265" s="13" t="s">
        <v>23</v>
      </c>
      <c r="S265" s="27" t="s">
        <v>48</v>
      </c>
      <c r="T265" s="27" t="s">
        <v>48</v>
      </c>
      <c r="U265" s="27"/>
      <c r="V265" s="27"/>
      <c r="W265" t="str">
        <f t="shared" si="74"/>
        <v>MAXVAL DECIMAL(10,2),</v>
      </c>
      <c r="X265" t="str">
        <f>VLOOKUP($E265,MAPPING!$B$2:$F$7,4,0)</f>
        <v>DECIMAL</v>
      </c>
      <c r="Y265" s="13" t="s">
        <v>23</v>
      </c>
      <c r="Z265" s="27" t="s">
        <v>48</v>
      </c>
      <c r="AA265" s="27" t="s">
        <v>48</v>
      </c>
      <c r="AB265" s="27"/>
      <c r="AC265" s="27"/>
      <c r="AD265" s="29" t="str">
        <f t="shared" si="75"/>
        <v>MAXVAL DECIMAL(10,2),</v>
      </c>
      <c r="AE265" t="str">
        <f>VLOOKUP($E265,MAPPING!$B$2:$F$7,5,0)</f>
        <v>DECIMAL</v>
      </c>
      <c r="AF265" s="13" t="s">
        <v>23</v>
      </c>
      <c r="AG265" s="27" t="s">
        <v>48</v>
      </c>
      <c r="AH265" s="27" t="s">
        <v>48</v>
      </c>
      <c r="AI265" s="27"/>
      <c r="AJ265" s="27"/>
      <c r="AK265" t="str">
        <f t="shared" si="76"/>
        <v>MAXVAL DECIMAL(10,2),</v>
      </c>
    </row>
    <row r="266" ht="15.75" customHeight="1">
      <c r="A266" s="24"/>
      <c r="B266" s="24"/>
      <c r="C266" s="26">
        <v>8.0</v>
      </c>
      <c r="D266" t="s">
        <v>213</v>
      </c>
      <c r="E266" t="s">
        <v>17</v>
      </c>
      <c r="F266" s="13" t="s">
        <v>214</v>
      </c>
      <c r="G266" s="27" t="s">
        <v>48</v>
      </c>
      <c r="H266" s="27" t="s">
        <v>48</v>
      </c>
      <c r="I266" s="27"/>
      <c r="J266" t="str">
        <f>VLOOKUP($E266,MAPPING!$B$2:$F$7,2,0)</f>
        <v>DECIMAL</v>
      </c>
      <c r="K266" s="13" t="s">
        <v>214</v>
      </c>
      <c r="L266" s="27" t="s">
        <v>48</v>
      </c>
      <c r="M266" s="27" t="s">
        <v>48</v>
      </c>
      <c r="N266" s="27"/>
      <c r="O266" s="27"/>
      <c r="P266" t="str">
        <f t="shared" si="73"/>
        <v>AVGVAL DECIMAL,</v>
      </c>
      <c r="Q266" t="str">
        <f>VLOOKUP($E266,MAPPING!$B$2:$F$7,3,0)</f>
        <v>DECIMAL</v>
      </c>
      <c r="R266" s="13" t="s">
        <v>214</v>
      </c>
      <c r="S266" s="27" t="s">
        <v>48</v>
      </c>
      <c r="T266" s="27" t="s">
        <v>48</v>
      </c>
      <c r="U266" s="27"/>
      <c r="V266" s="27"/>
      <c r="W266" t="str">
        <f t="shared" si="74"/>
        <v>AVGVAL DECIMAL(10,3),</v>
      </c>
      <c r="X266" t="str">
        <f>VLOOKUP($E266,MAPPING!$B$2:$F$7,4,0)</f>
        <v>DECIMAL</v>
      </c>
      <c r="Y266" s="13" t="s">
        <v>214</v>
      </c>
      <c r="Z266" s="27" t="s">
        <v>48</v>
      </c>
      <c r="AA266" s="27" t="s">
        <v>48</v>
      </c>
      <c r="AB266" s="27"/>
      <c r="AC266" s="27"/>
      <c r="AD266" s="29" t="str">
        <f t="shared" si="75"/>
        <v>AVGVAL DECIMAL(10,3),</v>
      </c>
      <c r="AE266" t="str">
        <f>VLOOKUP($E266,MAPPING!$B$2:$F$7,5,0)</f>
        <v>DECIMAL</v>
      </c>
      <c r="AF266" s="13" t="s">
        <v>214</v>
      </c>
      <c r="AG266" s="27" t="s">
        <v>48</v>
      </c>
      <c r="AH266" s="27" t="s">
        <v>48</v>
      </c>
      <c r="AI266" s="27"/>
      <c r="AJ266" s="27"/>
      <c r="AK266" t="str">
        <f t="shared" si="76"/>
        <v>AVGVAL DECIMAL(10,3),</v>
      </c>
    </row>
    <row r="267" ht="15.75" customHeight="1">
      <c r="A267" s="24"/>
      <c r="B267" s="24"/>
      <c r="C267" s="26">
        <v>9.0</v>
      </c>
      <c r="D267" t="s">
        <v>215</v>
      </c>
      <c r="E267" t="s">
        <v>17</v>
      </c>
      <c r="F267" s="13" t="s">
        <v>214</v>
      </c>
      <c r="G267" s="27" t="s">
        <v>48</v>
      </c>
      <c r="H267" s="27" t="s">
        <v>48</v>
      </c>
      <c r="I267" s="27"/>
      <c r="J267" t="str">
        <f>VLOOKUP($E267,MAPPING!$B$2:$F$7,2,0)</f>
        <v>DECIMAL</v>
      </c>
      <c r="K267" s="13" t="s">
        <v>214</v>
      </c>
      <c r="L267" s="27" t="s">
        <v>48</v>
      </c>
      <c r="M267" s="27" t="s">
        <v>48</v>
      </c>
      <c r="N267" s="27"/>
      <c r="O267" s="27"/>
      <c r="P267" t="str">
        <f t="shared" si="73"/>
        <v>MEDIANVAL DECIMAL,</v>
      </c>
      <c r="Q267" t="str">
        <f>VLOOKUP($E267,MAPPING!$B$2:$F$7,3,0)</f>
        <v>DECIMAL</v>
      </c>
      <c r="R267" s="13" t="s">
        <v>214</v>
      </c>
      <c r="S267" s="27" t="s">
        <v>48</v>
      </c>
      <c r="T267" s="27" t="s">
        <v>48</v>
      </c>
      <c r="U267" s="27"/>
      <c r="V267" s="27"/>
      <c r="W267" t="str">
        <f t="shared" si="74"/>
        <v>MEDIANVAL DECIMAL(10,3),</v>
      </c>
      <c r="X267" t="str">
        <f>VLOOKUP($E267,MAPPING!$B$2:$F$7,4,0)</f>
        <v>DECIMAL</v>
      </c>
      <c r="Y267" s="13" t="s">
        <v>214</v>
      </c>
      <c r="Z267" s="27" t="s">
        <v>48</v>
      </c>
      <c r="AA267" s="27" t="s">
        <v>48</v>
      </c>
      <c r="AB267" s="27"/>
      <c r="AC267" s="27"/>
      <c r="AD267" s="29" t="str">
        <f t="shared" si="75"/>
        <v>MEDIANVAL DECIMAL(10,3),</v>
      </c>
      <c r="AE267" t="str">
        <f>VLOOKUP($E267,MAPPING!$B$2:$F$7,5,0)</f>
        <v>DECIMAL</v>
      </c>
      <c r="AF267" s="13" t="s">
        <v>214</v>
      </c>
      <c r="AG267" s="27" t="s">
        <v>48</v>
      </c>
      <c r="AH267" s="27" t="s">
        <v>48</v>
      </c>
      <c r="AI267" s="27"/>
      <c r="AJ267" s="27"/>
      <c r="AK267" t="str">
        <f t="shared" si="76"/>
        <v>MEDIANVAL DECIMAL(10,3),</v>
      </c>
    </row>
    <row r="268" ht="15.75" customHeight="1">
      <c r="A268" s="24"/>
      <c r="B268" s="24"/>
      <c r="C268" s="26">
        <v>10.0</v>
      </c>
      <c r="D268" t="s">
        <v>216</v>
      </c>
      <c r="E268" t="s">
        <v>17</v>
      </c>
      <c r="F268" s="13" t="s">
        <v>217</v>
      </c>
      <c r="G268" s="27" t="s">
        <v>48</v>
      </c>
      <c r="H268" s="27" t="s">
        <v>48</v>
      </c>
      <c r="I268" s="27"/>
      <c r="J268" t="str">
        <f>VLOOKUP($E268,MAPPING!$B$2:$F$7,2,0)</f>
        <v>DECIMAL</v>
      </c>
      <c r="K268" s="13" t="s">
        <v>217</v>
      </c>
      <c r="L268" s="27" t="s">
        <v>48</v>
      </c>
      <c r="M268" s="27" t="s">
        <v>48</v>
      </c>
      <c r="N268" s="27"/>
      <c r="O268" s="27"/>
      <c r="P268" t="str">
        <f t="shared" si="73"/>
        <v>STDDEV DECIMAL,</v>
      </c>
      <c r="Q268" t="str">
        <f>VLOOKUP($E268,MAPPING!$B$2:$F$7,3,0)</f>
        <v>DECIMAL</v>
      </c>
      <c r="R268" s="13" t="s">
        <v>217</v>
      </c>
      <c r="S268" s="27" t="s">
        <v>48</v>
      </c>
      <c r="T268" s="27" t="s">
        <v>48</v>
      </c>
      <c r="U268" s="27"/>
      <c r="V268" s="27"/>
      <c r="W268" t="str">
        <f t="shared" si="74"/>
        <v>STDDEV DECIMAL(10,4),</v>
      </c>
      <c r="X268" t="str">
        <f>VLOOKUP($E268,MAPPING!$B$2:$F$7,4,0)</f>
        <v>DECIMAL</v>
      </c>
      <c r="Y268" s="13" t="s">
        <v>217</v>
      </c>
      <c r="Z268" s="27" t="s">
        <v>48</v>
      </c>
      <c r="AA268" s="27" t="s">
        <v>48</v>
      </c>
      <c r="AB268" s="27"/>
      <c r="AC268" s="27"/>
      <c r="AD268" s="29" t="str">
        <f t="shared" si="75"/>
        <v>STDDEV DECIMAL(10,4),</v>
      </c>
      <c r="AE268" t="str">
        <f>VLOOKUP($E268,MAPPING!$B$2:$F$7,5,0)</f>
        <v>DECIMAL</v>
      </c>
      <c r="AF268" s="13" t="s">
        <v>217</v>
      </c>
      <c r="AG268" s="27" t="s">
        <v>48</v>
      </c>
      <c r="AH268" s="27" t="s">
        <v>48</v>
      </c>
      <c r="AI268" s="27"/>
      <c r="AJ268" s="27"/>
      <c r="AK268" t="str">
        <f t="shared" si="76"/>
        <v>STDDEV DECIMAL(10,4),</v>
      </c>
    </row>
    <row r="269" ht="15.75" customHeight="1">
      <c r="A269" s="24"/>
      <c r="B269" s="24"/>
      <c r="C269" s="26">
        <v>11.0</v>
      </c>
      <c r="D269" t="s">
        <v>218</v>
      </c>
      <c r="E269" t="s">
        <v>12</v>
      </c>
      <c r="F269">
        <v>10.0</v>
      </c>
      <c r="G269" s="27" t="s">
        <v>48</v>
      </c>
      <c r="H269" s="27" t="s">
        <v>48</v>
      </c>
      <c r="I269" s="27"/>
      <c r="J269" t="str">
        <f>VLOOKUP($E269,MAPPING!$B$2:$F$7,2,0)</f>
        <v>INT</v>
      </c>
      <c r="K269">
        <v>10.0</v>
      </c>
      <c r="L269" s="27" t="s">
        <v>48</v>
      </c>
      <c r="M269" s="27" t="s">
        <v>48</v>
      </c>
      <c r="N269" s="27"/>
      <c r="O269" s="27"/>
      <c r="P269" t="str">
        <f t="shared" si="73"/>
        <v>NUMDISTINCT INT,</v>
      </c>
      <c r="Q269" t="str">
        <f>VLOOKUP($E269,MAPPING!$B$2:$F$7,3,0)</f>
        <v>INTEGER</v>
      </c>
      <c r="R269">
        <v>10.0</v>
      </c>
      <c r="S269" s="27" t="s">
        <v>48</v>
      </c>
      <c r="T269" s="27" t="s">
        <v>48</v>
      </c>
      <c r="U269" s="27"/>
      <c r="V269" s="27"/>
      <c r="W269" t="str">
        <f t="shared" si="74"/>
        <v>NUMDISTINCT INTEGER(10),</v>
      </c>
      <c r="X269" t="str">
        <f>VLOOKUP($E269,MAPPING!$B$2:$F$7,4,0)</f>
        <v>INTEGER</v>
      </c>
      <c r="Y269">
        <v>10.0</v>
      </c>
      <c r="Z269" s="27" t="s">
        <v>48</v>
      </c>
      <c r="AA269" s="27" t="s">
        <v>48</v>
      </c>
      <c r="AB269" s="27"/>
      <c r="AC269" s="27"/>
      <c r="AD269" s="29" t="str">
        <f t="shared" si="75"/>
        <v>NUMDISTINCT INTEGER,</v>
      </c>
      <c r="AE269" t="str">
        <f>VLOOKUP($E269,MAPPING!$B$2:$F$7,5,0)</f>
        <v>INTEGER</v>
      </c>
      <c r="AF269">
        <v>10.0</v>
      </c>
      <c r="AG269" s="27" t="s">
        <v>48</v>
      </c>
      <c r="AH269" s="27" t="s">
        <v>48</v>
      </c>
      <c r="AI269" s="27"/>
      <c r="AJ269" s="27"/>
      <c r="AK269" t="str">
        <f t="shared" si="76"/>
        <v>NUMDISTINCT INTEGER,</v>
      </c>
    </row>
    <row r="270" ht="15.75" customHeight="1">
      <c r="A270" s="24"/>
      <c r="B270" s="24"/>
      <c r="C270" s="26">
        <v>12.0</v>
      </c>
      <c r="D270" t="s">
        <v>219</v>
      </c>
      <c r="E270" t="s">
        <v>17</v>
      </c>
      <c r="F270" s="13" t="s">
        <v>23</v>
      </c>
      <c r="G270" s="27" t="s">
        <v>48</v>
      </c>
      <c r="H270" s="27" t="s">
        <v>48</v>
      </c>
      <c r="I270" s="27"/>
      <c r="J270" t="str">
        <f>VLOOKUP($E270,MAPPING!$B$2:$F$7,2,0)</f>
        <v>DECIMAL</v>
      </c>
      <c r="K270" s="13" t="s">
        <v>23</v>
      </c>
      <c r="L270" s="27" t="s">
        <v>48</v>
      </c>
      <c r="M270" s="27" t="s">
        <v>48</v>
      </c>
      <c r="N270" s="27"/>
      <c r="O270" s="27"/>
      <c r="P270" t="str">
        <f t="shared" si="73"/>
        <v>PERDISTINCT DECIMAL,</v>
      </c>
      <c r="Q270" t="str">
        <f>VLOOKUP($E270,MAPPING!$B$2:$F$7,3,0)</f>
        <v>DECIMAL</v>
      </c>
      <c r="R270" s="13" t="s">
        <v>23</v>
      </c>
      <c r="S270" s="27" t="s">
        <v>48</v>
      </c>
      <c r="T270" s="27" t="s">
        <v>48</v>
      </c>
      <c r="U270" s="27"/>
      <c r="V270" s="27"/>
      <c r="W270" t="str">
        <f t="shared" si="74"/>
        <v>PERDISTINCT DECIMAL(10,2),</v>
      </c>
      <c r="X270" t="str">
        <f>VLOOKUP($E270,MAPPING!$B$2:$F$7,4,0)</f>
        <v>DECIMAL</v>
      </c>
      <c r="Y270" s="13" t="s">
        <v>23</v>
      </c>
      <c r="Z270" s="27" t="s">
        <v>48</v>
      </c>
      <c r="AA270" s="27" t="s">
        <v>48</v>
      </c>
      <c r="AB270" s="27"/>
      <c r="AC270" s="27"/>
      <c r="AD270" s="29" t="str">
        <f t="shared" si="75"/>
        <v>PERDISTINCT DECIMAL(10,2),</v>
      </c>
      <c r="AE270" t="str">
        <f>VLOOKUP($E270,MAPPING!$B$2:$F$7,5,0)</f>
        <v>DECIMAL</v>
      </c>
      <c r="AF270" s="13" t="s">
        <v>23</v>
      </c>
      <c r="AG270" s="27" t="s">
        <v>48</v>
      </c>
      <c r="AH270" s="27" t="s">
        <v>48</v>
      </c>
      <c r="AI270" s="27"/>
      <c r="AJ270" s="27"/>
      <c r="AK270" t="str">
        <f t="shared" si="76"/>
        <v>PERDISTINCT DECIMAL(10,2),</v>
      </c>
    </row>
    <row r="271" ht="15.75" customHeight="1">
      <c r="A271" s="24"/>
      <c r="B271" s="24"/>
      <c r="C271" s="26">
        <v>13.0</v>
      </c>
      <c r="D271" t="s">
        <v>220</v>
      </c>
      <c r="E271" t="s">
        <v>12</v>
      </c>
      <c r="F271">
        <v>10.0</v>
      </c>
      <c r="G271" s="27" t="s">
        <v>48</v>
      </c>
      <c r="H271" s="27" t="s">
        <v>48</v>
      </c>
      <c r="I271" s="27"/>
      <c r="J271" t="str">
        <f>VLOOKUP($E271,MAPPING!$B$2:$F$7,2,0)</f>
        <v>INT</v>
      </c>
      <c r="K271">
        <v>10.0</v>
      </c>
      <c r="L271" s="27" t="s">
        <v>48</v>
      </c>
      <c r="M271" s="27" t="s">
        <v>48</v>
      </c>
      <c r="N271" s="27"/>
      <c r="O271" s="27"/>
      <c r="P271" t="str">
        <f t="shared" si="73"/>
        <v>NUMNULL INT,</v>
      </c>
      <c r="Q271" t="str">
        <f>VLOOKUP($E271,MAPPING!$B$2:$F$7,3,0)</f>
        <v>INTEGER</v>
      </c>
      <c r="R271">
        <v>10.0</v>
      </c>
      <c r="S271" s="27" t="s">
        <v>48</v>
      </c>
      <c r="T271" s="27" t="s">
        <v>48</v>
      </c>
      <c r="U271" s="27"/>
      <c r="V271" s="27"/>
      <c r="W271" t="str">
        <f t="shared" si="74"/>
        <v>NUMNULL INTEGER(10),</v>
      </c>
      <c r="X271" t="str">
        <f>VLOOKUP($E271,MAPPING!$B$2:$F$7,4,0)</f>
        <v>INTEGER</v>
      </c>
      <c r="Y271">
        <v>10.0</v>
      </c>
      <c r="Z271" s="27" t="s">
        <v>48</v>
      </c>
      <c r="AA271" s="27" t="s">
        <v>48</v>
      </c>
      <c r="AB271" s="27"/>
      <c r="AC271" s="27"/>
      <c r="AD271" s="29" t="str">
        <f t="shared" si="75"/>
        <v>NUMNULL INTEGER,</v>
      </c>
      <c r="AE271" t="str">
        <f>VLOOKUP($E271,MAPPING!$B$2:$F$7,5,0)</f>
        <v>INTEGER</v>
      </c>
      <c r="AF271">
        <v>10.0</v>
      </c>
      <c r="AG271" s="27" t="s">
        <v>48</v>
      </c>
      <c r="AH271" s="27" t="s">
        <v>48</v>
      </c>
      <c r="AI271" s="27"/>
      <c r="AJ271" s="27"/>
      <c r="AK271" t="str">
        <f t="shared" si="76"/>
        <v>NUMNULL INTEGER,</v>
      </c>
    </row>
    <row r="272" ht="15.75" customHeight="1">
      <c r="A272" s="24"/>
      <c r="B272" s="24"/>
      <c r="C272" s="26">
        <v>14.0</v>
      </c>
      <c r="D272" t="s">
        <v>221</v>
      </c>
      <c r="E272" t="s">
        <v>17</v>
      </c>
      <c r="F272" s="13" t="s">
        <v>23</v>
      </c>
      <c r="G272" s="27" t="s">
        <v>48</v>
      </c>
      <c r="H272" s="27" t="s">
        <v>48</v>
      </c>
      <c r="I272" s="27"/>
      <c r="J272" t="str">
        <f>VLOOKUP($E272,MAPPING!$B$2:$F$7,2,0)</f>
        <v>DECIMAL</v>
      </c>
      <c r="K272" s="13" t="s">
        <v>23</v>
      </c>
      <c r="L272" s="27" t="s">
        <v>48</v>
      </c>
      <c r="M272" s="27" t="s">
        <v>48</v>
      </c>
      <c r="N272" s="27"/>
      <c r="O272" s="27"/>
      <c r="P272" t="str">
        <f t="shared" si="73"/>
        <v>PERNULL DECIMAL,</v>
      </c>
      <c r="Q272" t="str">
        <f>VLOOKUP($E272,MAPPING!$B$2:$F$7,3,0)</f>
        <v>DECIMAL</v>
      </c>
      <c r="R272" s="13" t="s">
        <v>23</v>
      </c>
      <c r="S272" s="27" t="s">
        <v>48</v>
      </c>
      <c r="T272" s="27" t="s">
        <v>48</v>
      </c>
      <c r="U272" s="27"/>
      <c r="V272" s="27"/>
      <c r="W272" t="str">
        <f t="shared" si="74"/>
        <v>PERNULL DECIMAL(10,2),</v>
      </c>
      <c r="X272" t="str">
        <f>VLOOKUP($E272,MAPPING!$B$2:$F$7,4,0)</f>
        <v>DECIMAL</v>
      </c>
      <c r="Y272" s="13" t="s">
        <v>23</v>
      </c>
      <c r="Z272" s="27" t="s">
        <v>48</v>
      </c>
      <c r="AA272" s="27" t="s">
        <v>48</v>
      </c>
      <c r="AB272" s="27"/>
      <c r="AC272" s="27"/>
      <c r="AD272" s="29" t="str">
        <f t="shared" si="75"/>
        <v>PERNULL DECIMAL(10,2),</v>
      </c>
      <c r="AE272" t="str">
        <f>VLOOKUP($E272,MAPPING!$B$2:$F$7,5,0)</f>
        <v>DECIMAL</v>
      </c>
      <c r="AF272" s="13" t="s">
        <v>23</v>
      </c>
      <c r="AG272" s="27" t="s">
        <v>48</v>
      </c>
      <c r="AH272" s="27" t="s">
        <v>48</v>
      </c>
      <c r="AI272" s="27"/>
      <c r="AJ272" s="27"/>
      <c r="AK272" t="str">
        <f t="shared" si="76"/>
        <v>PERNULL DECIMAL(10,2),</v>
      </c>
    </row>
    <row r="273" ht="15.75" customHeight="1">
      <c r="A273" s="24"/>
      <c r="B273" s="24"/>
      <c r="C273" s="26">
        <v>15.0</v>
      </c>
      <c r="D273" t="s">
        <v>222</v>
      </c>
      <c r="E273" t="s">
        <v>17</v>
      </c>
      <c r="F273" s="13" t="s">
        <v>23</v>
      </c>
      <c r="G273" s="27" t="s">
        <v>48</v>
      </c>
      <c r="H273" s="27" t="s">
        <v>48</v>
      </c>
      <c r="I273" s="27"/>
      <c r="J273" t="str">
        <f>VLOOKUP($E273,MAPPING!$B$2:$F$7,2,0)</f>
        <v>DECIMAL</v>
      </c>
      <c r="K273" s="13" t="s">
        <v>23</v>
      </c>
      <c r="L273" s="27" t="s">
        <v>48</v>
      </c>
      <c r="M273" s="27" t="s">
        <v>48</v>
      </c>
      <c r="N273" s="27"/>
      <c r="O273" s="27"/>
      <c r="P273" s="28" t="str">
        <f t="shared" si="73"/>
        <v>SIXSIGMA DECIMAL,</v>
      </c>
      <c r="Q273" t="str">
        <f>VLOOKUP($E273,MAPPING!$B$2:$F$7,3,0)</f>
        <v>DECIMAL</v>
      </c>
      <c r="R273" s="13" t="s">
        <v>23</v>
      </c>
      <c r="S273" s="27" t="s">
        <v>48</v>
      </c>
      <c r="T273" s="27" t="s">
        <v>48</v>
      </c>
      <c r="U273" s="27"/>
      <c r="V273" s="27"/>
      <c r="W273" t="str">
        <f t="shared" si="74"/>
        <v>SIXSIGMA DECIMAL(10,2),</v>
      </c>
      <c r="X273" t="str">
        <f>VLOOKUP($E273,MAPPING!$B$2:$F$7,4,0)</f>
        <v>DECIMAL</v>
      </c>
      <c r="Y273" s="13" t="s">
        <v>23</v>
      </c>
      <c r="Z273" s="27" t="s">
        <v>48</v>
      </c>
      <c r="AA273" s="27" t="s">
        <v>48</v>
      </c>
      <c r="AB273" s="27"/>
      <c r="AC273" s="27"/>
      <c r="AD273" s="29" t="str">
        <f t="shared" si="75"/>
        <v>SIXSIGMA DECIMAL(10,2),</v>
      </c>
      <c r="AE273" t="str">
        <f>VLOOKUP($E273,MAPPING!$B$2:$F$7,5,0)</f>
        <v>DECIMAL</v>
      </c>
      <c r="AF273" s="13" t="s">
        <v>23</v>
      </c>
      <c r="AG273" s="27" t="s">
        <v>48</v>
      </c>
      <c r="AH273" s="27" t="s">
        <v>48</v>
      </c>
      <c r="AI273" s="27"/>
      <c r="AJ273" s="27"/>
      <c r="AK273" t="str">
        <f t="shared" si="76"/>
        <v>SIXSIGMA DECIMAL(10,2),</v>
      </c>
    </row>
    <row r="274" ht="15.75" customHeight="1">
      <c r="A274" s="24"/>
      <c r="B274" s="24"/>
      <c r="C274" s="33">
        <v>16.0</v>
      </c>
      <c r="D274" t="s">
        <v>223</v>
      </c>
      <c r="E274" t="s">
        <v>12</v>
      </c>
      <c r="F274">
        <v>10.0</v>
      </c>
      <c r="G274" s="27" t="s">
        <v>48</v>
      </c>
      <c r="H274" s="27" t="s">
        <v>48</v>
      </c>
      <c r="I274" s="27"/>
      <c r="J274" t="str">
        <f>VLOOKUP($E274,MAPPING!$B$2:$F$7,2,0)</f>
        <v>INT</v>
      </c>
      <c r="K274">
        <v>10.0</v>
      </c>
      <c r="L274" s="27" t="s">
        <v>48</v>
      </c>
      <c r="M274" s="27" t="s">
        <v>48</v>
      </c>
      <c r="N274" s="27"/>
      <c r="O274" s="27"/>
      <c r="P274" t="str">
        <f>CONCATENATE(UPPER($D274)," ",J274,");",)</f>
        <v>VERSION INT);</v>
      </c>
      <c r="Q274" t="str">
        <f>VLOOKUP($E274,MAPPING!$B$2:$F$7,3,0)</f>
        <v>INTEGER</v>
      </c>
      <c r="R274">
        <v>10.0</v>
      </c>
      <c r="S274" s="27" t="s">
        <v>48</v>
      </c>
      <c r="T274" s="27" t="s">
        <v>48</v>
      </c>
      <c r="U274" s="27"/>
      <c r="V274" s="27"/>
      <c r="W274" t="str">
        <f>CONCATENATE(UPPER($D274)," ",Q274,"(",R274,")",IF(U274&lt;&gt;"",CONCATENATE(" DEFAULT ",U274),""),IF(S274="Y"," NOT NULL",""),");")</f>
        <v>VERSION INTEGER(10));</v>
      </c>
      <c r="X274" t="str">
        <f>VLOOKUP($E274,MAPPING!$B$2:$F$7,4,0)</f>
        <v>INTEGER</v>
      </c>
      <c r="Y274">
        <v>10.0</v>
      </c>
      <c r="Z274" s="27" t="s">
        <v>48</v>
      </c>
      <c r="AA274" s="27" t="s">
        <v>48</v>
      </c>
      <c r="AB274" s="27"/>
      <c r="AC274" s="27"/>
      <c r="AD274" s="29" t="str">
        <f>CONCATENATE(UPPER($D274)," ",X274,IF(X274="INTEGER","",CONCATENATE("(",Y274,")")) ,IF(Z274="Y"," NOT NULL",""),")")</f>
        <v>VERSION INTEGER)</v>
      </c>
      <c r="AE274" t="str">
        <f>VLOOKUP($E274,MAPPING!$B$2:$F$7,5,0)</f>
        <v>INTEGER</v>
      </c>
      <c r="AF274">
        <v>10.0</v>
      </c>
      <c r="AG274" s="27" t="s">
        <v>48</v>
      </c>
      <c r="AH274" s="27" t="s">
        <v>48</v>
      </c>
      <c r="AI274" s="27"/>
      <c r="AJ274" s="27"/>
      <c r="AK274" t="str">
        <f>CONCATENATE(UPPER($D274)," ",AE274,IF(AE274="INTEGER","",CONCATENATE("(",AF274,")")),IF(AI274&lt;&gt;"",CONCATENATE(" DEFAULT ",AI274),""),IF(AG274="Y"," NOT NULL",""),");")</f>
        <v>VERSION INTEGER);</v>
      </c>
    </row>
    <row r="275" ht="15.75" customHeight="1">
      <c r="A275" s="24"/>
      <c r="B275" s="25" t="s">
        <v>224</v>
      </c>
      <c r="C275" s="26">
        <v>0.0</v>
      </c>
      <c r="D275" t="s">
        <v>225</v>
      </c>
      <c r="E275" t="s">
        <v>7</v>
      </c>
      <c r="F275" s="13">
        <v>50.0</v>
      </c>
      <c r="G275" s="27" t="s">
        <v>48</v>
      </c>
      <c r="H275" s="27" t="s">
        <v>48</v>
      </c>
      <c r="I275" s="27"/>
      <c r="J275" t="str">
        <f>VLOOKUP($E275,MAPPING!$B$2:$F$7,2,0)</f>
        <v>STRING</v>
      </c>
      <c r="K275" s="13">
        <v>50.0</v>
      </c>
      <c r="L275" s="27" t="s">
        <v>48</v>
      </c>
      <c r="M275" s="27" t="s">
        <v>48</v>
      </c>
      <c r="N275" s="27"/>
      <c r="O275" s="28" t="str">
        <f>CONCATENATE("DROP TABLE IF EXISTS ",UPPER($B$275),";",CHAR(10),"CREATE TABLE ",UPPER($B$275),"(")</f>
        <v>DROP TABLE IF EXISTS DQ_RULE_RESULTS;
CREATE TABLE DQ_RULE_RESULTS(</v>
      </c>
      <c r="P275" t="str">
        <f t="shared" ref="P275:P290" si="77">CONCATENATE(UPPER($D275)," ",J275,",")</f>
        <v>ROWKEY STRING,</v>
      </c>
      <c r="Q275" t="str">
        <f>VLOOKUP($E275,MAPPING!$B$2:$F$7,3,0)</f>
        <v>VARCHAR</v>
      </c>
      <c r="R275" s="13">
        <v>50.0</v>
      </c>
      <c r="S275" s="27" t="s">
        <v>48</v>
      </c>
      <c r="T275" s="27" t="s">
        <v>48</v>
      </c>
      <c r="U275" s="27"/>
      <c r="V275" s="28" t="str">
        <f>CONCATENATE("DROP TABLE IF EXISTS ",UPPER($B$275),";",CHAR(10),"CREATE TABLE ",UPPER($B$275),"(")</f>
        <v>DROP TABLE IF EXISTS DQ_RULE_RESULTS;
CREATE TABLE DQ_RULE_RESULTS(</v>
      </c>
      <c r="W275" t="str">
        <f t="shared" ref="W275:W290" si="78">CONCATENATE(UPPER($D275)," ",Q275,"(",R275,")",IF(U275&lt;&gt;"",CONCATENATE(" DEFAULT ",U275),""),IF(S275="Y"," NOT NULL",""),",")</f>
        <v>ROWKEY VARCHAR(50),</v>
      </c>
      <c r="X275" t="str">
        <f>VLOOKUP($E275,MAPPING!$B$2:$F$7,4,0)</f>
        <v>VARCHAR2</v>
      </c>
      <c r="Y275" s="13">
        <v>50.0</v>
      </c>
      <c r="Z275" s="27" t="s">
        <v>48</v>
      </c>
      <c r="AA275" s="27" t="s">
        <v>48</v>
      </c>
      <c r="AB275" s="27"/>
      <c r="AC275" s="28" t="str">
        <f>CONCATENATE("DROP TABLE ",UPPER($B$275),";",CHAR(10),"CREATE TABLE ",UPPER($B$275),"(",CHAR(10),)</f>
        <v>DROP TABLE DQ_RULE_RESULTS;
CREATE TABLE DQ_RULE_RESULTS(
</v>
      </c>
      <c r="AD275" s="29" t="str">
        <f t="shared" ref="AD275:AD290" si="79">CONCATENATE(UPPER($D275)," ",X275,IF(X275="INTEGER","",CONCATENATE("(",Y275,")")) ,IF(Z275="Y"," NOT NULL",""),",")</f>
        <v>ROWKEY VARCHAR2(50),</v>
      </c>
      <c r="AE275" t="str">
        <f>VLOOKUP($E275,MAPPING!$B$2:$F$7,5,0)</f>
        <v> VARCHAR</v>
      </c>
      <c r="AF275" s="13">
        <v>50.0</v>
      </c>
      <c r="AG275" s="27" t="s">
        <v>48</v>
      </c>
      <c r="AH275" s="27" t="s">
        <v>48</v>
      </c>
      <c r="AI275" s="27"/>
      <c r="AJ275" s="28" t="str">
        <f>CONCATENATE("DROP TABLE IF EXISTS ",UPPER($B$275),";",CHAR(10),"CREATE TABLE ",UPPER($B$275),"(")</f>
        <v>DROP TABLE IF EXISTS DQ_RULE_RESULTS;
CREATE TABLE DQ_RULE_RESULTS(</v>
      </c>
      <c r="AK275" t="str">
        <f t="shared" ref="AK275:AK290" si="80">CONCATENATE(UPPER($D275)," ",AE275,IF(AE275="INTEGER","",CONCATENATE("(",AF275,")")),IF(AI275&lt;&gt;"",CONCATENATE(" DEFAULT ",AI275),""),IF(AG275="Y"," NOT NULL",""),",")</f>
        <v>ROWKEY  VARCHAR(50),</v>
      </c>
    </row>
    <row r="276" ht="15.75" customHeight="1">
      <c r="A276" s="24"/>
      <c r="B276" s="24"/>
      <c r="C276" s="26">
        <v>1.0</v>
      </c>
      <c r="D276" t="s">
        <v>226</v>
      </c>
      <c r="E276" t="s">
        <v>7</v>
      </c>
      <c r="F276" s="13">
        <v>50.0</v>
      </c>
      <c r="G276" s="27" t="s">
        <v>48</v>
      </c>
      <c r="H276" s="27" t="s">
        <v>48</v>
      </c>
      <c r="I276" s="27"/>
      <c r="J276" t="str">
        <f>VLOOKUP($E276,MAPPING!$B$2:$F$7,2,0)</f>
        <v>STRING</v>
      </c>
      <c r="K276" s="13">
        <v>50.0</v>
      </c>
      <c r="L276" s="27" t="s">
        <v>48</v>
      </c>
      <c r="M276" s="27" t="s">
        <v>48</v>
      </c>
      <c r="N276" s="27"/>
      <c r="O276" s="27"/>
      <c r="P276" t="str">
        <f t="shared" si="77"/>
        <v>DATAPODUUID STRING,</v>
      </c>
      <c r="Q276" t="str">
        <f>VLOOKUP($E276,MAPPING!$B$2:$F$7,3,0)</f>
        <v>VARCHAR</v>
      </c>
      <c r="R276" s="13">
        <v>50.0</v>
      </c>
      <c r="S276" s="27" t="s">
        <v>48</v>
      </c>
      <c r="T276" s="27" t="s">
        <v>48</v>
      </c>
      <c r="U276" s="27"/>
      <c r="V276" s="27"/>
      <c r="W276" t="str">
        <f t="shared" si="78"/>
        <v>DATAPODUUID VARCHAR(50),</v>
      </c>
      <c r="X276" t="str">
        <f>VLOOKUP($E276,MAPPING!$B$2:$F$7,4,0)</f>
        <v>VARCHAR2</v>
      </c>
      <c r="Y276" s="13">
        <v>50.0</v>
      </c>
      <c r="Z276" s="27" t="s">
        <v>48</v>
      </c>
      <c r="AA276" s="27" t="s">
        <v>48</v>
      </c>
      <c r="AB276" s="27"/>
      <c r="AC276" s="27"/>
      <c r="AD276" s="29" t="str">
        <f t="shared" si="79"/>
        <v>DATAPODUUID VARCHAR2(50),</v>
      </c>
      <c r="AE276" t="str">
        <f>VLOOKUP($E276,MAPPING!$B$2:$F$7,5,0)</f>
        <v> VARCHAR</v>
      </c>
      <c r="AF276" s="13">
        <v>50.0</v>
      </c>
      <c r="AG276" s="27" t="s">
        <v>48</v>
      </c>
      <c r="AH276" s="27" t="s">
        <v>48</v>
      </c>
      <c r="AI276" s="27"/>
      <c r="AJ276" s="27"/>
      <c r="AK276" t="str">
        <f t="shared" si="80"/>
        <v>DATAPODUUID  VARCHAR(50),</v>
      </c>
    </row>
    <row r="277" ht="15.75" customHeight="1">
      <c r="A277" s="24"/>
      <c r="B277" s="24"/>
      <c r="C277" s="26">
        <v>2.0</v>
      </c>
      <c r="D277" t="s">
        <v>227</v>
      </c>
      <c r="E277" t="s">
        <v>7</v>
      </c>
      <c r="F277" s="13">
        <v>50.0</v>
      </c>
      <c r="G277" s="27" t="s">
        <v>48</v>
      </c>
      <c r="H277" s="27" t="s">
        <v>48</v>
      </c>
      <c r="I277" s="27"/>
      <c r="J277" t="str">
        <f>VLOOKUP($E277,MAPPING!$B$2:$F$7,2,0)</f>
        <v>STRING</v>
      </c>
      <c r="K277" s="13">
        <v>50.0</v>
      </c>
      <c r="L277" s="27" t="s">
        <v>48</v>
      </c>
      <c r="M277" s="27" t="s">
        <v>48</v>
      </c>
      <c r="N277" s="27"/>
      <c r="O277" s="27"/>
      <c r="P277" t="str">
        <f t="shared" si="77"/>
        <v>DATAPODVERSION STRING,</v>
      </c>
      <c r="Q277" t="str">
        <f>VLOOKUP($E277,MAPPING!$B$2:$F$7,3,0)</f>
        <v>VARCHAR</v>
      </c>
      <c r="R277" s="13">
        <v>50.0</v>
      </c>
      <c r="S277" s="27" t="s">
        <v>48</v>
      </c>
      <c r="T277" s="27" t="s">
        <v>48</v>
      </c>
      <c r="U277" s="27"/>
      <c r="V277" s="27"/>
      <c r="W277" t="str">
        <f t="shared" si="78"/>
        <v>DATAPODVERSION VARCHAR(50),</v>
      </c>
      <c r="X277" t="str">
        <f>VLOOKUP($E277,MAPPING!$B$2:$F$7,4,0)</f>
        <v>VARCHAR2</v>
      </c>
      <c r="Y277" s="13">
        <v>50.0</v>
      </c>
      <c r="Z277" s="27" t="s">
        <v>48</v>
      </c>
      <c r="AA277" s="27" t="s">
        <v>48</v>
      </c>
      <c r="AB277" s="27"/>
      <c r="AC277" s="27"/>
      <c r="AD277" s="29" t="str">
        <f t="shared" si="79"/>
        <v>DATAPODVERSION VARCHAR2(50),</v>
      </c>
      <c r="AE277" t="str">
        <f>VLOOKUP($E277,MAPPING!$B$2:$F$7,5,0)</f>
        <v> VARCHAR</v>
      </c>
      <c r="AF277" s="13">
        <v>50.0</v>
      </c>
      <c r="AG277" s="27" t="s">
        <v>48</v>
      </c>
      <c r="AH277" s="27" t="s">
        <v>48</v>
      </c>
      <c r="AI277" s="27"/>
      <c r="AJ277" s="27"/>
      <c r="AK277" t="str">
        <f t="shared" si="80"/>
        <v>DATAPODVERSION  VARCHAR(50),</v>
      </c>
    </row>
    <row r="278" ht="15.75" customHeight="1">
      <c r="A278" s="24"/>
      <c r="B278" s="24"/>
      <c r="C278" s="26">
        <v>3.0</v>
      </c>
      <c r="D278" t="s">
        <v>228</v>
      </c>
      <c r="E278" t="s">
        <v>7</v>
      </c>
      <c r="F278" s="13">
        <v>100.0</v>
      </c>
      <c r="G278" s="27" t="s">
        <v>48</v>
      </c>
      <c r="H278" s="27" t="s">
        <v>48</v>
      </c>
      <c r="I278" s="27"/>
      <c r="J278" t="str">
        <f>VLOOKUP($E278,MAPPING!$B$2:$F$7,2,0)</f>
        <v>STRING</v>
      </c>
      <c r="K278" s="13">
        <v>100.0</v>
      </c>
      <c r="L278" s="27" t="s">
        <v>48</v>
      </c>
      <c r="M278" s="27" t="s">
        <v>48</v>
      </c>
      <c r="N278" s="27"/>
      <c r="O278" s="27"/>
      <c r="P278" t="str">
        <f t="shared" si="77"/>
        <v>DATAPODNAME STRING,</v>
      </c>
      <c r="Q278" t="str">
        <f>VLOOKUP($E278,MAPPING!$B$2:$F$7,3,0)</f>
        <v>VARCHAR</v>
      </c>
      <c r="R278" s="13">
        <v>100.0</v>
      </c>
      <c r="S278" s="27" t="s">
        <v>48</v>
      </c>
      <c r="T278" s="27" t="s">
        <v>48</v>
      </c>
      <c r="U278" s="27"/>
      <c r="V278" s="27"/>
      <c r="W278" t="str">
        <f t="shared" si="78"/>
        <v>DATAPODNAME VARCHAR(100),</v>
      </c>
      <c r="X278" t="str">
        <f>VLOOKUP($E278,MAPPING!$B$2:$F$7,4,0)</f>
        <v>VARCHAR2</v>
      </c>
      <c r="Y278" s="13">
        <v>100.0</v>
      </c>
      <c r="Z278" s="27" t="s">
        <v>48</v>
      </c>
      <c r="AA278" s="27" t="s">
        <v>48</v>
      </c>
      <c r="AB278" s="27"/>
      <c r="AC278" s="27"/>
      <c r="AD278" s="29" t="str">
        <f t="shared" si="79"/>
        <v>DATAPODNAME VARCHAR2(100),</v>
      </c>
      <c r="AE278" t="str">
        <f>VLOOKUP($E278,MAPPING!$B$2:$F$7,5,0)</f>
        <v> VARCHAR</v>
      </c>
      <c r="AF278" s="13">
        <v>100.0</v>
      </c>
      <c r="AG278" s="27" t="s">
        <v>48</v>
      </c>
      <c r="AH278" s="27" t="s">
        <v>48</v>
      </c>
      <c r="AI278" s="27"/>
      <c r="AJ278" s="27"/>
      <c r="AK278" t="str">
        <f t="shared" si="80"/>
        <v>DATAPODNAME  VARCHAR(100),</v>
      </c>
    </row>
    <row r="279" ht="15.75" customHeight="1">
      <c r="A279" s="24"/>
      <c r="B279" s="24"/>
      <c r="C279" s="26">
        <v>4.0</v>
      </c>
      <c r="D279" t="s">
        <v>229</v>
      </c>
      <c r="E279" t="s">
        <v>7</v>
      </c>
      <c r="F279" s="13">
        <v>50.0</v>
      </c>
      <c r="G279" s="27" t="s">
        <v>48</v>
      </c>
      <c r="H279" s="27" t="s">
        <v>48</v>
      </c>
      <c r="I279" s="27"/>
      <c r="J279" t="str">
        <f>VLOOKUP($E279,MAPPING!$B$2:$F$7,2,0)</f>
        <v>STRING</v>
      </c>
      <c r="K279" s="13">
        <v>50.0</v>
      </c>
      <c r="L279" s="27" t="s">
        <v>48</v>
      </c>
      <c r="M279" s="27" t="s">
        <v>48</v>
      </c>
      <c r="N279" s="27"/>
      <c r="O279" s="27"/>
      <c r="P279" t="str">
        <f t="shared" si="77"/>
        <v>ATTRIBUTEID STRING,</v>
      </c>
      <c r="Q279" t="str">
        <f>VLOOKUP($E279,MAPPING!$B$2:$F$7,3,0)</f>
        <v>VARCHAR</v>
      </c>
      <c r="R279" s="13">
        <v>50.0</v>
      </c>
      <c r="S279" s="27" t="s">
        <v>48</v>
      </c>
      <c r="T279" s="27" t="s">
        <v>48</v>
      </c>
      <c r="U279" s="27"/>
      <c r="V279" s="27"/>
      <c r="W279" t="str">
        <f t="shared" si="78"/>
        <v>ATTRIBUTEID VARCHAR(50),</v>
      </c>
      <c r="X279" t="str">
        <f>VLOOKUP($E279,MAPPING!$B$2:$F$7,4,0)</f>
        <v>VARCHAR2</v>
      </c>
      <c r="Y279" s="13">
        <v>50.0</v>
      </c>
      <c r="Z279" s="27" t="s">
        <v>48</v>
      </c>
      <c r="AA279" s="27" t="s">
        <v>48</v>
      </c>
      <c r="AB279" s="27"/>
      <c r="AC279" s="27"/>
      <c r="AD279" s="29" t="str">
        <f t="shared" si="79"/>
        <v>ATTRIBUTEID VARCHAR2(50),</v>
      </c>
      <c r="AE279" t="str">
        <f>VLOOKUP($E279,MAPPING!$B$2:$F$7,5,0)</f>
        <v> VARCHAR</v>
      </c>
      <c r="AF279" s="13">
        <v>50.0</v>
      </c>
      <c r="AG279" s="27" t="s">
        <v>48</v>
      </c>
      <c r="AH279" s="27" t="s">
        <v>48</v>
      </c>
      <c r="AI279" s="27"/>
      <c r="AJ279" s="27"/>
      <c r="AK279" t="str">
        <f t="shared" si="80"/>
        <v>ATTRIBUTEID  VARCHAR(50),</v>
      </c>
    </row>
    <row r="280" ht="15.75" customHeight="1">
      <c r="A280" s="24"/>
      <c r="B280" s="24"/>
      <c r="C280" s="26">
        <v>5.0</v>
      </c>
      <c r="D280" t="s">
        <v>230</v>
      </c>
      <c r="E280" t="s">
        <v>7</v>
      </c>
      <c r="F280" s="13">
        <v>100.0</v>
      </c>
      <c r="G280" s="27" t="s">
        <v>48</v>
      </c>
      <c r="H280" s="27" t="s">
        <v>48</v>
      </c>
      <c r="I280" s="27"/>
      <c r="J280" t="str">
        <f>VLOOKUP($E280,MAPPING!$B$2:$F$7,2,0)</f>
        <v>STRING</v>
      </c>
      <c r="K280" s="13">
        <v>100.0</v>
      </c>
      <c r="L280" s="27" t="s">
        <v>48</v>
      </c>
      <c r="M280" s="27" t="s">
        <v>48</v>
      </c>
      <c r="N280" s="27"/>
      <c r="O280" s="27"/>
      <c r="P280" t="str">
        <f t="shared" si="77"/>
        <v>ATTRIBUTENAME STRING,</v>
      </c>
      <c r="Q280" t="str">
        <f>VLOOKUP($E280,MAPPING!$B$2:$F$7,3,0)</f>
        <v>VARCHAR</v>
      </c>
      <c r="R280" s="13">
        <v>100.0</v>
      </c>
      <c r="S280" s="27" t="s">
        <v>48</v>
      </c>
      <c r="T280" s="27" t="s">
        <v>48</v>
      </c>
      <c r="U280" s="27"/>
      <c r="V280" s="27"/>
      <c r="W280" t="str">
        <f t="shared" si="78"/>
        <v>ATTRIBUTENAME VARCHAR(100),</v>
      </c>
      <c r="X280" t="str">
        <f>VLOOKUP($E280,MAPPING!$B$2:$F$7,4,0)</f>
        <v>VARCHAR2</v>
      </c>
      <c r="Y280" s="13">
        <v>100.0</v>
      </c>
      <c r="Z280" s="27" t="s">
        <v>48</v>
      </c>
      <c r="AA280" s="27" t="s">
        <v>48</v>
      </c>
      <c r="AB280" s="27"/>
      <c r="AC280" s="27"/>
      <c r="AD280" s="29" t="str">
        <f t="shared" si="79"/>
        <v>ATTRIBUTENAME VARCHAR2(100),</v>
      </c>
      <c r="AE280" t="str">
        <f>VLOOKUP($E280,MAPPING!$B$2:$F$7,5,0)</f>
        <v> VARCHAR</v>
      </c>
      <c r="AF280" s="13">
        <v>100.0</v>
      </c>
      <c r="AG280" s="27" t="s">
        <v>48</v>
      </c>
      <c r="AH280" s="27" t="s">
        <v>48</v>
      </c>
      <c r="AI280" s="27"/>
      <c r="AJ280" s="27"/>
      <c r="AK280" t="str">
        <f t="shared" si="80"/>
        <v>ATTRIBUTENAME  VARCHAR(100),</v>
      </c>
    </row>
    <row r="281" ht="15.75" customHeight="1">
      <c r="A281" s="24"/>
      <c r="B281" s="24"/>
      <c r="C281" s="26">
        <v>6.0</v>
      </c>
      <c r="D281" t="s">
        <v>231</v>
      </c>
      <c r="E281" t="s">
        <v>7</v>
      </c>
      <c r="F281" s="13">
        <v>50.0</v>
      </c>
      <c r="G281" s="27" t="s">
        <v>48</v>
      </c>
      <c r="H281" s="27" t="s">
        <v>48</v>
      </c>
      <c r="I281" s="27"/>
      <c r="J281" t="str">
        <f>VLOOKUP($E281,MAPPING!$B$2:$F$7,2,0)</f>
        <v>STRING</v>
      </c>
      <c r="K281" s="13">
        <v>50.0</v>
      </c>
      <c r="L281" s="27" t="s">
        <v>48</v>
      </c>
      <c r="M281" s="27" t="s">
        <v>48</v>
      </c>
      <c r="N281" s="27"/>
      <c r="O281" s="27"/>
      <c r="P281" t="str">
        <f t="shared" si="77"/>
        <v>ATTRIBUTEVALUE STRING,</v>
      </c>
      <c r="Q281" t="str">
        <f>VLOOKUP($E281,MAPPING!$B$2:$F$7,3,0)</f>
        <v>VARCHAR</v>
      </c>
      <c r="R281" s="13">
        <v>50.0</v>
      </c>
      <c r="S281" s="27" t="s">
        <v>48</v>
      </c>
      <c r="T281" s="27" t="s">
        <v>48</v>
      </c>
      <c r="U281" s="27"/>
      <c r="V281" s="27"/>
      <c r="W281" t="str">
        <f t="shared" si="78"/>
        <v>ATTRIBUTEVALUE VARCHAR(50),</v>
      </c>
      <c r="X281" t="str">
        <f>VLOOKUP($E281,MAPPING!$B$2:$F$7,4,0)</f>
        <v>VARCHAR2</v>
      </c>
      <c r="Y281" s="13">
        <v>50.0</v>
      </c>
      <c r="Z281" s="27" t="s">
        <v>48</v>
      </c>
      <c r="AA281" s="27" t="s">
        <v>48</v>
      </c>
      <c r="AB281" s="27"/>
      <c r="AC281" s="27"/>
      <c r="AD281" s="29" t="str">
        <f t="shared" si="79"/>
        <v>ATTRIBUTEVALUE VARCHAR2(50),</v>
      </c>
      <c r="AE281" t="str">
        <f>VLOOKUP($E281,MAPPING!$B$2:$F$7,5,0)</f>
        <v> VARCHAR</v>
      </c>
      <c r="AF281" s="13">
        <v>50.0</v>
      </c>
      <c r="AG281" s="27" t="s">
        <v>48</v>
      </c>
      <c r="AH281" s="27" t="s">
        <v>48</v>
      </c>
      <c r="AI281" s="27"/>
      <c r="AJ281" s="27"/>
      <c r="AK281" t="str">
        <f t="shared" si="80"/>
        <v>ATTRIBUTEVALUE  VARCHAR(50),</v>
      </c>
    </row>
    <row r="282" ht="15.75" customHeight="1">
      <c r="A282" s="24"/>
      <c r="B282" s="24"/>
      <c r="C282" s="26">
        <v>7.0</v>
      </c>
      <c r="D282" t="s">
        <v>232</v>
      </c>
      <c r="E282" t="s">
        <v>7</v>
      </c>
      <c r="F282" s="13">
        <v>50.0</v>
      </c>
      <c r="G282" s="27" t="s">
        <v>48</v>
      </c>
      <c r="H282" s="27" t="s">
        <v>48</v>
      </c>
      <c r="I282" s="27"/>
      <c r="J282" t="str">
        <f>VLOOKUP($E282,MAPPING!$B$2:$F$7,2,0)</f>
        <v>STRING</v>
      </c>
      <c r="K282" s="13">
        <v>50.0</v>
      </c>
      <c r="L282" s="27" t="s">
        <v>48</v>
      </c>
      <c r="M282" s="27" t="s">
        <v>48</v>
      </c>
      <c r="N282" s="27"/>
      <c r="O282" s="27"/>
      <c r="P282" t="str">
        <f t="shared" si="77"/>
        <v>NULLCHECK_PASS STRING,</v>
      </c>
      <c r="Q282" t="str">
        <f>VLOOKUP($E282,MAPPING!$B$2:$F$7,3,0)</f>
        <v>VARCHAR</v>
      </c>
      <c r="R282" s="13">
        <v>50.0</v>
      </c>
      <c r="S282" s="27" t="s">
        <v>48</v>
      </c>
      <c r="T282" s="27" t="s">
        <v>48</v>
      </c>
      <c r="U282" s="27"/>
      <c r="V282" s="27"/>
      <c r="W282" t="str">
        <f t="shared" si="78"/>
        <v>NULLCHECK_PASS VARCHAR(50),</v>
      </c>
      <c r="X282" t="str">
        <f>VLOOKUP($E282,MAPPING!$B$2:$F$7,4,0)</f>
        <v>VARCHAR2</v>
      </c>
      <c r="Y282" s="13">
        <v>50.0</v>
      </c>
      <c r="Z282" s="27" t="s">
        <v>48</v>
      </c>
      <c r="AA282" s="27" t="s">
        <v>48</v>
      </c>
      <c r="AB282" s="27"/>
      <c r="AC282" s="27"/>
      <c r="AD282" s="29" t="str">
        <f t="shared" si="79"/>
        <v>NULLCHECK_PASS VARCHAR2(50),</v>
      </c>
      <c r="AE282" t="str">
        <f>VLOOKUP($E282,MAPPING!$B$2:$F$7,5,0)</f>
        <v> VARCHAR</v>
      </c>
      <c r="AF282" s="13">
        <v>50.0</v>
      </c>
      <c r="AG282" s="27" t="s">
        <v>48</v>
      </c>
      <c r="AH282" s="27" t="s">
        <v>48</v>
      </c>
      <c r="AI282" s="27"/>
      <c r="AJ282" s="27"/>
      <c r="AK282" t="str">
        <f t="shared" si="80"/>
        <v>NULLCHECK_PASS  VARCHAR(50),</v>
      </c>
    </row>
    <row r="283" ht="15.75" customHeight="1">
      <c r="A283" s="24"/>
      <c r="B283" s="24"/>
      <c r="C283" s="26">
        <v>8.0</v>
      </c>
      <c r="D283" t="s">
        <v>233</v>
      </c>
      <c r="E283" t="s">
        <v>7</v>
      </c>
      <c r="F283" s="13">
        <v>50.0</v>
      </c>
      <c r="G283" s="27" t="s">
        <v>48</v>
      </c>
      <c r="H283" s="27" t="s">
        <v>48</v>
      </c>
      <c r="I283" s="27"/>
      <c r="J283" t="str">
        <f>VLOOKUP($E283,MAPPING!$B$2:$F$7,2,0)</f>
        <v>STRING</v>
      </c>
      <c r="K283" s="13">
        <v>50.0</v>
      </c>
      <c r="L283" s="27" t="s">
        <v>48</v>
      </c>
      <c r="M283" s="27" t="s">
        <v>48</v>
      </c>
      <c r="N283" s="27"/>
      <c r="O283" s="27"/>
      <c r="P283" t="str">
        <f t="shared" si="77"/>
        <v>VALUECHECK_PASS STRING,</v>
      </c>
      <c r="Q283" t="str">
        <f>VLOOKUP($E283,MAPPING!$B$2:$F$7,3,0)</f>
        <v>VARCHAR</v>
      </c>
      <c r="R283" s="13">
        <v>50.0</v>
      </c>
      <c r="S283" s="27" t="s">
        <v>48</v>
      </c>
      <c r="T283" s="27" t="s">
        <v>48</v>
      </c>
      <c r="U283" s="27"/>
      <c r="V283" s="27"/>
      <c r="W283" t="str">
        <f t="shared" si="78"/>
        <v>VALUECHECK_PASS VARCHAR(50),</v>
      </c>
      <c r="X283" t="str">
        <f>VLOOKUP($E283,MAPPING!$B$2:$F$7,4,0)</f>
        <v>VARCHAR2</v>
      </c>
      <c r="Y283" s="13">
        <v>50.0</v>
      </c>
      <c r="Z283" s="27" t="s">
        <v>48</v>
      </c>
      <c r="AA283" s="27" t="s">
        <v>48</v>
      </c>
      <c r="AB283" s="27"/>
      <c r="AC283" s="27"/>
      <c r="AD283" s="29" t="str">
        <f t="shared" si="79"/>
        <v>VALUECHECK_PASS VARCHAR2(50),</v>
      </c>
      <c r="AE283" t="str">
        <f>VLOOKUP($E283,MAPPING!$B$2:$F$7,5,0)</f>
        <v> VARCHAR</v>
      </c>
      <c r="AF283" s="13">
        <v>50.0</v>
      </c>
      <c r="AG283" s="27" t="s">
        <v>48</v>
      </c>
      <c r="AH283" s="27" t="s">
        <v>48</v>
      </c>
      <c r="AI283" s="27"/>
      <c r="AJ283" s="27"/>
      <c r="AK283" t="str">
        <f t="shared" si="80"/>
        <v>VALUECHECK_PASS  VARCHAR(50),</v>
      </c>
    </row>
    <row r="284" ht="15.75" customHeight="1">
      <c r="A284" s="24"/>
      <c r="B284" s="24"/>
      <c r="C284" s="26">
        <v>9.0</v>
      </c>
      <c r="D284" t="s">
        <v>234</v>
      </c>
      <c r="E284" t="s">
        <v>7</v>
      </c>
      <c r="F284" s="13">
        <v>50.0</v>
      </c>
      <c r="G284" s="27" t="s">
        <v>48</v>
      </c>
      <c r="H284" s="27" t="s">
        <v>48</v>
      </c>
      <c r="I284" s="27"/>
      <c r="J284" t="str">
        <f>VLOOKUP($E284,MAPPING!$B$2:$F$7,2,0)</f>
        <v>STRING</v>
      </c>
      <c r="K284" s="13">
        <v>50.0</v>
      </c>
      <c r="L284" s="27" t="s">
        <v>48</v>
      </c>
      <c r="M284" s="27" t="s">
        <v>48</v>
      </c>
      <c r="N284" s="27"/>
      <c r="O284" s="27"/>
      <c r="P284" t="str">
        <f t="shared" si="77"/>
        <v>RANGECHECK_PASS STRING,</v>
      </c>
      <c r="Q284" t="str">
        <f>VLOOKUP($E284,MAPPING!$B$2:$F$7,3,0)</f>
        <v>VARCHAR</v>
      </c>
      <c r="R284" s="13">
        <v>50.0</v>
      </c>
      <c r="S284" s="27" t="s">
        <v>48</v>
      </c>
      <c r="T284" s="27" t="s">
        <v>48</v>
      </c>
      <c r="U284" s="27"/>
      <c r="V284" s="27"/>
      <c r="W284" t="str">
        <f t="shared" si="78"/>
        <v>RANGECHECK_PASS VARCHAR(50),</v>
      </c>
      <c r="X284" t="str">
        <f>VLOOKUP($E284,MAPPING!$B$2:$F$7,4,0)</f>
        <v>VARCHAR2</v>
      </c>
      <c r="Y284" s="13">
        <v>50.0</v>
      </c>
      <c r="Z284" s="27" t="s">
        <v>48</v>
      </c>
      <c r="AA284" s="27" t="s">
        <v>48</v>
      </c>
      <c r="AB284" s="27"/>
      <c r="AC284" s="27"/>
      <c r="AD284" s="29" t="str">
        <f t="shared" si="79"/>
        <v>RANGECHECK_PASS VARCHAR2(50),</v>
      </c>
      <c r="AE284" t="str">
        <f>VLOOKUP($E284,MAPPING!$B$2:$F$7,5,0)</f>
        <v> VARCHAR</v>
      </c>
      <c r="AF284" s="13">
        <v>50.0</v>
      </c>
      <c r="AG284" s="27" t="s">
        <v>48</v>
      </c>
      <c r="AH284" s="27" t="s">
        <v>48</v>
      </c>
      <c r="AI284" s="27"/>
      <c r="AJ284" s="27"/>
      <c r="AK284" t="str">
        <f t="shared" si="80"/>
        <v>RANGECHECK_PASS  VARCHAR(50),</v>
      </c>
    </row>
    <row r="285" ht="15.75" customHeight="1">
      <c r="A285" s="24"/>
      <c r="B285" s="24"/>
      <c r="C285" s="26">
        <v>10.0</v>
      </c>
      <c r="D285" t="s">
        <v>235</v>
      </c>
      <c r="E285" t="s">
        <v>7</v>
      </c>
      <c r="F285" s="13">
        <v>50.0</v>
      </c>
      <c r="G285" s="27" t="s">
        <v>48</v>
      </c>
      <c r="H285" s="27" t="s">
        <v>48</v>
      </c>
      <c r="I285" s="27"/>
      <c r="J285" t="str">
        <f>VLOOKUP($E285,MAPPING!$B$2:$F$7,2,0)</f>
        <v>STRING</v>
      </c>
      <c r="K285" s="13">
        <v>50.0</v>
      </c>
      <c r="L285" s="27" t="s">
        <v>48</v>
      </c>
      <c r="M285" s="27" t="s">
        <v>48</v>
      </c>
      <c r="N285" s="27"/>
      <c r="O285" s="27"/>
      <c r="P285" t="str">
        <f t="shared" si="77"/>
        <v>DATATYPECHECK_PASS STRING,</v>
      </c>
      <c r="Q285" t="str">
        <f>VLOOKUP($E285,MAPPING!$B$2:$F$7,3,0)</f>
        <v>VARCHAR</v>
      </c>
      <c r="R285" s="13">
        <v>50.0</v>
      </c>
      <c r="S285" s="27" t="s">
        <v>48</v>
      </c>
      <c r="T285" s="27" t="s">
        <v>48</v>
      </c>
      <c r="U285" s="27"/>
      <c r="V285" s="27"/>
      <c r="W285" t="str">
        <f t="shared" si="78"/>
        <v>DATATYPECHECK_PASS VARCHAR(50),</v>
      </c>
      <c r="X285" t="str">
        <f>VLOOKUP($E285,MAPPING!$B$2:$F$7,4,0)</f>
        <v>VARCHAR2</v>
      </c>
      <c r="Y285" s="13">
        <v>50.0</v>
      </c>
      <c r="Z285" s="27" t="s">
        <v>48</v>
      </c>
      <c r="AA285" s="27" t="s">
        <v>48</v>
      </c>
      <c r="AB285" s="27"/>
      <c r="AC285" s="27"/>
      <c r="AD285" s="29" t="str">
        <f t="shared" si="79"/>
        <v>DATATYPECHECK_PASS VARCHAR2(50),</v>
      </c>
      <c r="AE285" t="str">
        <f>VLOOKUP($E285,MAPPING!$B$2:$F$7,5,0)</f>
        <v> VARCHAR</v>
      </c>
      <c r="AF285" s="13">
        <v>50.0</v>
      </c>
      <c r="AG285" s="27" t="s">
        <v>48</v>
      </c>
      <c r="AH285" s="27" t="s">
        <v>48</v>
      </c>
      <c r="AI285" s="27"/>
      <c r="AJ285" s="27"/>
      <c r="AK285" t="str">
        <f t="shared" si="80"/>
        <v>DATATYPECHECK_PASS  VARCHAR(50),</v>
      </c>
    </row>
    <row r="286" ht="15.75" customHeight="1">
      <c r="A286" s="24"/>
      <c r="B286" s="24"/>
      <c r="C286" s="26">
        <v>11.0</v>
      </c>
      <c r="D286" t="s">
        <v>236</v>
      </c>
      <c r="E286" t="s">
        <v>7</v>
      </c>
      <c r="F286" s="13">
        <v>50.0</v>
      </c>
      <c r="G286" s="27" t="s">
        <v>48</v>
      </c>
      <c r="H286" s="27" t="s">
        <v>48</v>
      </c>
      <c r="I286" s="27"/>
      <c r="J286" t="str">
        <f>VLOOKUP($E286,MAPPING!$B$2:$F$7,2,0)</f>
        <v>STRING</v>
      </c>
      <c r="K286" s="13">
        <v>50.0</v>
      </c>
      <c r="L286" s="27" t="s">
        <v>48</v>
      </c>
      <c r="M286" s="27" t="s">
        <v>48</v>
      </c>
      <c r="N286" s="27"/>
      <c r="O286" s="27"/>
      <c r="P286" t="str">
        <f t="shared" si="77"/>
        <v>DATAFORMATCHECK_PASS STRING,</v>
      </c>
      <c r="Q286" t="str">
        <f>VLOOKUP($E286,MAPPING!$B$2:$F$7,3,0)</f>
        <v>VARCHAR</v>
      </c>
      <c r="R286" s="13">
        <v>50.0</v>
      </c>
      <c r="S286" s="27" t="s">
        <v>48</v>
      </c>
      <c r="T286" s="27" t="s">
        <v>48</v>
      </c>
      <c r="U286" s="27"/>
      <c r="V286" s="27"/>
      <c r="W286" t="str">
        <f t="shared" si="78"/>
        <v>DATAFORMATCHECK_PASS VARCHAR(50),</v>
      </c>
      <c r="X286" t="str">
        <f>VLOOKUP($E286,MAPPING!$B$2:$F$7,4,0)</f>
        <v>VARCHAR2</v>
      </c>
      <c r="Y286" s="13">
        <v>50.0</v>
      </c>
      <c r="Z286" s="27" t="s">
        <v>48</v>
      </c>
      <c r="AA286" s="27" t="s">
        <v>48</v>
      </c>
      <c r="AB286" s="27"/>
      <c r="AC286" s="27"/>
      <c r="AD286" s="29" t="str">
        <f t="shared" si="79"/>
        <v>DATAFORMATCHECK_PASS VARCHAR2(50),</v>
      </c>
      <c r="AE286" t="str">
        <f>VLOOKUP($E286,MAPPING!$B$2:$F$7,5,0)</f>
        <v> VARCHAR</v>
      </c>
      <c r="AF286" s="13">
        <v>50.0</v>
      </c>
      <c r="AG286" s="27" t="s">
        <v>48</v>
      </c>
      <c r="AH286" s="27" t="s">
        <v>48</v>
      </c>
      <c r="AI286" s="27"/>
      <c r="AJ286" s="27"/>
      <c r="AK286" t="str">
        <f t="shared" si="80"/>
        <v>DATAFORMATCHECK_PASS  VARCHAR(50),</v>
      </c>
    </row>
    <row r="287" ht="15.75" customHeight="1">
      <c r="A287" s="24"/>
      <c r="B287" s="24"/>
      <c r="C287" s="26">
        <v>12.0</v>
      </c>
      <c r="D287" t="s">
        <v>237</v>
      </c>
      <c r="E287" t="s">
        <v>7</v>
      </c>
      <c r="F287" s="13">
        <v>50.0</v>
      </c>
      <c r="G287" s="27" t="s">
        <v>48</v>
      </c>
      <c r="H287" s="27" t="s">
        <v>48</v>
      </c>
      <c r="I287" s="27"/>
      <c r="J287" t="str">
        <f>VLOOKUP($E287,MAPPING!$B$2:$F$7,2,0)</f>
        <v>STRING</v>
      </c>
      <c r="K287" s="13">
        <v>50.0</v>
      </c>
      <c r="L287" s="27" t="s">
        <v>48</v>
      </c>
      <c r="M287" s="27" t="s">
        <v>48</v>
      </c>
      <c r="N287" s="27"/>
      <c r="O287" s="27"/>
      <c r="P287" t="str">
        <f t="shared" si="77"/>
        <v>LENGTHCHECK_PASS STRING,</v>
      </c>
      <c r="Q287" t="str">
        <f>VLOOKUP($E287,MAPPING!$B$2:$F$7,3,0)</f>
        <v>VARCHAR</v>
      </c>
      <c r="R287" s="13">
        <v>50.0</v>
      </c>
      <c r="S287" s="27" t="s">
        <v>48</v>
      </c>
      <c r="T287" s="27" t="s">
        <v>48</v>
      </c>
      <c r="U287" s="27"/>
      <c r="V287" s="27"/>
      <c r="W287" t="str">
        <f t="shared" si="78"/>
        <v>LENGTHCHECK_PASS VARCHAR(50),</v>
      </c>
      <c r="X287" t="str">
        <f>VLOOKUP($E287,MAPPING!$B$2:$F$7,4,0)</f>
        <v>VARCHAR2</v>
      </c>
      <c r="Y287" s="13">
        <v>50.0</v>
      </c>
      <c r="Z287" s="27" t="s">
        <v>48</v>
      </c>
      <c r="AA287" s="27" t="s">
        <v>48</v>
      </c>
      <c r="AB287" s="27"/>
      <c r="AC287" s="27"/>
      <c r="AD287" s="29" t="str">
        <f t="shared" si="79"/>
        <v>LENGTHCHECK_PASS VARCHAR2(50),</v>
      </c>
      <c r="AE287" t="str">
        <f>VLOOKUP($E287,MAPPING!$B$2:$F$7,5,0)</f>
        <v> VARCHAR</v>
      </c>
      <c r="AF287" s="13">
        <v>50.0</v>
      </c>
      <c r="AG287" s="27" t="s">
        <v>48</v>
      </c>
      <c r="AH287" s="27" t="s">
        <v>48</v>
      </c>
      <c r="AI287" s="27"/>
      <c r="AJ287" s="27"/>
      <c r="AK287" t="str">
        <f t="shared" si="80"/>
        <v>LENGTHCHECK_PASS  VARCHAR(50),</v>
      </c>
    </row>
    <row r="288" ht="15.75" customHeight="1">
      <c r="A288" s="24"/>
      <c r="B288" s="24"/>
      <c r="C288" s="26">
        <v>13.0</v>
      </c>
      <c r="D288" t="s">
        <v>238</v>
      </c>
      <c r="E288" t="s">
        <v>7</v>
      </c>
      <c r="F288" s="13">
        <v>50.0</v>
      </c>
      <c r="G288" s="27" t="s">
        <v>48</v>
      </c>
      <c r="H288" s="27" t="s">
        <v>48</v>
      </c>
      <c r="I288" s="27"/>
      <c r="J288" t="str">
        <f>VLOOKUP($E288,MAPPING!$B$2:$F$7,2,0)</f>
        <v>STRING</v>
      </c>
      <c r="K288" s="13">
        <v>50.0</v>
      </c>
      <c r="L288" s="27" t="s">
        <v>48</v>
      </c>
      <c r="M288" s="27" t="s">
        <v>48</v>
      </c>
      <c r="N288" s="27"/>
      <c r="O288" s="27"/>
      <c r="P288" t="str">
        <f t="shared" si="77"/>
        <v>REFINTEGRITYCHECK_PASS STRING,</v>
      </c>
      <c r="Q288" t="str">
        <f>VLOOKUP($E288,MAPPING!$B$2:$F$7,3,0)</f>
        <v>VARCHAR</v>
      </c>
      <c r="R288" s="13">
        <v>50.0</v>
      </c>
      <c r="S288" s="27" t="s">
        <v>48</v>
      </c>
      <c r="T288" s="27" t="s">
        <v>48</v>
      </c>
      <c r="U288" s="27"/>
      <c r="V288" s="27"/>
      <c r="W288" t="str">
        <f t="shared" si="78"/>
        <v>REFINTEGRITYCHECK_PASS VARCHAR(50),</v>
      </c>
      <c r="X288" t="str">
        <f>VLOOKUP($E288,MAPPING!$B$2:$F$7,4,0)</f>
        <v>VARCHAR2</v>
      </c>
      <c r="Y288" s="13">
        <v>50.0</v>
      </c>
      <c r="Z288" s="27" t="s">
        <v>48</v>
      </c>
      <c r="AA288" s="27" t="s">
        <v>48</v>
      </c>
      <c r="AB288" s="27"/>
      <c r="AC288" s="27"/>
      <c r="AD288" s="29" t="str">
        <f t="shared" si="79"/>
        <v>REFINTEGRITYCHECK_PASS VARCHAR2(50),</v>
      </c>
      <c r="AE288" t="str">
        <f>VLOOKUP($E288,MAPPING!$B$2:$F$7,5,0)</f>
        <v> VARCHAR</v>
      </c>
      <c r="AF288" s="13">
        <v>50.0</v>
      </c>
      <c r="AG288" s="27" t="s">
        <v>48</v>
      </c>
      <c r="AH288" s="27" t="s">
        <v>48</v>
      </c>
      <c r="AI288" s="27"/>
      <c r="AJ288" s="27"/>
      <c r="AK288" t="str">
        <f t="shared" si="80"/>
        <v>REFINTEGRITYCHECK_PASS  VARCHAR(50),</v>
      </c>
    </row>
    <row r="289" ht="15.75" customHeight="1">
      <c r="A289" s="24"/>
      <c r="B289" s="24"/>
      <c r="C289" s="26">
        <v>14.0</v>
      </c>
      <c r="D289" t="s">
        <v>239</v>
      </c>
      <c r="E289" t="s">
        <v>7</v>
      </c>
      <c r="F289" s="13">
        <v>50.0</v>
      </c>
      <c r="G289" s="27" t="s">
        <v>48</v>
      </c>
      <c r="H289" s="27" t="s">
        <v>48</v>
      </c>
      <c r="I289" s="27"/>
      <c r="J289" t="str">
        <f>VLOOKUP($E289,MAPPING!$B$2:$F$7,2,0)</f>
        <v>STRING</v>
      </c>
      <c r="K289" s="13">
        <v>50.0</v>
      </c>
      <c r="L289" s="27" t="s">
        <v>48</v>
      </c>
      <c r="M289" s="27" t="s">
        <v>48</v>
      </c>
      <c r="N289" s="27"/>
      <c r="O289" s="27"/>
      <c r="P289" t="str">
        <f t="shared" si="77"/>
        <v>DUPCHECK_PASS STRING,</v>
      </c>
      <c r="Q289" t="str">
        <f>VLOOKUP($E289,MAPPING!$B$2:$F$7,3,0)</f>
        <v>VARCHAR</v>
      </c>
      <c r="R289" s="13">
        <v>50.0</v>
      </c>
      <c r="S289" s="27" t="s">
        <v>48</v>
      </c>
      <c r="T289" s="27" t="s">
        <v>48</v>
      </c>
      <c r="U289" s="27"/>
      <c r="V289" s="27"/>
      <c r="W289" t="str">
        <f t="shared" si="78"/>
        <v>DUPCHECK_PASS VARCHAR(50),</v>
      </c>
      <c r="X289" t="str">
        <f>VLOOKUP($E289,MAPPING!$B$2:$F$7,4,0)</f>
        <v>VARCHAR2</v>
      </c>
      <c r="Y289" s="13">
        <v>50.0</v>
      </c>
      <c r="Z289" s="27" t="s">
        <v>48</v>
      </c>
      <c r="AA289" s="27" t="s">
        <v>48</v>
      </c>
      <c r="AB289" s="27"/>
      <c r="AC289" s="27"/>
      <c r="AD289" s="29" t="str">
        <f t="shared" si="79"/>
        <v>DUPCHECK_PASS VARCHAR2(50),</v>
      </c>
      <c r="AE289" t="str">
        <f>VLOOKUP($E289,MAPPING!$B$2:$F$7,5,0)</f>
        <v> VARCHAR</v>
      </c>
      <c r="AF289" s="13">
        <v>50.0</v>
      </c>
      <c r="AG289" s="27" t="s">
        <v>48</v>
      </c>
      <c r="AH289" s="27" t="s">
        <v>48</v>
      </c>
      <c r="AI289" s="27"/>
      <c r="AJ289" s="27"/>
      <c r="AK289" t="str">
        <f t="shared" si="80"/>
        <v>DUPCHECK_PASS  VARCHAR(50),</v>
      </c>
    </row>
    <row r="290" ht="15.75" customHeight="1">
      <c r="A290" s="24"/>
      <c r="B290" s="24"/>
      <c r="C290" s="26">
        <v>15.0</v>
      </c>
      <c r="D290" t="s">
        <v>240</v>
      </c>
      <c r="E290" t="s">
        <v>7</v>
      </c>
      <c r="F290" s="13">
        <v>50.0</v>
      </c>
      <c r="G290" s="27" t="s">
        <v>48</v>
      </c>
      <c r="H290" s="27" t="s">
        <v>48</v>
      </c>
      <c r="I290" s="27"/>
      <c r="J290" t="str">
        <f>VLOOKUP($E290,MAPPING!$B$2:$F$7,2,0)</f>
        <v>STRING</v>
      </c>
      <c r="K290" s="13">
        <v>50.0</v>
      </c>
      <c r="L290" s="27" t="s">
        <v>48</v>
      </c>
      <c r="M290" s="27" t="s">
        <v>48</v>
      </c>
      <c r="N290" s="27"/>
      <c r="O290" s="27"/>
      <c r="P290" t="str">
        <f t="shared" si="77"/>
        <v>CUSTOMCHECK_PASS STRING,</v>
      </c>
      <c r="Q290" t="str">
        <f>VLOOKUP($E290,MAPPING!$B$2:$F$7,3,0)</f>
        <v>VARCHAR</v>
      </c>
      <c r="R290" s="13">
        <v>50.0</v>
      </c>
      <c r="S290" s="27" t="s">
        <v>48</v>
      </c>
      <c r="T290" s="27" t="s">
        <v>48</v>
      </c>
      <c r="U290" s="27"/>
      <c r="V290" s="27"/>
      <c r="W290" t="str">
        <f t="shared" si="78"/>
        <v>CUSTOMCHECK_PASS VARCHAR(50),</v>
      </c>
      <c r="X290" t="str">
        <f>VLOOKUP($E290,MAPPING!$B$2:$F$7,4,0)</f>
        <v>VARCHAR2</v>
      </c>
      <c r="Y290" s="13">
        <v>50.0</v>
      </c>
      <c r="Z290" s="27" t="s">
        <v>48</v>
      </c>
      <c r="AA290" s="27" t="s">
        <v>48</v>
      </c>
      <c r="AB290" s="27"/>
      <c r="AC290" s="27"/>
      <c r="AD290" s="29" t="str">
        <f t="shared" si="79"/>
        <v>CUSTOMCHECK_PASS VARCHAR2(50),</v>
      </c>
      <c r="AE290" t="str">
        <f>VLOOKUP($E290,MAPPING!$B$2:$F$7,5,0)</f>
        <v> VARCHAR</v>
      </c>
      <c r="AF290" s="13">
        <v>50.0</v>
      </c>
      <c r="AG290" s="27" t="s">
        <v>48</v>
      </c>
      <c r="AH290" s="27" t="s">
        <v>48</v>
      </c>
      <c r="AI290" s="27"/>
      <c r="AJ290" s="27"/>
      <c r="AK290" t="str">
        <f t="shared" si="80"/>
        <v>CUSTOMCHECK_PASS  VARCHAR(50),</v>
      </c>
    </row>
    <row r="291" ht="15.75" customHeight="1">
      <c r="A291" s="24"/>
      <c r="B291" s="24"/>
      <c r="C291" s="26">
        <v>16.0</v>
      </c>
      <c r="D291" t="s">
        <v>223</v>
      </c>
      <c r="E291" t="s">
        <v>12</v>
      </c>
      <c r="F291" s="13">
        <v>10.0</v>
      </c>
      <c r="G291" s="27" t="s">
        <v>48</v>
      </c>
      <c r="H291" s="27" t="s">
        <v>48</v>
      </c>
      <c r="I291" s="27"/>
      <c r="J291" t="str">
        <f>VLOOKUP($E291,MAPPING!$B$2:$F$7,2,0)</f>
        <v>INT</v>
      </c>
      <c r="K291" s="13">
        <v>10.0</v>
      </c>
      <c r="L291" s="27" t="s">
        <v>48</v>
      </c>
      <c r="M291" s="27" t="s">
        <v>48</v>
      </c>
      <c r="N291" s="27"/>
      <c r="O291" s="27"/>
      <c r="P291" t="str">
        <f>CONCATENATE(UPPER($D291)," ",J291,");")</f>
        <v>VERSION INT);</v>
      </c>
      <c r="Q291" t="str">
        <f>VLOOKUP($E291,MAPPING!$B$2:$F$7,3,0)</f>
        <v>INTEGER</v>
      </c>
      <c r="R291" s="13">
        <v>10.0</v>
      </c>
      <c r="S291" s="27" t="s">
        <v>48</v>
      </c>
      <c r="T291" s="27" t="s">
        <v>48</v>
      </c>
      <c r="U291" s="27"/>
      <c r="V291" s="27"/>
      <c r="W291" t="str">
        <f>CONCATENATE(UPPER($D291)," ",Q291,"(",R291,")",IF(U291&lt;&gt;"",CONCATENATE(" DEFAULT ",U291),""),IF(S291="Y"," NOT NULL",""),");")</f>
        <v>VERSION INTEGER(10));</v>
      </c>
      <c r="X291" t="str">
        <f>VLOOKUP($E291,MAPPING!$B$2:$F$7,4,0)</f>
        <v>INTEGER</v>
      </c>
      <c r="Y291" s="13">
        <v>10.0</v>
      </c>
      <c r="Z291" s="27" t="s">
        <v>48</v>
      </c>
      <c r="AA291" s="27" t="s">
        <v>48</v>
      </c>
      <c r="AB291" s="27"/>
      <c r="AC291" s="27"/>
      <c r="AD291" s="29" t="str">
        <f>CONCATENATE(UPPER($D291)," ",X291,IF(X291="INTEGER","",CONCATENATE("(",Y291,")")) ,IF(Z291="Y"," NOT NULL",""),")")</f>
        <v>VERSION INTEGER)</v>
      </c>
      <c r="AE291" t="str">
        <f>VLOOKUP($E291,MAPPING!$B$2:$F$7,5,0)</f>
        <v>INTEGER</v>
      </c>
      <c r="AF291" s="13">
        <v>10.0</v>
      </c>
      <c r="AG291" s="27" t="s">
        <v>48</v>
      </c>
      <c r="AH291" s="27" t="s">
        <v>48</v>
      </c>
      <c r="AI291" s="27"/>
      <c r="AJ291" s="27"/>
      <c r="AK291" t="str">
        <f>CONCATENATE(UPPER($D291)," ",AE291,IF(AE291="INTEGER","",CONCATENATE("(",AF291,")")),IF(AI291&lt;&gt;"",CONCATENATE(" DEFAULT ",AI291),""),IF(AG291="Y"," NOT NULL",""),");")</f>
        <v>VERSION INTEGER);</v>
      </c>
    </row>
    <row r="292" ht="15.75" customHeight="1">
      <c r="A292" s="24"/>
      <c r="B292" s="24" t="s">
        <v>241</v>
      </c>
      <c r="C292" s="26">
        <v>0.0</v>
      </c>
      <c r="D292" t="s">
        <v>46</v>
      </c>
      <c r="E292" t="s">
        <v>7</v>
      </c>
      <c r="F292" s="13">
        <v>50.0</v>
      </c>
      <c r="G292" t="s">
        <v>47</v>
      </c>
      <c r="H292" s="27" t="s">
        <v>48</v>
      </c>
      <c r="I292">
        <v>0.0</v>
      </c>
      <c r="J292" t="str">
        <f>VLOOKUP($E292,MAPPING!$B$2:$F$7,2,0)</f>
        <v>STRING</v>
      </c>
      <c r="K292" s="13">
        <v>50.0</v>
      </c>
      <c r="L292" t="s">
        <v>47</v>
      </c>
      <c r="M292" s="27" t="s">
        <v>48</v>
      </c>
      <c r="N292">
        <v>0.0</v>
      </c>
      <c r="O292" s="28" t="str">
        <f>CONCATENATE("DROP TABLE IF EXISTS ",UPPER($B$292),";",CHAR(10),"CREATE TABLE ",UPPER($B$292),"(")</f>
        <v>DROP TABLE IF EXISTS FACT_ACCOUNT_SUMMARY_MONTHLY;
CREATE TABLE FACT_ACCOUNT_SUMMARY_MONTHLY(</v>
      </c>
      <c r="P292" t="str">
        <f t="shared" ref="P292:P297" si="81">CONCATENATE(UPPER($D292)," ",J292,",")</f>
        <v>ACCOUNT_ID STRING,</v>
      </c>
      <c r="Q292" t="str">
        <f>VLOOKUP($E292,MAPPING!$B$2:$F$7,3,0)</f>
        <v>VARCHAR</v>
      </c>
      <c r="R292" s="13">
        <v>50.0</v>
      </c>
      <c r="S292" t="s">
        <v>47</v>
      </c>
      <c r="T292" s="27" t="s">
        <v>48</v>
      </c>
      <c r="U292">
        <v>0.0</v>
      </c>
      <c r="V292" s="28" t="str">
        <f>CONCATENATE("DROP TABLE IF EXISTS ",UPPER($B$292),";",CHAR(10),"CREATE TABLE ",UPPER($B$292),"(")</f>
        <v>DROP TABLE IF EXISTS FACT_ACCOUNT_SUMMARY_MONTHLY;
CREATE TABLE FACT_ACCOUNT_SUMMARY_MONTHLY(</v>
      </c>
      <c r="W292" t="str">
        <f t="shared" ref="W292:W299" si="82">CONCATENATE(UPPER($D292)," ",Q292,"(",R292,")",IF(U292&lt;&gt;"",CONCATENATE(" DEFAULT ",U292),""),IF(S292="Y"," NOT NULL",""),",")</f>
        <v>ACCOUNT_ID VARCHAR(50) DEFAULT 0 NOT NULL,</v>
      </c>
      <c r="X292" t="str">
        <f>VLOOKUP($E292,MAPPING!$B$2:$F$7,4,0)</f>
        <v>VARCHAR2</v>
      </c>
      <c r="Y292" s="13">
        <v>50.0</v>
      </c>
      <c r="Z292" t="s">
        <v>47</v>
      </c>
      <c r="AA292" s="27" t="s">
        <v>48</v>
      </c>
      <c r="AB292">
        <v>0.0</v>
      </c>
      <c r="AC292" s="28" t="str">
        <f>CONCATENATE("DROP TABLE ",UPPER($B$292),";",CHAR(10),"CREATE TABLE ",UPPER($B$292),"(",CHAR(10),)</f>
        <v>DROP TABLE FACT_ACCOUNT_SUMMARY_MONTHLY;
CREATE TABLE FACT_ACCOUNT_SUMMARY_MONTHLY(
</v>
      </c>
      <c r="AD292" s="29" t="str">
        <f t="shared" ref="AD292:AD299" si="83">CONCATENATE(UPPER($D292)," ",X292,IF(X292="INTEGER","",CONCATENATE("(",Y292,")")) ,IF(Z292="Y"," NOT NULL",""),",")</f>
        <v>ACCOUNT_ID VARCHAR2(50) NOT NULL,</v>
      </c>
      <c r="AE292" t="str">
        <f>VLOOKUP($E292,MAPPING!$B$2:$F$7,5,0)</f>
        <v> VARCHAR</v>
      </c>
      <c r="AF292" s="13">
        <v>50.0</v>
      </c>
      <c r="AG292" t="s">
        <v>47</v>
      </c>
      <c r="AH292" s="27" t="s">
        <v>48</v>
      </c>
      <c r="AI292">
        <v>0.0</v>
      </c>
      <c r="AJ292" s="28" t="str">
        <f>CONCATENATE("DROP TABLE IF EXISTS ",UPPER($B$292),";",CHAR(10),"CREATE TABLE ",UPPER($B$292),"(")</f>
        <v>DROP TABLE IF EXISTS FACT_ACCOUNT_SUMMARY_MONTHLY;
CREATE TABLE FACT_ACCOUNT_SUMMARY_MONTHLY(</v>
      </c>
      <c r="AK292" t="str">
        <f t="shared" ref="AK292:AK299" si="84">CONCATENATE(UPPER($D292)," ",AE292,IF(AE292="INTEGER","",CONCATENATE("(",AF292,")")),IF(AI292&lt;&gt;"",CONCATENATE(" DEFAULT ",AI292),""),IF(AG292="Y"," NOT NULL",""),",")</f>
        <v>ACCOUNT_ID  VARCHAR(50) DEFAULT 0 NOT NULL,</v>
      </c>
    </row>
    <row r="293" ht="15.75" customHeight="1">
      <c r="A293" s="24"/>
      <c r="B293" s="24"/>
      <c r="C293" s="26">
        <v>1.0</v>
      </c>
      <c r="D293" t="s">
        <v>191</v>
      </c>
      <c r="E293" t="s">
        <v>7</v>
      </c>
      <c r="F293" s="13">
        <v>50.0</v>
      </c>
      <c r="G293" s="27" t="s">
        <v>47</v>
      </c>
      <c r="H293" s="27" t="s">
        <v>48</v>
      </c>
      <c r="I293">
        <v>0.0</v>
      </c>
      <c r="J293" t="str">
        <f>VLOOKUP($E293,MAPPING!$B$2:$F$7,2,0)</f>
        <v>STRING</v>
      </c>
      <c r="K293" s="13">
        <v>50.0</v>
      </c>
      <c r="L293" s="27" t="s">
        <v>47</v>
      </c>
      <c r="M293" s="27" t="s">
        <v>48</v>
      </c>
      <c r="N293">
        <v>0.0</v>
      </c>
      <c r="P293" t="str">
        <f t="shared" si="81"/>
        <v>YYYY_MM STRING,</v>
      </c>
      <c r="Q293" t="str">
        <f>VLOOKUP($E293,MAPPING!$B$2:$F$7,3,0)</f>
        <v>VARCHAR</v>
      </c>
      <c r="R293" s="13">
        <v>50.0</v>
      </c>
      <c r="S293" s="27" t="s">
        <v>47</v>
      </c>
      <c r="T293" s="27" t="s">
        <v>48</v>
      </c>
      <c r="U293">
        <v>0.0</v>
      </c>
      <c r="W293" t="str">
        <f t="shared" si="82"/>
        <v>YYYY_MM VARCHAR(50) DEFAULT 0 NOT NULL,</v>
      </c>
      <c r="X293" t="str">
        <f>VLOOKUP($E293,MAPPING!$B$2:$F$7,4,0)</f>
        <v>VARCHAR2</v>
      </c>
      <c r="Y293" s="13">
        <v>50.0</v>
      </c>
      <c r="Z293" s="27" t="s">
        <v>47</v>
      </c>
      <c r="AA293" s="27" t="s">
        <v>48</v>
      </c>
      <c r="AB293">
        <v>0.0</v>
      </c>
      <c r="AD293" s="29" t="str">
        <f t="shared" si="83"/>
        <v>YYYY_MM VARCHAR2(50) NOT NULL,</v>
      </c>
      <c r="AE293" t="str">
        <f>VLOOKUP($E293,MAPPING!$B$2:$F$7,5,0)</f>
        <v> VARCHAR</v>
      </c>
      <c r="AF293" s="13">
        <v>50.0</v>
      </c>
      <c r="AG293" s="27" t="s">
        <v>47</v>
      </c>
      <c r="AH293" s="27" t="s">
        <v>48</v>
      </c>
      <c r="AI293">
        <v>0.0</v>
      </c>
      <c r="AK293" t="str">
        <f t="shared" si="84"/>
        <v>YYYY_MM  VARCHAR(50) DEFAULT 0 NOT NULL,</v>
      </c>
    </row>
    <row r="294" ht="15.75" customHeight="1">
      <c r="A294" s="24"/>
      <c r="B294" s="24"/>
      <c r="C294" s="26">
        <v>2.0</v>
      </c>
      <c r="D294" t="s">
        <v>242</v>
      </c>
      <c r="E294" t="s">
        <v>12</v>
      </c>
      <c r="F294" s="13">
        <v>10.0</v>
      </c>
      <c r="G294" s="27" t="s">
        <v>48</v>
      </c>
      <c r="H294" s="27" t="s">
        <v>48</v>
      </c>
      <c r="I294" s="27"/>
      <c r="J294" t="str">
        <f>VLOOKUP($E294,MAPPING!$B$2:$F$7,2,0)</f>
        <v>INT</v>
      </c>
      <c r="K294" s="13">
        <v>10.0</v>
      </c>
      <c r="L294" s="27" t="s">
        <v>48</v>
      </c>
      <c r="M294" s="27" t="s">
        <v>48</v>
      </c>
      <c r="N294" s="27"/>
      <c r="O294" s="27"/>
      <c r="P294" t="str">
        <f t="shared" si="81"/>
        <v>TOTAL_TRANS_COUNT INT,</v>
      </c>
      <c r="Q294" t="str">
        <f>VLOOKUP($E294,MAPPING!$B$2:$F$7,3,0)</f>
        <v>INTEGER</v>
      </c>
      <c r="R294" s="13">
        <v>10.0</v>
      </c>
      <c r="S294" s="27" t="s">
        <v>48</v>
      </c>
      <c r="T294" s="27" t="s">
        <v>48</v>
      </c>
      <c r="U294" s="27"/>
      <c r="V294" s="27"/>
      <c r="W294" t="str">
        <f t="shared" si="82"/>
        <v>TOTAL_TRANS_COUNT INTEGER(10),</v>
      </c>
      <c r="X294" t="str">
        <f>VLOOKUP($E294,MAPPING!$B$2:$F$7,4,0)</f>
        <v>INTEGER</v>
      </c>
      <c r="Y294" s="13">
        <v>10.0</v>
      </c>
      <c r="Z294" s="27" t="s">
        <v>48</v>
      </c>
      <c r="AA294" s="27" t="s">
        <v>48</v>
      </c>
      <c r="AB294" s="27"/>
      <c r="AC294" s="27"/>
      <c r="AD294" s="29" t="str">
        <f t="shared" si="83"/>
        <v>TOTAL_TRANS_COUNT INTEGER,</v>
      </c>
      <c r="AE294" t="str">
        <f>VLOOKUP($E294,MAPPING!$B$2:$F$7,5,0)</f>
        <v>INTEGER</v>
      </c>
      <c r="AF294" s="13">
        <v>10.0</v>
      </c>
      <c r="AG294" s="27" t="s">
        <v>48</v>
      </c>
      <c r="AH294" s="27" t="s">
        <v>48</v>
      </c>
      <c r="AI294" s="27"/>
      <c r="AJ294" s="27"/>
      <c r="AK294" t="str">
        <f t="shared" si="84"/>
        <v>TOTAL_TRANS_COUNT INTEGER,</v>
      </c>
    </row>
    <row r="295" ht="15.75" customHeight="1">
      <c r="A295" s="24"/>
      <c r="B295" s="24"/>
      <c r="C295" s="26">
        <v>3.0</v>
      </c>
      <c r="D295" t="s">
        <v>243</v>
      </c>
      <c r="E295" t="s">
        <v>12</v>
      </c>
      <c r="F295" s="13">
        <v>10.0</v>
      </c>
      <c r="G295" s="27" t="s">
        <v>48</v>
      </c>
      <c r="H295" s="27" t="s">
        <v>48</v>
      </c>
      <c r="I295" s="27"/>
      <c r="J295" t="str">
        <f>VLOOKUP($E295,MAPPING!$B$2:$F$7,2,0)</f>
        <v>INT</v>
      </c>
      <c r="K295" s="13">
        <v>10.0</v>
      </c>
      <c r="L295" s="27" t="s">
        <v>48</v>
      </c>
      <c r="M295" s="27" t="s">
        <v>48</v>
      </c>
      <c r="N295" s="27"/>
      <c r="O295" s="27"/>
      <c r="P295" t="str">
        <f t="shared" si="81"/>
        <v>TOTAL_TRANS_AMOUNT_USD INT,</v>
      </c>
      <c r="Q295" t="str">
        <f>VLOOKUP($E295,MAPPING!$B$2:$F$7,3,0)</f>
        <v>INTEGER</v>
      </c>
      <c r="R295" s="13">
        <v>10.0</v>
      </c>
      <c r="S295" s="27" t="s">
        <v>48</v>
      </c>
      <c r="T295" s="27" t="s">
        <v>48</v>
      </c>
      <c r="U295" s="27"/>
      <c r="V295" s="27"/>
      <c r="W295" t="str">
        <f t="shared" si="82"/>
        <v>TOTAL_TRANS_AMOUNT_USD INTEGER(10),</v>
      </c>
      <c r="X295" t="str">
        <f>VLOOKUP($E295,MAPPING!$B$2:$F$7,4,0)</f>
        <v>INTEGER</v>
      </c>
      <c r="Y295" s="13">
        <v>10.0</v>
      </c>
      <c r="Z295" s="27" t="s">
        <v>48</v>
      </c>
      <c r="AA295" s="27" t="s">
        <v>48</v>
      </c>
      <c r="AB295" s="27"/>
      <c r="AC295" s="27"/>
      <c r="AD295" s="29" t="str">
        <f t="shared" si="83"/>
        <v>TOTAL_TRANS_AMOUNT_USD INTEGER,</v>
      </c>
      <c r="AE295" t="str">
        <f>VLOOKUP($E295,MAPPING!$B$2:$F$7,5,0)</f>
        <v>INTEGER</v>
      </c>
      <c r="AF295" s="13">
        <v>10.0</v>
      </c>
      <c r="AG295" s="27" t="s">
        <v>48</v>
      </c>
      <c r="AH295" s="27" t="s">
        <v>48</v>
      </c>
      <c r="AI295" s="27"/>
      <c r="AJ295" s="27"/>
      <c r="AK295" t="str">
        <f t="shared" si="84"/>
        <v>TOTAL_TRANS_AMOUNT_USD INTEGER,</v>
      </c>
    </row>
    <row r="296" ht="15.75" customHeight="1">
      <c r="A296" s="24"/>
      <c r="B296" s="24"/>
      <c r="C296" s="26">
        <v>4.0</v>
      </c>
      <c r="D296" t="s">
        <v>244</v>
      </c>
      <c r="E296" t="s">
        <v>12</v>
      </c>
      <c r="F296" s="13">
        <v>10.0</v>
      </c>
      <c r="G296" s="27" t="s">
        <v>48</v>
      </c>
      <c r="H296" s="27" t="s">
        <v>48</v>
      </c>
      <c r="I296" s="27"/>
      <c r="J296" t="str">
        <f>VLOOKUP($E296,MAPPING!$B$2:$F$7,2,0)</f>
        <v>INT</v>
      </c>
      <c r="K296" s="13">
        <v>10.0</v>
      </c>
      <c r="L296" s="27" t="s">
        <v>48</v>
      </c>
      <c r="M296" s="27" t="s">
        <v>48</v>
      </c>
      <c r="N296" s="27"/>
      <c r="O296" s="27"/>
      <c r="P296" t="str">
        <f t="shared" si="81"/>
        <v>AVG_TRANS_AMOUNT INT,</v>
      </c>
      <c r="Q296" t="str">
        <f>VLOOKUP($E296,MAPPING!$B$2:$F$7,3,0)</f>
        <v>INTEGER</v>
      </c>
      <c r="R296" s="13">
        <v>10.0</v>
      </c>
      <c r="S296" s="27" t="s">
        <v>48</v>
      </c>
      <c r="T296" s="27" t="s">
        <v>48</v>
      </c>
      <c r="U296" s="27"/>
      <c r="V296" s="27"/>
      <c r="W296" t="str">
        <f t="shared" si="82"/>
        <v>AVG_TRANS_AMOUNT INTEGER(10),</v>
      </c>
      <c r="X296" t="str">
        <f>VLOOKUP($E296,MAPPING!$B$2:$F$7,4,0)</f>
        <v>INTEGER</v>
      </c>
      <c r="Y296" s="13">
        <v>10.0</v>
      </c>
      <c r="Z296" s="27" t="s">
        <v>48</v>
      </c>
      <c r="AA296" s="27" t="s">
        <v>48</v>
      </c>
      <c r="AB296" s="27"/>
      <c r="AC296" s="27"/>
      <c r="AD296" s="29" t="str">
        <f t="shared" si="83"/>
        <v>AVG_TRANS_AMOUNT INTEGER,</v>
      </c>
      <c r="AE296" t="str">
        <f>VLOOKUP($E296,MAPPING!$B$2:$F$7,5,0)</f>
        <v>INTEGER</v>
      </c>
      <c r="AF296" s="13">
        <v>10.0</v>
      </c>
      <c r="AG296" s="27" t="s">
        <v>48</v>
      </c>
      <c r="AH296" s="27" t="s">
        <v>48</v>
      </c>
      <c r="AI296" s="27"/>
      <c r="AJ296" s="27"/>
      <c r="AK296" t="str">
        <f t="shared" si="84"/>
        <v>AVG_TRANS_AMOUNT INTEGER,</v>
      </c>
    </row>
    <row r="297" ht="15.75" customHeight="1">
      <c r="A297" s="24"/>
      <c r="B297" s="24"/>
      <c r="C297" s="26">
        <v>5.0</v>
      </c>
      <c r="D297" t="s">
        <v>245</v>
      </c>
      <c r="E297" t="s">
        <v>15</v>
      </c>
      <c r="F297" s="13" t="s">
        <v>23</v>
      </c>
      <c r="G297" s="27" t="s">
        <v>48</v>
      </c>
      <c r="H297" s="27" t="s">
        <v>48</v>
      </c>
      <c r="I297" s="27"/>
      <c r="J297" t="str">
        <f>VLOOKUP($E297,MAPPING!$B$2:$F$7,2,0)</f>
        <v>DECIMAL</v>
      </c>
      <c r="K297" s="13" t="s">
        <v>23</v>
      </c>
      <c r="L297" s="27" t="s">
        <v>48</v>
      </c>
      <c r="M297" s="27" t="s">
        <v>48</v>
      </c>
      <c r="N297" s="27"/>
      <c r="O297" s="27"/>
      <c r="P297" t="str">
        <f t="shared" si="81"/>
        <v>MIN_AMOUNT DECIMAL,</v>
      </c>
      <c r="Q297" t="str">
        <f>VLOOKUP($E297,MAPPING!$B$2:$F$7,3,0)</f>
        <v>DECIMAL</v>
      </c>
      <c r="R297" s="13" t="s">
        <v>23</v>
      </c>
      <c r="S297" s="27" t="s">
        <v>48</v>
      </c>
      <c r="T297" s="27" t="s">
        <v>48</v>
      </c>
      <c r="U297" s="27"/>
      <c r="V297" s="27"/>
      <c r="W297" t="str">
        <f t="shared" si="82"/>
        <v>MIN_AMOUNT DECIMAL(10,2),</v>
      </c>
      <c r="X297" t="str">
        <f>VLOOKUP($E297,MAPPING!$B$2:$F$7,4,0)</f>
        <v>DECIMAL</v>
      </c>
      <c r="Y297" s="13" t="s">
        <v>23</v>
      </c>
      <c r="Z297" s="27" t="s">
        <v>48</v>
      </c>
      <c r="AA297" s="27" t="s">
        <v>48</v>
      </c>
      <c r="AB297" s="27"/>
      <c r="AC297" s="27"/>
      <c r="AD297" s="29" t="str">
        <f t="shared" si="83"/>
        <v>MIN_AMOUNT DECIMAL(10,2),</v>
      </c>
      <c r="AE297" t="str">
        <f>VLOOKUP($E297,MAPPING!$B$2:$F$7,5,0)</f>
        <v>DECIMAL</v>
      </c>
      <c r="AF297" s="13" t="s">
        <v>23</v>
      </c>
      <c r="AG297" s="27" t="s">
        <v>48</v>
      </c>
      <c r="AH297" s="27" t="s">
        <v>48</v>
      </c>
      <c r="AI297" s="27"/>
      <c r="AJ297" s="27"/>
      <c r="AK297" t="str">
        <f t="shared" si="84"/>
        <v>MIN_AMOUNT DECIMAL(10,2),</v>
      </c>
    </row>
    <row r="298" ht="15.75" customHeight="1">
      <c r="A298" s="24"/>
      <c r="B298" s="24"/>
      <c r="C298" s="26">
        <v>6.0</v>
      </c>
      <c r="D298" t="s">
        <v>246</v>
      </c>
      <c r="E298" t="s">
        <v>12</v>
      </c>
      <c r="F298" s="13">
        <v>10.0</v>
      </c>
      <c r="G298" s="27" t="s">
        <v>48</v>
      </c>
      <c r="H298" s="27" t="s">
        <v>48</v>
      </c>
      <c r="I298" s="27"/>
      <c r="J298" t="str">
        <f>VLOOKUP($E298,MAPPING!$B$2:$F$7,2,0)</f>
        <v>INT</v>
      </c>
      <c r="K298" s="13">
        <v>10.0</v>
      </c>
      <c r="L298" s="27" t="s">
        <v>48</v>
      </c>
      <c r="M298" s="27" t="s">
        <v>48</v>
      </c>
      <c r="N298" s="27"/>
      <c r="O298" s="27"/>
      <c r="P298" t="str">
        <f>CONCATENATE(UPPER($D298)," ",J298,")")</f>
        <v>MAX_AMOUNT INT)</v>
      </c>
      <c r="Q298" t="str">
        <f>VLOOKUP($E298,MAPPING!$B$2:$F$7,3,0)</f>
        <v>INTEGER</v>
      </c>
      <c r="R298" s="13">
        <v>10.0</v>
      </c>
      <c r="S298" s="27" t="s">
        <v>48</v>
      </c>
      <c r="T298" s="27" t="s">
        <v>48</v>
      </c>
      <c r="U298" s="27"/>
      <c r="V298" s="27"/>
      <c r="W298" t="str">
        <f t="shared" si="82"/>
        <v>MAX_AMOUNT INTEGER(10),</v>
      </c>
      <c r="X298" t="str">
        <f>VLOOKUP($E298,MAPPING!$B$2:$F$7,4,0)</f>
        <v>INTEGER</v>
      </c>
      <c r="Y298" s="13">
        <v>10.0</v>
      </c>
      <c r="Z298" s="27" t="s">
        <v>48</v>
      </c>
      <c r="AA298" s="27" t="s">
        <v>48</v>
      </c>
      <c r="AB298" s="27"/>
      <c r="AC298" s="27"/>
      <c r="AD298" s="29" t="str">
        <f t="shared" si="83"/>
        <v>MAX_AMOUNT INTEGER,</v>
      </c>
      <c r="AE298" t="str">
        <f>VLOOKUP($E298,MAPPING!$B$2:$F$7,5,0)</f>
        <v>INTEGER</v>
      </c>
      <c r="AF298" s="13">
        <v>10.0</v>
      </c>
      <c r="AG298" s="27" t="s">
        <v>48</v>
      </c>
      <c r="AH298" s="27" t="s">
        <v>48</v>
      </c>
      <c r="AI298" s="27"/>
      <c r="AJ298" s="27"/>
      <c r="AK298" t="str">
        <f t="shared" si="84"/>
        <v>MAX_AMOUNT INTEGER,</v>
      </c>
    </row>
    <row r="299" ht="15.75" customHeight="1">
      <c r="A299" s="24"/>
      <c r="B299" s="24"/>
      <c r="C299" s="26">
        <v>7.0</v>
      </c>
      <c r="D299" t="s">
        <v>68</v>
      </c>
      <c r="E299" t="s">
        <v>7</v>
      </c>
      <c r="F299" s="13">
        <v>10.0</v>
      </c>
      <c r="G299" s="27" t="s">
        <v>48</v>
      </c>
      <c r="H299" t="s">
        <v>47</v>
      </c>
      <c r="J299" t="str">
        <f>VLOOKUP($E299,MAPPING!$B$2:$F$7,2,0)</f>
        <v>STRING</v>
      </c>
      <c r="K299" s="13">
        <v>10.0</v>
      </c>
      <c r="L299" s="27" t="s">
        <v>48</v>
      </c>
      <c r="M299" t="s">
        <v>47</v>
      </c>
      <c r="Q299" t="str">
        <f>VLOOKUP($E299,MAPPING!$B$2:$F$7,3,0)</f>
        <v>VARCHAR</v>
      </c>
      <c r="R299" s="13">
        <v>10.0</v>
      </c>
      <c r="S299" s="27" t="s">
        <v>48</v>
      </c>
      <c r="T299" t="s">
        <v>47</v>
      </c>
      <c r="W299" t="str">
        <f t="shared" si="82"/>
        <v>LOAD_DATE VARCHAR(10),</v>
      </c>
      <c r="X299" t="str">
        <f>VLOOKUP($E299,MAPPING!$B$2:$F$7,4,0)</f>
        <v>VARCHAR2</v>
      </c>
      <c r="Y299" s="13">
        <v>10.0</v>
      </c>
      <c r="Z299" s="27" t="s">
        <v>48</v>
      </c>
      <c r="AA299" t="s">
        <v>47</v>
      </c>
      <c r="AD299" s="29" t="str">
        <f t="shared" si="83"/>
        <v>LOAD_DATE VARCHAR2(10),</v>
      </c>
      <c r="AE299" t="str">
        <f>VLOOKUP($E299,MAPPING!$B$2:$F$7,5,0)</f>
        <v> VARCHAR</v>
      </c>
      <c r="AF299" s="13">
        <v>10.0</v>
      </c>
      <c r="AG299" s="27" t="s">
        <v>48</v>
      </c>
      <c r="AH299" t="s">
        <v>47</v>
      </c>
      <c r="AK299" t="str">
        <f t="shared" si="84"/>
        <v>LOAD_DATE  VARCHAR(10),</v>
      </c>
    </row>
    <row r="300" ht="15.75" customHeight="1">
      <c r="A300" s="24"/>
      <c r="B300" s="24"/>
      <c r="C300" s="26">
        <v>8.0</v>
      </c>
      <c r="D300" t="s">
        <v>69</v>
      </c>
      <c r="E300" t="s">
        <v>12</v>
      </c>
      <c r="F300" s="13">
        <v>50.0</v>
      </c>
      <c r="G300" s="27" t="s">
        <v>48</v>
      </c>
      <c r="H300" s="27" t="s">
        <v>47</v>
      </c>
      <c r="I300" s="27"/>
      <c r="J300" t="str">
        <f>VLOOKUP($E300,MAPPING!$B$2:$F$7,2,0)</f>
        <v>INT</v>
      </c>
      <c r="K300" s="13">
        <v>50.0</v>
      </c>
      <c r="L300" s="27" t="s">
        <v>48</v>
      </c>
      <c r="M300" s="27" t="s">
        <v>47</v>
      </c>
      <c r="N300" s="27"/>
      <c r="P300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00" t="str">
        <f>VLOOKUP($E300,MAPPING!$B$2:$F$7,3,0)</f>
        <v>INTEGER</v>
      </c>
      <c r="R300" s="13">
        <v>50.0</v>
      </c>
      <c r="S300" s="27" t="s">
        <v>48</v>
      </c>
      <c r="T300" s="27" t="s">
        <v>47</v>
      </c>
      <c r="U300" s="27"/>
      <c r="W300" s="28" t="str">
        <f>CONCATENATE(UPPER($D300)," ",Q300,"(",R300,")",IF(U300&lt;&gt;"",cov3ncatenate(" DEFAULT ",U300),""),IF(S300="Y"," NOT NULL",""),", ",CHAR(10),"CONSTRAINT ",UPPER($D292),"_PK  PRIMARY KEY(",UPPER($D292),",",UPPER($D293),"));")</f>
        <v>LOAD_ID INTEGER(50), 
CONSTRAINT ACCOUNT_ID_PK  PRIMARY KEY(ACCOUNT_ID,YYYY_MM));</v>
      </c>
      <c r="X300" t="str">
        <f>VLOOKUP($E300,MAPPING!$B$2:$F$7,4,0)</f>
        <v>INTEGER</v>
      </c>
      <c r="Y300" s="13">
        <v>50.0</v>
      </c>
      <c r="Z300" s="27" t="s">
        <v>48</v>
      </c>
      <c r="AA300" s="27" t="s">
        <v>47</v>
      </c>
      <c r="AB300" s="27"/>
      <c r="AC300" s="27"/>
      <c r="AD300" s="29" t="str">
        <f>CONCATENATE(UPPER($D364)," ",Q359,IF(X300="INTEGER","",CONCATENATE("(",Y300,")")) ,IF(U359&lt;&gt;"",cov3ncatenate(" DEFAULT ",U359),""),IF(S359="Y"," NOT NULL",""),", ",CHAR(10),"CONSTRAINT ",UPPER($B292),"_PK  PRIMARY KEY (",UPPER($D292),"));")</f>
        <v>LOAD_ID INTEGER, 
CONSTRAINT FACT_ACCOUNT_SUMMARY_MONTHLY_PK  PRIMARY KEY (ACCOUNT_ID));</v>
      </c>
      <c r="AE300" t="str">
        <f>VLOOKUP($E300,MAPPING!$B$2:$F$7,5,0)</f>
        <v>INTEGER</v>
      </c>
      <c r="AF300" s="13">
        <v>50.0</v>
      </c>
      <c r="AG300" s="27" t="s">
        <v>48</v>
      </c>
      <c r="AH300" s="27" t="s">
        <v>47</v>
      </c>
      <c r="AI300" s="27"/>
      <c r="AK300" s="28" t="str">
        <f>CONCATENATE(UPPER($D300)," ",AE300,IF(AE300="INTEGER","",CONCATENATE("(",AF300,")")),IF(AI300&lt;&gt;"",cov3ncatenate(" DEFAULT ",AI300),""),IF(AG300="Y"," NOT NULL",""),", ",CHAR(10),"CONSTRAINT ",UPPER($D292),"_FACT_PK  PRIMARY KEY(",UPPER($D292),"));")</f>
        <v>LOAD_ID INTEGER, 
CONSTRAINT ACCOUNT_ID_FACT_PK  PRIMARY KEY(ACCOUNT_ID));</v>
      </c>
    </row>
    <row r="301" ht="15.75" customHeight="1">
      <c r="A301" s="24"/>
      <c r="B301" s="24" t="s">
        <v>247</v>
      </c>
      <c r="C301" s="26">
        <v>0.0</v>
      </c>
      <c r="D301" t="s">
        <v>52</v>
      </c>
      <c r="E301" t="s">
        <v>7</v>
      </c>
      <c r="F301" s="13">
        <v>50.0</v>
      </c>
      <c r="G301" t="s">
        <v>47</v>
      </c>
      <c r="H301" s="27" t="s">
        <v>48</v>
      </c>
      <c r="I301">
        <v>0.0</v>
      </c>
      <c r="J301" t="str">
        <f>VLOOKUP($E301,MAPPING!$B$2:$F$7,2,0)</f>
        <v>STRING</v>
      </c>
      <c r="K301" s="13">
        <v>50.0</v>
      </c>
      <c r="L301" t="s">
        <v>47</v>
      </c>
      <c r="M301" s="27" t="s">
        <v>48</v>
      </c>
      <c r="N301">
        <v>0.0</v>
      </c>
      <c r="O301" s="28" t="str">
        <f>CONCATENATE("DROP TABLE IF EXISTS ",UPPER($B$301),";",CHAR(10),"CREATE TABLE ",UPPER($B$301),"(")</f>
        <v>DROP TABLE IF EXISTS FACT_CUSTOMER_SUMMARY_MONTHLY;
CREATE TABLE FACT_CUSTOMER_SUMMARY_MONTHLY(</v>
      </c>
      <c r="P301" t="str">
        <f t="shared" ref="P301:P306" si="85">CONCATENATE(UPPER($D301)," ",J301,",")</f>
        <v>CUSTOMER_ID STRING,</v>
      </c>
      <c r="Q301" t="str">
        <f>VLOOKUP($E301,MAPPING!$B$2:$F$7,3,0)</f>
        <v>VARCHAR</v>
      </c>
      <c r="R301" s="13">
        <v>50.0</v>
      </c>
      <c r="S301" t="s">
        <v>47</v>
      </c>
      <c r="T301" s="27" t="s">
        <v>48</v>
      </c>
      <c r="U301">
        <v>0.0</v>
      </c>
      <c r="V301" s="28" t="str">
        <f>CONCATENATE("DROP TABLE IF EXISTS ",UPPER($B$301),";",CHAR(10),"CREATE TABLE ",UPPER($B$301),"(")</f>
        <v>DROP TABLE IF EXISTS FACT_CUSTOMER_SUMMARY_MONTHLY;
CREATE TABLE FACT_CUSTOMER_SUMMARY_MONTHLY(</v>
      </c>
      <c r="W301" t="str">
        <f t="shared" ref="W301:W308" si="86">CONCATENATE(UPPER($D301)," ",Q301,"(",R301,")",IF(U301&lt;&gt;"",CONCATENATE(" DEFAULT ",U301),""),IF(S301="Y"," NOT NULL",""),",")</f>
        <v>CUSTOMER_ID VARCHAR(50) DEFAULT 0 NOT NULL,</v>
      </c>
      <c r="X301" t="str">
        <f>VLOOKUP($E301,MAPPING!$B$2:$F$7,4,0)</f>
        <v>VARCHAR2</v>
      </c>
      <c r="Y301" s="13">
        <v>50.0</v>
      </c>
      <c r="Z301" t="s">
        <v>47</v>
      </c>
      <c r="AA301" s="27" t="s">
        <v>48</v>
      </c>
      <c r="AB301">
        <v>0.0</v>
      </c>
      <c r="AC301" s="28" t="str">
        <f>CONCATENATE("DROP TABLE ",UPPER($B$301),";",CHAR(10),"CREATE TABLE ",UPPER($B$301),"(",CHAR(10),)</f>
        <v>DROP TABLE FACT_CUSTOMER_SUMMARY_MONTHLY;
CREATE TABLE FACT_CUSTOMER_SUMMARY_MONTHLY(
</v>
      </c>
      <c r="AD301" s="29" t="str">
        <f t="shared" ref="AD301:AD308" si="87">CONCATENATE(UPPER($D301)," ",X301,IF(X301="INTEGER","",CONCATENATE("(",Y301,")")) ,IF(Z301="Y"," NOT NULL",""),",")</f>
        <v>CUSTOMER_ID VARCHAR2(50) NOT NULL,</v>
      </c>
      <c r="AE301" t="str">
        <f>VLOOKUP($E301,MAPPING!$B$2:$F$7,5,0)</f>
        <v> VARCHAR</v>
      </c>
      <c r="AF301" s="13">
        <v>50.0</v>
      </c>
      <c r="AG301" t="s">
        <v>47</v>
      </c>
      <c r="AH301" s="27" t="s">
        <v>48</v>
      </c>
      <c r="AI301">
        <v>0.0</v>
      </c>
      <c r="AJ301" s="28" t="str">
        <f>CONCATENATE("DROP TABLE IF EXISTS ",UPPER($B$301),";",CHAR(10),"CREATE TABLE ",UPPER($B$301),"(")</f>
        <v>DROP TABLE IF EXISTS FACT_CUSTOMER_SUMMARY_MONTHLY;
CREATE TABLE FACT_CUSTOMER_SUMMARY_MONTHLY(</v>
      </c>
      <c r="AK301" t="str">
        <f t="shared" ref="AK301:AK308" si="88">CONCATENATE(UPPER($D301)," ",AE301,IF(AE301="INTEGER","",CONCATENATE("(",AF301,")")),IF(AI301&lt;&gt;"",CONCATENATE(" DEFAULT ",AI301),""),IF(AG301="Y"," NOT NULL",""),",")</f>
        <v>CUSTOMER_ID  VARCHAR(50) DEFAULT 0 NOT NULL,</v>
      </c>
    </row>
    <row r="302" ht="15.75" customHeight="1">
      <c r="A302" s="24"/>
      <c r="B302" s="24"/>
      <c r="C302" s="26">
        <v>1.0</v>
      </c>
      <c r="D302" t="s">
        <v>191</v>
      </c>
      <c r="E302" t="s">
        <v>7</v>
      </c>
      <c r="F302" s="13">
        <v>50.0</v>
      </c>
      <c r="G302" s="27" t="s">
        <v>47</v>
      </c>
      <c r="H302" s="27" t="s">
        <v>48</v>
      </c>
      <c r="I302">
        <v>0.0</v>
      </c>
      <c r="J302" t="str">
        <f>VLOOKUP($E302,MAPPING!$B$2:$F$7,2,0)</f>
        <v>STRING</v>
      </c>
      <c r="K302" s="13">
        <v>50.0</v>
      </c>
      <c r="L302" s="27" t="s">
        <v>47</v>
      </c>
      <c r="M302" s="27" t="s">
        <v>48</v>
      </c>
      <c r="N302">
        <v>0.0</v>
      </c>
      <c r="P302" t="str">
        <f t="shared" si="85"/>
        <v>YYYY_MM STRING,</v>
      </c>
      <c r="Q302" t="str">
        <f>VLOOKUP($E302,MAPPING!$B$2:$F$7,3,0)</f>
        <v>VARCHAR</v>
      </c>
      <c r="R302" s="13">
        <v>50.0</v>
      </c>
      <c r="S302" s="27" t="s">
        <v>47</v>
      </c>
      <c r="T302" s="27" t="s">
        <v>48</v>
      </c>
      <c r="U302">
        <v>0.0</v>
      </c>
      <c r="W302" t="str">
        <f t="shared" si="86"/>
        <v>YYYY_MM VARCHAR(50) DEFAULT 0 NOT NULL,</v>
      </c>
      <c r="X302" t="str">
        <f>VLOOKUP($E302,MAPPING!$B$2:$F$7,4,0)</f>
        <v>VARCHAR2</v>
      </c>
      <c r="Y302" s="13">
        <v>50.0</v>
      </c>
      <c r="Z302" s="27" t="s">
        <v>47</v>
      </c>
      <c r="AA302" s="27" t="s">
        <v>48</v>
      </c>
      <c r="AB302">
        <v>0.0</v>
      </c>
      <c r="AD302" s="29" t="str">
        <f t="shared" si="87"/>
        <v>YYYY_MM VARCHAR2(50) NOT NULL,</v>
      </c>
      <c r="AE302" t="str">
        <f>VLOOKUP($E302,MAPPING!$B$2:$F$7,5,0)</f>
        <v> VARCHAR</v>
      </c>
      <c r="AF302" s="13">
        <v>50.0</v>
      </c>
      <c r="AG302" s="27" t="s">
        <v>47</v>
      </c>
      <c r="AH302" s="27" t="s">
        <v>48</v>
      </c>
      <c r="AI302">
        <v>0.0</v>
      </c>
      <c r="AK302" t="str">
        <f t="shared" si="88"/>
        <v>YYYY_MM  VARCHAR(50) DEFAULT 0 NOT NULL,</v>
      </c>
    </row>
    <row r="303" ht="15.75" customHeight="1">
      <c r="A303" s="24"/>
      <c r="B303" s="24"/>
      <c r="C303" s="26">
        <v>2.0</v>
      </c>
      <c r="D303" t="s">
        <v>242</v>
      </c>
      <c r="E303" t="s">
        <v>7</v>
      </c>
      <c r="F303" s="13">
        <v>50.0</v>
      </c>
      <c r="G303" s="27" t="s">
        <v>48</v>
      </c>
      <c r="H303" s="27" t="s">
        <v>48</v>
      </c>
      <c r="I303" s="27"/>
      <c r="J303" t="str">
        <f>VLOOKUP($E303,MAPPING!$B$2:$F$7,2,0)</f>
        <v>STRING</v>
      </c>
      <c r="K303" s="13">
        <v>50.0</v>
      </c>
      <c r="L303" s="27" t="s">
        <v>48</v>
      </c>
      <c r="M303" s="27" t="s">
        <v>48</v>
      </c>
      <c r="N303" s="27"/>
      <c r="O303" s="27"/>
      <c r="P303" t="str">
        <f t="shared" si="85"/>
        <v>TOTAL_TRANS_COUNT STRING,</v>
      </c>
      <c r="Q303" t="str">
        <f>VLOOKUP($E303,MAPPING!$B$2:$F$7,3,0)</f>
        <v>VARCHAR</v>
      </c>
      <c r="R303" s="13">
        <v>50.0</v>
      </c>
      <c r="S303" s="27" t="s">
        <v>48</v>
      </c>
      <c r="T303" s="27" t="s">
        <v>48</v>
      </c>
      <c r="U303" s="27"/>
      <c r="V303" s="27"/>
      <c r="W303" t="str">
        <f t="shared" si="86"/>
        <v>TOTAL_TRANS_COUNT VARCHAR(50),</v>
      </c>
      <c r="X303" t="str">
        <f>VLOOKUP($E303,MAPPING!$B$2:$F$7,4,0)</f>
        <v>VARCHAR2</v>
      </c>
      <c r="Y303" s="13">
        <v>50.0</v>
      </c>
      <c r="Z303" s="27" t="s">
        <v>48</v>
      </c>
      <c r="AA303" s="27" t="s">
        <v>48</v>
      </c>
      <c r="AB303" s="27"/>
      <c r="AC303" s="27"/>
      <c r="AD303" s="29" t="str">
        <f t="shared" si="87"/>
        <v>TOTAL_TRANS_COUNT VARCHAR2(50),</v>
      </c>
      <c r="AE303" t="str">
        <f>VLOOKUP($E303,MAPPING!$B$2:$F$7,5,0)</f>
        <v> VARCHAR</v>
      </c>
      <c r="AF303" s="13">
        <v>50.0</v>
      </c>
      <c r="AG303" s="27" t="s">
        <v>48</v>
      </c>
      <c r="AH303" s="27" t="s">
        <v>48</v>
      </c>
      <c r="AI303" s="27"/>
      <c r="AJ303" s="27"/>
      <c r="AK303" t="str">
        <f t="shared" si="88"/>
        <v>TOTAL_TRANS_COUNT  VARCHAR(50),</v>
      </c>
    </row>
    <row r="304" ht="15.75" customHeight="1">
      <c r="A304" s="24"/>
      <c r="B304" s="24"/>
      <c r="C304" s="26">
        <v>3.0</v>
      </c>
      <c r="D304" t="s">
        <v>243</v>
      </c>
      <c r="E304" t="s">
        <v>12</v>
      </c>
      <c r="F304" s="13">
        <v>10.0</v>
      </c>
      <c r="G304" s="27" t="s">
        <v>48</v>
      </c>
      <c r="H304" s="27" t="s">
        <v>48</v>
      </c>
      <c r="I304" s="27"/>
      <c r="J304" t="str">
        <f>VLOOKUP($E304,MAPPING!$B$2:$F$7,2,0)</f>
        <v>INT</v>
      </c>
      <c r="K304" s="13">
        <v>10.0</v>
      </c>
      <c r="L304" s="27" t="s">
        <v>48</v>
      </c>
      <c r="M304" s="27" t="s">
        <v>48</v>
      </c>
      <c r="N304" s="27"/>
      <c r="O304" s="27"/>
      <c r="P304" t="str">
        <f t="shared" si="85"/>
        <v>TOTAL_TRANS_AMOUNT_USD INT,</v>
      </c>
      <c r="Q304" t="str">
        <f>VLOOKUP($E304,MAPPING!$B$2:$F$7,3,0)</f>
        <v>INTEGER</v>
      </c>
      <c r="R304" s="13">
        <v>10.0</v>
      </c>
      <c r="S304" s="27" t="s">
        <v>48</v>
      </c>
      <c r="T304" s="27" t="s">
        <v>48</v>
      </c>
      <c r="U304" s="27"/>
      <c r="V304" s="27"/>
      <c r="W304" t="str">
        <f t="shared" si="86"/>
        <v>TOTAL_TRANS_AMOUNT_USD INTEGER(10),</v>
      </c>
      <c r="X304" t="str">
        <f>VLOOKUP($E304,MAPPING!$B$2:$F$7,4,0)</f>
        <v>INTEGER</v>
      </c>
      <c r="Y304" s="13">
        <v>10.0</v>
      </c>
      <c r="Z304" s="27" t="s">
        <v>48</v>
      </c>
      <c r="AA304" s="27" t="s">
        <v>48</v>
      </c>
      <c r="AB304" s="27"/>
      <c r="AC304" s="27"/>
      <c r="AD304" s="29" t="str">
        <f t="shared" si="87"/>
        <v>TOTAL_TRANS_AMOUNT_USD INTEGER,</v>
      </c>
      <c r="AE304" t="str">
        <f>VLOOKUP($E304,MAPPING!$B$2:$F$7,5,0)</f>
        <v>INTEGER</v>
      </c>
      <c r="AF304" s="13">
        <v>10.0</v>
      </c>
      <c r="AG304" s="27" t="s">
        <v>48</v>
      </c>
      <c r="AH304" s="27" t="s">
        <v>48</v>
      </c>
      <c r="AI304" s="27"/>
      <c r="AJ304" s="27"/>
      <c r="AK304" t="str">
        <f t="shared" si="88"/>
        <v>TOTAL_TRANS_AMOUNT_USD INTEGER,</v>
      </c>
    </row>
    <row r="305" ht="15.75" customHeight="1">
      <c r="A305" s="24"/>
      <c r="B305" s="24"/>
      <c r="C305" s="26">
        <v>4.0</v>
      </c>
      <c r="D305" t="s">
        <v>244</v>
      </c>
      <c r="E305" t="s">
        <v>12</v>
      </c>
      <c r="F305" s="13">
        <v>10.0</v>
      </c>
      <c r="G305" s="27" t="s">
        <v>48</v>
      </c>
      <c r="H305" s="27" t="s">
        <v>48</v>
      </c>
      <c r="I305" s="27"/>
      <c r="J305" t="str">
        <f>VLOOKUP($E305,MAPPING!$B$2:$F$7,2,0)</f>
        <v>INT</v>
      </c>
      <c r="K305" s="13">
        <v>10.0</v>
      </c>
      <c r="L305" s="27" t="s">
        <v>48</v>
      </c>
      <c r="M305" s="27" t="s">
        <v>48</v>
      </c>
      <c r="N305" s="27"/>
      <c r="O305" s="27"/>
      <c r="P305" t="str">
        <f t="shared" si="85"/>
        <v>AVG_TRANS_AMOUNT INT,</v>
      </c>
      <c r="Q305" t="str">
        <f>VLOOKUP($E305,MAPPING!$B$2:$F$7,3,0)</f>
        <v>INTEGER</v>
      </c>
      <c r="R305" s="13">
        <v>10.0</v>
      </c>
      <c r="S305" s="27" t="s">
        <v>48</v>
      </c>
      <c r="T305" s="27" t="s">
        <v>48</v>
      </c>
      <c r="U305" s="27"/>
      <c r="V305" s="27"/>
      <c r="W305" t="str">
        <f t="shared" si="86"/>
        <v>AVG_TRANS_AMOUNT INTEGER(10),</v>
      </c>
      <c r="X305" t="str">
        <f>VLOOKUP($E305,MAPPING!$B$2:$F$7,4,0)</f>
        <v>INTEGER</v>
      </c>
      <c r="Y305" s="13">
        <v>10.0</v>
      </c>
      <c r="Z305" s="27" t="s">
        <v>48</v>
      </c>
      <c r="AA305" s="27" t="s">
        <v>48</v>
      </c>
      <c r="AB305" s="27"/>
      <c r="AC305" s="27"/>
      <c r="AD305" s="29" t="str">
        <f t="shared" si="87"/>
        <v>AVG_TRANS_AMOUNT INTEGER,</v>
      </c>
      <c r="AE305" t="str">
        <f>VLOOKUP($E305,MAPPING!$B$2:$F$7,5,0)</f>
        <v>INTEGER</v>
      </c>
      <c r="AF305" s="13">
        <v>10.0</v>
      </c>
      <c r="AG305" s="27" t="s">
        <v>48</v>
      </c>
      <c r="AH305" s="27" t="s">
        <v>48</v>
      </c>
      <c r="AI305" s="27"/>
      <c r="AJ305" s="27"/>
      <c r="AK305" t="str">
        <f t="shared" si="88"/>
        <v>AVG_TRANS_AMOUNT INTEGER,</v>
      </c>
    </row>
    <row r="306" ht="15.75" customHeight="1">
      <c r="A306" s="24"/>
      <c r="B306" s="24"/>
      <c r="C306" s="26">
        <v>5.0</v>
      </c>
      <c r="D306" t="s">
        <v>245</v>
      </c>
      <c r="E306" t="s">
        <v>15</v>
      </c>
      <c r="F306" s="13" t="s">
        <v>23</v>
      </c>
      <c r="G306" s="27" t="s">
        <v>48</v>
      </c>
      <c r="H306" s="27" t="s">
        <v>48</v>
      </c>
      <c r="I306" s="27"/>
      <c r="J306" t="str">
        <f>VLOOKUP($E306,MAPPING!$B$2:$F$7,2,0)</f>
        <v>DECIMAL</v>
      </c>
      <c r="K306" s="13" t="s">
        <v>23</v>
      </c>
      <c r="L306" s="27" t="s">
        <v>48</v>
      </c>
      <c r="M306" s="27" t="s">
        <v>48</v>
      </c>
      <c r="N306" s="27"/>
      <c r="O306" s="27"/>
      <c r="P306" t="str">
        <f t="shared" si="85"/>
        <v>MIN_AMOUNT DECIMAL,</v>
      </c>
      <c r="Q306" t="str">
        <f>VLOOKUP($E306,MAPPING!$B$2:$F$7,3,0)</f>
        <v>DECIMAL</v>
      </c>
      <c r="R306" s="13" t="s">
        <v>23</v>
      </c>
      <c r="S306" s="27" t="s">
        <v>48</v>
      </c>
      <c r="T306" s="27" t="s">
        <v>48</v>
      </c>
      <c r="U306" s="27"/>
      <c r="V306" s="27"/>
      <c r="W306" t="str">
        <f t="shared" si="86"/>
        <v>MIN_AMOUNT DECIMAL(10,2),</v>
      </c>
      <c r="X306" t="str">
        <f>VLOOKUP($E306,MAPPING!$B$2:$F$7,4,0)</f>
        <v>DECIMAL</v>
      </c>
      <c r="Y306" s="13" t="s">
        <v>23</v>
      </c>
      <c r="Z306" s="27" t="s">
        <v>48</v>
      </c>
      <c r="AA306" s="27" t="s">
        <v>48</v>
      </c>
      <c r="AB306" s="27"/>
      <c r="AC306" s="27"/>
      <c r="AD306" s="29" t="str">
        <f t="shared" si="87"/>
        <v>MIN_AMOUNT DECIMAL(10,2),</v>
      </c>
      <c r="AE306" t="str">
        <f>VLOOKUP($E306,MAPPING!$B$2:$F$7,5,0)</f>
        <v>DECIMAL</v>
      </c>
      <c r="AF306" s="13" t="s">
        <v>23</v>
      </c>
      <c r="AG306" s="27" t="s">
        <v>48</v>
      </c>
      <c r="AH306" s="27" t="s">
        <v>48</v>
      </c>
      <c r="AI306" s="27"/>
      <c r="AJ306" s="27"/>
      <c r="AK306" t="str">
        <f t="shared" si="88"/>
        <v>MIN_AMOUNT DECIMAL(10,2),</v>
      </c>
    </row>
    <row r="307" ht="15.75" customHeight="1">
      <c r="A307" s="24"/>
      <c r="B307" s="24"/>
      <c r="C307" s="26">
        <v>6.0</v>
      </c>
      <c r="D307" t="s">
        <v>246</v>
      </c>
      <c r="E307" t="s">
        <v>15</v>
      </c>
      <c r="F307" s="13" t="s">
        <v>23</v>
      </c>
      <c r="G307" s="27" t="s">
        <v>48</v>
      </c>
      <c r="H307" s="27" t="s">
        <v>48</v>
      </c>
      <c r="I307" s="27"/>
      <c r="J307" t="str">
        <f>VLOOKUP($E307,MAPPING!$B$2:$F$7,2,0)</f>
        <v>DECIMAL</v>
      </c>
      <c r="K307" s="13" t="s">
        <v>23</v>
      </c>
      <c r="L307" s="27" t="s">
        <v>48</v>
      </c>
      <c r="M307" s="27" t="s">
        <v>48</v>
      </c>
      <c r="N307" s="27"/>
      <c r="O307" s="27"/>
      <c r="P307" t="str">
        <f>CONCATENATE(UPPER($D307)," ",J307,")")</f>
        <v>MAX_AMOUNT DECIMAL)</v>
      </c>
      <c r="Q307" t="str">
        <f>VLOOKUP($E307,MAPPING!$B$2:$F$7,3,0)</f>
        <v>DECIMAL</v>
      </c>
      <c r="R307" s="13" t="s">
        <v>23</v>
      </c>
      <c r="S307" s="27" t="s">
        <v>48</v>
      </c>
      <c r="T307" s="27" t="s">
        <v>48</v>
      </c>
      <c r="U307" s="27"/>
      <c r="V307" s="27"/>
      <c r="W307" t="str">
        <f t="shared" si="86"/>
        <v>MAX_AMOUNT DECIMAL(10,2),</v>
      </c>
      <c r="X307" t="str">
        <f>VLOOKUP($E307,MAPPING!$B$2:$F$7,4,0)</f>
        <v>DECIMAL</v>
      </c>
      <c r="Y307" s="13" t="s">
        <v>23</v>
      </c>
      <c r="Z307" s="27" t="s">
        <v>48</v>
      </c>
      <c r="AA307" s="27" t="s">
        <v>48</v>
      </c>
      <c r="AB307" s="27"/>
      <c r="AC307" s="27"/>
      <c r="AD307" s="29" t="str">
        <f t="shared" si="87"/>
        <v>MAX_AMOUNT DECIMAL(10,2),</v>
      </c>
      <c r="AE307" t="str">
        <f>VLOOKUP($E307,MAPPING!$B$2:$F$7,5,0)</f>
        <v>DECIMAL</v>
      </c>
      <c r="AF307" s="13" t="s">
        <v>23</v>
      </c>
      <c r="AG307" s="27" t="s">
        <v>48</v>
      </c>
      <c r="AH307" s="27" t="s">
        <v>48</v>
      </c>
      <c r="AI307" s="27"/>
      <c r="AJ307" s="27"/>
      <c r="AK307" t="str">
        <f t="shared" si="88"/>
        <v>MAX_AMOUNT DECIMAL(10,2),</v>
      </c>
    </row>
    <row r="308" ht="15.75" customHeight="1">
      <c r="A308" s="24"/>
      <c r="B308" s="24"/>
      <c r="C308" s="26">
        <v>7.0</v>
      </c>
      <c r="D308" t="s">
        <v>68</v>
      </c>
      <c r="E308" t="s">
        <v>7</v>
      </c>
      <c r="F308" s="13">
        <v>10.0</v>
      </c>
      <c r="G308" s="27" t="s">
        <v>48</v>
      </c>
      <c r="H308" t="s">
        <v>47</v>
      </c>
      <c r="J308" t="str">
        <f>VLOOKUP($E308,MAPPING!$B$2:$F$7,2,0)</f>
        <v>STRING</v>
      </c>
      <c r="K308" s="13">
        <v>10.0</v>
      </c>
      <c r="L308" s="27" t="s">
        <v>48</v>
      </c>
      <c r="M308" t="s">
        <v>47</v>
      </c>
      <c r="Q308" t="str">
        <f>VLOOKUP($E308,MAPPING!$B$2:$F$7,3,0)</f>
        <v>VARCHAR</v>
      </c>
      <c r="R308" s="13">
        <v>10.0</v>
      </c>
      <c r="S308" s="27" t="s">
        <v>48</v>
      </c>
      <c r="T308" t="s">
        <v>47</v>
      </c>
      <c r="W308" t="str">
        <f t="shared" si="86"/>
        <v>LOAD_DATE VARCHAR(10),</v>
      </c>
      <c r="X308" t="str">
        <f>VLOOKUP($E308,MAPPING!$B$2:$F$7,4,0)</f>
        <v>VARCHAR2</v>
      </c>
      <c r="Y308" s="13">
        <v>10.0</v>
      </c>
      <c r="Z308" s="27" t="s">
        <v>48</v>
      </c>
      <c r="AA308" t="s">
        <v>47</v>
      </c>
      <c r="AD308" s="29" t="str">
        <f t="shared" si="87"/>
        <v>LOAD_DATE VARCHAR2(10),</v>
      </c>
      <c r="AE308" t="str">
        <f>VLOOKUP($E308,MAPPING!$B$2:$F$7,5,0)</f>
        <v> VARCHAR</v>
      </c>
      <c r="AF308" s="13">
        <v>10.0</v>
      </c>
      <c r="AG308" s="27" t="s">
        <v>48</v>
      </c>
      <c r="AH308" t="s">
        <v>47</v>
      </c>
      <c r="AK308" t="str">
        <f t="shared" si="88"/>
        <v>LOAD_DATE  VARCHAR(10),</v>
      </c>
    </row>
    <row r="309" ht="15.75" customHeight="1">
      <c r="A309" s="24"/>
      <c r="B309" s="24"/>
      <c r="C309" s="26">
        <v>8.0</v>
      </c>
      <c r="D309" t="s">
        <v>69</v>
      </c>
      <c r="E309" t="s">
        <v>12</v>
      </c>
      <c r="F309" s="13">
        <v>50.0</v>
      </c>
      <c r="G309" s="27" t="s">
        <v>48</v>
      </c>
      <c r="H309" s="27" t="s">
        <v>47</v>
      </c>
      <c r="I309" s="27"/>
      <c r="J309" t="str">
        <f>VLOOKUP($E309,MAPPING!$B$2:$F$7,2,0)</f>
        <v>INT</v>
      </c>
      <c r="K309" s="13">
        <v>50.0</v>
      </c>
      <c r="L309" s="27" t="s">
        <v>48</v>
      </c>
      <c r="M309" s="27" t="s">
        <v>47</v>
      </c>
      <c r="N309" s="27"/>
      <c r="P30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09" t="str">
        <f>VLOOKUP($E309,MAPPING!$B$2:$F$7,3,0)</f>
        <v>INTEGER</v>
      </c>
      <c r="R309" s="13">
        <v>50.0</v>
      </c>
      <c r="S309" s="27" t="s">
        <v>48</v>
      </c>
      <c r="T309" s="27" t="s">
        <v>47</v>
      </c>
      <c r="U309" s="27"/>
      <c r="W309" s="28" t="str">
        <f>CONCATENATE(UPPER($D309)," ",Q309,"(",R309,")",IF(U309&lt;&gt;"",cov3ncatenate(" DEFAULT ",U309),""),IF(S309="Y"," NOT NULL",""),", ",CHAR(10),"CONSTRAINT ",UPPER($D301),"_PK  PRIMARY KEY(",UPPER($D301),",",UPPER($D293),"));")</f>
        <v>LOAD_ID INTEGER(50), 
CONSTRAINT CUSTOMER_ID_PK  PRIMARY KEY(CUSTOMER_ID,YYYY_MM));</v>
      </c>
      <c r="X309" t="str">
        <f>VLOOKUP($E309,MAPPING!$B$2:$F$7,4,0)</f>
        <v>INTEGER</v>
      </c>
      <c r="Y309" s="13">
        <v>50.0</v>
      </c>
      <c r="Z309" s="27" t="s">
        <v>48</v>
      </c>
      <c r="AA309" s="27" t="s">
        <v>47</v>
      </c>
      <c r="AB309" s="27"/>
      <c r="AC309" s="27"/>
      <c r="AD309" s="29" t="str">
        <f>CONCATENATE(UPPER($D364)," ",Q359,IF(X309="INTEGER","",CONCATENATE("(",Y309,")")) ,IF(U359&lt;&gt;"",cov3ncatenate(" DEFAULT ",U359),""),IF(S359="Y"," NOT NULL",""),", ",CHAR(10),"CONSTRAINT ",UPPER($B301),"_PK  PRIMARY KEY (",UPPER($D301),"));")</f>
        <v>LOAD_ID INTEGER, 
CONSTRAINT FACT_CUSTOMER_SUMMARY_MONTHLY_PK  PRIMARY KEY (CUSTOMER_ID));</v>
      </c>
      <c r="AE309" t="str">
        <f>VLOOKUP($E309,MAPPING!$B$2:$F$7,5,0)</f>
        <v>INTEGER</v>
      </c>
      <c r="AF309" s="13">
        <v>50.0</v>
      </c>
      <c r="AG309" s="27" t="s">
        <v>48</v>
      </c>
      <c r="AH309" s="27" t="s">
        <v>47</v>
      </c>
      <c r="AI309" s="27"/>
      <c r="AK309" s="28" t="str">
        <f>CONCATENATE(UPPER($D309)," ",AE309,IF(AE309="INTEGER","",CONCATENATE("(",AF309,")")),IF(AI309&lt;&gt;"",cov3ncatenate(" DEFAULT ",AI309),""),IF(AG309="Y"," NOT NULL",""),", ",CHAR(10),"CONSTRAINT ",UPPER($D301),"_FACT_PK  PRIMARY KEY(",UPPER($D301),"));")</f>
        <v>LOAD_ID INTEGER, 
CONSTRAINT CUSTOMER_ID_FACT_PK  PRIMARY KEY(CUSTOMER_ID));</v>
      </c>
    </row>
    <row r="310" ht="15.75" customHeight="1">
      <c r="A310" s="24"/>
      <c r="B310" s="24" t="s">
        <v>248</v>
      </c>
      <c r="C310" s="26">
        <v>0.0</v>
      </c>
      <c r="D310" t="s">
        <v>249</v>
      </c>
      <c r="E310" t="s">
        <v>7</v>
      </c>
      <c r="F310" s="13">
        <v>50.0</v>
      </c>
      <c r="G310" t="s">
        <v>47</v>
      </c>
      <c r="H310" s="27" t="s">
        <v>48</v>
      </c>
      <c r="I310">
        <v>0.0</v>
      </c>
      <c r="J310" t="str">
        <f>VLOOKUP($E310,MAPPING!$B$2:$F$7,2,0)</f>
        <v>STRING</v>
      </c>
      <c r="K310" s="13">
        <v>50.0</v>
      </c>
      <c r="L310" t="s">
        <v>47</v>
      </c>
      <c r="M310" s="27" t="s">
        <v>48</v>
      </c>
      <c r="N310">
        <v>0.0</v>
      </c>
      <c r="O310" s="28" t="str">
        <f>CONCATENATE("DROP TABLE IF EXISTS ",UPPER($B$310),";",CHAR(10),"CREATE TABLE ",UPPER($B$310),"(")</f>
        <v>DROP TABLE IF EXISTS FACT_TRANSACTION;
CREATE TABLE FACT_TRANSACTION(</v>
      </c>
      <c r="P310" t="str">
        <f t="shared" ref="P310:P324" si="89">CONCATENATE(UPPER($D310)," ",J310,",")</f>
        <v>TRANSACTION_ID STRING,</v>
      </c>
      <c r="Q310" t="str">
        <f>VLOOKUP($E310,MAPPING!$B$2:$F$7,3,0)</f>
        <v>VARCHAR</v>
      </c>
      <c r="R310" s="13">
        <v>50.0</v>
      </c>
      <c r="S310" t="s">
        <v>47</v>
      </c>
      <c r="T310" s="27" t="s">
        <v>48</v>
      </c>
      <c r="U310">
        <v>0.0</v>
      </c>
      <c r="V310" s="28" t="str">
        <f>CONCATENATE("DROP TABLE IF EXISTS ",UPPER($B$310),";",CHAR(10),"CREATE TABLE ",UPPER($B$310),"(")</f>
        <v>DROP TABLE IF EXISTS FACT_TRANSACTION;
CREATE TABLE FACT_TRANSACTION(</v>
      </c>
      <c r="W310" t="str">
        <f t="shared" ref="W310:W326" si="90">CONCATENATE(UPPER($D310)," ",Q310,"(",R310,")",IF(U310&lt;&gt;"",CONCATENATE(" DEFAULT ",U310),""),IF(S310="Y"," NOT NULL",""),",")</f>
        <v>TRANSACTION_ID VARCHAR(50) DEFAULT 0 NOT NULL,</v>
      </c>
      <c r="X310" t="str">
        <f>VLOOKUP($E310,MAPPING!$B$2:$F$7,4,0)</f>
        <v>VARCHAR2</v>
      </c>
      <c r="Y310" s="13">
        <v>50.0</v>
      </c>
      <c r="Z310" t="s">
        <v>47</v>
      </c>
      <c r="AA310" s="27" t="s">
        <v>48</v>
      </c>
      <c r="AB310">
        <v>0.0</v>
      </c>
      <c r="AC310" s="28" t="str">
        <f>CONCATENATE("DROP TABLE ",UPPER($B$310),";",CHAR(10),"CREATE TABLE ",UPPER($B$310),"(",CHAR(10),)</f>
        <v>DROP TABLE FACT_TRANSACTION;
CREATE TABLE FACT_TRANSACTION(
</v>
      </c>
      <c r="AD310" s="29" t="str">
        <f t="shared" ref="AD310:AD326" si="91">CONCATENATE(UPPER($D310)," ",X310,IF(X310="INTEGER","",CONCATENATE("(",Y310,")")) ,IF(Z310="Y"," NOT NULL",""),",")</f>
        <v>TRANSACTION_ID VARCHAR2(50) NOT NULL,</v>
      </c>
      <c r="AE310" t="str">
        <f>VLOOKUP($E310,MAPPING!$B$2:$F$7,5,0)</f>
        <v> VARCHAR</v>
      </c>
      <c r="AF310" s="13">
        <v>50.0</v>
      </c>
      <c r="AG310" t="s">
        <v>47</v>
      </c>
      <c r="AH310" s="27" t="s">
        <v>48</v>
      </c>
      <c r="AI310">
        <v>0.0</v>
      </c>
      <c r="AJ310" s="28" t="str">
        <f>CONCATENATE("DROP TABLE IF EXISTS ",UPPER($B$310),";",CHAR(10),"CREATE TABLE ",UPPER($B$310),"(")</f>
        <v>DROP TABLE IF EXISTS FACT_TRANSACTION;
CREATE TABLE FACT_TRANSACTION(</v>
      </c>
      <c r="AK310" t="str">
        <f t="shared" ref="AK310:AK326" si="92">CONCATENATE(UPPER($D310)," ",AE310,IF(AE310="INTEGER","",CONCATENATE("(",AF310,")")),IF(AI310&lt;&gt;"",CONCATENATE(" DEFAULT ",AI310),""),IF(AG310="Y"," NOT NULL",""),",")</f>
        <v>TRANSACTION_ID  VARCHAR(50) DEFAULT 0 NOT NULL,</v>
      </c>
    </row>
    <row r="311" ht="15.75" customHeight="1">
      <c r="A311" s="24"/>
      <c r="B311" s="24"/>
      <c r="C311" s="26">
        <v>1.0</v>
      </c>
      <c r="D311" t="s">
        <v>250</v>
      </c>
      <c r="E311" t="s">
        <v>7</v>
      </c>
      <c r="F311" s="13">
        <v>50.0</v>
      </c>
      <c r="G311" s="27" t="s">
        <v>48</v>
      </c>
      <c r="H311" s="27" t="s">
        <v>48</v>
      </c>
      <c r="I311" s="27"/>
      <c r="J311" t="str">
        <f>VLOOKUP($E311,MAPPING!$B$2:$F$7,2,0)</f>
        <v>STRING</v>
      </c>
      <c r="K311" s="13">
        <v>50.0</v>
      </c>
      <c r="L311" s="27" t="s">
        <v>48</v>
      </c>
      <c r="M311" s="27" t="s">
        <v>48</v>
      </c>
      <c r="N311" s="27"/>
      <c r="O311" s="27"/>
      <c r="P311" t="str">
        <f t="shared" si="89"/>
        <v>SRC_TRANSACTION_ID STRING,</v>
      </c>
      <c r="Q311" t="str">
        <f>VLOOKUP($E311,MAPPING!$B$2:$F$7,3,0)</f>
        <v>VARCHAR</v>
      </c>
      <c r="R311" s="13">
        <v>50.0</v>
      </c>
      <c r="S311" s="27" t="s">
        <v>48</v>
      </c>
      <c r="T311" s="27" t="s">
        <v>48</v>
      </c>
      <c r="U311" s="27"/>
      <c r="V311" s="27"/>
      <c r="W311" t="str">
        <f t="shared" si="90"/>
        <v>SRC_TRANSACTION_ID VARCHAR(50),</v>
      </c>
      <c r="X311" t="str">
        <f>VLOOKUP($E311,MAPPING!$B$2:$F$7,4,0)</f>
        <v>VARCHAR2</v>
      </c>
      <c r="Y311" s="13">
        <v>50.0</v>
      </c>
      <c r="Z311" s="27" t="s">
        <v>48</v>
      </c>
      <c r="AA311" s="27" t="s">
        <v>48</v>
      </c>
      <c r="AB311" s="27"/>
      <c r="AC311" s="27"/>
      <c r="AD311" s="29" t="str">
        <f t="shared" si="91"/>
        <v>SRC_TRANSACTION_ID VARCHAR2(50),</v>
      </c>
      <c r="AE311" t="str">
        <f>VLOOKUP($E311,MAPPING!$B$2:$F$7,5,0)</f>
        <v> VARCHAR</v>
      </c>
      <c r="AF311" s="13">
        <v>50.0</v>
      </c>
      <c r="AG311" s="27" t="s">
        <v>48</v>
      </c>
      <c r="AH311" s="27" t="s">
        <v>48</v>
      </c>
      <c r="AI311" s="27"/>
      <c r="AJ311" s="27"/>
      <c r="AK311" t="str">
        <f t="shared" si="92"/>
        <v>SRC_TRANSACTION_ID  VARCHAR(50),</v>
      </c>
    </row>
    <row r="312" ht="15.75" customHeight="1">
      <c r="A312" s="24"/>
      <c r="B312" s="24"/>
      <c r="C312" s="26">
        <v>2.0</v>
      </c>
      <c r="D312" t="s">
        <v>200</v>
      </c>
      <c r="E312" t="s">
        <v>12</v>
      </c>
      <c r="F312" s="13">
        <v>50.0</v>
      </c>
      <c r="G312" s="27" t="s">
        <v>48</v>
      </c>
      <c r="H312" s="27" t="s">
        <v>48</v>
      </c>
      <c r="I312" s="27"/>
      <c r="J312" t="str">
        <f>VLOOKUP($E312,MAPPING!$B$2:$F$7,2,0)</f>
        <v>INT</v>
      </c>
      <c r="K312" s="13">
        <v>50.0</v>
      </c>
      <c r="L312" s="27" t="s">
        <v>48</v>
      </c>
      <c r="M312" s="27" t="s">
        <v>48</v>
      </c>
      <c r="N312" s="27"/>
      <c r="O312" s="27"/>
      <c r="P312" t="str">
        <f t="shared" si="89"/>
        <v>TRANSACTION_TYPE_ID INT,</v>
      </c>
      <c r="Q312" t="str">
        <f>VLOOKUP($E312,MAPPING!$B$2:$F$7,3,0)</f>
        <v>INTEGER</v>
      </c>
      <c r="R312" s="13">
        <v>50.0</v>
      </c>
      <c r="S312" s="27" t="s">
        <v>48</v>
      </c>
      <c r="T312" s="27" t="s">
        <v>48</v>
      </c>
      <c r="U312" s="27"/>
      <c r="V312" s="27"/>
      <c r="W312" t="str">
        <f t="shared" si="90"/>
        <v>TRANSACTION_TYPE_ID INTEGER(50),</v>
      </c>
      <c r="X312" t="str">
        <f>VLOOKUP($E312,MAPPING!$B$2:$F$7,4,0)</f>
        <v>INTEGER</v>
      </c>
      <c r="Y312" s="13">
        <v>50.0</v>
      </c>
      <c r="Z312" s="27" t="s">
        <v>48</v>
      </c>
      <c r="AA312" s="27" t="s">
        <v>48</v>
      </c>
      <c r="AB312" s="27"/>
      <c r="AC312" s="27"/>
      <c r="AD312" s="29" t="str">
        <f t="shared" si="91"/>
        <v>TRANSACTION_TYPE_ID INTEGER,</v>
      </c>
      <c r="AE312" t="str">
        <f>VLOOKUP($E312,MAPPING!$B$2:$F$7,5,0)</f>
        <v>INTEGER</v>
      </c>
      <c r="AF312" s="13">
        <v>50.0</v>
      </c>
      <c r="AG312" s="27" t="s">
        <v>48</v>
      </c>
      <c r="AH312" s="27" t="s">
        <v>48</v>
      </c>
      <c r="AI312" s="27"/>
      <c r="AJ312" s="27"/>
      <c r="AK312" t="str">
        <f t="shared" si="92"/>
        <v>TRANSACTION_TYPE_ID INTEGER,</v>
      </c>
    </row>
    <row r="313" ht="15.75" customHeight="1">
      <c r="A313" s="24"/>
      <c r="B313" s="24"/>
      <c r="C313" s="26">
        <v>3.0</v>
      </c>
      <c r="D313" t="s">
        <v>251</v>
      </c>
      <c r="E313" t="s">
        <v>12</v>
      </c>
      <c r="F313" s="13">
        <v>50.0</v>
      </c>
      <c r="G313" s="27" t="s">
        <v>48</v>
      </c>
      <c r="H313" s="27" t="s">
        <v>48</v>
      </c>
      <c r="I313" s="27"/>
      <c r="J313" t="str">
        <f>VLOOKUP($E313,MAPPING!$B$2:$F$7,2,0)</f>
        <v>INT</v>
      </c>
      <c r="K313" s="13">
        <v>50.0</v>
      </c>
      <c r="L313" s="27" t="s">
        <v>48</v>
      </c>
      <c r="M313" s="27" t="s">
        <v>48</v>
      </c>
      <c r="N313" s="27"/>
      <c r="O313" s="27"/>
      <c r="P313" t="str">
        <f t="shared" si="89"/>
        <v>TRANS_DATE_ID INT,</v>
      </c>
      <c r="Q313" t="str">
        <f>VLOOKUP($E313,MAPPING!$B$2:$F$7,3,0)</f>
        <v>INTEGER</v>
      </c>
      <c r="R313" s="13">
        <v>50.0</v>
      </c>
      <c r="S313" s="27" t="s">
        <v>48</v>
      </c>
      <c r="T313" s="27" t="s">
        <v>48</v>
      </c>
      <c r="U313" s="27"/>
      <c r="V313" s="27"/>
      <c r="W313" t="str">
        <f t="shared" si="90"/>
        <v>TRANS_DATE_ID INTEGER(50),</v>
      </c>
      <c r="X313" t="str">
        <f>VLOOKUP($E313,MAPPING!$B$2:$F$7,4,0)</f>
        <v>INTEGER</v>
      </c>
      <c r="Y313" s="13">
        <v>50.0</v>
      </c>
      <c r="Z313" s="27" t="s">
        <v>48</v>
      </c>
      <c r="AA313" s="27" t="s">
        <v>48</v>
      </c>
      <c r="AB313" s="27"/>
      <c r="AC313" s="27"/>
      <c r="AD313" s="29" t="str">
        <f t="shared" si="91"/>
        <v>TRANS_DATE_ID INTEGER,</v>
      </c>
      <c r="AE313" t="str">
        <f>VLOOKUP($E313,MAPPING!$B$2:$F$7,5,0)</f>
        <v>INTEGER</v>
      </c>
      <c r="AF313" s="13">
        <v>50.0</v>
      </c>
      <c r="AG313" s="27" t="s">
        <v>48</v>
      </c>
      <c r="AH313" s="27" t="s">
        <v>48</v>
      </c>
      <c r="AI313" s="27"/>
      <c r="AJ313" s="27"/>
      <c r="AK313" t="str">
        <f t="shared" si="92"/>
        <v>TRANS_DATE_ID INTEGER,</v>
      </c>
    </row>
    <row r="314" ht="15.75" customHeight="1">
      <c r="A314" s="24"/>
      <c r="B314" s="24"/>
      <c r="C314" s="26">
        <v>4.0</v>
      </c>
      <c r="D314" t="s">
        <v>90</v>
      </c>
      <c r="E314" t="s">
        <v>12</v>
      </c>
      <c r="F314" s="13">
        <v>50.0</v>
      </c>
      <c r="G314" s="27" t="s">
        <v>48</v>
      </c>
      <c r="H314" s="27" t="s">
        <v>48</v>
      </c>
      <c r="I314" s="27"/>
      <c r="J314" t="str">
        <f>VLOOKUP($E314,MAPPING!$B$2:$F$7,2,0)</f>
        <v>INT</v>
      </c>
      <c r="K314" s="13">
        <v>50.0</v>
      </c>
      <c r="L314" s="27" t="s">
        <v>48</v>
      </c>
      <c r="M314" s="27" t="s">
        <v>48</v>
      </c>
      <c r="N314" s="27"/>
      <c r="O314" s="27"/>
      <c r="P314" t="str">
        <f t="shared" si="89"/>
        <v>BANK_ID INT,</v>
      </c>
      <c r="Q314" t="str">
        <f>VLOOKUP($E314,MAPPING!$B$2:$F$7,3,0)</f>
        <v>INTEGER</v>
      </c>
      <c r="R314" s="13">
        <v>50.0</v>
      </c>
      <c r="S314" s="27" t="s">
        <v>48</v>
      </c>
      <c r="T314" s="27" t="s">
        <v>48</v>
      </c>
      <c r="U314" s="27"/>
      <c r="V314" s="27"/>
      <c r="W314" t="str">
        <f t="shared" si="90"/>
        <v>BANK_ID INTEGER(50),</v>
      </c>
      <c r="X314" t="str">
        <f>VLOOKUP($E314,MAPPING!$B$2:$F$7,4,0)</f>
        <v>INTEGER</v>
      </c>
      <c r="Y314" s="13">
        <v>50.0</v>
      </c>
      <c r="Z314" s="27" t="s">
        <v>48</v>
      </c>
      <c r="AA314" s="27" t="s">
        <v>48</v>
      </c>
      <c r="AB314" s="27"/>
      <c r="AC314" s="27"/>
      <c r="AD314" s="29" t="str">
        <f t="shared" si="91"/>
        <v>BANK_ID INTEGER,</v>
      </c>
      <c r="AE314" t="str">
        <f>VLOOKUP($E314,MAPPING!$B$2:$F$7,5,0)</f>
        <v>INTEGER</v>
      </c>
      <c r="AF314" s="13">
        <v>50.0</v>
      </c>
      <c r="AG314" s="27" t="s">
        <v>48</v>
      </c>
      <c r="AH314" s="27" t="s">
        <v>48</v>
      </c>
      <c r="AI314" s="27"/>
      <c r="AJ314" s="27"/>
      <c r="AK314" t="str">
        <f t="shared" si="92"/>
        <v>BANK_ID INTEGER,</v>
      </c>
    </row>
    <row r="315" ht="15.75" customHeight="1">
      <c r="A315" s="24"/>
      <c r="B315" s="24"/>
      <c r="C315" s="26">
        <v>5.0</v>
      </c>
      <c r="D315" t="s">
        <v>97</v>
      </c>
      <c r="E315" t="s">
        <v>12</v>
      </c>
      <c r="F315" s="13">
        <v>50.0</v>
      </c>
      <c r="G315" s="27" t="s">
        <v>48</v>
      </c>
      <c r="H315" s="27" t="s">
        <v>48</v>
      </c>
      <c r="I315" s="27"/>
      <c r="J315" t="str">
        <f>VLOOKUP($E315,MAPPING!$B$2:$F$7,2,0)</f>
        <v>INT</v>
      </c>
      <c r="K315" s="13">
        <v>50.0</v>
      </c>
      <c r="L315" s="27" t="s">
        <v>48</v>
      </c>
      <c r="M315" s="27" t="s">
        <v>48</v>
      </c>
      <c r="N315" s="27"/>
      <c r="O315" s="27"/>
      <c r="P315" t="str">
        <f t="shared" si="89"/>
        <v>BRANCH_ID INT,</v>
      </c>
      <c r="Q315" t="str">
        <f>VLOOKUP($E315,MAPPING!$B$2:$F$7,3,0)</f>
        <v>INTEGER</v>
      </c>
      <c r="R315" s="13">
        <v>50.0</v>
      </c>
      <c r="S315" s="27" t="s">
        <v>48</v>
      </c>
      <c r="T315" s="27" t="s">
        <v>48</v>
      </c>
      <c r="U315" s="27"/>
      <c r="V315" s="27"/>
      <c r="W315" t="str">
        <f t="shared" si="90"/>
        <v>BRANCH_ID INTEGER(50),</v>
      </c>
      <c r="X315" t="str">
        <f>VLOOKUP($E315,MAPPING!$B$2:$F$7,4,0)</f>
        <v>INTEGER</v>
      </c>
      <c r="Y315" s="13">
        <v>50.0</v>
      </c>
      <c r="Z315" s="27" t="s">
        <v>48</v>
      </c>
      <c r="AA315" s="27" t="s">
        <v>48</v>
      </c>
      <c r="AB315" s="27"/>
      <c r="AC315" s="27"/>
      <c r="AD315" s="29" t="str">
        <f t="shared" si="91"/>
        <v>BRANCH_ID INTEGER,</v>
      </c>
      <c r="AE315" t="str">
        <f>VLOOKUP($E315,MAPPING!$B$2:$F$7,5,0)</f>
        <v>INTEGER</v>
      </c>
      <c r="AF315" s="13">
        <v>50.0</v>
      </c>
      <c r="AG315" s="27" t="s">
        <v>48</v>
      </c>
      <c r="AH315" s="27" t="s">
        <v>48</v>
      </c>
      <c r="AI315" s="27"/>
      <c r="AJ315" s="27"/>
      <c r="AK315" t="str">
        <f t="shared" si="92"/>
        <v>BRANCH_ID INTEGER,</v>
      </c>
    </row>
    <row r="316" ht="15.75" customHeight="1">
      <c r="A316" s="24"/>
      <c r="B316" s="24"/>
      <c r="C316" s="26">
        <v>6.0</v>
      </c>
      <c r="D316" t="s">
        <v>52</v>
      </c>
      <c r="E316" t="s">
        <v>7</v>
      </c>
      <c r="F316" s="13">
        <v>50.0</v>
      </c>
      <c r="G316" s="27" t="s">
        <v>48</v>
      </c>
      <c r="H316" s="27" t="s">
        <v>48</v>
      </c>
      <c r="I316" s="27"/>
      <c r="J316" t="str">
        <f>VLOOKUP($E316,MAPPING!$B$2:$F$7,2,0)</f>
        <v>STRING</v>
      </c>
      <c r="K316" s="13">
        <v>50.0</v>
      </c>
      <c r="L316" s="27" t="s">
        <v>48</v>
      </c>
      <c r="M316" s="27" t="s">
        <v>48</v>
      </c>
      <c r="N316" s="27"/>
      <c r="O316" s="27"/>
      <c r="P316" t="str">
        <f t="shared" si="89"/>
        <v>CUSTOMER_ID STRING,</v>
      </c>
      <c r="Q316" t="str">
        <f>VLOOKUP($E316,MAPPING!$B$2:$F$7,3,0)</f>
        <v>VARCHAR</v>
      </c>
      <c r="R316" s="13">
        <v>50.0</v>
      </c>
      <c r="S316" s="27" t="s">
        <v>48</v>
      </c>
      <c r="T316" s="27" t="s">
        <v>48</v>
      </c>
      <c r="U316" s="27"/>
      <c r="V316" s="27"/>
      <c r="W316" t="str">
        <f t="shared" si="90"/>
        <v>CUSTOMER_ID VARCHAR(50),</v>
      </c>
      <c r="X316" t="str">
        <f>VLOOKUP($E316,MAPPING!$B$2:$F$7,4,0)</f>
        <v>VARCHAR2</v>
      </c>
      <c r="Y316" s="13">
        <v>50.0</v>
      </c>
      <c r="Z316" s="27" t="s">
        <v>48</v>
      </c>
      <c r="AA316" s="27" t="s">
        <v>48</v>
      </c>
      <c r="AB316" s="27"/>
      <c r="AC316" s="27"/>
      <c r="AD316" s="29" t="str">
        <f t="shared" si="91"/>
        <v>CUSTOMER_ID VARCHAR2(50),</v>
      </c>
      <c r="AE316" t="str">
        <f>VLOOKUP($E316,MAPPING!$B$2:$F$7,5,0)</f>
        <v> VARCHAR</v>
      </c>
      <c r="AF316" s="13">
        <v>50.0</v>
      </c>
      <c r="AG316" s="27" t="s">
        <v>48</v>
      </c>
      <c r="AH316" s="27" t="s">
        <v>48</v>
      </c>
      <c r="AI316" s="27"/>
      <c r="AJ316" s="27"/>
      <c r="AK316" t="str">
        <f t="shared" si="92"/>
        <v>CUSTOMER_ID  VARCHAR(50),</v>
      </c>
    </row>
    <row r="317" ht="15.75" customHeight="1">
      <c r="A317" s="24"/>
      <c r="B317" s="24"/>
      <c r="C317" s="26">
        <v>7.0</v>
      </c>
      <c r="D317" t="s">
        <v>78</v>
      </c>
      <c r="E317" t="s">
        <v>7</v>
      </c>
      <c r="F317" s="13">
        <v>50.0</v>
      </c>
      <c r="G317" s="27" t="s">
        <v>48</v>
      </c>
      <c r="H317" s="27" t="s">
        <v>48</v>
      </c>
      <c r="I317" s="27"/>
      <c r="J317" t="str">
        <f>VLOOKUP($E317,MAPPING!$B$2:$F$7,2,0)</f>
        <v>STRING</v>
      </c>
      <c r="K317" s="13">
        <v>50.0</v>
      </c>
      <c r="L317" s="27" t="s">
        <v>48</v>
      </c>
      <c r="M317" s="27" t="s">
        <v>48</v>
      </c>
      <c r="N317" s="27"/>
      <c r="O317" s="27"/>
      <c r="P317" t="str">
        <f t="shared" si="89"/>
        <v>ADDRESS_ID STRING,</v>
      </c>
      <c r="Q317" t="str">
        <f>VLOOKUP($E317,MAPPING!$B$2:$F$7,3,0)</f>
        <v>VARCHAR</v>
      </c>
      <c r="R317" s="13">
        <v>50.0</v>
      </c>
      <c r="S317" s="27" t="s">
        <v>48</v>
      </c>
      <c r="T317" s="27" t="s">
        <v>48</v>
      </c>
      <c r="U317" s="27"/>
      <c r="V317" s="27"/>
      <c r="W317" t="str">
        <f t="shared" si="90"/>
        <v>ADDRESS_ID VARCHAR(50),</v>
      </c>
      <c r="X317" t="str">
        <f>VLOOKUP($E317,MAPPING!$B$2:$F$7,4,0)</f>
        <v>VARCHAR2</v>
      </c>
      <c r="Y317" s="13">
        <v>50.0</v>
      </c>
      <c r="Z317" s="27" t="s">
        <v>48</v>
      </c>
      <c r="AA317" s="27" t="s">
        <v>48</v>
      </c>
      <c r="AB317" s="27"/>
      <c r="AC317" s="27"/>
      <c r="AD317" s="29" t="str">
        <f t="shared" si="91"/>
        <v>ADDRESS_ID VARCHAR2(50),</v>
      </c>
      <c r="AE317" t="str">
        <f>VLOOKUP($E317,MAPPING!$B$2:$F$7,5,0)</f>
        <v> VARCHAR</v>
      </c>
      <c r="AF317" s="13">
        <v>50.0</v>
      </c>
      <c r="AG317" s="27" t="s">
        <v>48</v>
      </c>
      <c r="AH317" s="27" t="s">
        <v>48</v>
      </c>
      <c r="AI317" s="27"/>
      <c r="AJ317" s="27"/>
      <c r="AK317" t="str">
        <f t="shared" si="92"/>
        <v>ADDRESS_ID  VARCHAR(50),</v>
      </c>
    </row>
    <row r="318" ht="15.75" customHeight="1">
      <c r="A318" s="24"/>
      <c r="B318" s="24"/>
      <c r="C318" s="26">
        <v>8.0</v>
      </c>
      <c r="D318" t="s">
        <v>46</v>
      </c>
      <c r="E318" t="s">
        <v>7</v>
      </c>
      <c r="F318" s="13">
        <v>50.0</v>
      </c>
      <c r="G318" s="27" t="s">
        <v>48</v>
      </c>
      <c r="H318" s="27" t="s">
        <v>48</v>
      </c>
      <c r="I318" s="27"/>
      <c r="J318" t="str">
        <f>VLOOKUP($E318,MAPPING!$B$2:$F$7,2,0)</f>
        <v>STRING</v>
      </c>
      <c r="K318" s="13">
        <v>50.0</v>
      </c>
      <c r="L318" s="27" t="s">
        <v>48</v>
      </c>
      <c r="M318" s="27" t="s">
        <v>48</v>
      </c>
      <c r="N318" s="27"/>
      <c r="O318" s="27"/>
      <c r="P318" t="str">
        <f t="shared" si="89"/>
        <v>ACCOUNT_ID STRING,</v>
      </c>
      <c r="Q318" t="str">
        <f>VLOOKUP($E318,MAPPING!$B$2:$F$7,3,0)</f>
        <v>VARCHAR</v>
      </c>
      <c r="R318" s="13">
        <v>50.0</v>
      </c>
      <c r="S318" s="27" t="s">
        <v>48</v>
      </c>
      <c r="T318" s="27" t="s">
        <v>48</v>
      </c>
      <c r="U318" s="27"/>
      <c r="V318" s="27"/>
      <c r="W318" t="str">
        <f t="shared" si="90"/>
        <v>ACCOUNT_ID VARCHAR(50),</v>
      </c>
      <c r="X318" t="str">
        <f>VLOOKUP($E318,MAPPING!$B$2:$F$7,4,0)</f>
        <v>VARCHAR2</v>
      </c>
      <c r="Y318" s="13">
        <v>50.0</v>
      </c>
      <c r="Z318" s="27" t="s">
        <v>48</v>
      </c>
      <c r="AA318" s="27" t="s">
        <v>48</v>
      </c>
      <c r="AB318" s="27"/>
      <c r="AC318" s="27"/>
      <c r="AD318" s="29" t="str">
        <f t="shared" si="91"/>
        <v>ACCOUNT_ID VARCHAR2(50),</v>
      </c>
      <c r="AE318" t="str">
        <f>VLOOKUP($E318,MAPPING!$B$2:$F$7,5,0)</f>
        <v> VARCHAR</v>
      </c>
      <c r="AF318" s="13">
        <v>50.0</v>
      </c>
      <c r="AG318" s="27" t="s">
        <v>48</v>
      </c>
      <c r="AH318" s="27" t="s">
        <v>48</v>
      </c>
      <c r="AI318" s="27"/>
      <c r="AJ318" s="27"/>
      <c r="AK318" t="str">
        <f t="shared" si="92"/>
        <v>ACCOUNT_ID  VARCHAR(50),</v>
      </c>
    </row>
    <row r="319" ht="15.75" customHeight="1">
      <c r="A319" s="24"/>
      <c r="B319" s="24"/>
      <c r="C319" s="26">
        <v>9.0</v>
      </c>
      <c r="D319" t="s">
        <v>252</v>
      </c>
      <c r="E319" t="s">
        <v>7</v>
      </c>
      <c r="F319" s="13">
        <v>50.0</v>
      </c>
      <c r="G319" s="27" t="s">
        <v>48</v>
      </c>
      <c r="H319" s="27" t="s">
        <v>48</v>
      </c>
      <c r="I319" s="27"/>
      <c r="J319" t="str">
        <f>VLOOKUP($E319,MAPPING!$B$2:$F$7,2,0)</f>
        <v>STRING</v>
      </c>
      <c r="K319" s="13">
        <v>50.0</v>
      </c>
      <c r="L319" s="27" t="s">
        <v>48</v>
      </c>
      <c r="M319" s="27" t="s">
        <v>48</v>
      </c>
      <c r="N319" s="27"/>
      <c r="O319" s="27"/>
      <c r="P319" t="str">
        <f t="shared" si="89"/>
        <v>FROM_ACCOUNT STRING,</v>
      </c>
      <c r="Q319" t="str">
        <f>VLOOKUP($E319,MAPPING!$B$2:$F$7,3,0)</f>
        <v>VARCHAR</v>
      </c>
      <c r="R319" s="13">
        <v>50.0</v>
      </c>
      <c r="S319" s="27" t="s">
        <v>48</v>
      </c>
      <c r="T319" s="27" t="s">
        <v>48</v>
      </c>
      <c r="U319" s="27"/>
      <c r="V319" s="27"/>
      <c r="W319" t="str">
        <f t="shared" si="90"/>
        <v>FROM_ACCOUNT VARCHAR(50),</v>
      </c>
      <c r="X319" t="str">
        <f>VLOOKUP($E319,MAPPING!$B$2:$F$7,4,0)</f>
        <v>VARCHAR2</v>
      </c>
      <c r="Y319" s="13">
        <v>50.0</v>
      </c>
      <c r="Z319" s="27" t="s">
        <v>48</v>
      </c>
      <c r="AA319" s="27" t="s">
        <v>48</v>
      </c>
      <c r="AB319" s="27"/>
      <c r="AC319" s="27"/>
      <c r="AD319" s="29" t="str">
        <f t="shared" si="91"/>
        <v>FROM_ACCOUNT VARCHAR2(50),</v>
      </c>
      <c r="AE319" t="str">
        <f>VLOOKUP($E319,MAPPING!$B$2:$F$7,5,0)</f>
        <v> VARCHAR</v>
      </c>
      <c r="AF319" s="13">
        <v>50.0</v>
      </c>
      <c r="AG319" s="27" t="s">
        <v>48</v>
      </c>
      <c r="AH319" s="27" t="s">
        <v>48</v>
      </c>
      <c r="AI319" s="27"/>
      <c r="AJ319" s="27"/>
      <c r="AK319" t="str">
        <f t="shared" si="92"/>
        <v>FROM_ACCOUNT  VARCHAR(50),</v>
      </c>
    </row>
    <row r="320" ht="15.75" customHeight="1">
      <c r="A320" s="24"/>
      <c r="B320" s="24"/>
      <c r="C320" s="26">
        <v>10.0</v>
      </c>
      <c r="D320" t="s">
        <v>253</v>
      </c>
      <c r="E320" t="s">
        <v>7</v>
      </c>
      <c r="F320" s="13">
        <v>50.0</v>
      </c>
      <c r="G320" s="27" t="s">
        <v>48</v>
      </c>
      <c r="H320" s="27" t="s">
        <v>48</v>
      </c>
      <c r="I320" s="27"/>
      <c r="J320" t="str">
        <f>VLOOKUP($E320,MAPPING!$B$2:$F$7,2,0)</f>
        <v>STRING</v>
      </c>
      <c r="K320" s="13">
        <v>50.0</v>
      </c>
      <c r="L320" s="27" t="s">
        <v>48</v>
      </c>
      <c r="M320" s="27" t="s">
        <v>48</v>
      </c>
      <c r="N320" s="27"/>
      <c r="O320" s="27"/>
      <c r="P320" t="str">
        <f t="shared" si="89"/>
        <v>TO_ACCOUNT STRING,</v>
      </c>
      <c r="Q320" t="str">
        <f>VLOOKUP($E320,MAPPING!$B$2:$F$7,3,0)</f>
        <v>VARCHAR</v>
      </c>
      <c r="R320" s="13">
        <v>50.0</v>
      </c>
      <c r="S320" s="27" t="s">
        <v>48</v>
      </c>
      <c r="T320" s="27" t="s">
        <v>48</v>
      </c>
      <c r="U320" s="27"/>
      <c r="V320" s="27"/>
      <c r="W320" t="str">
        <f t="shared" si="90"/>
        <v>TO_ACCOUNT VARCHAR(50),</v>
      </c>
      <c r="X320" t="str">
        <f>VLOOKUP($E320,MAPPING!$B$2:$F$7,4,0)</f>
        <v>VARCHAR2</v>
      </c>
      <c r="Y320" s="13">
        <v>50.0</v>
      </c>
      <c r="Z320" s="27" t="s">
        <v>48</v>
      </c>
      <c r="AA320" s="27" t="s">
        <v>48</v>
      </c>
      <c r="AB320" s="27"/>
      <c r="AC320" s="27"/>
      <c r="AD320" s="29" t="str">
        <f t="shared" si="91"/>
        <v>TO_ACCOUNT VARCHAR2(50),</v>
      </c>
      <c r="AE320" t="str">
        <f>VLOOKUP($E320,MAPPING!$B$2:$F$7,5,0)</f>
        <v> VARCHAR</v>
      </c>
      <c r="AF320" s="13">
        <v>50.0</v>
      </c>
      <c r="AG320" s="27" t="s">
        <v>48</v>
      </c>
      <c r="AH320" s="27" t="s">
        <v>48</v>
      </c>
      <c r="AI320" s="27"/>
      <c r="AJ320" s="27"/>
      <c r="AK320" t="str">
        <f t="shared" si="92"/>
        <v>TO_ACCOUNT  VARCHAR(50),</v>
      </c>
    </row>
    <row r="321" ht="15.75" customHeight="1">
      <c r="A321" s="24"/>
      <c r="B321" s="24"/>
      <c r="C321" s="26">
        <v>11.0</v>
      </c>
      <c r="D321" t="s">
        <v>254</v>
      </c>
      <c r="E321" t="s">
        <v>12</v>
      </c>
      <c r="F321">
        <v>10.0</v>
      </c>
      <c r="G321" s="27" t="s">
        <v>48</v>
      </c>
      <c r="H321" s="27" t="s">
        <v>48</v>
      </c>
      <c r="I321" s="27"/>
      <c r="J321" t="str">
        <f>VLOOKUP($E321,MAPPING!$B$2:$F$7,2,0)</f>
        <v>INT</v>
      </c>
      <c r="K321">
        <v>10.0</v>
      </c>
      <c r="L321" s="27" t="s">
        <v>48</v>
      </c>
      <c r="M321" s="27" t="s">
        <v>48</v>
      </c>
      <c r="N321" s="27"/>
      <c r="O321" s="27"/>
      <c r="P321" t="str">
        <f t="shared" si="89"/>
        <v>AMOUNT_BASE_CURR INT,</v>
      </c>
      <c r="Q321" t="str">
        <f>VLOOKUP($E321,MAPPING!$B$2:$F$7,3,0)</f>
        <v>INTEGER</v>
      </c>
      <c r="R321">
        <v>10.0</v>
      </c>
      <c r="S321" s="27" t="s">
        <v>48</v>
      </c>
      <c r="T321" s="27" t="s">
        <v>48</v>
      </c>
      <c r="U321" s="27"/>
      <c r="V321" s="27"/>
      <c r="W321" t="str">
        <f t="shared" si="90"/>
        <v>AMOUNT_BASE_CURR INTEGER(10),</v>
      </c>
      <c r="X321" t="str">
        <f>VLOOKUP($E321,MAPPING!$B$2:$F$7,4,0)</f>
        <v>INTEGER</v>
      </c>
      <c r="Y321">
        <v>10.0</v>
      </c>
      <c r="Z321" s="27" t="s">
        <v>48</v>
      </c>
      <c r="AA321" s="27" t="s">
        <v>48</v>
      </c>
      <c r="AB321" s="27"/>
      <c r="AC321" s="27"/>
      <c r="AD321" s="29" t="str">
        <f t="shared" si="91"/>
        <v>AMOUNT_BASE_CURR INTEGER,</v>
      </c>
      <c r="AE321" t="str">
        <f>VLOOKUP($E321,MAPPING!$B$2:$F$7,5,0)</f>
        <v>INTEGER</v>
      </c>
      <c r="AF321">
        <v>10.0</v>
      </c>
      <c r="AG321" s="27" t="s">
        <v>48</v>
      </c>
      <c r="AH321" s="27" t="s">
        <v>48</v>
      </c>
      <c r="AI321" s="27"/>
      <c r="AJ321" s="27"/>
      <c r="AK321" t="str">
        <f t="shared" si="92"/>
        <v>AMOUNT_BASE_CURR INTEGER,</v>
      </c>
    </row>
    <row r="322" ht="15.75" customHeight="1">
      <c r="A322" s="24"/>
      <c r="B322" s="24"/>
      <c r="C322" s="26">
        <v>12.0</v>
      </c>
      <c r="D322" t="s">
        <v>255</v>
      </c>
      <c r="E322" t="s">
        <v>12</v>
      </c>
      <c r="F322">
        <v>10.0</v>
      </c>
      <c r="G322" s="27" t="s">
        <v>48</v>
      </c>
      <c r="H322" s="27" t="s">
        <v>48</v>
      </c>
      <c r="I322" s="27"/>
      <c r="J322" t="str">
        <f>VLOOKUP($E322,MAPPING!$B$2:$F$7,2,0)</f>
        <v>INT</v>
      </c>
      <c r="K322">
        <v>10.0</v>
      </c>
      <c r="L322" s="27" t="s">
        <v>48</v>
      </c>
      <c r="M322" s="27" t="s">
        <v>48</v>
      </c>
      <c r="N322" s="27"/>
      <c r="O322" s="27"/>
      <c r="P322" t="str">
        <f t="shared" si="89"/>
        <v>AMOUNT_USD INT,</v>
      </c>
      <c r="Q322" t="str">
        <f>VLOOKUP($E322,MAPPING!$B$2:$F$7,3,0)</f>
        <v>INTEGER</v>
      </c>
      <c r="R322">
        <v>10.0</v>
      </c>
      <c r="S322" s="27" t="s">
        <v>48</v>
      </c>
      <c r="T322" s="27" t="s">
        <v>48</v>
      </c>
      <c r="U322" s="27"/>
      <c r="V322" s="27"/>
      <c r="W322" t="str">
        <f t="shared" si="90"/>
        <v>AMOUNT_USD INTEGER(10),</v>
      </c>
      <c r="X322" t="str">
        <f>VLOOKUP($E322,MAPPING!$B$2:$F$7,4,0)</f>
        <v>INTEGER</v>
      </c>
      <c r="Y322">
        <v>10.0</v>
      </c>
      <c r="Z322" s="27" t="s">
        <v>48</v>
      </c>
      <c r="AA322" s="27" t="s">
        <v>48</v>
      </c>
      <c r="AB322" s="27"/>
      <c r="AC322" s="27"/>
      <c r="AD322" s="29" t="str">
        <f t="shared" si="91"/>
        <v>AMOUNT_USD INTEGER,</v>
      </c>
      <c r="AE322" t="str">
        <f>VLOOKUP($E322,MAPPING!$B$2:$F$7,5,0)</f>
        <v>INTEGER</v>
      </c>
      <c r="AF322">
        <v>10.0</v>
      </c>
      <c r="AG322" s="27" t="s">
        <v>48</v>
      </c>
      <c r="AH322" s="27" t="s">
        <v>48</v>
      </c>
      <c r="AI322" s="27"/>
      <c r="AJ322" s="27"/>
      <c r="AK322" t="str">
        <f t="shared" si="92"/>
        <v>AMOUNT_USD INTEGER,</v>
      </c>
    </row>
    <row r="323" ht="15.75" customHeight="1">
      <c r="A323" s="24"/>
      <c r="B323" s="24"/>
      <c r="C323" s="26">
        <v>13.0</v>
      </c>
      <c r="D323" t="s">
        <v>65</v>
      </c>
      <c r="E323" t="s">
        <v>7</v>
      </c>
      <c r="F323" s="13">
        <v>10.0</v>
      </c>
      <c r="G323" s="27" t="s">
        <v>48</v>
      </c>
      <c r="H323" s="27" t="s">
        <v>48</v>
      </c>
      <c r="I323" s="27"/>
      <c r="J323" t="str">
        <f>VLOOKUP($E323,MAPPING!$B$2:$F$7,2,0)</f>
        <v>STRING</v>
      </c>
      <c r="K323" s="13">
        <v>10.0</v>
      </c>
      <c r="L323" s="27" t="s">
        <v>48</v>
      </c>
      <c r="M323" s="27" t="s">
        <v>48</v>
      </c>
      <c r="N323" s="27"/>
      <c r="O323" s="27"/>
      <c r="P323" t="str">
        <f t="shared" si="89"/>
        <v>CURRENCY_CODE STRING,</v>
      </c>
      <c r="Q323" t="str">
        <f>VLOOKUP($E323,MAPPING!$B$2:$F$7,3,0)</f>
        <v>VARCHAR</v>
      </c>
      <c r="R323" s="13">
        <v>10.0</v>
      </c>
      <c r="S323" s="27" t="s">
        <v>48</v>
      </c>
      <c r="T323" s="27" t="s">
        <v>48</v>
      </c>
      <c r="U323" s="27"/>
      <c r="V323" s="27"/>
      <c r="W323" t="str">
        <f t="shared" si="90"/>
        <v>CURRENCY_CODE VARCHAR(10),</v>
      </c>
      <c r="X323" t="str">
        <f>VLOOKUP($E323,MAPPING!$B$2:$F$7,4,0)</f>
        <v>VARCHAR2</v>
      </c>
      <c r="Y323" s="13">
        <v>10.0</v>
      </c>
      <c r="Z323" s="27" t="s">
        <v>48</v>
      </c>
      <c r="AA323" s="27" t="s">
        <v>48</v>
      </c>
      <c r="AB323" s="27"/>
      <c r="AC323" s="27"/>
      <c r="AD323" s="29" t="str">
        <f t="shared" si="91"/>
        <v>CURRENCY_CODE VARCHAR2(10),</v>
      </c>
      <c r="AE323" t="str">
        <f>VLOOKUP($E323,MAPPING!$B$2:$F$7,5,0)</f>
        <v> VARCHAR</v>
      </c>
      <c r="AF323" s="13">
        <v>10.0</v>
      </c>
      <c r="AG323" s="27" t="s">
        <v>48</v>
      </c>
      <c r="AH323" s="27" t="s">
        <v>48</v>
      </c>
      <c r="AI323" s="27"/>
      <c r="AJ323" s="27"/>
      <c r="AK323" t="str">
        <f t="shared" si="92"/>
        <v>CURRENCY_CODE  VARCHAR(10),</v>
      </c>
    </row>
    <row r="324" ht="15.75" customHeight="1">
      <c r="A324" s="24"/>
      <c r="B324" s="24"/>
      <c r="C324" s="26">
        <v>14.0</v>
      </c>
      <c r="D324" t="s">
        <v>256</v>
      </c>
      <c r="E324" t="s">
        <v>12</v>
      </c>
      <c r="F324" s="13">
        <v>10.0</v>
      </c>
      <c r="G324" s="27" t="s">
        <v>48</v>
      </c>
      <c r="H324" s="27" t="s">
        <v>48</v>
      </c>
      <c r="I324" s="27"/>
      <c r="J324" t="str">
        <f>VLOOKUP($E324,MAPPING!$B$2:$F$7,2,0)</f>
        <v>INT</v>
      </c>
      <c r="K324" s="13">
        <v>10.0</v>
      </c>
      <c r="L324" s="27" t="s">
        <v>48</v>
      </c>
      <c r="M324" s="27" t="s">
        <v>48</v>
      </c>
      <c r="N324" s="27"/>
      <c r="O324" s="27"/>
      <c r="P324" t="str">
        <f t="shared" si="89"/>
        <v>CURRENCY_RATE INT,</v>
      </c>
      <c r="Q324" t="str">
        <f>VLOOKUP($E324,MAPPING!$B$2:$F$7,3,0)</f>
        <v>INTEGER</v>
      </c>
      <c r="R324" s="13">
        <v>10.0</v>
      </c>
      <c r="S324" s="27" t="s">
        <v>48</v>
      </c>
      <c r="T324" s="27" t="s">
        <v>48</v>
      </c>
      <c r="U324" s="27"/>
      <c r="V324" s="27"/>
      <c r="W324" t="str">
        <f t="shared" si="90"/>
        <v>CURRENCY_RATE INTEGER(10),</v>
      </c>
      <c r="X324" t="str">
        <f>VLOOKUP($E324,MAPPING!$B$2:$F$7,4,0)</f>
        <v>INTEGER</v>
      </c>
      <c r="Y324" s="13">
        <v>10.0</v>
      </c>
      <c r="Z324" s="27" t="s">
        <v>48</v>
      </c>
      <c r="AA324" s="27" t="s">
        <v>48</v>
      </c>
      <c r="AB324" s="27"/>
      <c r="AC324" s="27"/>
      <c r="AD324" s="29" t="str">
        <f t="shared" si="91"/>
        <v>CURRENCY_RATE INTEGER,</v>
      </c>
      <c r="AE324" t="str">
        <f>VLOOKUP($E324,MAPPING!$B$2:$F$7,5,0)</f>
        <v>INTEGER</v>
      </c>
      <c r="AF324" s="13">
        <v>10.0</v>
      </c>
      <c r="AG324" s="27" t="s">
        <v>48</v>
      </c>
      <c r="AH324" s="27" t="s">
        <v>48</v>
      </c>
      <c r="AI324" s="27"/>
      <c r="AJ324" s="27"/>
      <c r="AK324" t="str">
        <f t="shared" si="92"/>
        <v>CURRENCY_RATE INTEGER,</v>
      </c>
    </row>
    <row r="325" ht="15.75" customHeight="1">
      <c r="A325" s="24"/>
      <c r="B325" s="24"/>
      <c r="C325" s="26">
        <v>15.0</v>
      </c>
      <c r="D325" t="s">
        <v>257</v>
      </c>
      <c r="E325" t="s">
        <v>7</v>
      </c>
      <c r="F325" s="13">
        <v>50.0</v>
      </c>
      <c r="G325" s="27" t="s">
        <v>48</v>
      </c>
      <c r="H325" s="27" t="s">
        <v>48</v>
      </c>
      <c r="I325" s="27"/>
      <c r="J325" t="str">
        <f>VLOOKUP($E325,MAPPING!$B$2:$F$7,2,0)</f>
        <v>STRING</v>
      </c>
      <c r="K325" s="13">
        <v>50.0</v>
      </c>
      <c r="L325" s="27" t="s">
        <v>48</v>
      </c>
      <c r="M325" s="27" t="s">
        <v>48</v>
      </c>
      <c r="N325" s="27"/>
      <c r="O325" s="27"/>
      <c r="P325" t="str">
        <f>CONCATENATE(UPPER($D325)," ",J325,")")</f>
        <v>NOTES STRING)</v>
      </c>
      <c r="Q325" t="str">
        <f>VLOOKUP($E325,MAPPING!$B$2:$F$7,3,0)</f>
        <v>VARCHAR</v>
      </c>
      <c r="R325" s="13">
        <v>50.0</v>
      </c>
      <c r="S325" s="27" t="s">
        <v>48</v>
      </c>
      <c r="T325" s="27" t="s">
        <v>48</v>
      </c>
      <c r="U325" s="27"/>
      <c r="V325" s="27"/>
      <c r="W325" t="str">
        <f t="shared" si="90"/>
        <v>NOTES VARCHAR(50),</v>
      </c>
      <c r="X325" t="str">
        <f>VLOOKUP($E325,MAPPING!$B$2:$F$7,4,0)</f>
        <v>VARCHAR2</v>
      </c>
      <c r="Y325" s="13">
        <v>50.0</v>
      </c>
      <c r="Z325" s="27" t="s">
        <v>48</v>
      </c>
      <c r="AA325" s="27" t="s">
        <v>48</v>
      </c>
      <c r="AB325" s="27"/>
      <c r="AC325" s="27"/>
      <c r="AD325" s="29" t="str">
        <f t="shared" si="91"/>
        <v>NOTES VARCHAR2(50),</v>
      </c>
      <c r="AE325" t="str">
        <f>VLOOKUP($E325,MAPPING!$B$2:$F$7,5,0)</f>
        <v> VARCHAR</v>
      </c>
      <c r="AF325" s="13">
        <v>50.0</v>
      </c>
      <c r="AG325" s="27" t="s">
        <v>48</v>
      </c>
      <c r="AH325" s="27" t="s">
        <v>48</v>
      </c>
      <c r="AI325" s="27"/>
      <c r="AJ325" s="27"/>
      <c r="AK325" t="str">
        <f t="shared" si="92"/>
        <v>NOTES  VARCHAR(50),</v>
      </c>
    </row>
    <row r="326" ht="15.75" customHeight="1">
      <c r="A326" s="24"/>
      <c r="B326" s="24"/>
      <c r="C326" s="26">
        <v>16.0</v>
      </c>
      <c r="D326" t="s">
        <v>68</v>
      </c>
      <c r="E326" t="s">
        <v>7</v>
      </c>
      <c r="F326" s="13">
        <v>10.0</v>
      </c>
      <c r="G326" s="27" t="s">
        <v>48</v>
      </c>
      <c r="H326" t="s">
        <v>47</v>
      </c>
      <c r="J326" t="str">
        <f>VLOOKUP($E326,MAPPING!$B$2:$F$7,2,0)</f>
        <v>STRING</v>
      </c>
      <c r="K326" s="13">
        <v>10.0</v>
      </c>
      <c r="L326" s="27" t="s">
        <v>48</v>
      </c>
      <c r="M326" t="s">
        <v>47</v>
      </c>
      <c r="Q326" t="str">
        <f>VLOOKUP($E326,MAPPING!$B$2:$F$7,3,0)</f>
        <v>VARCHAR</v>
      </c>
      <c r="R326" s="13">
        <v>10.0</v>
      </c>
      <c r="S326" s="27" t="s">
        <v>48</v>
      </c>
      <c r="T326" t="s">
        <v>47</v>
      </c>
      <c r="W326" t="str">
        <f t="shared" si="90"/>
        <v>LOAD_DATE VARCHAR(10),</v>
      </c>
      <c r="X326" t="str">
        <f>VLOOKUP($E326,MAPPING!$B$2:$F$7,4,0)</f>
        <v>VARCHAR2</v>
      </c>
      <c r="Y326" s="13">
        <v>10.0</v>
      </c>
      <c r="Z326" s="27" t="s">
        <v>48</v>
      </c>
      <c r="AA326" t="s">
        <v>47</v>
      </c>
      <c r="AD326" s="29" t="str">
        <f t="shared" si="91"/>
        <v>LOAD_DATE VARCHAR2(10),</v>
      </c>
      <c r="AE326" t="str">
        <f>VLOOKUP($E326,MAPPING!$B$2:$F$7,5,0)</f>
        <v> VARCHAR</v>
      </c>
      <c r="AF326" s="13">
        <v>10.0</v>
      </c>
      <c r="AG326" s="27" t="s">
        <v>48</v>
      </c>
      <c r="AH326" t="s">
        <v>47</v>
      </c>
      <c r="AK326" t="str">
        <f t="shared" si="92"/>
        <v>LOAD_DATE  VARCHAR(10),</v>
      </c>
    </row>
    <row r="327" ht="15.75" customHeight="1">
      <c r="A327" s="24"/>
      <c r="B327" s="24"/>
      <c r="C327" s="26">
        <v>17.0</v>
      </c>
      <c r="D327" t="s">
        <v>69</v>
      </c>
      <c r="E327" t="s">
        <v>12</v>
      </c>
      <c r="F327" s="13">
        <v>50.0</v>
      </c>
      <c r="G327" s="27" t="s">
        <v>48</v>
      </c>
      <c r="H327" s="27" t="s">
        <v>47</v>
      </c>
      <c r="I327" s="27"/>
      <c r="J327" t="str">
        <f>VLOOKUP($E327,MAPPING!$B$2:$F$7,2,0)</f>
        <v>INT</v>
      </c>
      <c r="K327" s="13">
        <v>50.0</v>
      </c>
      <c r="L327" s="27" t="s">
        <v>48</v>
      </c>
      <c r="M327" s="27" t="s">
        <v>47</v>
      </c>
      <c r="N327" s="27"/>
      <c r="P327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27" t="str">
        <f>VLOOKUP($E327,MAPPING!$B$2:$F$7,3,0)</f>
        <v>INTEGER</v>
      </c>
      <c r="R327" s="13">
        <v>50.0</v>
      </c>
      <c r="S327" s="27" t="s">
        <v>48</v>
      </c>
      <c r="T327" s="27" t="s">
        <v>47</v>
      </c>
      <c r="U327" s="27"/>
      <c r="W327" s="28" t="str">
        <f>CONCATENATE(UPPER($D327)," ",Q327,"(",R327,")",IF(U327&lt;&gt;"",cov3ncatenate(" DEFAULT ",U327),""),IF(S327="Y"," NOT NULL",""),", ",CHAR(10),"CONSTRAINT ",UPPER($D310),"_PK  PRIMARY KEY(",UPPER($D310),"));")</f>
        <v>LOAD_ID INTEGER(50), 
CONSTRAINT TRANSACTION_ID_PK  PRIMARY KEY(TRANSACTION_ID));</v>
      </c>
      <c r="X327" t="str">
        <f>VLOOKUP($E327,MAPPING!$B$2:$F$7,4,0)</f>
        <v>INTEGER</v>
      </c>
      <c r="Y327" s="13">
        <v>50.0</v>
      </c>
      <c r="Z327" s="27" t="s">
        <v>48</v>
      </c>
      <c r="AA327" s="27" t="s">
        <v>47</v>
      </c>
      <c r="AB327" s="27"/>
      <c r="AC327" s="27"/>
      <c r="AD327" s="29" t="str">
        <f>CONCATENATE(UPPER($D364)," ",Q359,IF(X327="INTEGER","",CONCATENATE("(",Y327,")")) ,IF(U359&lt;&gt;"",cov3ncatenate(" DEFAULT ",U359),""),IF(S359="Y"," NOT NULL",""),", ",CHAR(10),"CONSTRAINT ",UPPER($B310),"_PK  PRIMARY KEY (",UPPER($D310),"));")</f>
        <v>LOAD_ID INTEGER, 
CONSTRAINT FACT_TRANSACTION_PK  PRIMARY KEY (TRANSACTION_ID));</v>
      </c>
      <c r="AE327" t="str">
        <f>VLOOKUP($E327,MAPPING!$B$2:$F$7,5,0)</f>
        <v>INTEGER</v>
      </c>
      <c r="AF327" s="13">
        <v>50.0</v>
      </c>
      <c r="AG327" s="27" t="s">
        <v>48</v>
      </c>
      <c r="AH327" s="27" t="s">
        <v>47</v>
      </c>
      <c r="AI327" s="27"/>
      <c r="AK327" s="28" t="str">
        <f>CONCATENATE(UPPER($D327)," ",AE327,IF(AE327="INTEGER","",CONCATENATE("(",AF327,")")),IF(AI327&lt;&gt;"",cov3ncatenate(" DEFAULT ",AI327),""),IF(AG327="Y"," NOT NULL",""),", ",CHAR(10),"CONSTRAINT ",UPPER($D310),"_FACT_PK  PRIMARY KEY(",UPPER($D310),"));")</f>
        <v>LOAD_ID INTEGER, 
CONSTRAINT TRANSACTION_ID_FACT_PK  PRIMARY KEY(TRANSACTION_ID));</v>
      </c>
    </row>
    <row r="328" ht="15.75" customHeight="1">
      <c r="A328" s="24"/>
      <c r="B328" s="24" t="s">
        <v>258</v>
      </c>
      <c r="C328" s="26">
        <v>0.0</v>
      </c>
      <c r="D328" t="s">
        <v>51</v>
      </c>
      <c r="E328" t="s">
        <v>7</v>
      </c>
      <c r="F328" s="13">
        <v>50.0</v>
      </c>
      <c r="G328" t="s">
        <v>47</v>
      </c>
      <c r="H328" s="27" t="s">
        <v>48</v>
      </c>
      <c r="I328">
        <v>0.0</v>
      </c>
      <c r="J328" t="str">
        <f>VLOOKUP($E328,MAPPING!$B$2:$F$7,2,0)</f>
        <v>STRING</v>
      </c>
      <c r="K328" s="13">
        <v>50.0</v>
      </c>
      <c r="L328" t="s">
        <v>47</v>
      </c>
      <c r="M328" s="27" t="s">
        <v>48</v>
      </c>
      <c r="N328">
        <v>0.0</v>
      </c>
      <c r="O328" s="28" t="str">
        <f>CONCATENATE("DROP TABLE IF EXISTS ",UPPER($B$328),";",CHAR(10),"CREATE TABLE ",UPPER($B$328),"(")</f>
        <v>DROP TABLE IF EXISTS PRODUCT_TYPE;
CREATE TABLE PRODUCT_TYPE(</v>
      </c>
      <c r="P328" t="str">
        <f t="shared" ref="P328:P329" si="93">CONCATENATE(UPPER($D328)," ",J328,",")</f>
        <v>PRODUCT_TYPE_ID STRING,</v>
      </c>
      <c r="Q328" t="str">
        <f>VLOOKUP($E328,MAPPING!$B$2:$F$7,3,0)</f>
        <v>VARCHAR</v>
      </c>
      <c r="R328" s="13">
        <v>50.0</v>
      </c>
      <c r="S328" t="s">
        <v>47</v>
      </c>
      <c r="T328" s="27" t="s">
        <v>48</v>
      </c>
      <c r="U328">
        <v>0.0</v>
      </c>
      <c r="V328" s="28" t="str">
        <f>CONCATENATE("DROP TABLE IF EXISTS ",UPPER($B$328),";",CHAR(10),"CREATE TABLE ",UPPER($B$328),"(")</f>
        <v>DROP TABLE IF EXISTS PRODUCT_TYPE;
CREATE TABLE PRODUCT_TYPE(</v>
      </c>
      <c r="W328" t="str">
        <f t="shared" ref="W328:W331" si="94">CONCATENATE(UPPER($D328)," ",Q328,"(",R328,")",IF(U328&lt;&gt;"",CONCATENATE(" DEFAULT ",U328),""),IF(S328="Y"," NOT NULL",""),",")</f>
        <v>PRODUCT_TYPE_ID VARCHAR(50) DEFAULT 0 NOT NULL,</v>
      </c>
      <c r="X328" t="str">
        <f>VLOOKUP($E328,MAPPING!$B$2:$F$7,4,0)</f>
        <v>VARCHAR2</v>
      </c>
      <c r="Y328" s="13">
        <v>50.0</v>
      </c>
      <c r="Z328" t="s">
        <v>47</v>
      </c>
      <c r="AA328" s="27" t="s">
        <v>48</v>
      </c>
      <c r="AB328">
        <v>0.0</v>
      </c>
      <c r="AC328" s="28" t="str">
        <f>CONCATENATE("DROP TABLE ",UPPER($B$328),";",CHAR(10),"CREATE TABLE ",UPPER($B$328),"(",CHAR(10),)</f>
        <v>DROP TABLE PRODUCT_TYPE;
CREATE TABLE PRODUCT_TYPE(
</v>
      </c>
      <c r="AD328" s="29" t="str">
        <f t="shared" ref="AD328:AD331" si="95">CONCATENATE(UPPER($D328)," ",X328,IF(X328="INTEGER","",CONCATENATE("(",Y328,")")) ,IF(Z328="Y"," NOT NULL",""),",")</f>
        <v>PRODUCT_TYPE_ID VARCHAR2(50) NOT NULL,</v>
      </c>
      <c r="AE328" t="str">
        <f>VLOOKUP($E328,MAPPING!$B$2:$F$7,5,0)</f>
        <v> VARCHAR</v>
      </c>
      <c r="AF328" s="13">
        <v>50.0</v>
      </c>
      <c r="AG328" t="s">
        <v>47</v>
      </c>
      <c r="AH328" s="27" t="s">
        <v>48</v>
      </c>
      <c r="AI328">
        <v>0.0</v>
      </c>
      <c r="AJ328" s="28" t="str">
        <f>CONCATENATE("DROP TABLE IF EXISTS ",UPPER($B$328),";",CHAR(10),"CREATE TABLE ",UPPER($B$328),"(")</f>
        <v>DROP TABLE IF EXISTS PRODUCT_TYPE;
CREATE TABLE PRODUCT_TYPE(</v>
      </c>
      <c r="AK328" t="str">
        <f t="shared" ref="AK328:AK331" si="96">CONCATENATE(UPPER($D328)," ",AE328,IF(AE328="INTEGER","",CONCATENATE("(",AF328,")")),IF(AI328&lt;&gt;"",CONCATENATE(" DEFAULT ",AI328),""),IF(AG328="Y"," NOT NULL",""),",")</f>
        <v>PRODUCT_TYPE_ID  VARCHAR(50) DEFAULT 0 NOT NULL,</v>
      </c>
    </row>
    <row r="329" ht="15.75" customHeight="1">
      <c r="A329" s="24"/>
      <c r="B329" s="24"/>
      <c r="C329" s="26">
        <v>1.0</v>
      </c>
      <c r="D329" t="s">
        <v>118</v>
      </c>
      <c r="E329" t="s">
        <v>7</v>
      </c>
      <c r="F329" s="13">
        <v>10.0</v>
      </c>
      <c r="G329" s="27" t="s">
        <v>48</v>
      </c>
      <c r="H329" s="27" t="s">
        <v>48</v>
      </c>
      <c r="I329" s="27"/>
      <c r="J329" t="str">
        <f>VLOOKUP($E329,MAPPING!$B$2:$F$7,2,0)</f>
        <v>STRING</v>
      </c>
      <c r="K329" s="13">
        <v>10.0</v>
      </c>
      <c r="L329" s="27" t="s">
        <v>48</v>
      </c>
      <c r="M329" s="27" t="s">
        <v>48</v>
      </c>
      <c r="N329" s="27"/>
      <c r="O329" s="27"/>
      <c r="P329" t="str">
        <f t="shared" si="93"/>
        <v>PRODUCT_TYPE_CODE STRING,</v>
      </c>
      <c r="Q329" t="str">
        <f>VLOOKUP($E329,MAPPING!$B$2:$F$7,3,0)</f>
        <v>VARCHAR</v>
      </c>
      <c r="R329" s="13">
        <v>10.0</v>
      </c>
      <c r="S329" s="27" t="s">
        <v>48</v>
      </c>
      <c r="T329" s="27" t="s">
        <v>48</v>
      </c>
      <c r="U329" s="27"/>
      <c r="V329" s="27"/>
      <c r="W329" t="str">
        <f t="shared" si="94"/>
        <v>PRODUCT_TYPE_CODE VARCHAR(10),</v>
      </c>
      <c r="X329" t="str">
        <f>VLOOKUP($E329,MAPPING!$B$2:$F$7,4,0)</f>
        <v>VARCHAR2</v>
      </c>
      <c r="Y329" s="13">
        <v>10.0</v>
      </c>
      <c r="Z329" s="27" t="s">
        <v>48</v>
      </c>
      <c r="AA329" s="27" t="s">
        <v>48</v>
      </c>
      <c r="AB329" s="27"/>
      <c r="AC329" s="27"/>
      <c r="AD329" s="29" t="str">
        <f t="shared" si="95"/>
        <v>PRODUCT_TYPE_CODE VARCHAR2(10),</v>
      </c>
      <c r="AE329" t="str">
        <f>VLOOKUP($E329,MAPPING!$B$2:$F$7,5,0)</f>
        <v> VARCHAR</v>
      </c>
      <c r="AF329" s="13">
        <v>10.0</v>
      </c>
      <c r="AG329" s="27" t="s">
        <v>48</v>
      </c>
      <c r="AH329" s="27" t="s">
        <v>48</v>
      </c>
      <c r="AI329" s="27"/>
      <c r="AJ329" s="27"/>
      <c r="AK329" t="str">
        <f t="shared" si="96"/>
        <v>PRODUCT_TYPE_CODE  VARCHAR(10),</v>
      </c>
    </row>
    <row r="330" ht="15.75" customHeight="1">
      <c r="A330" s="24"/>
      <c r="B330" s="24"/>
      <c r="C330" s="26">
        <v>2.0</v>
      </c>
      <c r="D330" t="s">
        <v>259</v>
      </c>
      <c r="E330" t="s">
        <v>7</v>
      </c>
      <c r="F330" s="13">
        <v>500.0</v>
      </c>
      <c r="G330" s="27" t="s">
        <v>48</v>
      </c>
      <c r="H330" s="27" t="s">
        <v>48</v>
      </c>
      <c r="I330" s="27"/>
      <c r="J330" t="str">
        <f>VLOOKUP($E330,MAPPING!$B$2:$F$7,2,0)</f>
        <v>STRING</v>
      </c>
      <c r="K330" s="13">
        <v>500.0</v>
      </c>
      <c r="L330" s="27" t="s">
        <v>48</v>
      </c>
      <c r="M330" s="27" t="s">
        <v>48</v>
      </c>
      <c r="N330" s="27"/>
      <c r="O330" s="27"/>
      <c r="P330" t="str">
        <f>CONCATENATE(UPPER($D330)," ",J330,")")</f>
        <v>PRODUCT_TYPE_DESC STRING)</v>
      </c>
      <c r="Q330" t="str">
        <f>VLOOKUP($E330,MAPPING!$B$2:$F$7,3,0)</f>
        <v>VARCHAR</v>
      </c>
      <c r="R330" s="13">
        <v>500.0</v>
      </c>
      <c r="S330" s="27" t="s">
        <v>48</v>
      </c>
      <c r="T330" s="27" t="s">
        <v>48</v>
      </c>
      <c r="U330" s="27"/>
      <c r="V330" s="27"/>
      <c r="W330" t="str">
        <f t="shared" si="94"/>
        <v>PRODUCT_TYPE_DESC VARCHAR(500),</v>
      </c>
      <c r="X330" t="str">
        <f>VLOOKUP($E330,MAPPING!$B$2:$F$7,4,0)</f>
        <v>VARCHAR2</v>
      </c>
      <c r="Y330" s="13">
        <v>500.0</v>
      </c>
      <c r="Z330" s="27" t="s">
        <v>48</v>
      </c>
      <c r="AA330" s="27" t="s">
        <v>48</v>
      </c>
      <c r="AB330" s="27"/>
      <c r="AC330" s="27"/>
      <c r="AD330" s="29" t="str">
        <f t="shared" si="95"/>
        <v>PRODUCT_TYPE_DESC VARCHAR2(500),</v>
      </c>
      <c r="AE330" t="str">
        <f>VLOOKUP($E330,MAPPING!$B$2:$F$7,5,0)</f>
        <v> VARCHAR</v>
      </c>
      <c r="AF330" s="13">
        <v>500.0</v>
      </c>
      <c r="AG330" s="27" t="s">
        <v>48</v>
      </c>
      <c r="AH330" s="27" t="s">
        <v>48</v>
      </c>
      <c r="AI330" s="27"/>
      <c r="AJ330" s="27"/>
      <c r="AK330" t="str">
        <f t="shared" si="96"/>
        <v>PRODUCT_TYPE_DESC  VARCHAR(500),</v>
      </c>
    </row>
    <row r="331" ht="15.75" customHeight="1">
      <c r="A331" s="24"/>
      <c r="B331" s="24"/>
      <c r="C331" s="26">
        <v>3.0</v>
      </c>
      <c r="D331" t="s">
        <v>68</v>
      </c>
      <c r="E331" t="s">
        <v>7</v>
      </c>
      <c r="F331" s="13">
        <v>10.0</v>
      </c>
      <c r="G331" s="27" t="s">
        <v>48</v>
      </c>
      <c r="H331" t="s">
        <v>47</v>
      </c>
      <c r="J331" t="str">
        <f>VLOOKUP($E331,MAPPING!$B$2:$F$7,2,0)</f>
        <v>STRING</v>
      </c>
      <c r="K331" s="13">
        <v>10.0</v>
      </c>
      <c r="L331" s="27" t="s">
        <v>48</v>
      </c>
      <c r="M331" t="s">
        <v>47</v>
      </c>
      <c r="Q331" t="str">
        <f>VLOOKUP($E331,MAPPING!$B$2:$F$7,3,0)</f>
        <v>VARCHAR</v>
      </c>
      <c r="R331" s="13">
        <v>10.0</v>
      </c>
      <c r="S331" s="27" t="s">
        <v>48</v>
      </c>
      <c r="T331" t="s">
        <v>47</v>
      </c>
      <c r="W331" t="str">
        <f t="shared" si="94"/>
        <v>LOAD_DATE VARCHAR(10),</v>
      </c>
      <c r="X331" t="str">
        <f>VLOOKUP($E331,MAPPING!$B$2:$F$7,4,0)</f>
        <v>VARCHAR2</v>
      </c>
      <c r="Y331" s="13">
        <v>10.0</v>
      </c>
      <c r="Z331" s="27" t="s">
        <v>48</v>
      </c>
      <c r="AA331" t="s">
        <v>47</v>
      </c>
      <c r="AD331" s="29" t="str">
        <f t="shared" si="95"/>
        <v>LOAD_DATE VARCHAR2(10),</v>
      </c>
      <c r="AE331" t="str">
        <f>VLOOKUP($E331,MAPPING!$B$2:$F$7,5,0)</f>
        <v> VARCHAR</v>
      </c>
      <c r="AF331" s="13">
        <v>10.0</v>
      </c>
      <c r="AG331" s="27" t="s">
        <v>48</v>
      </c>
      <c r="AH331" t="s">
        <v>47</v>
      </c>
      <c r="AK331" t="str">
        <f t="shared" si="96"/>
        <v>LOAD_DATE  VARCHAR(10),</v>
      </c>
    </row>
    <row r="332" ht="15.75" customHeight="1">
      <c r="A332" s="24"/>
      <c r="B332" s="24"/>
      <c r="C332" s="26">
        <v>4.0</v>
      </c>
      <c r="D332" t="s">
        <v>69</v>
      </c>
      <c r="E332" t="s">
        <v>12</v>
      </c>
      <c r="F332" s="13">
        <v>50.0</v>
      </c>
      <c r="G332" s="27" t="s">
        <v>48</v>
      </c>
      <c r="H332" s="27" t="s">
        <v>47</v>
      </c>
      <c r="I332" s="27"/>
      <c r="J332" t="str">
        <f>VLOOKUP($E332,MAPPING!$B$2:$F$7,2,0)</f>
        <v>INT</v>
      </c>
      <c r="K332" s="13">
        <v>50.0</v>
      </c>
      <c r="L332" s="27" t="s">
        <v>48</v>
      </c>
      <c r="M332" s="27" t="s">
        <v>47</v>
      </c>
      <c r="N332" s="27"/>
      <c r="P332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32" t="str">
        <f>VLOOKUP($E332,MAPPING!$B$2:$F$7,3,0)</f>
        <v>INTEGER</v>
      </c>
      <c r="R332" s="13">
        <v>50.0</v>
      </c>
      <c r="S332" s="27" t="s">
        <v>48</v>
      </c>
      <c r="T332" s="27" t="s">
        <v>47</v>
      </c>
      <c r="U332" s="27"/>
      <c r="W332" s="28" t="str">
        <f>CONCATENATE(UPPER($D332)," ",Q332,"(",R332,")",IF(U332&lt;&gt;"",cov3ncatenate(" DEFAULT ",U332),""),IF(S332="Y"," NOT NULL",""),", ",CHAR(10),"CONSTRAINT ",UPPER($D328),"_PK  PRIMARY KEY(",UPPER($D328),"));")</f>
        <v>LOAD_ID INTEGER(50), 
CONSTRAINT PRODUCT_TYPE_ID_PK  PRIMARY KEY(PRODUCT_TYPE_ID));</v>
      </c>
      <c r="X332" t="str">
        <f>VLOOKUP($E332,MAPPING!$B$2:$F$7,4,0)</f>
        <v>INTEGER</v>
      </c>
      <c r="Y332" s="13">
        <v>50.0</v>
      </c>
      <c r="Z332" s="27" t="s">
        <v>48</v>
      </c>
      <c r="AA332" s="27" t="s">
        <v>47</v>
      </c>
      <c r="AB332" s="27"/>
      <c r="AC332" s="27"/>
      <c r="AD332" s="29" t="str">
        <f>CONCATENATE(UPPER($D332)," ",X332,IF(AE332="INTEGER","",CONCATENATE("(",AF332,")")) ,IF(AG332="Y"," NOT NULL",""),");")</f>
        <v>LOAD_ID INTEGER);</v>
      </c>
      <c r="AE332" t="str">
        <f>VLOOKUP($E332,MAPPING!$B$2:$F$7,5,0)</f>
        <v>INTEGER</v>
      </c>
      <c r="AF332" s="13">
        <v>50.0</v>
      </c>
      <c r="AG332" s="27" t="s">
        <v>48</v>
      </c>
      <c r="AH332" s="27" t="s">
        <v>47</v>
      </c>
      <c r="AI332" s="27"/>
      <c r="AK332" s="28" t="str">
        <f>CONCATENATE(UPPER($D332)," ",AE332,IF(AE332="INTEGER","",CONCATENATE("(",AF332,")")),IF(AI332&lt;&gt;"",cov3ncatenate(" DEFAULT ",AI332),""),IF(AG332="Y"," NOT NULL",""),", ",CHAR(10),"CONSTRAINT ",UPPER($D332),"_PK  PRIMARY KEY(",UPPER($D328),"));")</f>
        <v>LOAD_ID INTEGER, 
CONSTRAINT LOAD_ID_PK  PRIMARY KEY(PRODUCT_TYPE_ID));</v>
      </c>
    </row>
    <row r="333" ht="15.75" customHeight="1">
      <c r="A333" s="24"/>
      <c r="B333" s="31" t="s">
        <v>260</v>
      </c>
      <c r="C333" s="26">
        <v>0.0</v>
      </c>
      <c r="D333" t="s">
        <v>261</v>
      </c>
      <c r="E333" t="s">
        <v>7</v>
      </c>
      <c r="F333" s="13">
        <v>50.0</v>
      </c>
      <c r="G333" s="27" t="s">
        <v>47</v>
      </c>
      <c r="H333" s="27" t="s">
        <v>48</v>
      </c>
      <c r="I333">
        <v>0.0</v>
      </c>
      <c r="J333" t="str">
        <f>VLOOKUP($E333,MAPPING!$B$2:$F$7,2,0)</f>
        <v>STRING</v>
      </c>
      <c r="K333" s="13">
        <v>50.0</v>
      </c>
      <c r="L333" s="27" t="s">
        <v>47</v>
      </c>
      <c r="M333" s="27" t="s">
        <v>48</v>
      </c>
      <c r="N333">
        <v>0.0</v>
      </c>
      <c r="O333" s="28" t="str">
        <f>CONCATENATE("DROP TABLE IF EXISTS ",UPPER($B$333),";",CHAR(10),"CREATE TABLE ",UPPER($B$333),"(")</f>
        <v>DROP TABLE IF EXISTS RC_RULE_RESULTS;
CREATE TABLE RC_RULE_RESULTS(</v>
      </c>
      <c r="P333" t="str">
        <f t="shared" ref="P333:P345" si="97">CONCATENATE(UPPER($D333)," ",J333,",")</f>
        <v>SOURCEUUID STRING,</v>
      </c>
      <c r="Q333" t="str">
        <f>VLOOKUP($E333,MAPPING!$B$2:$F$7,3,0)</f>
        <v>VARCHAR</v>
      </c>
      <c r="R333" s="13">
        <v>50.0</v>
      </c>
      <c r="S333" s="27" t="s">
        <v>47</v>
      </c>
      <c r="T333" s="27" t="s">
        <v>48</v>
      </c>
      <c r="U333">
        <v>0.0</v>
      </c>
      <c r="V333" s="28" t="str">
        <f>CONCATENATE("DROP TABLE IF EXISTS ",UPPER($B$333),";",CHAR(10),"CREATE TABLE ",UPPER($B$333),"(")</f>
        <v>DROP TABLE IF EXISTS RC_RULE_RESULTS;
CREATE TABLE RC_RULE_RESULTS(</v>
      </c>
      <c r="W333" t="str">
        <f t="shared" ref="W333:W345" si="98">CONCATENATE(UPPER($D333)," ",Q333,"(",R333,")",IF(U333&lt;&gt;"",CONCATENATE(" DEFAULT ",U333),""),IF(S333="Y"," NOT NULL",""),",")</f>
        <v>SOURCEUUID VARCHAR(50) DEFAULT 0 NOT NULL,</v>
      </c>
      <c r="X333" t="str">
        <f>VLOOKUP($E333,MAPPING!$B$2:$F$7,4,0)</f>
        <v>VARCHAR2</v>
      </c>
      <c r="Y333" s="13">
        <v>50.0</v>
      </c>
      <c r="Z333" s="27" t="s">
        <v>47</v>
      </c>
      <c r="AA333" s="27" t="s">
        <v>48</v>
      </c>
      <c r="AB333">
        <v>0.0</v>
      </c>
      <c r="AC333" s="28" t="str">
        <f>CONCATENATE("DROP TABLE ",UPPER($B$333),";",CHAR(10),"CREATE TABLE ",UPPER($B$333),"(",CHAR(10),)</f>
        <v>DROP TABLE RC_RULE_RESULTS;
CREATE TABLE RC_RULE_RESULTS(
</v>
      </c>
      <c r="AD333" s="29" t="str">
        <f t="shared" ref="AD333:AD345" si="99">CONCATENATE(UPPER($D333)," ",X333,IF(X333="INTEGER","",CONCATENATE("(",Y333,")")) ,IF(Z333="Y"," NOT NULL",""),",")</f>
        <v>SOURCEUUID VARCHAR2(50) NOT NULL,</v>
      </c>
      <c r="AE333" t="str">
        <f>VLOOKUP($E333,MAPPING!$B$2:$F$7,5,0)</f>
        <v> VARCHAR</v>
      </c>
      <c r="AF333" s="13">
        <v>50.0</v>
      </c>
      <c r="AG333" s="27" t="s">
        <v>47</v>
      </c>
      <c r="AH333" s="27" t="s">
        <v>48</v>
      </c>
      <c r="AI333">
        <v>0.0</v>
      </c>
      <c r="AJ333" s="28" t="str">
        <f>CONCATENATE("DROP TABLE IF EXISTS ",UPPER($B$333),";",CHAR(10),"CREATE TABLE ",UPPER($B$333),"(")</f>
        <v>DROP TABLE IF EXISTS RC_RULE_RESULTS;
CREATE TABLE RC_RULE_RESULTS(</v>
      </c>
      <c r="AK333" t="str">
        <f t="shared" ref="AK333:AK345" si="100">CONCATENATE(UPPER($D333)," ",AE333,IF(AE333="INTEGER","",CONCATENATE("(",AF333,")")),IF(AI333&lt;&gt;"",CONCATENATE(" DEFAULT ",AI333),""),IF(AG333="Y"," NOT NULL",""),",")</f>
        <v>SOURCEUUID  VARCHAR(50) DEFAULT 0 NOT NULL,</v>
      </c>
    </row>
    <row r="334" ht="15.75" customHeight="1">
      <c r="A334" s="24"/>
      <c r="B334" s="24"/>
      <c r="C334" s="26">
        <v>1.0</v>
      </c>
      <c r="D334" t="s">
        <v>262</v>
      </c>
      <c r="E334" t="s">
        <v>7</v>
      </c>
      <c r="F334" s="13">
        <v>50.0</v>
      </c>
      <c r="G334" s="27" t="s">
        <v>48</v>
      </c>
      <c r="H334" s="27" t="s">
        <v>48</v>
      </c>
      <c r="I334" s="27"/>
      <c r="J334" t="str">
        <f>VLOOKUP($E334,MAPPING!$B$2:$F$7,2,0)</f>
        <v>STRING</v>
      </c>
      <c r="K334" s="13">
        <v>50.0</v>
      </c>
      <c r="L334" s="27" t="s">
        <v>48</v>
      </c>
      <c r="M334" s="27" t="s">
        <v>48</v>
      </c>
      <c r="N334" s="27"/>
      <c r="O334" s="27"/>
      <c r="P334" t="str">
        <f t="shared" si="97"/>
        <v>SOURCEVERSION STRING,</v>
      </c>
      <c r="Q334" t="str">
        <f>VLOOKUP($E334,MAPPING!$B$2:$F$7,3,0)</f>
        <v>VARCHAR</v>
      </c>
      <c r="R334" s="13">
        <v>50.0</v>
      </c>
      <c r="S334" s="27" t="s">
        <v>48</v>
      </c>
      <c r="T334" s="27" t="s">
        <v>48</v>
      </c>
      <c r="U334" s="27"/>
      <c r="V334" s="27"/>
      <c r="W334" t="str">
        <f t="shared" si="98"/>
        <v>SOURCEVERSION VARCHAR(50),</v>
      </c>
      <c r="X334" t="str">
        <f>VLOOKUP($E334,MAPPING!$B$2:$F$7,4,0)</f>
        <v>VARCHAR2</v>
      </c>
      <c r="Y334" s="13">
        <v>50.0</v>
      </c>
      <c r="Z334" s="27" t="s">
        <v>48</v>
      </c>
      <c r="AA334" s="27" t="s">
        <v>48</v>
      </c>
      <c r="AB334" s="27"/>
      <c r="AC334" s="27"/>
      <c r="AD334" s="29" t="str">
        <f t="shared" si="99"/>
        <v>SOURCEVERSION VARCHAR2(50),</v>
      </c>
      <c r="AE334" t="str">
        <f>VLOOKUP($E334,MAPPING!$B$2:$F$7,5,0)</f>
        <v> VARCHAR</v>
      </c>
      <c r="AF334" s="13">
        <v>50.0</v>
      </c>
      <c r="AG334" s="27" t="s">
        <v>48</v>
      </c>
      <c r="AH334" s="27" t="s">
        <v>48</v>
      </c>
      <c r="AI334" s="27"/>
      <c r="AJ334" s="27"/>
      <c r="AK334" t="str">
        <f t="shared" si="100"/>
        <v>SOURCEVERSION  VARCHAR(50),</v>
      </c>
    </row>
    <row r="335" ht="15.75" customHeight="1">
      <c r="A335" s="24"/>
      <c r="B335" s="24"/>
      <c r="C335" s="26">
        <v>2.0</v>
      </c>
      <c r="D335" t="s">
        <v>263</v>
      </c>
      <c r="E335" t="s">
        <v>7</v>
      </c>
      <c r="F335" s="13">
        <v>100.0</v>
      </c>
      <c r="G335" s="27" t="s">
        <v>48</v>
      </c>
      <c r="H335" s="27" t="s">
        <v>48</v>
      </c>
      <c r="I335" s="27"/>
      <c r="J335" t="str">
        <f>VLOOKUP($E335,MAPPING!$B$2:$F$7,2,0)</f>
        <v>STRING</v>
      </c>
      <c r="K335" s="13">
        <v>100.0</v>
      </c>
      <c r="L335" s="27" t="s">
        <v>48</v>
      </c>
      <c r="M335" s="27" t="s">
        <v>48</v>
      </c>
      <c r="N335" s="27"/>
      <c r="O335" s="27"/>
      <c r="P335" t="str">
        <f t="shared" si="97"/>
        <v>SOURCENAME STRING,</v>
      </c>
      <c r="Q335" t="str">
        <f>VLOOKUP($E335,MAPPING!$B$2:$F$7,3,0)</f>
        <v>VARCHAR</v>
      </c>
      <c r="R335" s="13">
        <v>100.0</v>
      </c>
      <c r="S335" s="27" t="s">
        <v>48</v>
      </c>
      <c r="T335" s="27" t="s">
        <v>48</v>
      </c>
      <c r="U335" s="27"/>
      <c r="V335" s="27"/>
      <c r="W335" t="str">
        <f t="shared" si="98"/>
        <v>SOURCENAME VARCHAR(100),</v>
      </c>
      <c r="X335" t="str">
        <f>VLOOKUP($E335,MAPPING!$B$2:$F$7,4,0)</f>
        <v>VARCHAR2</v>
      </c>
      <c r="Y335" s="13">
        <v>100.0</v>
      </c>
      <c r="Z335" s="27" t="s">
        <v>48</v>
      </c>
      <c r="AA335" s="27" t="s">
        <v>48</v>
      </c>
      <c r="AB335" s="27"/>
      <c r="AC335" s="27"/>
      <c r="AD335" s="29" t="str">
        <f t="shared" si="99"/>
        <v>SOURCENAME VARCHAR2(100),</v>
      </c>
      <c r="AE335" t="str">
        <f>VLOOKUP($E335,MAPPING!$B$2:$F$7,5,0)</f>
        <v> VARCHAR</v>
      </c>
      <c r="AF335" s="13">
        <v>100.0</v>
      </c>
      <c r="AG335" s="27" t="s">
        <v>48</v>
      </c>
      <c r="AH335" s="27" t="s">
        <v>48</v>
      </c>
      <c r="AI335" s="27"/>
      <c r="AJ335" s="27"/>
      <c r="AK335" t="str">
        <f t="shared" si="100"/>
        <v>SOURCENAME  VARCHAR(100),</v>
      </c>
    </row>
    <row r="336" ht="15.75" customHeight="1">
      <c r="A336" s="24"/>
      <c r="B336" s="24"/>
      <c r="C336" s="26">
        <v>3.0</v>
      </c>
      <c r="D336" t="s">
        <v>264</v>
      </c>
      <c r="E336" t="s">
        <v>7</v>
      </c>
      <c r="F336" s="13">
        <v>50.0</v>
      </c>
      <c r="G336" s="27" t="s">
        <v>48</v>
      </c>
      <c r="H336" s="27" t="s">
        <v>48</v>
      </c>
      <c r="I336" s="27"/>
      <c r="J336" t="str">
        <f>VLOOKUP($E336,MAPPING!$B$2:$F$7,2,0)</f>
        <v>STRING</v>
      </c>
      <c r="K336" s="13">
        <v>50.0</v>
      </c>
      <c r="L336" s="27" t="s">
        <v>48</v>
      </c>
      <c r="M336" s="27" t="s">
        <v>48</v>
      </c>
      <c r="N336" s="27"/>
      <c r="O336" s="27"/>
      <c r="P336" t="str">
        <f t="shared" si="97"/>
        <v>SOURCEATTRIBUTEID STRING,</v>
      </c>
      <c r="Q336" t="str">
        <f>VLOOKUP($E336,MAPPING!$B$2:$F$7,3,0)</f>
        <v>VARCHAR</v>
      </c>
      <c r="R336" s="13">
        <v>50.0</v>
      </c>
      <c r="S336" s="27" t="s">
        <v>48</v>
      </c>
      <c r="T336" s="27" t="s">
        <v>48</v>
      </c>
      <c r="U336" s="27"/>
      <c r="V336" s="27"/>
      <c r="W336" t="str">
        <f t="shared" si="98"/>
        <v>SOURCEATTRIBUTEID VARCHAR(50),</v>
      </c>
      <c r="X336" t="str">
        <f>VLOOKUP($E336,MAPPING!$B$2:$F$7,4,0)</f>
        <v>VARCHAR2</v>
      </c>
      <c r="Y336" s="13">
        <v>50.0</v>
      </c>
      <c r="Z336" s="27" t="s">
        <v>48</v>
      </c>
      <c r="AA336" s="27" t="s">
        <v>48</v>
      </c>
      <c r="AB336" s="27"/>
      <c r="AC336" s="27"/>
      <c r="AD336" s="29" t="str">
        <f t="shared" si="99"/>
        <v>SOURCEATTRIBUTEID VARCHAR2(50),</v>
      </c>
      <c r="AE336" t="str">
        <f>VLOOKUP($E336,MAPPING!$B$2:$F$7,5,0)</f>
        <v> VARCHAR</v>
      </c>
      <c r="AF336" s="13">
        <v>50.0</v>
      </c>
      <c r="AG336" s="27" t="s">
        <v>48</v>
      </c>
      <c r="AH336" s="27" t="s">
        <v>48</v>
      </c>
      <c r="AI336" s="27"/>
      <c r="AJ336" s="27"/>
      <c r="AK336" t="str">
        <f t="shared" si="100"/>
        <v>SOURCEATTRIBUTEID  VARCHAR(50),</v>
      </c>
    </row>
    <row r="337" ht="15.75" customHeight="1">
      <c r="A337" s="24"/>
      <c r="B337" s="24"/>
      <c r="C337" s="26">
        <v>4.0</v>
      </c>
      <c r="D337" t="s">
        <v>265</v>
      </c>
      <c r="E337" t="s">
        <v>7</v>
      </c>
      <c r="F337" s="13">
        <v>100.0</v>
      </c>
      <c r="G337" s="27" t="s">
        <v>48</v>
      </c>
      <c r="H337" s="27" t="s">
        <v>48</v>
      </c>
      <c r="I337" s="27"/>
      <c r="J337" t="str">
        <f>VLOOKUP($E337,MAPPING!$B$2:$F$7,2,0)</f>
        <v>STRING</v>
      </c>
      <c r="K337" s="13">
        <v>100.0</v>
      </c>
      <c r="L337" s="27" t="s">
        <v>48</v>
      </c>
      <c r="M337" s="27" t="s">
        <v>48</v>
      </c>
      <c r="N337" s="27"/>
      <c r="O337" s="27"/>
      <c r="P337" t="str">
        <f t="shared" si="97"/>
        <v>SOURCEATTRIBUTENAME STRING,</v>
      </c>
      <c r="Q337" t="str">
        <f>VLOOKUP($E337,MAPPING!$B$2:$F$7,3,0)</f>
        <v>VARCHAR</v>
      </c>
      <c r="R337" s="13">
        <v>100.0</v>
      </c>
      <c r="S337" s="27" t="s">
        <v>48</v>
      </c>
      <c r="T337" s="27" t="s">
        <v>48</v>
      </c>
      <c r="U337" s="27"/>
      <c r="V337" s="27"/>
      <c r="W337" t="str">
        <f t="shared" si="98"/>
        <v>SOURCEATTRIBUTENAME VARCHAR(100),</v>
      </c>
      <c r="X337" t="str">
        <f>VLOOKUP($E337,MAPPING!$B$2:$F$7,4,0)</f>
        <v>VARCHAR2</v>
      </c>
      <c r="Y337" s="13">
        <v>100.0</v>
      </c>
      <c r="Z337" s="27" t="s">
        <v>48</v>
      </c>
      <c r="AA337" s="27" t="s">
        <v>48</v>
      </c>
      <c r="AB337" s="27"/>
      <c r="AC337" s="27"/>
      <c r="AD337" s="29" t="str">
        <f t="shared" si="99"/>
        <v>SOURCEATTRIBUTENAME VARCHAR2(100),</v>
      </c>
      <c r="AE337" t="str">
        <f>VLOOKUP($E337,MAPPING!$B$2:$F$7,5,0)</f>
        <v> VARCHAR</v>
      </c>
      <c r="AF337" s="13">
        <v>100.0</v>
      </c>
      <c r="AG337" s="27" t="s">
        <v>48</v>
      </c>
      <c r="AH337" s="27" t="s">
        <v>48</v>
      </c>
      <c r="AI337" s="27"/>
      <c r="AJ337" s="27"/>
      <c r="AK337" t="str">
        <f t="shared" si="100"/>
        <v>SOURCEATTRIBUTENAME  VARCHAR(100),</v>
      </c>
    </row>
    <row r="338" ht="15.75" customHeight="1">
      <c r="A338" s="24"/>
      <c r="B338" s="24"/>
      <c r="C338" s="26">
        <v>5.0</v>
      </c>
      <c r="D338" t="s">
        <v>266</v>
      </c>
      <c r="E338" s="27" t="s">
        <v>17</v>
      </c>
      <c r="F338" s="13" t="s">
        <v>23</v>
      </c>
      <c r="G338" s="27" t="s">
        <v>48</v>
      </c>
      <c r="H338" s="27" t="s">
        <v>48</v>
      </c>
      <c r="I338" s="27"/>
      <c r="J338" t="str">
        <f>VLOOKUP($E338,MAPPING!$B$2:$F$7,2,0)</f>
        <v>DECIMAL</v>
      </c>
      <c r="K338" s="13" t="s">
        <v>23</v>
      </c>
      <c r="L338" s="27" t="s">
        <v>48</v>
      </c>
      <c r="M338" s="27" t="s">
        <v>48</v>
      </c>
      <c r="N338" s="27"/>
      <c r="O338" s="27"/>
      <c r="P338" t="str">
        <f t="shared" si="97"/>
        <v>SOURCEVALUE DECIMAL,</v>
      </c>
      <c r="Q338" t="str">
        <f>VLOOKUP($E338,MAPPING!$B$2:$F$7,3,0)</f>
        <v>DECIMAL</v>
      </c>
      <c r="R338" s="13" t="s">
        <v>23</v>
      </c>
      <c r="S338" s="27" t="s">
        <v>48</v>
      </c>
      <c r="T338" s="27" t="s">
        <v>48</v>
      </c>
      <c r="U338" s="27"/>
      <c r="V338" s="27"/>
      <c r="W338" t="str">
        <f t="shared" si="98"/>
        <v>SOURCEVALUE DECIMAL(10,2),</v>
      </c>
      <c r="X338" t="str">
        <f>VLOOKUP($E338,MAPPING!$B$2:$F$7,4,0)</f>
        <v>DECIMAL</v>
      </c>
      <c r="Y338" s="13" t="s">
        <v>23</v>
      </c>
      <c r="Z338" s="27" t="s">
        <v>48</v>
      </c>
      <c r="AA338" s="27" t="s">
        <v>48</v>
      </c>
      <c r="AB338" s="27"/>
      <c r="AC338" s="27"/>
      <c r="AD338" s="29" t="str">
        <f t="shared" si="99"/>
        <v>SOURCEVALUE DECIMAL(10,2),</v>
      </c>
      <c r="AE338" t="str">
        <f>VLOOKUP($E338,MAPPING!$B$2:$F$7,5,0)</f>
        <v>DECIMAL</v>
      </c>
      <c r="AF338" s="13" t="s">
        <v>23</v>
      </c>
      <c r="AG338" s="27" t="s">
        <v>48</v>
      </c>
      <c r="AH338" s="27" t="s">
        <v>48</v>
      </c>
      <c r="AI338" s="27"/>
      <c r="AJ338" s="27"/>
      <c r="AK338" t="str">
        <f t="shared" si="100"/>
        <v>SOURCEVALUE DECIMAL(10,2),</v>
      </c>
    </row>
    <row r="339" ht="15.75" customHeight="1">
      <c r="A339" s="24"/>
      <c r="B339" s="24"/>
      <c r="C339" s="26">
        <v>6.0</v>
      </c>
      <c r="D339" t="s">
        <v>267</v>
      </c>
      <c r="E339" t="s">
        <v>7</v>
      </c>
      <c r="F339" s="13">
        <v>50.0</v>
      </c>
      <c r="G339" s="27" t="s">
        <v>47</v>
      </c>
      <c r="H339" s="27" t="s">
        <v>48</v>
      </c>
      <c r="I339">
        <v>0.0</v>
      </c>
      <c r="J339" t="str">
        <f>VLOOKUP($E339,MAPPING!$B$2:$F$7,2,0)</f>
        <v>STRING</v>
      </c>
      <c r="K339" s="13">
        <v>50.0</v>
      </c>
      <c r="L339" s="27" t="s">
        <v>47</v>
      </c>
      <c r="M339" s="27" t="s">
        <v>48</v>
      </c>
      <c r="N339">
        <v>0.0</v>
      </c>
      <c r="P339" t="str">
        <f t="shared" si="97"/>
        <v>TARGETUUID STRING,</v>
      </c>
      <c r="Q339" t="str">
        <f>VLOOKUP($E339,MAPPING!$B$2:$F$7,3,0)</f>
        <v>VARCHAR</v>
      </c>
      <c r="R339" s="13">
        <v>50.0</v>
      </c>
      <c r="S339" s="27" t="s">
        <v>47</v>
      </c>
      <c r="T339" s="27" t="s">
        <v>48</v>
      </c>
      <c r="U339">
        <v>0.0</v>
      </c>
      <c r="W339" t="str">
        <f t="shared" si="98"/>
        <v>TARGETUUID VARCHAR(50) DEFAULT 0 NOT NULL,</v>
      </c>
      <c r="X339" t="str">
        <f>VLOOKUP($E339,MAPPING!$B$2:$F$7,4,0)</f>
        <v>VARCHAR2</v>
      </c>
      <c r="Y339" s="13">
        <v>50.0</v>
      </c>
      <c r="Z339" s="27" t="s">
        <v>47</v>
      </c>
      <c r="AA339" s="27" t="s">
        <v>48</v>
      </c>
      <c r="AB339">
        <v>0.0</v>
      </c>
      <c r="AD339" s="29" t="str">
        <f t="shared" si="99"/>
        <v>TARGETUUID VARCHAR2(50) NOT NULL,</v>
      </c>
      <c r="AE339" t="str">
        <f>VLOOKUP($E339,MAPPING!$B$2:$F$7,5,0)</f>
        <v> VARCHAR</v>
      </c>
      <c r="AF339" s="13">
        <v>50.0</v>
      </c>
      <c r="AG339" s="27" t="s">
        <v>47</v>
      </c>
      <c r="AH339" s="27" t="s">
        <v>48</v>
      </c>
      <c r="AI339">
        <v>0.0</v>
      </c>
      <c r="AK339" t="str">
        <f t="shared" si="100"/>
        <v>TARGETUUID  VARCHAR(50) DEFAULT 0 NOT NULL,</v>
      </c>
    </row>
    <row r="340" ht="15.75" customHeight="1">
      <c r="A340" s="24"/>
      <c r="B340" s="24"/>
      <c r="C340" s="26">
        <v>7.0</v>
      </c>
      <c r="D340" t="s">
        <v>268</v>
      </c>
      <c r="E340" t="s">
        <v>7</v>
      </c>
      <c r="F340" s="13">
        <v>50.0</v>
      </c>
      <c r="G340" s="27" t="s">
        <v>48</v>
      </c>
      <c r="H340" s="27" t="s">
        <v>48</v>
      </c>
      <c r="I340" s="27"/>
      <c r="J340" t="str">
        <f>VLOOKUP($E340,MAPPING!$B$2:$F$7,2,0)</f>
        <v>STRING</v>
      </c>
      <c r="K340" s="13">
        <v>50.0</v>
      </c>
      <c r="L340" s="27" t="s">
        <v>48</v>
      </c>
      <c r="M340" s="27" t="s">
        <v>48</v>
      </c>
      <c r="N340" s="27"/>
      <c r="O340" s="27"/>
      <c r="P340" t="str">
        <f t="shared" si="97"/>
        <v>TARGETVERSION STRING,</v>
      </c>
      <c r="Q340" t="str">
        <f>VLOOKUP($E340,MAPPING!$B$2:$F$7,3,0)</f>
        <v>VARCHAR</v>
      </c>
      <c r="R340" s="13">
        <v>50.0</v>
      </c>
      <c r="S340" s="27" t="s">
        <v>48</v>
      </c>
      <c r="T340" s="27" t="s">
        <v>48</v>
      </c>
      <c r="U340" s="27"/>
      <c r="V340" s="27"/>
      <c r="W340" t="str">
        <f t="shared" si="98"/>
        <v>TARGETVERSION VARCHAR(50),</v>
      </c>
      <c r="X340" t="str">
        <f>VLOOKUP($E340,MAPPING!$B$2:$F$7,4,0)</f>
        <v>VARCHAR2</v>
      </c>
      <c r="Y340" s="13">
        <v>50.0</v>
      </c>
      <c r="Z340" s="27" t="s">
        <v>48</v>
      </c>
      <c r="AA340" s="27" t="s">
        <v>48</v>
      </c>
      <c r="AB340" s="27"/>
      <c r="AC340" s="27"/>
      <c r="AD340" s="29" t="str">
        <f t="shared" si="99"/>
        <v>TARGETVERSION VARCHAR2(50),</v>
      </c>
      <c r="AE340" t="str">
        <f>VLOOKUP($E340,MAPPING!$B$2:$F$7,5,0)</f>
        <v> VARCHAR</v>
      </c>
      <c r="AF340" s="13">
        <v>50.0</v>
      </c>
      <c r="AG340" s="27" t="s">
        <v>48</v>
      </c>
      <c r="AH340" s="27" t="s">
        <v>48</v>
      </c>
      <c r="AI340" s="27"/>
      <c r="AJ340" s="27"/>
      <c r="AK340" t="str">
        <f t="shared" si="100"/>
        <v>TARGETVERSION  VARCHAR(50),</v>
      </c>
    </row>
    <row r="341" ht="15.75" customHeight="1">
      <c r="A341" s="24"/>
      <c r="B341" s="24"/>
      <c r="C341" s="26">
        <v>8.0</v>
      </c>
      <c r="D341" t="s">
        <v>269</v>
      </c>
      <c r="E341" t="s">
        <v>7</v>
      </c>
      <c r="F341" s="13">
        <v>100.0</v>
      </c>
      <c r="G341" s="27" t="s">
        <v>48</v>
      </c>
      <c r="H341" s="27" t="s">
        <v>48</v>
      </c>
      <c r="I341" s="27"/>
      <c r="J341" t="str">
        <f>VLOOKUP($E341,MAPPING!$B$2:$F$7,2,0)</f>
        <v>STRING</v>
      </c>
      <c r="K341" s="13">
        <v>100.0</v>
      </c>
      <c r="L341" s="27" t="s">
        <v>48</v>
      </c>
      <c r="M341" s="27" t="s">
        <v>48</v>
      </c>
      <c r="N341" s="27"/>
      <c r="O341" s="27"/>
      <c r="P341" t="str">
        <f t="shared" si="97"/>
        <v>TARGETNAME STRING,</v>
      </c>
      <c r="Q341" t="str">
        <f>VLOOKUP($E341,MAPPING!$B$2:$F$7,3,0)</f>
        <v>VARCHAR</v>
      </c>
      <c r="R341" s="13">
        <v>100.0</v>
      </c>
      <c r="S341" s="27" t="s">
        <v>48</v>
      </c>
      <c r="T341" s="27" t="s">
        <v>48</v>
      </c>
      <c r="U341" s="27"/>
      <c r="V341" s="27"/>
      <c r="W341" t="str">
        <f t="shared" si="98"/>
        <v>TARGETNAME VARCHAR(100),</v>
      </c>
      <c r="X341" t="str">
        <f>VLOOKUP($E341,MAPPING!$B$2:$F$7,4,0)</f>
        <v>VARCHAR2</v>
      </c>
      <c r="Y341" s="13">
        <v>100.0</v>
      </c>
      <c r="Z341" s="27" t="s">
        <v>48</v>
      </c>
      <c r="AA341" s="27" t="s">
        <v>48</v>
      </c>
      <c r="AB341" s="27"/>
      <c r="AC341" s="27"/>
      <c r="AD341" s="29" t="str">
        <f t="shared" si="99"/>
        <v>TARGETNAME VARCHAR2(100),</v>
      </c>
      <c r="AE341" t="str">
        <f>VLOOKUP($E341,MAPPING!$B$2:$F$7,5,0)</f>
        <v> VARCHAR</v>
      </c>
      <c r="AF341" s="13">
        <v>100.0</v>
      </c>
      <c r="AG341" s="27" t="s">
        <v>48</v>
      </c>
      <c r="AH341" s="27" t="s">
        <v>48</v>
      </c>
      <c r="AI341" s="27"/>
      <c r="AJ341" s="27"/>
      <c r="AK341" t="str">
        <f t="shared" si="100"/>
        <v>TARGETNAME  VARCHAR(100),</v>
      </c>
    </row>
    <row r="342" ht="15.75" customHeight="1">
      <c r="A342" s="24"/>
      <c r="B342" s="24"/>
      <c r="C342" s="26">
        <v>9.0</v>
      </c>
      <c r="D342" t="s">
        <v>270</v>
      </c>
      <c r="E342" t="s">
        <v>7</v>
      </c>
      <c r="F342" s="13">
        <v>50.0</v>
      </c>
      <c r="G342" s="27" t="s">
        <v>48</v>
      </c>
      <c r="H342" s="27" t="s">
        <v>48</v>
      </c>
      <c r="I342" s="27"/>
      <c r="J342" t="str">
        <f>VLOOKUP($E342,MAPPING!$B$2:$F$7,2,0)</f>
        <v>STRING</v>
      </c>
      <c r="K342" s="13">
        <v>50.0</v>
      </c>
      <c r="L342" s="27" t="s">
        <v>48</v>
      </c>
      <c r="M342" s="27" t="s">
        <v>48</v>
      </c>
      <c r="N342" s="27"/>
      <c r="O342" s="27"/>
      <c r="P342" t="str">
        <f t="shared" si="97"/>
        <v>TARGETATTRIBUTEID STRING,</v>
      </c>
      <c r="Q342" t="str">
        <f>VLOOKUP($E342,MAPPING!$B$2:$F$7,3,0)</f>
        <v>VARCHAR</v>
      </c>
      <c r="R342" s="13">
        <v>50.0</v>
      </c>
      <c r="S342" s="27" t="s">
        <v>48</v>
      </c>
      <c r="T342" s="27" t="s">
        <v>48</v>
      </c>
      <c r="U342" s="27"/>
      <c r="V342" s="27"/>
      <c r="W342" t="str">
        <f t="shared" si="98"/>
        <v>TARGETATTRIBUTEID VARCHAR(50),</v>
      </c>
      <c r="X342" t="str">
        <f>VLOOKUP($E342,MAPPING!$B$2:$F$7,4,0)</f>
        <v>VARCHAR2</v>
      </c>
      <c r="Y342" s="13">
        <v>50.0</v>
      </c>
      <c r="Z342" s="27" t="s">
        <v>48</v>
      </c>
      <c r="AA342" s="27" t="s">
        <v>48</v>
      </c>
      <c r="AB342" s="27"/>
      <c r="AC342" s="27"/>
      <c r="AD342" s="29" t="str">
        <f t="shared" si="99"/>
        <v>TARGETATTRIBUTEID VARCHAR2(50),</v>
      </c>
      <c r="AE342" t="str">
        <f>VLOOKUP($E342,MAPPING!$B$2:$F$7,5,0)</f>
        <v> VARCHAR</v>
      </c>
      <c r="AF342" s="13">
        <v>50.0</v>
      </c>
      <c r="AG342" s="27" t="s">
        <v>48</v>
      </c>
      <c r="AH342" s="27" t="s">
        <v>48</v>
      </c>
      <c r="AI342" s="27"/>
      <c r="AJ342" s="27"/>
      <c r="AK342" t="str">
        <f t="shared" si="100"/>
        <v>TARGETATTRIBUTEID  VARCHAR(50),</v>
      </c>
    </row>
    <row r="343" ht="15.75" customHeight="1">
      <c r="A343" s="24"/>
      <c r="B343" s="24"/>
      <c r="C343" s="26">
        <v>10.0</v>
      </c>
      <c r="D343" t="s">
        <v>271</v>
      </c>
      <c r="E343" t="s">
        <v>7</v>
      </c>
      <c r="F343" s="13">
        <v>100.0</v>
      </c>
      <c r="G343" s="27" t="s">
        <v>48</v>
      </c>
      <c r="H343" s="27" t="s">
        <v>48</v>
      </c>
      <c r="I343" s="27"/>
      <c r="J343" t="str">
        <f>VLOOKUP($E343,MAPPING!$B$2:$F$7,2,0)</f>
        <v>STRING</v>
      </c>
      <c r="K343" s="13">
        <v>100.0</v>
      </c>
      <c r="L343" s="27" t="s">
        <v>48</v>
      </c>
      <c r="M343" s="27" t="s">
        <v>48</v>
      </c>
      <c r="N343" s="27"/>
      <c r="O343" s="27"/>
      <c r="P343" t="str">
        <f t="shared" si="97"/>
        <v>TARGETATTRIBUTENAME STRING,</v>
      </c>
      <c r="Q343" t="str">
        <f>VLOOKUP($E343,MAPPING!$B$2:$F$7,3,0)</f>
        <v>VARCHAR</v>
      </c>
      <c r="R343" s="13">
        <v>100.0</v>
      </c>
      <c r="S343" s="27" t="s">
        <v>48</v>
      </c>
      <c r="T343" s="27" t="s">
        <v>48</v>
      </c>
      <c r="U343" s="27"/>
      <c r="V343" s="27"/>
      <c r="W343" t="str">
        <f t="shared" si="98"/>
        <v>TARGETATTRIBUTENAME VARCHAR(100),</v>
      </c>
      <c r="X343" t="str">
        <f>VLOOKUP($E343,MAPPING!$B$2:$F$7,4,0)</f>
        <v>VARCHAR2</v>
      </c>
      <c r="Y343" s="13">
        <v>100.0</v>
      </c>
      <c r="Z343" s="27" t="s">
        <v>48</v>
      </c>
      <c r="AA343" s="27" t="s">
        <v>48</v>
      </c>
      <c r="AB343" s="27"/>
      <c r="AC343" s="27"/>
      <c r="AD343" s="29" t="str">
        <f t="shared" si="99"/>
        <v>TARGETATTRIBUTENAME VARCHAR2(100),</v>
      </c>
      <c r="AE343" t="str">
        <f>VLOOKUP($E343,MAPPING!$B$2:$F$7,5,0)</f>
        <v> VARCHAR</v>
      </c>
      <c r="AF343" s="13">
        <v>100.0</v>
      </c>
      <c r="AG343" s="27" t="s">
        <v>48</v>
      </c>
      <c r="AH343" s="27" t="s">
        <v>48</v>
      </c>
      <c r="AI343" s="27"/>
      <c r="AJ343" s="27"/>
      <c r="AK343" t="str">
        <f t="shared" si="100"/>
        <v>TARGETATTRIBUTENAME  VARCHAR(100),</v>
      </c>
    </row>
    <row r="344" ht="15.75" customHeight="1">
      <c r="A344" s="24"/>
      <c r="B344" s="24"/>
      <c r="C344" s="26">
        <v>11.0</v>
      </c>
      <c r="D344" t="s">
        <v>272</v>
      </c>
      <c r="E344" s="27" t="s">
        <v>17</v>
      </c>
      <c r="F344" s="13" t="s">
        <v>23</v>
      </c>
      <c r="G344" s="27" t="s">
        <v>48</v>
      </c>
      <c r="H344" s="27" t="s">
        <v>48</v>
      </c>
      <c r="I344" s="27"/>
      <c r="J344" t="str">
        <f>VLOOKUP($E344,MAPPING!$B$2:$F$7,2,0)</f>
        <v>DECIMAL</v>
      </c>
      <c r="K344" s="13" t="s">
        <v>23</v>
      </c>
      <c r="L344" s="27" t="s">
        <v>48</v>
      </c>
      <c r="M344" s="27" t="s">
        <v>48</v>
      </c>
      <c r="N344" s="27"/>
      <c r="O344" s="27"/>
      <c r="P344" t="str">
        <f t="shared" si="97"/>
        <v>TARGETVALUE DECIMAL,</v>
      </c>
      <c r="Q344" t="str">
        <f>VLOOKUP($E344,MAPPING!$B$2:$F$7,3,0)</f>
        <v>DECIMAL</v>
      </c>
      <c r="R344" s="13" t="s">
        <v>23</v>
      </c>
      <c r="S344" s="27" t="s">
        <v>48</v>
      </c>
      <c r="T344" s="27" t="s">
        <v>48</v>
      </c>
      <c r="U344" s="27"/>
      <c r="V344" s="27"/>
      <c r="W344" t="str">
        <f t="shared" si="98"/>
        <v>TARGETVALUE DECIMAL(10,2),</v>
      </c>
      <c r="X344" t="str">
        <f>VLOOKUP($E344,MAPPING!$B$2:$F$7,4,0)</f>
        <v>DECIMAL</v>
      </c>
      <c r="Y344" s="13" t="s">
        <v>23</v>
      </c>
      <c r="Z344" s="27" t="s">
        <v>48</v>
      </c>
      <c r="AA344" s="27" t="s">
        <v>48</v>
      </c>
      <c r="AB344" s="27"/>
      <c r="AC344" s="27"/>
      <c r="AD344" s="29" t="str">
        <f t="shared" si="99"/>
        <v>TARGETVALUE DECIMAL(10,2),</v>
      </c>
      <c r="AE344" t="str">
        <f>VLOOKUP($E344,MAPPING!$B$2:$F$7,5,0)</f>
        <v>DECIMAL</v>
      </c>
      <c r="AF344" s="13" t="s">
        <v>23</v>
      </c>
      <c r="AG344" s="27" t="s">
        <v>48</v>
      </c>
      <c r="AH344" s="27" t="s">
        <v>48</v>
      </c>
      <c r="AI344" s="27"/>
      <c r="AJ344" s="27"/>
      <c r="AK344" t="str">
        <f t="shared" si="100"/>
        <v>TARGETVALUE DECIMAL(10,2),</v>
      </c>
    </row>
    <row r="345" ht="15.75" customHeight="1">
      <c r="A345" s="24"/>
      <c r="B345" s="24"/>
      <c r="C345" s="26">
        <v>12.0</v>
      </c>
      <c r="D345" t="s">
        <v>273</v>
      </c>
      <c r="E345" t="s">
        <v>7</v>
      </c>
      <c r="F345">
        <v>50.0</v>
      </c>
      <c r="G345" s="27" t="s">
        <v>48</v>
      </c>
      <c r="H345" s="27" t="s">
        <v>48</v>
      </c>
      <c r="I345" s="27"/>
      <c r="J345" t="str">
        <f>VLOOKUP($E345,MAPPING!$B$2:$F$7,2,0)</f>
        <v>STRING</v>
      </c>
      <c r="K345">
        <v>50.0</v>
      </c>
      <c r="L345" s="27" t="s">
        <v>48</v>
      </c>
      <c r="M345" s="27" t="s">
        <v>48</v>
      </c>
      <c r="N345" s="27"/>
      <c r="O345" s="27"/>
      <c r="P345" t="str">
        <f t="shared" si="97"/>
        <v>STATUS STRING,</v>
      </c>
      <c r="Q345" t="str">
        <f>VLOOKUP($E345,MAPPING!$B$2:$F$7,3,0)</f>
        <v>VARCHAR</v>
      </c>
      <c r="R345">
        <v>50.0</v>
      </c>
      <c r="S345" s="27" t="s">
        <v>48</v>
      </c>
      <c r="T345" s="27" t="s">
        <v>48</v>
      </c>
      <c r="U345" s="27"/>
      <c r="V345" s="27"/>
      <c r="W345" t="str">
        <f t="shared" si="98"/>
        <v>STATUS VARCHAR(50),</v>
      </c>
      <c r="X345" t="str">
        <f>VLOOKUP($E345,MAPPING!$B$2:$F$7,4,0)</f>
        <v>VARCHAR2</v>
      </c>
      <c r="Y345">
        <v>50.0</v>
      </c>
      <c r="Z345" s="27" t="s">
        <v>48</v>
      </c>
      <c r="AA345" s="27" t="s">
        <v>48</v>
      </c>
      <c r="AB345" s="27"/>
      <c r="AC345" s="27"/>
      <c r="AD345" s="29" t="str">
        <f t="shared" si="99"/>
        <v>STATUS VARCHAR2(50),</v>
      </c>
      <c r="AE345" t="str">
        <f>VLOOKUP($E345,MAPPING!$B$2:$F$7,5,0)</f>
        <v> VARCHAR</v>
      </c>
      <c r="AF345">
        <v>50.0</v>
      </c>
      <c r="AG345" s="27" t="s">
        <v>48</v>
      </c>
      <c r="AH345" s="27" t="s">
        <v>48</v>
      </c>
      <c r="AI345" s="27"/>
      <c r="AJ345" s="27"/>
      <c r="AK345" t="str">
        <f t="shared" si="100"/>
        <v>STATUS  VARCHAR(50),</v>
      </c>
    </row>
    <row r="346" ht="15.75" customHeight="1">
      <c r="A346" s="24"/>
      <c r="B346" s="24"/>
      <c r="C346" s="26">
        <v>13.0</v>
      </c>
      <c r="D346" t="s">
        <v>223</v>
      </c>
      <c r="E346" t="s">
        <v>12</v>
      </c>
      <c r="F346" s="13">
        <v>10.0</v>
      </c>
      <c r="G346" s="27" t="s">
        <v>48</v>
      </c>
      <c r="H346" s="27" t="s">
        <v>48</v>
      </c>
      <c r="I346" s="27"/>
      <c r="J346" t="str">
        <f>VLOOKUP($E346,MAPPING!$B$2:$F$7,2,0)</f>
        <v>INT</v>
      </c>
      <c r="K346" s="13">
        <v>10.0</v>
      </c>
      <c r="L346" s="27" t="s">
        <v>48</v>
      </c>
      <c r="M346" s="27" t="s">
        <v>48</v>
      </c>
      <c r="N346" s="27"/>
      <c r="O346" s="27"/>
      <c r="P346" t="str">
        <f>CONCATENATE(UPPER($D346)," ",J346,");")</f>
        <v>VERSION INT);</v>
      </c>
      <c r="Q346" t="str">
        <f>VLOOKUP($E346,MAPPING!$B$2:$F$7,3,0)</f>
        <v>INTEGER</v>
      </c>
      <c r="R346" s="13">
        <v>10.0</v>
      </c>
      <c r="S346" s="27" t="s">
        <v>48</v>
      </c>
      <c r="T346" s="27" t="s">
        <v>48</v>
      </c>
      <c r="U346" s="27"/>
      <c r="V346" s="27"/>
      <c r="W346" t="str">
        <f>CONCATENATE(UPPER($D346)," ",Q346,"(",R346,")",IF(U346&lt;&gt;"",CONCATENATE(" DEFAULT ",U346),""),IF(S346="Y"," NOT NULL",""),");")</f>
        <v>VERSION INTEGER(10));</v>
      </c>
      <c r="X346" t="str">
        <f>VLOOKUP($E346,MAPPING!$B$2:$F$7,4,0)</f>
        <v>INTEGER</v>
      </c>
      <c r="Y346" s="13">
        <v>10.0</v>
      </c>
      <c r="Z346" s="27" t="s">
        <v>48</v>
      </c>
      <c r="AA346" s="27" t="s">
        <v>48</v>
      </c>
      <c r="AB346" s="27"/>
      <c r="AC346" s="27"/>
      <c r="AD346" s="29" t="str">
        <f>CONCATENATE(UPPER($D346)," ",X346,IF(X346="INTEGER","",CONCATENATE("(",Y346,")")) ,IF(Z346="Y"," NOT NULL",""),")")</f>
        <v>VERSION INTEGER)</v>
      </c>
      <c r="AE346" t="str">
        <f>VLOOKUP($E346,MAPPING!$B$2:$F$7,5,0)</f>
        <v>INTEGER</v>
      </c>
      <c r="AF346" s="13">
        <v>10.0</v>
      </c>
      <c r="AG346" s="27" t="s">
        <v>48</v>
      </c>
      <c r="AH346" s="27" t="s">
        <v>48</v>
      </c>
      <c r="AI346" s="27"/>
      <c r="AJ346" s="27"/>
      <c r="AK346" t="str">
        <f>CONCATENATE(UPPER($D346)," ",AE346,IF(AE346="INTEGER","",CONCATENATE("(",AF346,")")),IF(AI346&lt;&gt;"",CONCATENATE(" DEFAULT ",AI346),""),IF(AG346="Y"," NOT NULL",""),");")</f>
        <v>VERSION INTEGER);</v>
      </c>
    </row>
    <row r="347" ht="15.75" customHeight="1">
      <c r="A347" s="24"/>
      <c r="B347" s="24" t="s">
        <v>274</v>
      </c>
      <c r="C347" s="26">
        <v>0.0</v>
      </c>
      <c r="D347" t="s">
        <v>249</v>
      </c>
      <c r="E347" t="s">
        <v>7</v>
      </c>
      <c r="F347" s="13">
        <v>50.0</v>
      </c>
      <c r="G347" s="27" t="s">
        <v>47</v>
      </c>
      <c r="H347" s="27" t="s">
        <v>48</v>
      </c>
      <c r="I347">
        <v>0.0</v>
      </c>
      <c r="J347" t="str">
        <f>VLOOKUP($E347,MAPPING!$B$2:$F$7,2,0)</f>
        <v>STRING</v>
      </c>
      <c r="K347" s="13">
        <v>50.0</v>
      </c>
      <c r="L347" s="27" t="s">
        <v>47</v>
      </c>
      <c r="M347" s="27" t="s">
        <v>48</v>
      </c>
      <c r="N347">
        <v>0.0</v>
      </c>
      <c r="O347" s="28" t="str">
        <f>CONCATENATE("DROP TABLE IF EXISTS ",UPPER($B$347),";",CHAR(10),"CREATE TABLE ",UPPER($B$347),"(")</f>
        <v>DROP TABLE IF EXISTS TRANSACTION;
CREATE TABLE TRANSACTION(</v>
      </c>
      <c r="P347" t="str">
        <f t="shared" ref="P347:P356" si="101">CONCATENATE(UPPER($D347)," ",J347,",")</f>
        <v>TRANSACTION_ID STRING,</v>
      </c>
      <c r="Q347" t="str">
        <f>VLOOKUP($E347,MAPPING!$B$2:$F$7,3,0)</f>
        <v>VARCHAR</v>
      </c>
      <c r="R347" s="13">
        <v>50.0</v>
      </c>
      <c r="S347" s="27" t="s">
        <v>47</v>
      </c>
      <c r="T347" s="27" t="s">
        <v>48</v>
      </c>
      <c r="U347">
        <v>0.0</v>
      </c>
      <c r="V347" s="28" t="str">
        <f>CONCATENATE("DROP TABLE IF EXISTS ",UPPER($B$347),";",CHAR(10),"CREATE TABLE ",UPPER($B$347),"(")</f>
        <v>DROP TABLE IF EXISTS TRANSACTION;
CREATE TABLE TRANSACTION(</v>
      </c>
      <c r="W347" t="str">
        <f t="shared" ref="W347:W358" si="102">CONCATENATE(UPPER($D347)," ",Q347,"(",R347,")",IF(U347&lt;&gt;"",CONCATENATE(" DEFAULT ",U347),""),IF(S347="Y"," NOT NULL",""),",")</f>
        <v>TRANSACTION_ID VARCHAR(50) DEFAULT 0 NOT NULL,</v>
      </c>
      <c r="X347" t="str">
        <f>VLOOKUP($E347,MAPPING!$B$2:$F$7,4,0)</f>
        <v>VARCHAR2</v>
      </c>
      <c r="Y347" s="13">
        <v>50.0</v>
      </c>
      <c r="Z347" s="27" t="s">
        <v>47</v>
      </c>
      <c r="AA347" s="27" t="s">
        <v>48</v>
      </c>
      <c r="AB347">
        <v>0.0</v>
      </c>
      <c r="AC347" s="28" t="str">
        <f>CONCATENATE("DROP TABLE ",UPPER($B$347),";",CHAR(10),"CREATE TABLE ",UPPER($B$347),"(",CHAR(10),)</f>
        <v>DROP TABLE TRANSACTION;
CREATE TABLE TRANSACTION(
</v>
      </c>
      <c r="AD347" s="29" t="str">
        <f t="shared" ref="AD347:AD358" si="103">CONCATENATE(UPPER($D347)," ",X347,IF(X347="INTEGER","",CONCATENATE("(",Y347,")")) ,IF(Z347="Y"," NOT NULL",""),",")</f>
        <v>TRANSACTION_ID VARCHAR2(50) NOT NULL,</v>
      </c>
      <c r="AE347" t="str">
        <f>VLOOKUP($E347,MAPPING!$B$2:$F$7,5,0)</f>
        <v> VARCHAR</v>
      </c>
      <c r="AF347" s="13">
        <v>50.0</v>
      </c>
      <c r="AG347" s="27" t="s">
        <v>47</v>
      </c>
      <c r="AH347" s="27" t="s">
        <v>48</v>
      </c>
      <c r="AI347">
        <v>0.0</v>
      </c>
      <c r="AJ347" s="28" t="str">
        <f>CONCATENATE("DROP TABLE IF EXISTS ",UPPER($B$347),";",CHAR(10),"CREATE TABLE ",UPPER($B$347),"(")</f>
        <v>DROP TABLE IF EXISTS TRANSACTION;
CREATE TABLE TRANSACTION(</v>
      </c>
      <c r="AK347" t="str">
        <f t="shared" ref="AK347:AK358" si="104">CONCATENATE(UPPER($D347)," ",AE347,IF(AE347="INTEGER","",CONCATENATE("(",AF347,")")),IF(AI347&lt;&gt;"",CONCATENATE(" DEFAULT ",AI347),""),IF(AG347="Y"," NOT NULL",""),",")</f>
        <v>TRANSACTION_ID  VARCHAR(50) DEFAULT 0 NOT NULL,</v>
      </c>
    </row>
    <row r="348" ht="15.75" customHeight="1">
      <c r="A348" s="24"/>
      <c r="B348" s="24"/>
      <c r="C348" s="26">
        <v>1.0</v>
      </c>
      <c r="D348" t="s">
        <v>200</v>
      </c>
      <c r="E348" t="s">
        <v>7</v>
      </c>
      <c r="F348" s="13">
        <v>50.0</v>
      </c>
      <c r="G348" s="27" t="s">
        <v>48</v>
      </c>
      <c r="H348" s="27" t="s">
        <v>48</v>
      </c>
      <c r="I348" s="27"/>
      <c r="J348" t="str">
        <f>VLOOKUP($E348,MAPPING!$B$2:$F$7,2,0)</f>
        <v>STRING</v>
      </c>
      <c r="K348" s="13">
        <v>50.0</v>
      </c>
      <c r="L348" s="27" t="s">
        <v>48</v>
      </c>
      <c r="M348" s="27" t="s">
        <v>48</v>
      </c>
      <c r="N348" s="27"/>
      <c r="O348" s="27"/>
      <c r="P348" t="str">
        <f t="shared" si="101"/>
        <v>TRANSACTION_TYPE_ID STRING,</v>
      </c>
      <c r="Q348" t="str">
        <f>VLOOKUP($E348,MAPPING!$B$2:$F$7,3,0)</f>
        <v>VARCHAR</v>
      </c>
      <c r="R348" s="13">
        <v>50.0</v>
      </c>
      <c r="S348" s="27" t="s">
        <v>48</v>
      </c>
      <c r="T348" s="27" t="s">
        <v>48</v>
      </c>
      <c r="U348" s="27"/>
      <c r="V348" s="27"/>
      <c r="W348" t="str">
        <f t="shared" si="102"/>
        <v>TRANSACTION_TYPE_ID VARCHAR(50),</v>
      </c>
      <c r="X348" t="str">
        <f>VLOOKUP($E348,MAPPING!$B$2:$F$7,4,0)</f>
        <v>VARCHAR2</v>
      </c>
      <c r="Y348" s="13">
        <v>50.0</v>
      </c>
      <c r="Z348" s="27" t="s">
        <v>48</v>
      </c>
      <c r="AA348" s="27" t="s">
        <v>48</v>
      </c>
      <c r="AB348" s="27"/>
      <c r="AC348" s="27"/>
      <c r="AD348" s="29" t="str">
        <f t="shared" si="103"/>
        <v>TRANSACTION_TYPE_ID VARCHAR2(50),</v>
      </c>
      <c r="AE348" t="str">
        <f>VLOOKUP($E348,MAPPING!$B$2:$F$7,5,0)</f>
        <v> VARCHAR</v>
      </c>
      <c r="AF348" s="13">
        <v>50.0</v>
      </c>
      <c r="AG348" s="27" t="s">
        <v>48</v>
      </c>
      <c r="AH348" s="27" t="s">
        <v>48</v>
      </c>
      <c r="AI348" s="27"/>
      <c r="AJ348" s="27"/>
      <c r="AK348" t="str">
        <f t="shared" si="104"/>
        <v>TRANSACTION_TYPE_ID  VARCHAR(50),</v>
      </c>
    </row>
    <row r="349" ht="15.75" customHeight="1">
      <c r="A349" s="24"/>
      <c r="B349" s="24"/>
      <c r="C349" s="26">
        <v>2.0</v>
      </c>
      <c r="D349" t="s">
        <v>46</v>
      </c>
      <c r="E349" t="s">
        <v>7</v>
      </c>
      <c r="F349" s="13">
        <v>50.0</v>
      </c>
      <c r="G349" s="27" t="s">
        <v>48</v>
      </c>
      <c r="H349" s="27" t="s">
        <v>48</v>
      </c>
      <c r="I349" s="27"/>
      <c r="J349" t="str">
        <f>VLOOKUP($E349,MAPPING!$B$2:$F$7,2,0)</f>
        <v>STRING</v>
      </c>
      <c r="K349" s="13">
        <v>50.0</v>
      </c>
      <c r="L349" s="27" t="s">
        <v>48</v>
      </c>
      <c r="M349" s="27" t="s">
        <v>48</v>
      </c>
      <c r="N349" s="27"/>
      <c r="O349" s="27"/>
      <c r="P349" t="str">
        <f t="shared" si="101"/>
        <v>ACCOUNT_ID STRING,</v>
      </c>
      <c r="Q349" t="str">
        <f>VLOOKUP($E349,MAPPING!$B$2:$F$7,3,0)</f>
        <v>VARCHAR</v>
      </c>
      <c r="R349" s="13">
        <v>50.0</v>
      </c>
      <c r="S349" s="27" t="s">
        <v>48</v>
      </c>
      <c r="T349" s="27" t="s">
        <v>48</v>
      </c>
      <c r="U349" s="27"/>
      <c r="V349" s="27"/>
      <c r="W349" t="str">
        <f t="shared" si="102"/>
        <v>ACCOUNT_ID VARCHAR(50),</v>
      </c>
      <c r="X349" t="str">
        <f>VLOOKUP($E349,MAPPING!$B$2:$F$7,4,0)</f>
        <v>VARCHAR2</v>
      </c>
      <c r="Y349" s="13">
        <v>50.0</v>
      </c>
      <c r="Z349" s="27" t="s">
        <v>48</v>
      </c>
      <c r="AA349" s="27" t="s">
        <v>48</v>
      </c>
      <c r="AB349" s="27"/>
      <c r="AC349" s="27"/>
      <c r="AD349" s="29" t="str">
        <f t="shared" si="103"/>
        <v>ACCOUNT_ID VARCHAR2(50),</v>
      </c>
      <c r="AE349" t="str">
        <f>VLOOKUP($E349,MAPPING!$B$2:$F$7,5,0)</f>
        <v> VARCHAR</v>
      </c>
      <c r="AF349" s="13">
        <v>50.0</v>
      </c>
      <c r="AG349" s="27" t="s">
        <v>48</v>
      </c>
      <c r="AH349" s="27" t="s">
        <v>48</v>
      </c>
      <c r="AI349" s="27"/>
      <c r="AJ349" s="27"/>
      <c r="AK349" t="str">
        <f t="shared" si="104"/>
        <v>ACCOUNT_ID  VARCHAR(50),</v>
      </c>
    </row>
    <row r="350" ht="15.75" customHeight="1">
      <c r="A350" s="24"/>
      <c r="B350" s="24"/>
      <c r="C350" s="26">
        <v>3.0</v>
      </c>
      <c r="D350" t="s">
        <v>275</v>
      </c>
      <c r="E350" t="s">
        <v>7</v>
      </c>
      <c r="F350" s="13">
        <v>10.0</v>
      </c>
      <c r="G350" s="27" t="s">
        <v>48</v>
      </c>
      <c r="H350" s="27" t="s">
        <v>48</v>
      </c>
      <c r="I350" s="27"/>
      <c r="J350" t="str">
        <f>VLOOKUP($E350,MAPPING!$B$2:$F$7,2,0)</f>
        <v>STRING</v>
      </c>
      <c r="K350" s="13">
        <v>10.0</v>
      </c>
      <c r="L350" s="27" t="s">
        <v>48</v>
      </c>
      <c r="M350" s="27" t="s">
        <v>48</v>
      </c>
      <c r="N350" s="27"/>
      <c r="O350" s="27"/>
      <c r="P350" t="str">
        <f t="shared" si="101"/>
        <v>TRANSACTION_DATE STRING,</v>
      </c>
      <c r="Q350" t="str">
        <f>VLOOKUP($E350,MAPPING!$B$2:$F$7,3,0)</f>
        <v>VARCHAR</v>
      </c>
      <c r="R350" s="13">
        <v>10.0</v>
      </c>
      <c r="S350" s="27" t="s">
        <v>48</v>
      </c>
      <c r="T350" s="27" t="s">
        <v>48</v>
      </c>
      <c r="U350" s="27"/>
      <c r="V350" s="27"/>
      <c r="W350" t="str">
        <f t="shared" si="102"/>
        <v>TRANSACTION_DATE VARCHAR(10),</v>
      </c>
      <c r="X350" t="str">
        <f>VLOOKUP($E350,MAPPING!$B$2:$F$7,4,0)</f>
        <v>VARCHAR2</v>
      </c>
      <c r="Y350" s="13">
        <v>10.0</v>
      </c>
      <c r="Z350" s="27" t="s">
        <v>48</v>
      </c>
      <c r="AA350" s="27" t="s">
        <v>48</v>
      </c>
      <c r="AB350" s="27"/>
      <c r="AC350" s="27"/>
      <c r="AD350" s="29" t="str">
        <f t="shared" si="103"/>
        <v>TRANSACTION_DATE VARCHAR2(10),</v>
      </c>
      <c r="AE350" t="str">
        <f>VLOOKUP($E350,MAPPING!$B$2:$F$7,5,0)</f>
        <v> VARCHAR</v>
      </c>
      <c r="AF350" s="13">
        <v>10.0</v>
      </c>
      <c r="AG350" s="27" t="s">
        <v>48</v>
      </c>
      <c r="AH350" s="27" t="s">
        <v>48</v>
      </c>
      <c r="AI350" s="27"/>
      <c r="AJ350" s="27"/>
      <c r="AK350" t="str">
        <f t="shared" si="104"/>
        <v>TRANSACTION_DATE  VARCHAR(10),</v>
      </c>
    </row>
    <row r="351" ht="15.75" customHeight="1">
      <c r="A351" s="24"/>
      <c r="B351" s="24"/>
      <c r="C351" s="26">
        <v>4.0</v>
      </c>
      <c r="D351" t="s">
        <v>252</v>
      </c>
      <c r="E351" t="s">
        <v>7</v>
      </c>
      <c r="F351">
        <v>50.0</v>
      </c>
      <c r="G351" s="27" t="s">
        <v>48</v>
      </c>
      <c r="H351" s="27" t="s">
        <v>48</v>
      </c>
      <c r="I351" s="27"/>
      <c r="J351" t="str">
        <f>VLOOKUP($E351,MAPPING!$B$2:$F$7,2,0)</f>
        <v>STRING</v>
      </c>
      <c r="K351">
        <v>50.0</v>
      </c>
      <c r="L351" s="27" t="s">
        <v>48</v>
      </c>
      <c r="M351" s="27" t="s">
        <v>48</v>
      </c>
      <c r="N351" s="27"/>
      <c r="O351" s="27"/>
      <c r="P351" t="str">
        <f t="shared" si="101"/>
        <v>FROM_ACCOUNT STRING,</v>
      </c>
      <c r="Q351" t="str">
        <f>VLOOKUP($E351,MAPPING!$B$2:$F$7,3,0)</f>
        <v>VARCHAR</v>
      </c>
      <c r="R351">
        <v>50.0</v>
      </c>
      <c r="S351" s="27" t="s">
        <v>48</v>
      </c>
      <c r="T351" s="27" t="s">
        <v>48</v>
      </c>
      <c r="U351" s="27"/>
      <c r="V351" s="27"/>
      <c r="W351" t="str">
        <f t="shared" si="102"/>
        <v>FROM_ACCOUNT VARCHAR(50),</v>
      </c>
      <c r="X351" t="str">
        <f>VLOOKUP($E351,MAPPING!$B$2:$F$7,4,0)</f>
        <v>VARCHAR2</v>
      </c>
      <c r="Y351">
        <v>50.0</v>
      </c>
      <c r="Z351" s="27" t="s">
        <v>48</v>
      </c>
      <c r="AA351" s="27" t="s">
        <v>48</v>
      </c>
      <c r="AB351" s="27"/>
      <c r="AC351" s="27"/>
      <c r="AD351" s="29" t="str">
        <f t="shared" si="103"/>
        <v>FROM_ACCOUNT VARCHAR2(50),</v>
      </c>
      <c r="AE351" t="str">
        <f>VLOOKUP($E351,MAPPING!$B$2:$F$7,5,0)</f>
        <v> VARCHAR</v>
      </c>
      <c r="AF351">
        <v>50.0</v>
      </c>
      <c r="AG351" s="27" t="s">
        <v>48</v>
      </c>
      <c r="AH351" s="27" t="s">
        <v>48</v>
      </c>
      <c r="AI351" s="27"/>
      <c r="AJ351" s="27"/>
      <c r="AK351" t="str">
        <f t="shared" si="104"/>
        <v>FROM_ACCOUNT  VARCHAR(50),</v>
      </c>
    </row>
    <row r="352" ht="15.75" customHeight="1">
      <c r="A352" s="24"/>
      <c r="B352" s="24"/>
      <c r="C352" s="26">
        <v>5.0</v>
      </c>
      <c r="D352" t="s">
        <v>253</v>
      </c>
      <c r="E352" t="s">
        <v>7</v>
      </c>
      <c r="F352">
        <v>50.0</v>
      </c>
      <c r="G352" s="27" t="s">
        <v>48</v>
      </c>
      <c r="H352" s="27" t="s">
        <v>48</v>
      </c>
      <c r="I352" s="27"/>
      <c r="J352" t="str">
        <f>VLOOKUP($E352,MAPPING!$B$2:$F$7,2,0)</f>
        <v>STRING</v>
      </c>
      <c r="K352">
        <v>50.0</v>
      </c>
      <c r="L352" s="27" t="s">
        <v>48</v>
      </c>
      <c r="M352" s="27" t="s">
        <v>48</v>
      </c>
      <c r="N352" s="27"/>
      <c r="O352" s="27"/>
      <c r="P352" t="str">
        <f t="shared" si="101"/>
        <v>TO_ACCOUNT STRING,</v>
      </c>
      <c r="Q352" t="str">
        <f>VLOOKUP($E352,MAPPING!$B$2:$F$7,3,0)</f>
        <v>VARCHAR</v>
      </c>
      <c r="R352">
        <v>50.0</v>
      </c>
      <c r="S352" s="27" t="s">
        <v>48</v>
      </c>
      <c r="T352" s="27" t="s">
        <v>48</v>
      </c>
      <c r="U352" s="27"/>
      <c r="V352" s="27"/>
      <c r="W352" t="str">
        <f t="shared" si="102"/>
        <v>TO_ACCOUNT VARCHAR(50),</v>
      </c>
      <c r="X352" t="str">
        <f>VLOOKUP($E352,MAPPING!$B$2:$F$7,4,0)</f>
        <v>VARCHAR2</v>
      </c>
      <c r="Y352">
        <v>50.0</v>
      </c>
      <c r="Z352" s="27" t="s">
        <v>48</v>
      </c>
      <c r="AA352" s="27" t="s">
        <v>48</v>
      </c>
      <c r="AB352" s="27"/>
      <c r="AC352" s="27"/>
      <c r="AD352" s="29" t="str">
        <f t="shared" si="103"/>
        <v>TO_ACCOUNT VARCHAR2(50),</v>
      </c>
      <c r="AE352" t="str">
        <f>VLOOKUP($E352,MAPPING!$B$2:$F$7,5,0)</f>
        <v> VARCHAR</v>
      </c>
      <c r="AF352">
        <v>50.0</v>
      </c>
      <c r="AG352" s="27" t="s">
        <v>48</v>
      </c>
      <c r="AH352" s="27" t="s">
        <v>48</v>
      </c>
      <c r="AI352" s="27"/>
      <c r="AJ352" s="27"/>
      <c r="AK352" t="str">
        <f t="shared" si="104"/>
        <v>TO_ACCOUNT  VARCHAR(50),</v>
      </c>
    </row>
    <row r="353" ht="15.75" customHeight="1">
      <c r="A353" s="24"/>
      <c r="B353" s="24"/>
      <c r="C353" s="26">
        <v>6.0</v>
      </c>
      <c r="D353" t="s">
        <v>254</v>
      </c>
      <c r="E353" t="s">
        <v>15</v>
      </c>
      <c r="F353" s="13" t="s">
        <v>23</v>
      </c>
      <c r="G353" s="27" t="s">
        <v>48</v>
      </c>
      <c r="H353" s="27" t="s">
        <v>48</v>
      </c>
      <c r="I353" s="27"/>
      <c r="J353" t="str">
        <f>VLOOKUP($E353,MAPPING!$B$2:$F$7,2,0)</f>
        <v>DECIMAL</v>
      </c>
      <c r="K353" s="13" t="s">
        <v>23</v>
      </c>
      <c r="L353" s="27" t="s">
        <v>48</v>
      </c>
      <c r="M353" s="27" t="s">
        <v>48</v>
      </c>
      <c r="N353" s="27"/>
      <c r="O353" s="27"/>
      <c r="P353" t="str">
        <f t="shared" si="101"/>
        <v>AMOUNT_BASE_CURR DECIMAL,</v>
      </c>
      <c r="Q353" t="str">
        <f>VLOOKUP($E353,MAPPING!$B$2:$F$7,3,0)</f>
        <v>DECIMAL</v>
      </c>
      <c r="R353" s="13" t="s">
        <v>23</v>
      </c>
      <c r="S353" s="27" t="s">
        <v>48</v>
      </c>
      <c r="T353" s="27" t="s">
        <v>48</v>
      </c>
      <c r="U353" s="27"/>
      <c r="V353" s="27"/>
      <c r="W353" t="str">
        <f t="shared" si="102"/>
        <v>AMOUNT_BASE_CURR DECIMAL(10,2),</v>
      </c>
      <c r="X353" t="str">
        <f>VLOOKUP($E353,MAPPING!$B$2:$F$7,4,0)</f>
        <v>DECIMAL</v>
      </c>
      <c r="Y353" s="13" t="s">
        <v>23</v>
      </c>
      <c r="Z353" s="27" t="s">
        <v>48</v>
      </c>
      <c r="AA353" s="27" t="s">
        <v>48</v>
      </c>
      <c r="AB353" s="27"/>
      <c r="AC353" s="27"/>
      <c r="AD353" s="29" t="str">
        <f t="shared" si="103"/>
        <v>AMOUNT_BASE_CURR DECIMAL(10,2),</v>
      </c>
      <c r="AE353" t="str">
        <f>VLOOKUP($E353,MAPPING!$B$2:$F$7,5,0)</f>
        <v>DECIMAL</v>
      </c>
      <c r="AF353" s="13" t="s">
        <v>23</v>
      </c>
      <c r="AG353" s="27" t="s">
        <v>48</v>
      </c>
      <c r="AH353" s="27" t="s">
        <v>48</v>
      </c>
      <c r="AI353" s="27"/>
      <c r="AJ353" s="27"/>
      <c r="AK353" t="str">
        <f t="shared" si="104"/>
        <v>AMOUNT_BASE_CURR DECIMAL(10,2),</v>
      </c>
    </row>
    <row r="354" ht="15.75" customHeight="1">
      <c r="A354" s="24"/>
      <c r="B354" s="24"/>
      <c r="C354" s="26">
        <v>7.0</v>
      </c>
      <c r="D354" t="s">
        <v>255</v>
      </c>
      <c r="E354" t="s">
        <v>15</v>
      </c>
      <c r="F354" s="13" t="s">
        <v>23</v>
      </c>
      <c r="G354" s="27" t="s">
        <v>48</v>
      </c>
      <c r="H354" s="27" t="s">
        <v>48</v>
      </c>
      <c r="I354" s="27"/>
      <c r="J354" t="str">
        <f>VLOOKUP($E354,MAPPING!$B$2:$F$7,2,0)</f>
        <v>DECIMAL</v>
      </c>
      <c r="K354" s="13" t="s">
        <v>23</v>
      </c>
      <c r="L354" s="27" t="s">
        <v>48</v>
      </c>
      <c r="M354" s="27" t="s">
        <v>48</v>
      </c>
      <c r="N354" s="27"/>
      <c r="O354" s="27"/>
      <c r="P354" t="str">
        <f t="shared" si="101"/>
        <v>AMOUNT_USD DECIMAL,</v>
      </c>
      <c r="Q354" t="str">
        <f>VLOOKUP($E354,MAPPING!$B$2:$F$7,3,0)</f>
        <v>DECIMAL</v>
      </c>
      <c r="R354" s="13" t="s">
        <v>23</v>
      </c>
      <c r="S354" s="27" t="s">
        <v>48</v>
      </c>
      <c r="T354" s="27" t="s">
        <v>48</v>
      </c>
      <c r="U354" s="27"/>
      <c r="V354" s="27"/>
      <c r="W354" t="str">
        <f t="shared" si="102"/>
        <v>AMOUNT_USD DECIMAL(10,2),</v>
      </c>
      <c r="X354" t="str">
        <f>VLOOKUP($E354,MAPPING!$B$2:$F$7,4,0)</f>
        <v>DECIMAL</v>
      </c>
      <c r="Y354" s="13" t="s">
        <v>23</v>
      </c>
      <c r="Z354" s="27" t="s">
        <v>48</v>
      </c>
      <c r="AA354" s="27" t="s">
        <v>48</v>
      </c>
      <c r="AB354" s="27"/>
      <c r="AC354" s="27"/>
      <c r="AD354" s="29" t="str">
        <f t="shared" si="103"/>
        <v>AMOUNT_USD DECIMAL(10,2),</v>
      </c>
      <c r="AE354" t="str">
        <f>VLOOKUP($E354,MAPPING!$B$2:$F$7,5,0)</f>
        <v>DECIMAL</v>
      </c>
      <c r="AF354" s="13" t="s">
        <v>23</v>
      </c>
      <c r="AG354" s="27" t="s">
        <v>48</v>
      </c>
      <c r="AH354" s="27" t="s">
        <v>48</v>
      </c>
      <c r="AI354" s="27"/>
      <c r="AJ354" s="27"/>
      <c r="AK354" t="str">
        <f t="shared" si="104"/>
        <v>AMOUNT_USD DECIMAL(10,2),</v>
      </c>
    </row>
    <row r="355" ht="15.75" customHeight="1">
      <c r="A355" s="24"/>
      <c r="B355" s="24"/>
      <c r="C355" s="26">
        <v>8.0</v>
      </c>
      <c r="D355" t="s">
        <v>65</v>
      </c>
      <c r="E355" t="s">
        <v>7</v>
      </c>
      <c r="F355" s="13">
        <v>10.0</v>
      </c>
      <c r="G355" s="27" t="s">
        <v>48</v>
      </c>
      <c r="H355" s="27" t="s">
        <v>48</v>
      </c>
      <c r="I355" s="27"/>
      <c r="J355" t="str">
        <f>VLOOKUP($E355,MAPPING!$B$2:$F$7,2,0)</f>
        <v>STRING</v>
      </c>
      <c r="K355" s="13">
        <v>10.0</v>
      </c>
      <c r="L355" s="27" t="s">
        <v>48</v>
      </c>
      <c r="M355" s="27" t="s">
        <v>48</v>
      </c>
      <c r="N355" s="27"/>
      <c r="O355" s="27"/>
      <c r="P355" t="str">
        <f t="shared" si="101"/>
        <v>CURRENCY_CODE STRING,</v>
      </c>
      <c r="Q355" t="str">
        <f>VLOOKUP($E355,MAPPING!$B$2:$F$7,3,0)</f>
        <v>VARCHAR</v>
      </c>
      <c r="R355" s="13">
        <v>10.0</v>
      </c>
      <c r="S355" s="27" t="s">
        <v>48</v>
      </c>
      <c r="T355" s="27" t="s">
        <v>48</v>
      </c>
      <c r="U355" s="27"/>
      <c r="V355" s="27"/>
      <c r="W355" t="str">
        <f t="shared" si="102"/>
        <v>CURRENCY_CODE VARCHAR(10),</v>
      </c>
      <c r="X355" t="str">
        <f>VLOOKUP($E355,MAPPING!$B$2:$F$7,4,0)</f>
        <v>VARCHAR2</v>
      </c>
      <c r="Y355" s="13">
        <v>10.0</v>
      </c>
      <c r="Z355" s="27" t="s">
        <v>48</v>
      </c>
      <c r="AA355" s="27" t="s">
        <v>48</v>
      </c>
      <c r="AB355" s="27"/>
      <c r="AC355" s="27"/>
      <c r="AD355" s="29" t="str">
        <f t="shared" si="103"/>
        <v>CURRENCY_CODE VARCHAR2(10),</v>
      </c>
      <c r="AE355" t="str">
        <f>VLOOKUP($E355,MAPPING!$B$2:$F$7,5,0)</f>
        <v> VARCHAR</v>
      </c>
      <c r="AF355" s="13">
        <v>10.0</v>
      </c>
      <c r="AG355" s="27" t="s">
        <v>48</v>
      </c>
      <c r="AH355" s="27" t="s">
        <v>48</v>
      </c>
      <c r="AI355" s="27"/>
      <c r="AJ355" s="27"/>
      <c r="AK355" t="str">
        <f t="shared" si="104"/>
        <v>CURRENCY_CODE  VARCHAR(10),</v>
      </c>
    </row>
    <row r="356" ht="15.75" customHeight="1">
      <c r="A356" s="24"/>
      <c r="B356" s="24"/>
      <c r="C356" s="26">
        <v>9.0</v>
      </c>
      <c r="D356" t="s">
        <v>256</v>
      </c>
      <c r="E356" t="s">
        <v>15</v>
      </c>
      <c r="F356" s="13" t="s">
        <v>23</v>
      </c>
      <c r="G356" s="27" t="s">
        <v>48</v>
      </c>
      <c r="H356" s="27" t="s">
        <v>48</v>
      </c>
      <c r="I356" s="27"/>
      <c r="J356" t="str">
        <f>VLOOKUP($E356,MAPPING!$B$2:$F$7,2,0)</f>
        <v>DECIMAL</v>
      </c>
      <c r="K356" s="13" t="s">
        <v>23</v>
      </c>
      <c r="L356" s="27" t="s">
        <v>48</v>
      </c>
      <c r="M356" s="27" t="s">
        <v>48</v>
      </c>
      <c r="N356" s="27"/>
      <c r="O356" s="27"/>
      <c r="P356" t="str">
        <f t="shared" si="101"/>
        <v>CURRENCY_RATE DECIMAL,</v>
      </c>
      <c r="Q356" t="str">
        <f>VLOOKUP($E356,MAPPING!$B$2:$F$7,3,0)</f>
        <v>DECIMAL</v>
      </c>
      <c r="R356" s="13" t="s">
        <v>23</v>
      </c>
      <c r="S356" s="27" t="s">
        <v>48</v>
      </c>
      <c r="T356" s="27" t="s">
        <v>48</v>
      </c>
      <c r="U356" s="27"/>
      <c r="V356" s="27"/>
      <c r="W356" t="str">
        <f t="shared" si="102"/>
        <v>CURRENCY_RATE DECIMAL(10,2),</v>
      </c>
      <c r="X356" t="str">
        <f>VLOOKUP($E356,MAPPING!$B$2:$F$7,4,0)</f>
        <v>DECIMAL</v>
      </c>
      <c r="Y356" s="13" t="s">
        <v>23</v>
      </c>
      <c r="Z356" s="27" t="s">
        <v>48</v>
      </c>
      <c r="AA356" s="27" t="s">
        <v>48</v>
      </c>
      <c r="AB356" s="27"/>
      <c r="AC356" s="27"/>
      <c r="AD356" s="29" t="str">
        <f t="shared" si="103"/>
        <v>CURRENCY_RATE DECIMAL(10,2),</v>
      </c>
      <c r="AE356" t="str">
        <f>VLOOKUP($E356,MAPPING!$B$2:$F$7,5,0)</f>
        <v>DECIMAL</v>
      </c>
      <c r="AF356" s="13" t="s">
        <v>23</v>
      </c>
      <c r="AG356" s="27" t="s">
        <v>48</v>
      </c>
      <c r="AH356" s="27" t="s">
        <v>48</v>
      </c>
      <c r="AI356" s="27"/>
      <c r="AJ356" s="27"/>
      <c r="AK356" t="str">
        <f t="shared" si="104"/>
        <v>CURRENCY_RATE DECIMAL(10,2),</v>
      </c>
    </row>
    <row r="357" ht="15.75" customHeight="1">
      <c r="A357" s="24"/>
      <c r="B357" s="24"/>
      <c r="C357" s="26">
        <v>10.0</v>
      </c>
      <c r="D357" t="s">
        <v>257</v>
      </c>
      <c r="E357" t="s">
        <v>7</v>
      </c>
      <c r="F357" s="13">
        <v>100.0</v>
      </c>
      <c r="G357" s="27" t="s">
        <v>48</v>
      </c>
      <c r="H357" s="27" t="s">
        <v>48</v>
      </c>
      <c r="I357" s="27"/>
      <c r="J357" t="str">
        <f>VLOOKUP($E357,MAPPING!$B$2:$F$7,2,0)</f>
        <v>STRING</v>
      </c>
      <c r="K357" s="13">
        <v>100.0</v>
      </c>
      <c r="L357" s="27" t="s">
        <v>48</v>
      </c>
      <c r="M357" s="27" t="s">
        <v>48</v>
      </c>
      <c r="N357" s="27"/>
      <c r="O357" s="27"/>
      <c r="P357" t="str">
        <f>CONCATENATE(UPPER($D357)," ",J357,")")</f>
        <v>NOTES STRING)</v>
      </c>
      <c r="Q357" t="str">
        <f>VLOOKUP($E357,MAPPING!$B$2:$F$7,3,0)</f>
        <v>VARCHAR</v>
      </c>
      <c r="R357" s="13">
        <v>100.0</v>
      </c>
      <c r="S357" s="27" t="s">
        <v>48</v>
      </c>
      <c r="T357" s="27" t="s">
        <v>48</v>
      </c>
      <c r="U357" s="27"/>
      <c r="V357" s="27"/>
      <c r="W357" t="str">
        <f t="shared" si="102"/>
        <v>NOTES VARCHAR(100),</v>
      </c>
      <c r="X357" t="str">
        <f>VLOOKUP($E357,MAPPING!$B$2:$F$7,4,0)</f>
        <v>VARCHAR2</v>
      </c>
      <c r="Y357" s="13">
        <v>100.0</v>
      </c>
      <c r="Z357" s="27" t="s">
        <v>48</v>
      </c>
      <c r="AA357" s="27" t="s">
        <v>48</v>
      </c>
      <c r="AB357" s="27"/>
      <c r="AC357" s="27"/>
      <c r="AD357" s="29" t="str">
        <f t="shared" si="103"/>
        <v>NOTES VARCHAR2(100),</v>
      </c>
      <c r="AE357" t="str">
        <f>VLOOKUP($E357,MAPPING!$B$2:$F$7,5,0)</f>
        <v> VARCHAR</v>
      </c>
      <c r="AF357" s="13">
        <v>100.0</v>
      </c>
      <c r="AG357" s="27" t="s">
        <v>48</v>
      </c>
      <c r="AH357" s="27" t="s">
        <v>48</v>
      </c>
      <c r="AI357" s="27"/>
      <c r="AJ357" s="27"/>
      <c r="AK357" t="str">
        <f t="shared" si="104"/>
        <v>NOTES  VARCHAR(100),</v>
      </c>
    </row>
    <row r="358" ht="15.75" customHeight="1">
      <c r="A358" s="24"/>
      <c r="B358" s="24"/>
      <c r="C358" s="26">
        <v>11.0</v>
      </c>
      <c r="D358" t="s">
        <v>68</v>
      </c>
      <c r="E358" t="s">
        <v>7</v>
      </c>
      <c r="F358" s="13">
        <v>10.0</v>
      </c>
      <c r="G358" s="27" t="s">
        <v>48</v>
      </c>
      <c r="H358" s="27" t="s">
        <v>47</v>
      </c>
      <c r="I358" s="27"/>
      <c r="J358" t="str">
        <f>VLOOKUP($E358,MAPPING!$B$2:$F$7,2,0)</f>
        <v>STRING</v>
      </c>
      <c r="K358" s="13">
        <v>10.0</v>
      </c>
      <c r="L358" s="27" t="s">
        <v>48</v>
      </c>
      <c r="M358" s="27" t="s">
        <v>47</v>
      </c>
      <c r="N358" s="27"/>
      <c r="O358" s="27"/>
      <c r="Q358" t="str">
        <f>VLOOKUP($E358,MAPPING!$B$2:$F$7,3,0)</f>
        <v>VARCHAR</v>
      </c>
      <c r="R358" s="13">
        <v>10.0</v>
      </c>
      <c r="S358" s="27" t="s">
        <v>48</v>
      </c>
      <c r="T358" s="27" t="s">
        <v>47</v>
      </c>
      <c r="U358" s="27"/>
      <c r="V358" s="27"/>
      <c r="W358" t="str">
        <f t="shared" si="102"/>
        <v>LOAD_DATE VARCHAR(10),</v>
      </c>
      <c r="X358" t="str">
        <f>VLOOKUP($E358,MAPPING!$B$2:$F$7,4,0)</f>
        <v>VARCHAR2</v>
      </c>
      <c r="Y358" s="13">
        <v>10.0</v>
      </c>
      <c r="Z358" s="27" t="s">
        <v>48</v>
      </c>
      <c r="AA358" s="27" t="s">
        <v>47</v>
      </c>
      <c r="AB358" s="27"/>
      <c r="AC358" s="27"/>
      <c r="AD358" s="29" t="str">
        <f t="shared" si="103"/>
        <v>LOAD_DATE VARCHAR2(10),</v>
      </c>
      <c r="AE358" t="str">
        <f>VLOOKUP($E358,MAPPING!$B$2:$F$7,5,0)</f>
        <v> VARCHAR</v>
      </c>
      <c r="AF358" s="13">
        <v>10.0</v>
      </c>
      <c r="AG358" s="27" t="s">
        <v>48</v>
      </c>
      <c r="AH358" s="27" t="s">
        <v>47</v>
      </c>
      <c r="AI358" s="27"/>
      <c r="AJ358" s="27"/>
      <c r="AK358" t="str">
        <f t="shared" si="104"/>
        <v>LOAD_DATE  VARCHAR(10),</v>
      </c>
    </row>
    <row r="359" ht="15.75" customHeight="1">
      <c r="A359" s="24"/>
      <c r="B359" s="24"/>
      <c r="C359" s="26">
        <v>12.0</v>
      </c>
      <c r="D359" t="s">
        <v>69</v>
      </c>
      <c r="E359" t="s">
        <v>12</v>
      </c>
      <c r="F359" s="13">
        <v>50.0</v>
      </c>
      <c r="G359" s="27" t="s">
        <v>48</v>
      </c>
      <c r="H359" t="s">
        <v>47</v>
      </c>
      <c r="J359" t="str">
        <f>VLOOKUP($E359,MAPPING!$B$2:$F$7,2,0)</f>
        <v>INT</v>
      </c>
      <c r="K359" s="13">
        <v>50.0</v>
      </c>
      <c r="L359" s="27" t="s">
        <v>48</v>
      </c>
      <c r="M359" t="s">
        <v>47</v>
      </c>
      <c r="P35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59" t="str">
        <f>VLOOKUP($E359,MAPPING!$B$2:$F$7,3,0)</f>
        <v>INTEGER</v>
      </c>
      <c r="R359" s="13">
        <v>50.0</v>
      </c>
      <c r="S359" s="27" t="s">
        <v>48</v>
      </c>
      <c r="T359" t="s">
        <v>47</v>
      </c>
      <c r="W359" s="28" t="str">
        <f>CONCATENATE(UPPER($D359)," ",Q359,"(",R359,")",IF(U359&lt;&gt;"",cov3ncatenate(" DEFAULT ",U359),""),IF(S359="Y"," NOT NULL",""),", ",CHAR(10),"CONSTRAINT ",UPPER($D347),"_PK  PRIMARY KEY(",UPPER($D347),"));")</f>
        <v>LOAD_ID INTEGER(50), 
CONSTRAINT TRANSACTION_ID_PK  PRIMARY KEY(TRANSACTION_ID));</v>
      </c>
      <c r="X359" t="str">
        <f>VLOOKUP($E359,MAPPING!$B$2:$F$7,4,0)</f>
        <v>INTEGER</v>
      </c>
      <c r="Y359" s="13">
        <v>50.0</v>
      </c>
      <c r="Z359" s="27" t="s">
        <v>48</v>
      </c>
      <c r="AA359" t="s">
        <v>47</v>
      </c>
      <c r="AD359" s="29" t="str">
        <f>CONCATENATE(UPPER($D364)," ",Q359,IF(X359="INTEGER","",CONCATENATE("(",Y359,")")) ,IF(U359&lt;&gt;"",cov3ncatenate(" DEFAULT ",U359),""),IF(S359="Y"," NOT NULL",""),", ",CHAR(10),"CONSTRAINT ",UPPER($B347),"_PK  PRIMARY KEY (",UPPER($D347),"));")</f>
        <v>LOAD_ID INTEGER, 
CONSTRAINT TRANSACTION_PK  PRIMARY KEY (TRANSACTION_ID));</v>
      </c>
      <c r="AE359" t="str">
        <f>VLOOKUP($E359,MAPPING!$B$2:$F$7,5,0)</f>
        <v>INTEGER</v>
      </c>
      <c r="AF359" s="13">
        <v>50.0</v>
      </c>
      <c r="AG359" s="27" t="s">
        <v>48</v>
      </c>
      <c r="AH359" t="s">
        <v>47</v>
      </c>
      <c r="AK359" s="28" t="str">
        <f>CONCATENATE(UPPER($D359)," ",AE359,IF(AE359="INTEGER","",CONCATENATE("(",AF359,")")),IF(AI359&lt;&gt;"",cov3ncatenate(" DEFAULT ",AI359),""),IF(AG359="Y"," NOT NULL",""),", ",CHAR(10),"CONSTRAINT ",UPPER($D347),"_PK  PRIMARY KEY(",UPPER($D347),"));")</f>
        <v>LOAD_ID INTEGER, 
CONSTRAINT TRANSACTION_ID_PK  PRIMARY KEY(TRANSACTION_ID));</v>
      </c>
    </row>
    <row r="360" ht="15.75" customHeight="1">
      <c r="A360" s="24"/>
      <c r="B360" s="24" t="s">
        <v>276</v>
      </c>
      <c r="C360" s="26">
        <v>0.0</v>
      </c>
      <c r="D360" t="s">
        <v>200</v>
      </c>
      <c r="E360" t="s">
        <v>7</v>
      </c>
      <c r="F360" s="13">
        <v>50.0</v>
      </c>
      <c r="G360" s="27" t="s">
        <v>47</v>
      </c>
      <c r="H360" s="27" t="s">
        <v>48</v>
      </c>
      <c r="I360">
        <v>0.0</v>
      </c>
      <c r="J360" t="str">
        <f>VLOOKUP($E360,MAPPING!$B$2:$F$7,2,0)</f>
        <v>STRING</v>
      </c>
      <c r="K360" s="13">
        <v>50.0</v>
      </c>
      <c r="L360" s="27" t="s">
        <v>47</v>
      </c>
      <c r="M360" s="27" t="s">
        <v>48</v>
      </c>
      <c r="N360">
        <v>0.0</v>
      </c>
      <c r="O360" s="28" t="str">
        <f>CONCATENATE("DROP TABLE IF EXISTS ",UPPER($B$360),";",CHAR(10),"CREATE TABLE ",UPPER($B$360),"(")</f>
        <v>DROP TABLE IF EXISTS TRANSACTION_TYPE;
CREATE TABLE TRANSACTION_TYPE(</v>
      </c>
      <c r="P360" t="str">
        <f t="shared" ref="P360:P361" si="105">CONCATENATE(UPPER($D360)," ",J360,",")</f>
        <v>TRANSACTION_TYPE_ID STRING,</v>
      </c>
      <c r="Q360" t="str">
        <f>VLOOKUP($E360,MAPPING!$B$2:$F$7,3,0)</f>
        <v>VARCHAR</v>
      </c>
      <c r="R360" s="13">
        <v>50.0</v>
      </c>
      <c r="S360" s="27" t="s">
        <v>47</v>
      </c>
      <c r="T360" s="27" t="s">
        <v>48</v>
      </c>
      <c r="U360">
        <v>0.0</v>
      </c>
      <c r="V360" s="28" t="str">
        <f>CONCATENATE("DROP TABLE IF EXISTS ",UPPER($B$360),";",CHAR(10),"CREATE TABLE ",UPPER($B$360),"(")</f>
        <v>DROP TABLE IF EXISTS TRANSACTION_TYPE;
CREATE TABLE TRANSACTION_TYPE(</v>
      </c>
      <c r="W360" t="str">
        <f t="shared" ref="W360:W363" si="106">CONCATENATE(UPPER($D360)," ",Q360,"(",R360,")",IF(U360&lt;&gt;"",CONCATENATE(" DEFAULT ",U360),""),IF(S360="Y"," NOT NULL",""),",")</f>
        <v>TRANSACTION_TYPE_ID VARCHAR(50) DEFAULT 0 NOT NULL,</v>
      </c>
      <c r="X360" t="str">
        <f>VLOOKUP($E347,MAPPING!$B$2:$F$7,4,0)</f>
        <v>VARCHAR2</v>
      </c>
      <c r="Y360" s="13">
        <v>50.0</v>
      </c>
      <c r="Z360" s="27" t="s">
        <v>47</v>
      </c>
      <c r="AA360" s="27" t="s">
        <v>48</v>
      </c>
      <c r="AB360">
        <v>0.0</v>
      </c>
      <c r="AC360" s="28" t="str">
        <f>CONCATENATE("DROP TABLE ",UPPER($B$360),";",CHAR(10),"CREATE TABLE ",UPPER($B$360),"(",CHAR(10),)</f>
        <v>DROP TABLE TRANSACTION_TYPE;
CREATE TABLE TRANSACTION_TYPE(
</v>
      </c>
      <c r="AD360" s="29" t="str">
        <f t="shared" ref="AD360:AD363" si="107">CONCATENATE(UPPER($D360)," ",X360,IF(X360="INTEGER","",CONCATENATE("(",Y360,")")) ,IF(Z360="Y"," NOT NULL",""),",")</f>
        <v>TRANSACTION_TYPE_ID VARCHAR2(50) NOT NULL,</v>
      </c>
      <c r="AE360" t="str">
        <f>VLOOKUP($E360,MAPPING!$B$2:$F$7,3,0)</f>
        <v>VARCHAR</v>
      </c>
      <c r="AF360" s="13">
        <v>50.0</v>
      </c>
      <c r="AG360" s="27" t="s">
        <v>47</v>
      </c>
      <c r="AH360" s="27" t="s">
        <v>48</v>
      </c>
      <c r="AI360">
        <v>0.0</v>
      </c>
      <c r="AJ360" s="28" t="str">
        <f>CONCATENATE("DROP TABLE IF EXISTS ",UPPER($B$360),";",CHAR(10),"CREATE TABLE ",UPPER($B$360),"(")</f>
        <v>DROP TABLE IF EXISTS TRANSACTION_TYPE;
CREATE TABLE TRANSACTION_TYPE(</v>
      </c>
      <c r="AK360" t="str">
        <f t="shared" ref="AK360:AK363" si="108">CONCATENATE(UPPER($D360)," ",AE360,IF(AE360="INTEGER","",CONCATENATE("(",AF360,")")),IF(AI360&lt;&gt;"",CONCATENATE(" DEFAULT ",AI360),""),IF(AG360="Y"," NOT NULL",""),",")</f>
        <v>TRANSACTION_TYPE_ID VARCHAR(50) DEFAULT 0 NOT NULL,</v>
      </c>
    </row>
    <row r="361" ht="15.75" customHeight="1">
      <c r="A361" s="24"/>
      <c r="B361" s="24"/>
      <c r="C361" s="26">
        <v>1.0</v>
      </c>
      <c r="D361" t="s">
        <v>202</v>
      </c>
      <c r="F361" s="13">
        <v>10.0</v>
      </c>
      <c r="G361" s="27" t="s">
        <v>48</v>
      </c>
      <c r="H361" s="27" t="s">
        <v>48</v>
      </c>
      <c r="I361" s="27"/>
      <c r="J361" t="str">
        <f>VLOOKUP($E360,MAPPING!$B$2:$F$7,2,0)</f>
        <v>STRING</v>
      </c>
      <c r="K361" s="13">
        <v>10.0</v>
      </c>
      <c r="L361" s="27" t="s">
        <v>48</v>
      </c>
      <c r="M361" s="27" t="s">
        <v>48</v>
      </c>
      <c r="N361" s="27"/>
      <c r="O361" s="27"/>
      <c r="P361" t="str">
        <f t="shared" si="105"/>
        <v>TRANSACTION_TYPE_CODE STRING,</v>
      </c>
      <c r="Q361" t="str">
        <f>VLOOKUP($E360,MAPPING!$B$2:$F$7,3,0)</f>
        <v>VARCHAR</v>
      </c>
      <c r="R361" s="13">
        <v>10.0</v>
      </c>
      <c r="S361" s="27" t="s">
        <v>48</v>
      </c>
      <c r="T361" s="27" t="s">
        <v>48</v>
      </c>
      <c r="U361" s="27"/>
      <c r="V361" s="27"/>
      <c r="W361" t="str">
        <f t="shared" si="106"/>
        <v>TRANSACTION_TYPE_CODE VARCHAR(10),</v>
      </c>
      <c r="X361" t="str">
        <f>VLOOKUP($E360,MAPPING!$B$2:$F$7,4,0)</f>
        <v>VARCHAR2</v>
      </c>
      <c r="Y361" s="13">
        <v>10.0</v>
      </c>
      <c r="Z361" s="27" t="s">
        <v>48</v>
      </c>
      <c r="AA361" s="27" t="s">
        <v>48</v>
      </c>
      <c r="AB361" s="27"/>
      <c r="AC361" s="27"/>
      <c r="AD361" s="29" t="str">
        <f t="shared" si="107"/>
        <v>TRANSACTION_TYPE_CODE VARCHAR2(10),</v>
      </c>
      <c r="AE361" t="str">
        <f>VLOOKUP($E360,MAPPING!$B$2:$F$7,5,0)</f>
        <v> VARCHAR</v>
      </c>
      <c r="AF361" s="13">
        <v>10.0</v>
      </c>
      <c r="AG361" s="27" t="s">
        <v>48</v>
      </c>
      <c r="AH361" s="27" t="s">
        <v>48</v>
      </c>
      <c r="AI361" s="27"/>
      <c r="AJ361" s="27"/>
      <c r="AK361" t="str">
        <f t="shared" si="108"/>
        <v>TRANSACTION_TYPE_CODE  VARCHAR(10),</v>
      </c>
    </row>
    <row r="362" ht="15.75" customHeight="1">
      <c r="A362" s="24"/>
      <c r="B362" s="24"/>
      <c r="C362" s="26">
        <v>2.0</v>
      </c>
      <c r="D362" t="s">
        <v>203</v>
      </c>
      <c r="E362" t="s">
        <v>7</v>
      </c>
      <c r="F362" s="13">
        <v>500.0</v>
      </c>
      <c r="G362" s="27" t="s">
        <v>48</v>
      </c>
      <c r="H362" s="27" t="s">
        <v>48</v>
      </c>
      <c r="I362" s="27"/>
      <c r="J362" t="str">
        <f>VLOOKUP($E362,MAPPING!$B$2:$F$7,2,0)</f>
        <v>STRING</v>
      </c>
      <c r="K362" s="13">
        <v>500.0</v>
      </c>
      <c r="L362" s="27" t="s">
        <v>48</v>
      </c>
      <c r="M362" s="27" t="s">
        <v>48</v>
      </c>
      <c r="N362" s="27"/>
      <c r="O362" s="27"/>
      <c r="P362" t="str">
        <f>CONCATENATE(UPPER($D362)," ",J362,")")</f>
        <v>TRANSACTION_TYPE_DESC STRING)</v>
      </c>
      <c r="Q362" t="str">
        <f>VLOOKUP($E362,MAPPING!$B$2:$F$7,3,0)</f>
        <v>VARCHAR</v>
      </c>
      <c r="R362" s="13">
        <v>500.0</v>
      </c>
      <c r="S362" s="27" t="s">
        <v>48</v>
      </c>
      <c r="T362" s="27" t="s">
        <v>48</v>
      </c>
      <c r="U362" s="27"/>
      <c r="V362" s="27"/>
      <c r="W362" t="str">
        <f t="shared" si="106"/>
        <v>TRANSACTION_TYPE_DESC VARCHAR(500),</v>
      </c>
      <c r="X362" t="str">
        <f>VLOOKUP($E362,MAPPING!$B$2:$F$7,4,0)</f>
        <v>VARCHAR2</v>
      </c>
      <c r="Y362" s="13">
        <v>500.0</v>
      </c>
      <c r="Z362" s="27" t="s">
        <v>48</v>
      </c>
      <c r="AA362" s="27" t="s">
        <v>48</v>
      </c>
      <c r="AB362" s="27"/>
      <c r="AC362" s="27"/>
      <c r="AD362" s="29" t="str">
        <f t="shared" si="107"/>
        <v>TRANSACTION_TYPE_DESC VARCHAR2(500),</v>
      </c>
      <c r="AE362" t="str">
        <f>VLOOKUP($E362,MAPPING!$B$2:$F$7,5,0)</f>
        <v> VARCHAR</v>
      </c>
      <c r="AF362" s="13">
        <v>500.0</v>
      </c>
      <c r="AG362" s="27" t="s">
        <v>48</v>
      </c>
      <c r="AH362" s="27" t="s">
        <v>48</v>
      </c>
      <c r="AI362" s="27"/>
      <c r="AJ362" s="27"/>
      <c r="AK362" t="str">
        <f t="shared" si="108"/>
        <v>TRANSACTION_TYPE_DESC  VARCHAR(500),</v>
      </c>
    </row>
    <row r="363" ht="15.75" customHeight="1">
      <c r="A363" s="24"/>
      <c r="B363" s="24"/>
      <c r="C363" s="26">
        <v>3.0</v>
      </c>
      <c r="D363" t="s">
        <v>68</v>
      </c>
      <c r="E363" t="s">
        <v>7</v>
      </c>
      <c r="F363" s="13">
        <v>10.0</v>
      </c>
      <c r="G363" s="27" t="s">
        <v>48</v>
      </c>
      <c r="H363" s="27" t="s">
        <v>47</v>
      </c>
      <c r="I363" s="27"/>
      <c r="J363" t="str">
        <f>VLOOKUP($E363,MAPPING!$B$2:$F$7,2,0)</f>
        <v>STRING</v>
      </c>
      <c r="K363" s="13">
        <v>10.0</v>
      </c>
      <c r="L363" s="27" t="s">
        <v>48</v>
      </c>
      <c r="M363" s="27" t="s">
        <v>47</v>
      </c>
      <c r="N363" s="27"/>
      <c r="O363" s="27"/>
      <c r="Q363" t="str">
        <f>VLOOKUP($E363,MAPPING!$B$2:$F$7,3,0)</f>
        <v>VARCHAR</v>
      </c>
      <c r="R363" s="13">
        <v>10.0</v>
      </c>
      <c r="S363" s="27" t="s">
        <v>48</v>
      </c>
      <c r="T363" s="27" t="s">
        <v>47</v>
      </c>
      <c r="U363" s="27"/>
      <c r="V363" s="27"/>
      <c r="W363" t="str">
        <f t="shared" si="106"/>
        <v>LOAD_DATE VARCHAR(10),</v>
      </c>
      <c r="X363" t="str">
        <f>VLOOKUP($E363,MAPPING!$B$2:$F$7,4,0)</f>
        <v>VARCHAR2</v>
      </c>
      <c r="Y363" s="13">
        <v>10.0</v>
      </c>
      <c r="Z363" s="27" t="s">
        <v>48</v>
      </c>
      <c r="AA363" s="27" t="s">
        <v>47</v>
      </c>
      <c r="AB363" s="27"/>
      <c r="AC363" s="27"/>
      <c r="AD363" s="29" t="str">
        <f t="shared" si="107"/>
        <v>LOAD_DATE VARCHAR2(10),</v>
      </c>
      <c r="AE363" t="str">
        <f>VLOOKUP($E363,MAPPING!$B$2:$F$7,5,0)</f>
        <v> VARCHAR</v>
      </c>
      <c r="AF363" s="13">
        <v>10.0</v>
      </c>
      <c r="AG363" s="27" t="s">
        <v>48</v>
      </c>
      <c r="AH363" s="27" t="s">
        <v>47</v>
      </c>
      <c r="AI363" s="27"/>
      <c r="AJ363" s="27"/>
      <c r="AK363" t="str">
        <f t="shared" si="108"/>
        <v>LOAD_DATE  VARCHAR(10),</v>
      </c>
    </row>
    <row r="364" ht="15.75" customHeight="1">
      <c r="A364" s="24"/>
      <c r="B364" s="24"/>
      <c r="C364" s="26">
        <v>4.0</v>
      </c>
      <c r="D364" t="s">
        <v>69</v>
      </c>
      <c r="E364" t="s">
        <v>12</v>
      </c>
      <c r="F364" s="13">
        <v>50.0</v>
      </c>
      <c r="G364" s="27" t="s">
        <v>48</v>
      </c>
      <c r="H364" s="27" t="s">
        <v>47</v>
      </c>
      <c r="I364" s="27"/>
      <c r="J364" t="str">
        <f>VLOOKUP($E364,MAPPING!$B$2:$F$7,2,0)</f>
        <v>INT</v>
      </c>
      <c r="K364" s="13">
        <v>50.0</v>
      </c>
      <c r="L364" s="27" t="s">
        <v>48</v>
      </c>
      <c r="M364" s="27" t="s">
        <v>47</v>
      </c>
      <c r="N364" s="27"/>
      <c r="P364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64" t="str">
        <f>VLOOKUP($E364,MAPPING!$B$2:$F$7,3,0)</f>
        <v>INTEGER</v>
      </c>
      <c r="R364" s="13">
        <v>50.0</v>
      </c>
      <c r="S364" s="27" t="s">
        <v>48</v>
      </c>
      <c r="T364" s="27" t="s">
        <v>47</v>
      </c>
      <c r="U364" s="27"/>
      <c r="W364" s="28" t="str">
        <f>CONCATENATE(UPPER($D364)," ",Q364,"(",R364,")",IF(U364&lt;&gt;"",cov3ncatenate(" DEFAULT ",U364),""),IF(S364="Y"," NOT NULL",""),", ",CHAR(10),"CONSTRAINT ",UPPER($D360),"_PK  PRIMARY KEY(",UPPER($D360),"));")</f>
        <v>LOAD_ID INTEGER(50), 
CONSTRAINT TRANSACTION_TYPE_ID_PK  PRIMARY KEY(TRANSACTION_TYPE_ID));</v>
      </c>
      <c r="X364" t="str">
        <f>VLOOKUP($E364,MAPPING!$B$2:$F$7,4,0)</f>
        <v>INTEGER</v>
      </c>
      <c r="Y364" s="13">
        <v>50.0</v>
      </c>
      <c r="Z364" s="27" t="s">
        <v>48</v>
      </c>
      <c r="AA364" s="27" t="s">
        <v>47</v>
      </c>
      <c r="AB364" s="27"/>
      <c r="AC364" s="27"/>
      <c r="AD364" s="29" t="str">
        <f>CONCATENATE(UPPER($D364)," ",Q359,IF(X364="INTEGER","",CONCATENATE("(",Y364,")")) ,IF(U359&lt;&gt;"",cov3ncatenate(" DEFAULT ",U359),""),IF(S359="Y"," NOT NULL",""),", ",CHAR(10),"CONSTRAINT ",UPPER($B360),"_PK  PRIMARY KEY (",UPPER($D360),"));")</f>
        <v>LOAD_ID INTEGER, 
CONSTRAINT TRANSACTION_TYPE_PK  PRIMARY KEY (TRANSACTION_TYPE_ID));</v>
      </c>
      <c r="AE364" t="str">
        <f>VLOOKUP($E364,MAPPING!$B$2:$F$7,5,0)</f>
        <v>INTEGER</v>
      </c>
      <c r="AF364" s="13">
        <v>50.0</v>
      </c>
      <c r="AG364" s="27" t="s">
        <v>48</v>
      </c>
      <c r="AH364" s="27" t="s">
        <v>47</v>
      </c>
      <c r="AI364" s="27"/>
      <c r="AK364" s="28" t="str">
        <f>CONCATENATE(UPPER($D364)," ",AE364,IF(AE364="INTEGER","",CONCATENATE("(",AF364,")")),IF(AI364&lt;&gt;"",cov3ncatenate(" DEFAULT ",AI364),""),IF(AG364="Y"," NOT NULL",""),", ",CHAR(10),"CONSTRAINT ",UPPER($D360),"_PK  PRIMARY KEY(",UPPER($D360),"));")</f>
        <v>LOAD_ID INTEGER, 
CONSTRAINT TRANSACTION_TYPE_ID_PK  PRIMARY KEY(TRANSACTION_TYPE_ID));</v>
      </c>
    </row>
    <row r="365" ht="15.75" customHeight="1">
      <c r="A365" s="34" t="s">
        <v>277</v>
      </c>
      <c r="B365" s="35" t="s">
        <v>278</v>
      </c>
      <c r="C365" s="33">
        <v>0.0</v>
      </c>
      <c r="D365" s="36" t="s">
        <v>279</v>
      </c>
      <c r="E365" s="36" t="s">
        <v>7</v>
      </c>
      <c r="G365" t="s">
        <v>48</v>
      </c>
      <c r="H365" t="s">
        <v>48</v>
      </c>
      <c r="J365" t="str">
        <f>VLOOKUP($E365,MAPPING!$B$2:$F$7,2,0)</f>
        <v>STRING</v>
      </c>
      <c r="K365" s="37">
        <v>50.0</v>
      </c>
      <c r="L365" t="s">
        <v>48</v>
      </c>
      <c r="M365" t="s">
        <v>48</v>
      </c>
      <c r="O365" s="28" t="str">
        <f>CONCATENATE("DROP TABLE IF EXISTS ",UPPER($B$365),";",CHAR(10),"CREATE TABLE ",UPPER($B$365),"(")</f>
        <v>DROP TABLE IF EXISTS CUSTOMER_ES_ALLOCATION;
CREATE TABLE CUSTOMER_ES_ALLOCATION(</v>
      </c>
      <c r="P365" t="str">
        <f t="shared" ref="P365:P368" si="109">CONCATENATE(UPPER($D365)," ",J365,",")</f>
        <v>CUST_ID STRING,</v>
      </c>
      <c r="Q365" t="str">
        <f>VLOOKUP($E365,MAPPING!$B$2:$F$7,3,0)</f>
        <v>VARCHAR</v>
      </c>
      <c r="R365" s="37">
        <v>50.0</v>
      </c>
      <c r="S365" s="27" t="s">
        <v>48</v>
      </c>
      <c r="T365" s="27" t="s">
        <v>48</v>
      </c>
      <c r="V365" s="28" t="str">
        <f>CONCATENATE("DROP TABLE IF EXISTS ",UPPER($B$365),";",CHAR(10),"CREATE TABLE ",UPPER($B$365),"(")</f>
        <v>DROP TABLE IF EXISTS CUSTOMER_ES_ALLOCATION;
CREATE TABLE CUSTOMER_ES_ALLOCATION(</v>
      </c>
      <c r="W365" t="str">
        <f t="shared" ref="W365:W368" si="110">CONCATENATE(UPPER($D365)," ",Q365,"(",R365,")",IF(U365&lt;&gt;"",CONCATENATE(" DEFAULT ",U365),""),IF(S365="Y"," NOT NULL",""),",")</f>
        <v>CUST_ID VARCHAR(50),</v>
      </c>
      <c r="X365" t="str">
        <f>VLOOKUP($E365,MAPPING!$B$2:$F$7,4,0)</f>
        <v>VARCHAR2</v>
      </c>
      <c r="Y365" s="37">
        <v>50.0</v>
      </c>
      <c r="Z365" s="27" t="s">
        <v>48</v>
      </c>
      <c r="AA365" s="27" t="s">
        <v>48</v>
      </c>
      <c r="AC365" s="28" t="str">
        <f>CONCATENATE("DROP TABLE ",UPPER($B$365),";",CHAR(10),"CREATE TABLE ",UPPER($B$365),"(")</f>
        <v>DROP TABLE CUSTOMER_ES_ALLOCATION;
CREATE TABLE CUSTOMER_ES_ALLOCATION(</v>
      </c>
      <c r="AD365" s="29" t="str">
        <f t="shared" ref="AD365:AD368" si="111">CONCATENATE(UPPER($D365)," ",X365,IF(AE365="INTEGER","",CONCATENATE("(",AF365,")")) ,IF(AG365="Y"," NOT NULL",""),",")</f>
        <v>CUST_ID VARCHAR2(50),</v>
      </c>
      <c r="AE365" t="str">
        <f>VLOOKUP($E365,MAPPING!$B$2:$F$7,5,0)</f>
        <v> VARCHAR</v>
      </c>
      <c r="AF365" s="37">
        <v>50.0</v>
      </c>
      <c r="AG365" s="11" t="s">
        <v>48</v>
      </c>
      <c r="AH365" s="11" t="s">
        <v>48</v>
      </c>
      <c r="AJ365" s="28" t="str">
        <f>CONCATENATE("DROP TABLE IF EXISTS ",UPPER($B$365),";",CHAR(10),"CREATE TABLE ",UPPER($B$365),"(")</f>
        <v>DROP TABLE IF EXISTS CUSTOMER_ES_ALLOCATION;
CREATE TABLE CUSTOMER_ES_ALLOCATION(</v>
      </c>
      <c r="AK365" t="str">
        <f t="shared" ref="AK365:AK368" si="112">CONCATENATE(UPPER($D365)," ",AE365,IF(AE365="INTEGER","",CONCATENATE("(",AF365,")")),IF(AI365&lt;&gt;"",CONCATENATE(" DEFAULT ",AI365),""),IF(AG365="Y"," NOT NULL",""),",")</f>
        <v>CUST_ID  VARCHAR(50),</v>
      </c>
    </row>
    <row r="366" ht="15.75" customHeight="1">
      <c r="C366" s="33">
        <v>1.0</v>
      </c>
      <c r="D366" s="36" t="s">
        <v>280</v>
      </c>
      <c r="E366" s="36" t="s">
        <v>15</v>
      </c>
      <c r="G366" t="s">
        <v>48</v>
      </c>
      <c r="H366" t="s">
        <v>48</v>
      </c>
      <c r="J366" t="str">
        <f>VLOOKUP($E366,MAPPING!$B$2:$F$7,2,0)</f>
        <v>DECIMAL</v>
      </c>
      <c r="K366" s="37" t="s">
        <v>23</v>
      </c>
      <c r="L366" t="s">
        <v>48</v>
      </c>
      <c r="M366" t="s">
        <v>48</v>
      </c>
      <c r="P366" t="str">
        <f t="shared" si="109"/>
        <v>ES_CONTRIBUTION DECIMAL,</v>
      </c>
      <c r="Q366" t="str">
        <f>VLOOKUP($E366,MAPPING!$B$2:$F$7,3,0)</f>
        <v>DECIMAL</v>
      </c>
      <c r="R366" s="37" t="s">
        <v>23</v>
      </c>
      <c r="S366" s="27" t="s">
        <v>48</v>
      </c>
      <c r="T366" s="27" t="s">
        <v>48</v>
      </c>
      <c r="W366" t="str">
        <f t="shared" si="110"/>
        <v>ES_CONTRIBUTION DECIMAL(10,2),</v>
      </c>
      <c r="X366" t="str">
        <f>VLOOKUP($E366,MAPPING!$B$2:$F$7,4,0)</f>
        <v>DECIMAL</v>
      </c>
      <c r="Y366" s="37" t="s">
        <v>23</v>
      </c>
      <c r="Z366" s="27" t="s">
        <v>48</v>
      </c>
      <c r="AA366" s="27" t="s">
        <v>48</v>
      </c>
      <c r="AD366" s="29" t="str">
        <f t="shared" si="111"/>
        <v>ES_CONTRIBUTION DECIMAL(10,2),</v>
      </c>
      <c r="AE366" t="str">
        <f>VLOOKUP($E366,MAPPING!$B$2:$F$7,5,0)</f>
        <v>DECIMAL</v>
      </c>
      <c r="AF366" s="37" t="s">
        <v>23</v>
      </c>
      <c r="AG366" s="11" t="s">
        <v>48</v>
      </c>
      <c r="AH366" s="11" t="s">
        <v>48</v>
      </c>
      <c r="AK366" t="str">
        <f t="shared" si="112"/>
        <v>ES_CONTRIBUTION DECIMAL(10,2),</v>
      </c>
    </row>
    <row r="367" ht="15.75" customHeight="1">
      <c r="C367" s="33">
        <v>2.0</v>
      </c>
      <c r="D367" s="36" t="s">
        <v>281</v>
      </c>
      <c r="E367" s="36" t="s">
        <v>15</v>
      </c>
      <c r="G367" t="s">
        <v>48</v>
      </c>
      <c r="H367" t="s">
        <v>48</v>
      </c>
      <c r="J367" t="str">
        <f>VLOOKUP($E367,MAPPING!$B$2:$F$7,2,0)</f>
        <v>DECIMAL</v>
      </c>
      <c r="K367" s="37" t="s">
        <v>23</v>
      </c>
      <c r="L367" t="s">
        <v>48</v>
      </c>
      <c r="M367" t="s">
        <v>48</v>
      </c>
      <c r="P367" t="str">
        <f t="shared" si="109"/>
        <v>ES_ALLOCATION DECIMAL,</v>
      </c>
      <c r="Q367" t="str">
        <f>VLOOKUP($E367,MAPPING!$B$2:$F$7,3,0)</f>
        <v>DECIMAL</v>
      </c>
      <c r="R367" s="37" t="s">
        <v>23</v>
      </c>
      <c r="S367" s="27" t="s">
        <v>48</v>
      </c>
      <c r="T367" s="27" t="s">
        <v>48</v>
      </c>
      <c r="W367" t="str">
        <f t="shared" si="110"/>
        <v>ES_ALLOCATION DECIMAL(10,2),</v>
      </c>
      <c r="X367" t="str">
        <f>VLOOKUP($E367,MAPPING!$B$2:$F$7,4,0)</f>
        <v>DECIMAL</v>
      </c>
      <c r="Y367" s="37" t="s">
        <v>23</v>
      </c>
      <c r="Z367" s="27" t="s">
        <v>48</v>
      </c>
      <c r="AA367" s="27" t="s">
        <v>48</v>
      </c>
      <c r="AD367" s="29" t="str">
        <f t="shared" si="111"/>
        <v>ES_ALLOCATION DECIMAL(10,2),</v>
      </c>
      <c r="AE367" t="str">
        <f>VLOOKUP($E367,MAPPING!$B$2:$F$7,5,0)</f>
        <v>DECIMAL</v>
      </c>
      <c r="AF367" s="37" t="s">
        <v>23</v>
      </c>
      <c r="AG367" s="11" t="s">
        <v>48</v>
      </c>
      <c r="AH367" s="11" t="s">
        <v>48</v>
      </c>
      <c r="AK367" t="str">
        <f t="shared" si="112"/>
        <v>ES_ALLOCATION DECIMAL(10,2),</v>
      </c>
    </row>
    <row r="368" ht="15.75" customHeight="1">
      <c r="C368" s="33">
        <v>3.0</v>
      </c>
      <c r="D368" s="36" t="s">
        <v>282</v>
      </c>
      <c r="E368" s="36" t="s">
        <v>7</v>
      </c>
      <c r="G368" t="s">
        <v>48</v>
      </c>
      <c r="H368" t="s">
        <v>48</v>
      </c>
      <c r="J368" t="str">
        <f>VLOOKUP($E368,MAPPING!$B$2:$F$7,2,0)</f>
        <v>STRING</v>
      </c>
      <c r="K368" s="37">
        <v>50.0</v>
      </c>
      <c r="L368" t="s">
        <v>48</v>
      </c>
      <c r="M368" t="s">
        <v>48</v>
      </c>
      <c r="P368" t="str">
        <f t="shared" si="109"/>
        <v>REPORTING_DATE STRING,</v>
      </c>
      <c r="Q368" t="str">
        <f>VLOOKUP($E368,MAPPING!$B$2:$F$7,3,0)</f>
        <v>VARCHAR</v>
      </c>
      <c r="R368" s="37">
        <v>50.0</v>
      </c>
      <c r="S368" s="27" t="s">
        <v>48</v>
      </c>
      <c r="T368" s="27" t="s">
        <v>48</v>
      </c>
      <c r="W368" t="str">
        <f t="shared" si="110"/>
        <v>REPORTING_DATE VARCHAR(50),</v>
      </c>
      <c r="X368" t="str">
        <f>VLOOKUP($E368,MAPPING!$B$2:$F$7,4,0)</f>
        <v>VARCHAR2</v>
      </c>
      <c r="Y368" s="37">
        <v>50.0</v>
      </c>
      <c r="Z368" s="27" t="s">
        <v>48</v>
      </c>
      <c r="AA368" s="27" t="s">
        <v>48</v>
      </c>
      <c r="AD368" s="29" t="str">
        <f t="shared" si="111"/>
        <v>REPORTING_DATE VARCHAR2(50),</v>
      </c>
      <c r="AE368" t="str">
        <f>VLOOKUP($E368,MAPPING!$B$2:$F$7,5,0)</f>
        <v> VARCHAR</v>
      </c>
      <c r="AF368" s="37">
        <v>50.0</v>
      </c>
      <c r="AG368" s="11" t="s">
        <v>48</v>
      </c>
      <c r="AH368" s="11" t="s">
        <v>48</v>
      </c>
      <c r="AK368" t="str">
        <f t="shared" si="112"/>
        <v>REPORTING_DATE  VARCHAR(50),</v>
      </c>
    </row>
    <row r="369" ht="15.75" customHeight="1">
      <c r="C369" s="33">
        <v>4.0</v>
      </c>
      <c r="D369" s="36" t="s">
        <v>223</v>
      </c>
      <c r="E369" s="36" t="s">
        <v>12</v>
      </c>
      <c r="G369" t="s">
        <v>48</v>
      </c>
      <c r="H369" t="s">
        <v>48</v>
      </c>
      <c r="J369" t="str">
        <f>VLOOKUP($E369,MAPPING!$B$2:$F$7,2,0)</f>
        <v>INT</v>
      </c>
      <c r="K369" s="13">
        <v>50.0</v>
      </c>
      <c r="L369" t="s">
        <v>48</v>
      </c>
      <c r="M369" t="s">
        <v>48</v>
      </c>
      <c r="P369" t="str">
        <f>CONCATENATE(UPPER($D369)," ",J369,")",CHAR(10),"ROW FORMAT DELIMITED FIELDS TERMINATED BY ',';",)</f>
        <v>VERSION INT)
ROW FORMAT DELIMITED FIELDS TERMINATED BY ',';</v>
      </c>
      <c r="Q369" t="str">
        <f>VLOOKUP($E369,MAPPING!$B$2:$F$7,3,0)</f>
        <v>INTEGER</v>
      </c>
      <c r="R369" s="13">
        <v>50.0</v>
      </c>
      <c r="S369" s="27" t="s">
        <v>48</v>
      </c>
      <c r="T369" s="27" t="s">
        <v>48</v>
      </c>
      <c r="W369" t="str">
        <f>CONCATENATE(UPPER($D369)," ",Q369,"(",R369,")",IF(U369&lt;&gt;"",CONCATENATE(" DEFAULT ",U369),""),IF(S369="Y"," NOT NULL",""),");")</f>
        <v>VERSION INTEGER(50));</v>
      </c>
      <c r="X369" t="str">
        <f>VLOOKUP($E369,MAPPING!$B$2:$F$7,4,0)</f>
        <v>INTEGER</v>
      </c>
      <c r="Y369" s="13">
        <v>50.0</v>
      </c>
      <c r="Z369" s="27" t="s">
        <v>48</v>
      </c>
      <c r="AA369" s="27" t="s">
        <v>48</v>
      </c>
      <c r="AD369" s="29" t="str">
        <f>CONCATENATE(UPPER($D369)," ",X369,IF(AE369="INTEGER","",CONCATENATE("(",AF369,")")) ,IF(AG369="Y"," NOT NULL",""),");")</f>
        <v>VERSION INTEGER);</v>
      </c>
      <c r="AE369" t="str">
        <f>VLOOKUP($E369,MAPPING!$B$2:$F$7,5,0)</f>
        <v>INTEGER</v>
      </c>
      <c r="AF369" s="13">
        <v>50.0</v>
      </c>
      <c r="AG369" s="11" t="s">
        <v>48</v>
      </c>
      <c r="AH369" s="11" t="s">
        <v>48</v>
      </c>
      <c r="AK369" t="str">
        <f>CONCATENATE(UPPER($D369)," ",AE369,IF(AE369="INTEGER","",CONCATENATE("(",AF369,")")),IF(AI369&lt;&gt;"",CONCATENATE(" DEFAULT ",AI369),""),IF(AG369="Y"," NOT NULL",""),");")</f>
        <v>VERSION INTEGER);</v>
      </c>
    </row>
    <row r="370" ht="15.75" customHeight="1">
      <c r="B370" s="35" t="s">
        <v>283</v>
      </c>
      <c r="C370" s="33">
        <v>0.0</v>
      </c>
      <c r="D370" s="36" t="s">
        <v>284</v>
      </c>
      <c r="E370" s="36" t="s">
        <v>12</v>
      </c>
      <c r="G370" t="s">
        <v>48</v>
      </c>
      <c r="H370" t="s">
        <v>48</v>
      </c>
      <c r="J370" t="str">
        <f>VLOOKUP($E370,MAPPING!$B$2:$F$7,2,0)</f>
        <v>INT</v>
      </c>
      <c r="K370" s="13">
        <v>50.0</v>
      </c>
      <c r="L370" t="s">
        <v>48</v>
      </c>
      <c r="M370" t="s">
        <v>48</v>
      </c>
      <c r="O370" s="28" t="str">
        <f>CONCATENATE("DROP TABLE IF EXISTS ",UPPER($B$370),";",CHAR(10),"CREATE TABLE ",UPPER($B$370),"(")</f>
        <v>DROP TABLE IF EXISTS CUSTOMER_GENERATE_DATA;
CREATE TABLE CUSTOMER_GENERATE_DATA(</v>
      </c>
      <c r="P370" t="str">
        <f t="shared" ref="P370:P371" si="113">CONCATENATE(UPPER($D370)," ",J370,",")</f>
        <v>ID INT,</v>
      </c>
      <c r="Q370" t="str">
        <f>VLOOKUP($E370,MAPPING!$B$2:$F$7,3,0)</f>
        <v>INTEGER</v>
      </c>
      <c r="R370" s="13">
        <v>50.0</v>
      </c>
      <c r="S370" s="27" t="s">
        <v>48</v>
      </c>
      <c r="T370" s="27" t="s">
        <v>48</v>
      </c>
      <c r="V370" s="28" t="str">
        <f>CONCATENATE("DROP TABLE IF EXISTS ",UPPER($B$370),";",CHAR(10),"CREATE TABLE ",UPPER($B$370),"(")</f>
        <v>DROP TABLE IF EXISTS CUSTOMER_GENERATE_DATA;
CREATE TABLE CUSTOMER_GENERATE_DATA(</v>
      </c>
      <c r="W370" t="str">
        <f t="shared" ref="W370:W371" si="114">CONCATENATE(UPPER($D370)," ",Q370,"(",R370,")",IF(U370&lt;&gt;"",CONCATENATE(" DEFAULT ",U370),""),IF(S370="Y"," NOT NULL",""),",")</f>
        <v>ID INTEGER(50),</v>
      </c>
      <c r="X370" t="str">
        <f>VLOOKUP($E370,MAPPING!$B$2:$F$7,4,0)</f>
        <v>INTEGER</v>
      </c>
      <c r="Y370" s="13">
        <v>50.0</v>
      </c>
      <c r="Z370" s="27" t="s">
        <v>48</v>
      </c>
      <c r="AA370" s="27" t="s">
        <v>48</v>
      </c>
      <c r="AC370" s="28" t="str">
        <f>CONCATENATE("DROP TABLE ",UPPER($B$370),";",CHAR(10),"CREATE TABLE ",UPPER($B$370),"(")</f>
        <v>DROP TABLE CUSTOMER_GENERATE_DATA;
CREATE TABLE CUSTOMER_GENERATE_DATA(</v>
      </c>
      <c r="AD370" s="29" t="str">
        <f t="shared" ref="AD370:AD371" si="115">CONCATENATE(UPPER($D370)," ",X370,IF(AE370="INTEGER","",CONCATENATE("(",AF370,")")) ,IF(AG370="Y"," NOT NULL",""),",")</f>
        <v>ID INTEGER,</v>
      </c>
      <c r="AE370" t="str">
        <f>VLOOKUP($E370,MAPPING!$B$2:$F$7,5,0)</f>
        <v>INTEGER</v>
      </c>
      <c r="AF370" s="13">
        <v>50.0</v>
      </c>
      <c r="AG370" s="11" t="s">
        <v>48</v>
      </c>
      <c r="AH370" s="11" t="s">
        <v>48</v>
      </c>
      <c r="AJ370" s="28" t="str">
        <f>CONCATENATE("DROP TABLE IF EXISTS ",UPPER($B$370),";",CHAR(10),"CREATE TABLE ",UPPER($B$370),"(")</f>
        <v>DROP TABLE IF EXISTS CUSTOMER_GENERATE_DATA;
CREATE TABLE CUSTOMER_GENERATE_DATA(</v>
      </c>
      <c r="AK370" t="str">
        <f t="shared" ref="AK370:AK371" si="116">CONCATENATE(UPPER($D370)," ",AE370,IF(AE370="INTEGER","",CONCATENATE("(",AF370,")")),IF(AI370&lt;&gt;"",CONCATENATE(" DEFAULT ",AI370),""),IF(AG370="Y"," NOT NULL",""),",")</f>
        <v>ID INTEGER,</v>
      </c>
    </row>
    <row r="371" ht="15.75" customHeight="1">
      <c r="C371" s="33">
        <v>1.0</v>
      </c>
      <c r="D371" s="36" t="s">
        <v>285</v>
      </c>
      <c r="E371" s="36" t="s">
        <v>17</v>
      </c>
      <c r="G371" t="s">
        <v>48</v>
      </c>
      <c r="H371" t="s">
        <v>48</v>
      </c>
      <c r="J371" t="str">
        <f>VLOOKUP($E371,MAPPING!$B$2:$F$7,2,0)</f>
        <v>DECIMAL</v>
      </c>
      <c r="K371" s="37" t="s">
        <v>23</v>
      </c>
      <c r="L371" t="s">
        <v>48</v>
      </c>
      <c r="M371" t="s">
        <v>48</v>
      </c>
      <c r="P371" t="str">
        <f t="shared" si="113"/>
        <v>DATA DECIMAL,</v>
      </c>
      <c r="Q371" t="str">
        <f>VLOOKUP($E371,MAPPING!$B$2:$F$7,3,0)</f>
        <v>DECIMAL</v>
      </c>
      <c r="R371" s="37" t="s">
        <v>23</v>
      </c>
      <c r="S371" s="27" t="s">
        <v>48</v>
      </c>
      <c r="T371" s="27" t="s">
        <v>48</v>
      </c>
      <c r="W371" t="str">
        <f t="shared" si="114"/>
        <v>DATA DECIMAL(10,2),</v>
      </c>
      <c r="X371" t="str">
        <f>VLOOKUP($E371,MAPPING!$B$2:$F$7,4,0)</f>
        <v>DECIMAL</v>
      </c>
      <c r="Y371" s="37" t="s">
        <v>23</v>
      </c>
      <c r="Z371" s="27" t="s">
        <v>48</v>
      </c>
      <c r="AA371" s="27" t="s">
        <v>48</v>
      </c>
      <c r="AD371" s="29" t="str">
        <f t="shared" si="115"/>
        <v>DATA DECIMAL(10,2),</v>
      </c>
      <c r="AE371" t="str">
        <f>VLOOKUP($E371,MAPPING!$B$2:$F$7,5,0)</f>
        <v>DECIMAL</v>
      </c>
      <c r="AF371" s="37" t="s">
        <v>23</v>
      </c>
      <c r="AG371" s="11" t="s">
        <v>48</v>
      </c>
      <c r="AH371" s="11" t="s">
        <v>48</v>
      </c>
      <c r="AK371" t="str">
        <f t="shared" si="116"/>
        <v>DATA DECIMAL(10,2),</v>
      </c>
    </row>
    <row r="372" ht="15.75" customHeight="1">
      <c r="C372" s="33">
        <v>2.0</v>
      </c>
      <c r="D372" s="36" t="s">
        <v>223</v>
      </c>
      <c r="E372" s="36" t="s">
        <v>12</v>
      </c>
      <c r="G372" t="s">
        <v>48</v>
      </c>
      <c r="H372" t="s">
        <v>48</v>
      </c>
      <c r="J372" t="str">
        <f>VLOOKUP($E372,MAPPING!$B$2:$F$7,2,0)</f>
        <v>INT</v>
      </c>
      <c r="K372" s="13">
        <v>50.0</v>
      </c>
      <c r="L372" t="s">
        <v>48</v>
      </c>
      <c r="M372" t="s">
        <v>48</v>
      </c>
      <c r="P372" t="str">
        <f>CONCATENATE(UPPER($D372)," ",J372,")",CHAR(10),"ROW FORMAT DELIMITED FIELDS TERMINATED BY ',';",)</f>
        <v>VERSION INT)
ROW FORMAT DELIMITED FIELDS TERMINATED BY ',';</v>
      </c>
      <c r="Q372" t="str">
        <f>VLOOKUP($E372,MAPPING!$B$2:$F$7,3,0)</f>
        <v>INTEGER</v>
      </c>
      <c r="R372" s="13">
        <v>50.0</v>
      </c>
      <c r="S372" s="27" t="s">
        <v>48</v>
      </c>
      <c r="T372" s="27" t="s">
        <v>48</v>
      </c>
      <c r="W372" t="str">
        <f>CONCATENATE(UPPER($D372)," ",Q372,"(",R372,")",IF(U372&lt;&gt;"",CONCATENATE(" DEFAULT ",U372),""),IF(S372="Y"," NOT NULL",""),");")</f>
        <v>VERSION INTEGER(50));</v>
      </c>
      <c r="X372" t="str">
        <f>VLOOKUP($E372,MAPPING!$B$2:$F$7,4,0)</f>
        <v>INTEGER</v>
      </c>
      <c r="Y372" s="13">
        <v>50.0</v>
      </c>
      <c r="Z372" s="27" t="s">
        <v>48</v>
      </c>
      <c r="AA372" s="27" t="s">
        <v>48</v>
      </c>
      <c r="AD372" s="29" t="str">
        <f>CONCATENATE(UPPER($D372)," ",X372,IF(AE372="INTEGER","",CONCATENATE("(",AF372,")")) ,IF(AG372="Y"," NOT NULL",""),");")</f>
        <v>VERSION INTEGER);</v>
      </c>
      <c r="AE372" t="str">
        <f>VLOOKUP($E372,MAPPING!$B$2:$F$7,5,0)</f>
        <v>INTEGER</v>
      </c>
      <c r="AF372" s="13">
        <v>50.0</v>
      </c>
      <c r="AG372" s="11" t="s">
        <v>48</v>
      </c>
      <c r="AH372" s="11" t="s">
        <v>48</v>
      </c>
      <c r="AK372" t="str">
        <f>CONCATENATE(UPPER($D372)," ",AE372,IF(AE372="INTEGER","",CONCATENATE("(",AF372,")")),IF(AI372&lt;&gt;"",CONCATENATE(" DEFAULT ",AI372),""),IF(AG372="Y"," NOT NULL",""),");")</f>
        <v>VERSION INTEGER);</v>
      </c>
    </row>
    <row r="373" ht="15.75" customHeight="1">
      <c r="B373" s="35" t="s">
        <v>286</v>
      </c>
      <c r="C373" s="33">
        <v>0.0</v>
      </c>
      <c r="D373" s="36" t="s">
        <v>287</v>
      </c>
      <c r="E373" s="36" t="s">
        <v>12</v>
      </c>
      <c r="G373" t="s">
        <v>48</v>
      </c>
      <c r="H373" t="s">
        <v>48</v>
      </c>
      <c r="J373" t="str">
        <f>VLOOKUP($E373,MAPPING!$B$2:$F$7,2,0)</f>
        <v>INT</v>
      </c>
      <c r="K373" s="13">
        <v>50.0</v>
      </c>
      <c r="L373" t="s">
        <v>48</v>
      </c>
      <c r="M373" t="s">
        <v>48</v>
      </c>
      <c r="O373" s="28" t="str">
        <f>CONCATENATE("DROP TABLE IF EXISTS ",UPPER($B$373),";",CHAR(10),"CREATE TABLE ",UPPER($B$373),"(")</f>
        <v>DROP TABLE IF EXISTS CUSTOMER_IDIOSYNCRATIC_RISK;
CREATE TABLE CUSTOMER_IDIOSYNCRATIC_RISK(</v>
      </c>
      <c r="P373" t="str">
        <f t="shared" ref="P373:P470" si="117">CONCATENATE(UPPER($D373)," ",J373,",")</f>
        <v>ITERATION_ID INT,</v>
      </c>
      <c r="Q373" t="str">
        <f>VLOOKUP($E373,MAPPING!$B$2:$F$7,3,0)</f>
        <v>INTEGER</v>
      </c>
      <c r="R373" s="13">
        <v>50.0</v>
      </c>
      <c r="S373" s="27" t="s">
        <v>48</v>
      </c>
      <c r="T373" s="27" t="s">
        <v>48</v>
      </c>
      <c r="V373" s="28" t="str">
        <f>CONCATENATE("DROP TABLE IF EXISTS ",UPPER($B$373),";",CHAR(10),"CREATE TABLE ",UPPER($B$373),"(")</f>
        <v>DROP TABLE IF EXISTS CUSTOMER_IDIOSYNCRATIC_RISK;
CREATE TABLE CUSTOMER_IDIOSYNCRATIC_RISK(</v>
      </c>
      <c r="W373" t="str">
        <f t="shared" ref="W373:W470" si="118">CONCATENATE(UPPER($D373)," ",Q373,"(",R373,")",IF(U373&lt;&gt;"",CONCATENATE(" DEFAULT ",U373),""),IF(S373="Y"," NOT NULL",""),",")</f>
        <v>ITERATION_ID INTEGER(50),</v>
      </c>
      <c r="X373" t="str">
        <f>VLOOKUP($E373,MAPPING!$B$2:$F$7,4,0)</f>
        <v>INTEGER</v>
      </c>
      <c r="Y373" s="13">
        <v>50.0</v>
      </c>
      <c r="Z373" s="27" t="s">
        <v>48</v>
      </c>
      <c r="AA373" s="27" t="s">
        <v>48</v>
      </c>
      <c r="AC373" s="28" t="str">
        <f>CONCATENATE("DROP TABLE ",UPPER($B$373),";",CHAR(10),"CREATE TABLE ",UPPER($B$373),"(")</f>
        <v>DROP TABLE CUSTOMER_IDIOSYNCRATIC_RISK;
CREATE TABLE CUSTOMER_IDIOSYNCRATIC_RISK(</v>
      </c>
      <c r="AD373" s="29" t="str">
        <f t="shared" ref="AD373:AD470" si="119">CONCATENATE(UPPER($D373)," ",X373,IF(AE373="INTEGER","",CONCATENATE("(",AF373,")")) ,IF(AG373="Y"," NOT NULL",""),",")</f>
        <v>ITERATION_ID INTEGER,</v>
      </c>
      <c r="AE373" t="str">
        <f>VLOOKUP($E373,MAPPING!$B$2:$F$7,5,0)</f>
        <v>INTEGER</v>
      </c>
      <c r="AF373" s="13">
        <v>50.0</v>
      </c>
      <c r="AG373" s="11" t="s">
        <v>48</v>
      </c>
      <c r="AH373" s="11" t="s">
        <v>48</v>
      </c>
      <c r="AJ373" s="28" t="str">
        <f>CONCATENATE("DROP TABLE IF EXISTS ",UPPER($B$373),";",CHAR(10),"CREATE TABLE ",UPPER($B$373),"(")</f>
        <v>DROP TABLE IF EXISTS CUSTOMER_IDIOSYNCRATIC_RISK;
CREATE TABLE CUSTOMER_IDIOSYNCRATIC_RISK(</v>
      </c>
      <c r="AK373" t="str">
        <f t="shared" ref="AK373:AK470" si="120">CONCATENATE(UPPER($D373)," ",AE373,IF(AE373="INTEGER","",CONCATENATE("(",AF373,")")),IF(AI373&lt;&gt;"",CONCATENATE(" DEFAULT ",AI373),""),IF(AG373="Y"," NOT NULL",""),",")</f>
        <v>ITERATION_ID INTEGER,</v>
      </c>
    </row>
    <row r="374" ht="15.75" customHeight="1">
      <c r="C374" s="33">
        <v>1.0</v>
      </c>
      <c r="D374" s="36" t="s">
        <v>288</v>
      </c>
      <c r="E374" s="36" t="s">
        <v>17</v>
      </c>
      <c r="G374" t="s">
        <v>48</v>
      </c>
      <c r="H374" t="s">
        <v>48</v>
      </c>
      <c r="J374" t="str">
        <f>VLOOKUP($E374,MAPPING!$B$2:$F$7,2,0)</f>
        <v>DECIMAL</v>
      </c>
      <c r="K374" s="37" t="s">
        <v>23</v>
      </c>
      <c r="L374" t="s">
        <v>48</v>
      </c>
      <c r="M374" t="s">
        <v>48</v>
      </c>
      <c r="P374" t="str">
        <f t="shared" si="117"/>
        <v>CUST1 DECIMAL,</v>
      </c>
      <c r="Q374" t="str">
        <f>VLOOKUP($E374,MAPPING!$B$2:$F$7,3,0)</f>
        <v>DECIMAL</v>
      </c>
      <c r="R374" s="37" t="s">
        <v>23</v>
      </c>
      <c r="S374" s="27" t="s">
        <v>48</v>
      </c>
      <c r="T374" s="27" t="s">
        <v>48</v>
      </c>
      <c r="W374" t="str">
        <f t="shared" si="118"/>
        <v>CUST1 DECIMAL(10,2),</v>
      </c>
      <c r="X374" t="str">
        <f>VLOOKUP($E374,MAPPING!$B$2:$F$7,4,0)</f>
        <v>DECIMAL</v>
      </c>
      <c r="Y374" s="37" t="s">
        <v>23</v>
      </c>
      <c r="Z374" s="27" t="s">
        <v>48</v>
      </c>
      <c r="AA374" s="27" t="s">
        <v>48</v>
      </c>
      <c r="AD374" s="29" t="str">
        <f t="shared" si="119"/>
        <v>CUST1 DECIMAL(10,2),</v>
      </c>
      <c r="AE374" t="str">
        <f>VLOOKUP($E374,MAPPING!$B$2:$F$7,5,0)</f>
        <v>DECIMAL</v>
      </c>
      <c r="AF374" s="37" t="s">
        <v>23</v>
      </c>
      <c r="AG374" s="11" t="s">
        <v>48</v>
      </c>
      <c r="AH374" s="11" t="s">
        <v>48</v>
      </c>
      <c r="AK374" t="str">
        <f t="shared" si="120"/>
        <v>CUST1 DECIMAL(10,2),</v>
      </c>
    </row>
    <row r="375" ht="15.75" customHeight="1">
      <c r="C375" s="33">
        <v>2.0</v>
      </c>
      <c r="D375" s="36" t="s">
        <v>289</v>
      </c>
      <c r="E375" s="36" t="s">
        <v>17</v>
      </c>
      <c r="G375" t="s">
        <v>48</v>
      </c>
      <c r="H375" t="s">
        <v>48</v>
      </c>
      <c r="J375" t="str">
        <f>VLOOKUP($E375,MAPPING!$B$2:$F$7,2,0)</f>
        <v>DECIMAL</v>
      </c>
      <c r="K375" s="37" t="s">
        <v>23</v>
      </c>
      <c r="L375" t="s">
        <v>48</v>
      </c>
      <c r="M375" t="s">
        <v>48</v>
      </c>
      <c r="P375" t="str">
        <f t="shared" si="117"/>
        <v>CUST2 DECIMAL,</v>
      </c>
      <c r="Q375" t="str">
        <f>VLOOKUP($E375,MAPPING!$B$2:$F$7,3,0)</f>
        <v>DECIMAL</v>
      </c>
      <c r="R375" s="37" t="s">
        <v>23</v>
      </c>
      <c r="S375" s="27" t="s">
        <v>48</v>
      </c>
      <c r="T375" s="27" t="s">
        <v>48</v>
      </c>
      <c r="W375" t="str">
        <f t="shared" si="118"/>
        <v>CUST2 DECIMAL(10,2),</v>
      </c>
      <c r="X375" t="str">
        <f>VLOOKUP($E375,MAPPING!$B$2:$F$7,4,0)</f>
        <v>DECIMAL</v>
      </c>
      <c r="Y375" s="37" t="s">
        <v>23</v>
      </c>
      <c r="Z375" s="27" t="s">
        <v>48</v>
      </c>
      <c r="AA375" s="27" t="s">
        <v>48</v>
      </c>
      <c r="AD375" s="29" t="str">
        <f t="shared" si="119"/>
        <v>CUST2 DECIMAL(10,2),</v>
      </c>
      <c r="AE375" t="str">
        <f>VLOOKUP($E375,MAPPING!$B$2:$F$7,5,0)</f>
        <v>DECIMAL</v>
      </c>
      <c r="AF375" s="37" t="s">
        <v>23</v>
      </c>
      <c r="AG375" s="11" t="s">
        <v>48</v>
      </c>
      <c r="AH375" s="11" t="s">
        <v>48</v>
      </c>
      <c r="AK375" t="str">
        <f t="shared" si="120"/>
        <v>CUST2 DECIMAL(10,2),</v>
      </c>
    </row>
    <row r="376" ht="15.75" customHeight="1">
      <c r="C376" s="33">
        <v>3.0</v>
      </c>
      <c r="D376" s="36" t="s">
        <v>290</v>
      </c>
      <c r="E376" s="36" t="s">
        <v>17</v>
      </c>
      <c r="G376" t="s">
        <v>48</v>
      </c>
      <c r="H376" t="s">
        <v>48</v>
      </c>
      <c r="J376" t="str">
        <f>VLOOKUP($E376,MAPPING!$B$2:$F$7,2,0)</f>
        <v>DECIMAL</v>
      </c>
      <c r="K376" s="37" t="s">
        <v>23</v>
      </c>
      <c r="L376" t="s">
        <v>48</v>
      </c>
      <c r="M376" t="s">
        <v>48</v>
      </c>
      <c r="P376" t="str">
        <f t="shared" si="117"/>
        <v>CUST3 DECIMAL,</v>
      </c>
      <c r="Q376" t="str">
        <f>VLOOKUP($E376,MAPPING!$B$2:$F$7,3,0)</f>
        <v>DECIMAL</v>
      </c>
      <c r="R376" s="37" t="s">
        <v>23</v>
      </c>
      <c r="S376" s="27" t="s">
        <v>48</v>
      </c>
      <c r="T376" s="27" t="s">
        <v>48</v>
      </c>
      <c r="W376" t="str">
        <f t="shared" si="118"/>
        <v>CUST3 DECIMAL(10,2),</v>
      </c>
      <c r="X376" t="str">
        <f>VLOOKUP($E376,MAPPING!$B$2:$F$7,4,0)</f>
        <v>DECIMAL</v>
      </c>
      <c r="Y376" s="37" t="s">
        <v>23</v>
      </c>
      <c r="Z376" s="27" t="s">
        <v>48</v>
      </c>
      <c r="AA376" s="27" t="s">
        <v>48</v>
      </c>
      <c r="AD376" s="29" t="str">
        <f t="shared" si="119"/>
        <v>CUST3 DECIMAL(10,2),</v>
      </c>
      <c r="AE376" t="str">
        <f>VLOOKUP($E376,MAPPING!$B$2:$F$7,5,0)</f>
        <v>DECIMAL</v>
      </c>
      <c r="AF376" s="37" t="s">
        <v>23</v>
      </c>
      <c r="AG376" s="11" t="s">
        <v>48</v>
      </c>
      <c r="AH376" s="11" t="s">
        <v>48</v>
      </c>
      <c r="AK376" t="str">
        <f t="shared" si="120"/>
        <v>CUST3 DECIMAL(10,2),</v>
      </c>
    </row>
    <row r="377" ht="15.75" customHeight="1">
      <c r="C377" s="33">
        <v>4.0</v>
      </c>
      <c r="D377" s="36" t="s">
        <v>291</v>
      </c>
      <c r="E377" s="36" t="s">
        <v>17</v>
      </c>
      <c r="G377" t="s">
        <v>48</v>
      </c>
      <c r="H377" t="s">
        <v>48</v>
      </c>
      <c r="J377" t="str">
        <f>VLOOKUP($E377,MAPPING!$B$2:$F$7,2,0)</f>
        <v>DECIMAL</v>
      </c>
      <c r="K377" s="37" t="s">
        <v>23</v>
      </c>
      <c r="L377" t="s">
        <v>48</v>
      </c>
      <c r="M377" t="s">
        <v>48</v>
      </c>
      <c r="P377" t="str">
        <f t="shared" si="117"/>
        <v>CUST4 DECIMAL,</v>
      </c>
      <c r="Q377" t="str">
        <f>VLOOKUP($E377,MAPPING!$B$2:$F$7,3,0)</f>
        <v>DECIMAL</v>
      </c>
      <c r="R377" s="37" t="s">
        <v>23</v>
      </c>
      <c r="S377" s="27" t="s">
        <v>48</v>
      </c>
      <c r="T377" s="27" t="s">
        <v>48</v>
      </c>
      <c r="W377" t="str">
        <f t="shared" si="118"/>
        <v>CUST4 DECIMAL(10,2),</v>
      </c>
      <c r="X377" t="str">
        <f>VLOOKUP($E377,MAPPING!$B$2:$F$7,4,0)</f>
        <v>DECIMAL</v>
      </c>
      <c r="Y377" s="37" t="s">
        <v>23</v>
      </c>
      <c r="Z377" s="27" t="s">
        <v>48</v>
      </c>
      <c r="AA377" s="27" t="s">
        <v>48</v>
      </c>
      <c r="AD377" s="29" t="str">
        <f t="shared" si="119"/>
        <v>CUST4 DECIMAL(10,2),</v>
      </c>
      <c r="AE377" t="str">
        <f>VLOOKUP($E377,MAPPING!$B$2:$F$7,5,0)</f>
        <v>DECIMAL</v>
      </c>
      <c r="AF377" s="37" t="s">
        <v>23</v>
      </c>
      <c r="AG377" s="11" t="s">
        <v>48</v>
      </c>
      <c r="AH377" s="11" t="s">
        <v>48</v>
      </c>
      <c r="AK377" t="str">
        <f t="shared" si="120"/>
        <v>CUST4 DECIMAL(10,2),</v>
      </c>
    </row>
    <row r="378" ht="15.75" customHeight="1">
      <c r="C378" s="33">
        <v>5.0</v>
      </c>
      <c r="D378" s="36" t="s">
        <v>292</v>
      </c>
      <c r="E378" s="36" t="s">
        <v>17</v>
      </c>
      <c r="G378" t="s">
        <v>48</v>
      </c>
      <c r="H378" t="s">
        <v>48</v>
      </c>
      <c r="J378" t="str">
        <f>VLOOKUP($E378,MAPPING!$B$2:$F$7,2,0)</f>
        <v>DECIMAL</v>
      </c>
      <c r="K378" s="37" t="s">
        <v>23</v>
      </c>
      <c r="L378" t="s">
        <v>48</v>
      </c>
      <c r="M378" t="s">
        <v>48</v>
      </c>
      <c r="P378" t="str">
        <f t="shared" si="117"/>
        <v>CUST5 DECIMAL,</v>
      </c>
      <c r="Q378" t="str">
        <f>VLOOKUP($E378,MAPPING!$B$2:$F$7,3,0)</f>
        <v>DECIMAL</v>
      </c>
      <c r="R378" s="37" t="s">
        <v>23</v>
      </c>
      <c r="S378" s="27" t="s">
        <v>48</v>
      </c>
      <c r="T378" s="27" t="s">
        <v>48</v>
      </c>
      <c r="W378" t="str">
        <f t="shared" si="118"/>
        <v>CUST5 DECIMAL(10,2),</v>
      </c>
      <c r="X378" t="str">
        <f>VLOOKUP($E378,MAPPING!$B$2:$F$7,4,0)</f>
        <v>DECIMAL</v>
      </c>
      <c r="Y378" s="37" t="s">
        <v>23</v>
      </c>
      <c r="Z378" s="27" t="s">
        <v>48</v>
      </c>
      <c r="AA378" s="27" t="s">
        <v>48</v>
      </c>
      <c r="AD378" s="29" t="str">
        <f t="shared" si="119"/>
        <v>CUST5 DECIMAL(10,2),</v>
      </c>
      <c r="AE378" t="str">
        <f>VLOOKUP($E378,MAPPING!$B$2:$F$7,5,0)</f>
        <v>DECIMAL</v>
      </c>
      <c r="AF378" s="37" t="s">
        <v>23</v>
      </c>
      <c r="AG378" s="11" t="s">
        <v>48</v>
      </c>
      <c r="AH378" s="11" t="s">
        <v>48</v>
      </c>
      <c r="AK378" t="str">
        <f t="shared" si="120"/>
        <v>CUST5 DECIMAL(10,2),</v>
      </c>
    </row>
    <row r="379" ht="15.75" customHeight="1">
      <c r="C379" s="33">
        <v>6.0</v>
      </c>
      <c r="D379" s="36" t="s">
        <v>293</v>
      </c>
      <c r="E379" s="36" t="s">
        <v>17</v>
      </c>
      <c r="G379" t="s">
        <v>48</v>
      </c>
      <c r="H379" t="s">
        <v>48</v>
      </c>
      <c r="J379" t="str">
        <f>VLOOKUP($E379,MAPPING!$B$2:$F$7,2,0)</f>
        <v>DECIMAL</v>
      </c>
      <c r="K379" s="37" t="s">
        <v>23</v>
      </c>
      <c r="L379" t="s">
        <v>48</v>
      </c>
      <c r="M379" t="s">
        <v>48</v>
      </c>
      <c r="P379" t="str">
        <f t="shared" si="117"/>
        <v>CUST6 DECIMAL,</v>
      </c>
      <c r="Q379" t="str">
        <f>VLOOKUP($E379,MAPPING!$B$2:$F$7,3,0)</f>
        <v>DECIMAL</v>
      </c>
      <c r="R379" s="37" t="s">
        <v>23</v>
      </c>
      <c r="S379" s="27" t="s">
        <v>48</v>
      </c>
      <c r="T379" s="27" t="s">
        <v>48</v>
      </c>
      <c r="W379" t="str">
        <f t="shared" si="118"/>
        <v>CUST6 DECIMAL(10,2),</v>
      </c>
      <c r="X379" t="str">
        <f>VLOOKUP($E379,MAPPING!$B$2:$F$7,4,0)</f>
        <v>DECIMAL</v>
      </c>
      <c r="Y379" s="37" t="s">
        <v>23</v>
      </c>
      <c r="Z379" s="27" t="s">
        <v>48</v>
      </c>
      <c r="AA379" s="27" t="s">
        <v>48</v>
      </c>
      <c r="AD379" s="29" t="str">
        <f t="shared" si="119"/>
        <v>CUST6 DECIMAL(10,2),</v>
      </c>
      <c r="AE379" t="str">
        <f>VLOOKUP($E379,MAPPING!$B$2:$F$7,5,0)</f>
        <v>DECIMAL</v>
      </c>
      <c r="AF379" s="37" t="s">
        <v>23</v>
      </c>
      <c r="AG379" s="11" t="s">
        <v>48</v>
      </c>
      <c r="AH379" s="11" t="s">
        <v>48</v>
      </c>
      <c r="AK379" t="str">
        <f t="shared" si="120"/>
        <v>CUST6 DECIMAL(10,2),</v>
      </c>
    </row>
    <row r="380" ht="15.75" customHeight="1">
      <c r="C380" s="33">
        <v>7.0</v>
      </c>
      <c r="D380" s="36" t="s">
        <v>294</v>
      </c>
      <c r="E380" s="36" t="s">
        <v>17</v>
      </c>
      <c r="G380" t="s">
        <v>48</v>
      </c>
      <c r="H380" t="s">
        <v>48</v>
      </c>
      <c r="J380" t="str">
        <f>VLOOKUP($E380,MAPPING!$B$2:$F$7,2,0)</f>
        <v>DECIMAL</v>
      </c>
      <c r="K380" s="37" t="s">
        <v>23</v>
      </c>
      <c r="L380" t="s">
        <v>48</v>
      </c>
      <c r="M380" t="s">
        <v>48</v>
      </c>
      <c r="P380" t="str">
        <f t="shared" si="117"/>
        <v>CUST7 DECIMAL,</v>
      </c>
      <c r="Q380" t="str">
        <f>VLOOKUP($E380,MAPPING!$B$2:$F$7,3,0)</f>
        <v>DECIMAL</v>
      </c>
      <c r="R380" s="37" t="s">
        <v>23</v>
      </c>
      <c r="S380" s="27" t="s">
        <v>48</v>
      </c>
      <c r="T380" s="27" t="s">
        <v>48</v>
      </c>
      <c r="W380" t="str">
        <f t="shared" si="118"/>
        <v>CUST7 DECIMAL(10,2),</v>
      </c>
      <c r="X380" t="str">
        <f>VLOOKUP($E380,MAPPING!$B$2:$F$7,4,0)</f>
        <v>DECIMAL</v>
      </c>
      <c r="Y380" s="37" t="s">
        <v>23</v>
      </c>
      <c r="Z380" s="27" t="s">
        <v>48</v>
      </c>
      <c r="AA380" s="27" t="s">
        <v>48</v>
      </c>
      <c r="AD380" s="29" t="str">
        <f t="shared" si="119"/>
        <v>CUST7 DECIMAL(10,2),</v>
      </c>
      <c r="AE380" t="str">
        <f>VLOOKUP($E380,MAPPING!$B$2:$F$7,5,0)</f>
        <v>DECIMAL</v>
      </c>
      <c r="AF380" s="37" t="s">
        <v>23</v>
      </c>
      <c r="AG380" s="11" t="s">
        <v>48</v>
      </c>
      <c r="AH380" s="11" t="s">
        <v>48</v>
      </c>
      <c r="AK380" t="str">
        <f t="shared" si="120"/>
        <v>CUST7 DECIMAL(10,2),</v>
      </c>
    </row>
    <row r="381" ht="15.75" customHeight="1">
      <c r="C381" s="33">
        <v>8.0</v>
      </c>
      <c r="D381" s="36" t="s">
        <v>295</v>
      </c>
      <c r="E381" s="36" t="s">
        <v>17</v>
      </c>
      <c r="G381" t="s">
        <v>48</v>
      </c>
      <c r="H381" t="s">
        <v>48</v>
      </c>
      <c r="J381" t="str">
        <f>VLOOKUP($E381,MAPPING!$B$2:$F$7,2,0)</f>
        <v>DECIMAL</v>
      </c>
      <c r="K381" s="37" t="s">
        <v>23</v>
      </c>
      <c r="L381" t="s">
        <v>48</v>
      </c>
      <c r="M381" t="s">
        <v>48</v>
      </c>
      <c r="P381" t="str">
        <f t="shared" si="117"/>
        <v>CUST8 DECIMAL,</v>
      </c>
      <c r="Q381" t="str">
        <f>VLOOKUP($E381,MAPPING!$B$2:$F$7,3,0)</f>
        <v>DECIMAL</v>
      </c>
      <c r="R381" s="37" t="s">
        <v>23</v>
      </c>
      <c r="S381" s="27" t="s">
        <v>48</v>
      </c>
      <c r="T381" s="27" t="s">
        <v>48</v>
      </c>
      <c r="W381" t="str">
        <f t="shared" si="118"/>
        <v>CUST8 DECIMAL(10,2),</v>
      </c>
      <c r="X381" t="str">
        <f>VLOOKUP($E381,MAPPING!$B$2:$F$7,4,0)</f>
        <v>DECIMAL</v>
      </c>
      <c r="Y381" s="37" t="s">
        <v>23</v>
      </c>
      <c r="Z381" s="27" t="s">
        <v>48</v>
      </c>
      <c r="AA381" s="27" t="s">
        <v>48</v>
      </c>
      <c r="AD381" s="29" t="str">
        <f t="shared" si="119"/>
        <v>CUST8 DECIMAL(10,2),</v>
      </c>
      <c r="AE381" t="str">
        <f>VLOOKUP($E381,MAPPING!$B$2:$F$7,5,0)</f>
        <v>DECIMAL</v>
      </c>
      <c r="AF381" s="37" t="s">
        <v>23</v>
      </c>
      <c r="AG381" s="11" t="s">
        <v>48</v>
      </c>
      <c r="AH381" s="11" t="s">
        <v>48</v>
      </c>
      <c r="AK381" t="str">
        <f t="shared" si="120"/>
        <v>CUST8 DECIMAL(10,2),</v>
      </c>
    </row>
    <row r="382" ht="15.75" customHeight="1">
      <c r="C382" s="33">
        <v>9.0</v>
      </c>
      <c r="D382" s="36" t="s">
        <v>296</v>
      </c>
      <c r="E382" s="36" t="s">
        <v>17</v>
      </c>
      <c r="G382" t="s">
        <v>48</v>
      </c>
      <c r="H382" t="s">
        <v>48</v>
      </c>
      <c r="J382" t="str">
        <f>VLOOKUP($E382,MAPPING!$B$2:$F$7,2,0)</f>
        <v>DECIMAL</v>
      </c>
      <c r="K382" s="37" t="s">
        <v>23</v>
      </c>
      <c r="L382" t="s">
        <v>48</v>
      </c>
      <c r="M382" t="s">
        <v>48</v>
      </c>
      <c r="P382" t="str">
        <f t="shared" si="117"/>
        <v>CUST9 DECIMAL,</v>
      </c>
      <c r="Q382" t="str">
        <f>VLOOKUP($E382,MAPPING!$B$2:$F$7,3,0)</f>
        <v>DECIMAL</v>
      </c>
      <c r="R382" s="37" t="s">
        <v>23</v>
      </c>
      <c r="S382" s="27" t="s">
        <v>48</v>
      </c>
      <c r="T382" s="27" t="s">
        <v>48</v>
      </c>
      <c r="W382" t="str">
        <f t="shared" si="118"/>
        <v>CUST9 DECIMAL(10,2),</v>
      </c>
      <c r="X382" t="str">
        <f>VLOOKUP($E382,MAPPING!$B$2:$F$7,4,0)</f>
        <v>DECIMAL</v>
      </c>
      <c r="Y382" s="37" t="s">
        <v>23</v>
      </c>
      <c r="Z382" s="27" t="s">
        <v>48</v>
      </c>
      <c r="AA382" s="27" t="s">
        <v>48</v>
      </c>
      <c r="AD382" s="29" t="str">
        <f t="shared" si="119"/>
        <v>CUST9 DECIMAL(10,2),</v>
      </c>
      <c r="AE382" t="str">
        <f>VLOOKUP($E382,MAPPING!$B$2:$F$7,5,0)</f>
        <v>DECIMAL</v>
      </c>
      <c r="AF382" s="37" t="s">
        <v>23</v>
      </c>
      <c r="AG382" s="11" t="s">
        <v>48</v>
      </c>
      <c r="AH382" s="11" t="s">
        <v>48</v>
      </c>
      <c r="AK382" t="str">
        <f t="shared" si="120"/>
        <v>CUST9 DECIMAL(10,2),</v>
      </c>
    </row>
    <row r="383" ht="15.75" customHeight="1">
      <c r="C383" s="33">
        <v>10.0</v>
      </c>
      <c r="D383" s="36" t="s">
        <v>297</v>
      </c>
      <c r="E383" s="36" t="s">
        <v>17</v>
      </c>
      <c r="G383" t="s">
        <v>48</v>
      </c>
      <c r="H383" t="s">
        <v>48</v>
      </c>
      <c r="J383" t="str">
        <f>VLOOKUP($E383,MAPPING!$B$2:$F$7,2,0)</f>
        <v>DECIMAL</v>
      </c>
      <c r="K383" s="37" t="s">
        <v>23</v>
      </c>
      <c r="L383" t="s">
        <v>48</v>
      </c>
      <c r="M383" t="s">
        <v>48</v>
      </c>
      <c r="P383" t="str">
        <f t="shared" si="117"/>
        <v>CUST10 DECIMAL,</v>
      </c>
      <c r="Q383" t="str">
        <f>VLOOKUP($E383,MAPPING!$B$2:$F$7,3,0)</f>
        <v>DECIMAL</v>
      </c>
      <c r="R383" s="37" t="s">
        <v>23</v>
      </c>
      <c r="S383" s="27" t="s">
        <v>48</v>
      </c>
      <c r="T383" s="27" t="s">
        <v>48</v>
      </c>
      <c r="W383" t="str">
        <f t="shared" si="118"/>
        <v>CUST10 DECIMAL(10,2),</v>
      </c>
      <c r="X383" t="str">
        <f>VLOOKUP($E383,MAPPING!$B$2:$F$7,4,0)</f>
        <v>DECIMAL</v>
      </c>
      <c r="Y383" s="37" t="s">
        <v>23</v>
      </c>
      <c r="Z383" s="27" t="s">
        <v>48</v>
      </c>
      <c r="AA383" s="27" t="s">
        <v>48</v>
      </c>
      <c r="AD383" s="29" t="str">
        <f t="shared" si="119"/>
        <v>CUST10 DECIMAL(10,2),</v>
      </c>
      <c r="AE383" t="str">
        <f>VLOOKUP($E383,MAPPING!$B$2:$F$7,5,0)</f>
        <v>DECIMAL</v>
      </c>
      <c r="AF383" s="37" t="s">
        <v>23</v>
      </c>
      <c r="AG383" s="11" t="s">
        <v>48</v>
      </c>
      <c r="AH383" s="11" t="s">
        <v>48</v>
      </c>
      <c r="AK383" t="str">
        <f t="shared" si="120"/>
        <v>CUST10 DECIMAL(10,2),</v>
      </c>
    </row>
    <row r="384" ht="15.75" customHeight="1">
      <c r="C384" s="33">
        <v>11.0</v>
      </c>
      <c r="D384" s="36" t="s">
        <v>298</v>
      </c>
      <c r="E384" s="36" t="s">
        <v>17</v>
      </c>
      <c r="G384" t="s">
        <v>48</v>
      </c>
      <c r="H384" t="s">
        <v>48</v>
      </c>
      <c r="J384" t="str">
        <f>VLOOKUP($E384,MAPPING!$B$2:$F$7,2,0)</f>
        <v>DECIMAL</v>
      </c>
      <c r="K384" s="37" t="s">
        <v>23</v>
      </c>
      <c r="L384" t="s">
        <v>48</v>
      </c>
      <c r="M384" t="s">
        <v>48</v>
      </c>
      <c r="P384" t="str">
        <f t="shared" si="117"/>
        <v>CUST11 DECIMAL,</v>
      </c>
      <c r="Q384" t="str">
        <f>VLOOKUP($E384,MAPPING!$B$2:$F$7,3,0)</f>
        <v>DECIMAL</v>
      </c>
      <c r="R384" s="37" t="s">
        <v>23</v>
      </c>
      <c r="S384" s="27" t="s">
        <v>48</v>
      </c>
      <c r="T384" s="27" t="s">
        <v>48</v>
      </c>
      <c r="W384" t="str">
        <f t="shared" si="118"/>
        <v>CUST11 DECIMAL(10,2),</v>
      </c>
      <c r="X384" t="str">
        <f>VLOOKUP($E384,MAPPING!$B$2:$F$7,4,0)</f>
        <v>DECIMAL</v>
      </c>
      <c r="Y384" s="37" t="s">
        <v>23</v>
      </c>
      <c r="Z384" s="27" t="s">
        <v>48</v>
      </c>
      <c r="AA384" s="27" t="s">
        <v>48</v>
      </c>
      <c r="AD384" s="29" t="str">
        <f t="shared" si="119"/>
        <v>CUST11 DECIMAL(10,2),</v>
      </c>
      <c r="AE384" t="str">
        <f>VLOOKUP($E384,MAPPING!$B$2:$F$7,5,0)</f>
        <v>DECIMAL</v>
      </c>
      <c r="AF384" s="37" t="s">
        <v>23</v>
      </c>
      <c r="AG384" s="11" t="s">
        <v>48</v>
      </c>
      <c r="AH384" s="11" t="s">
        <v>48</v>
      </c>
      <c r="AK384" t="str">
        <f t="shared" si="120"/>
        <v>CUST11 DECIMAL(10,2),</v>
      </c>
    </row>
    <row r="385" ht="15.75" customHeight="1">
      <c r="C385" s="33">
        <v>12.0</v>
      </c>
      <c r="D385" s="36" t="s">
        <v>299</v>
      </c>
      <c r="E385" s="36" t="s">
        <v>17</v>
      </c>
      <c r="G385" t="s">
        <v>48</v>
      </c>
      <c r="H385" t="s">
        <v>48</v>
      </c>
      <c r="J385" t="str">
        <f>VLOOKUP($E385,MAPPING!$B$2:$F$7,2,0)</f>
        <v>DECIMAL</v>
      </c>
      <c r="K385" s="37" t="s">
        <v>23</v>
      </c>
      <c r="L385" t="s">
        <v>48</v>
      </c>
      <c r="M385" t="s">
        <v>48</v>
      </c>
      <c r="P385" t="str">
        <f t="shared" si="117"/>
        <v>CUST12 DECIMAL,</v>
      </c>
      <c r="Q385" t="str">
        <f>VLOOKUP($E385,MAPPING!$B$2:$F$7,3,0)</f>
        <v>DECIMAL</v>
      </c>
      <c r="R385" s="37" t="s">
        <v>23</v>
      </c>
      <c r="S385" s="27" t="s">
        <v>48</v>
      </c>
      <c r="T385" s="27" t="s">
        <v>48</v>
      </c>
      <c r="W385" t="str">
        <f t="shared" si="118"/>
        <v>CUST12 DECIMAL(10,2),</v>
      </c>
      <c r="X385" t="str">
        <f>VLOOKUP($E385,MAPPING!$B$2:$F$7,4,0)</f>
        <v>DECIMAL</v>
      </c>
      <c r="Y385" s="37" t="s">
        <v>23</v>
      </c>
      <c r="Z385" s="27" t="s">
        <v>48</v>
      </c>
      <c r="AA385" s="27" t="s">
        <v>48</v>
      </c>
      <c r="AD385" s="29" t="str">
        <f t="shared" si="119"/>
        <v>CUST12 DECIMAL(10,2),</v>
      </c>
      <c r="AE385" t="str">
        <f>VLOOKUP($E385,MAPPING!$B$2:$F$7,5,0)</f>
        <v>DECIMAL</v>
      </c>
      <c r="AF385" s="37" t="s">
        <v>23</v>
      </c>
      <c r="AG385" s="11" t="s">
        <v>48</v>
      </c>
      <c r="AH385" s="11" t="s">
        <v>48</v>
      </c>
      <c r="AK385" t="str">
        <f t="shared" si="120"/>
        <v>CUST12 DECIMAL(10,2),</v>
      </c>
    </row>
    <row r="386" ht="15.75" customHeight="1">
      <c r="C386" s="33">
        <v>13.0</v>
      </c>
      <c r="D386" s="36" t="s">
        <v>300</v>
      </c>
      <c r="E386" s="36" t="s">
        <v>17</v>
      </c>
      <c r="G386" t="s">
        <v>48</v>
      </c>
      <c r="H386" t="s">
        <v>48</v>
      </c>
      <c r="J386" t="str">
        <f>VLOOKUP($E386,MAPPING!$B$2:$F$7,2,0)</f>
        <v>DECIMAL</v>
      </c>
      <c r="K386" s="37" t="s">
        <v>23</v>
      </c>
      <c r="L386" t="s">
        <v>48</v>
      </c>
      <c r="M386" t="s">
        <v>48</v>
      </c>
      <c r="P386" t="str">
        <f t="shared" si="117"/>
        <v>CUST13 DECIMAL,</v>
      </c>
      <c r="Q386" t="str">
        <f>VLOOKUP($E386,MAPPING!$B$2:$F$7,3,0)</f>
        <v>DECIMAL</v>
      </c>
      <c r="R386" s="37" t="s">
        <v>23</v>
      </c>
      <c r="S386" s="27" t="s">
        <v>48</v>
      </c>
      <c r="T386" s="27" t="s">
        <v>48</v>
      </c>
      <c r="W386" t="str">
        <f t="shared" si="118"/>
        <v>CUST13 DECIMAL(10,2),</v>
      </c>
      <c r="X386" t="str">
        <f>VLOOKUP($E386,MAPPING!$B$2:$F$7,4,0)</f>
        <v>DECIMAL</v>
      </c>
      <c r="Y386" s="37" t="s">
        <v>23</v>
      </c>
      <c r="Z386" s="27" t="s">
        <v>48</v>
      </c>
      <c r="AA386" s="27" t="s">
        <v>48</v>
      </c>
      <c r="AD386" s="29" t="str">
        <f t="shared" si="119"/>
        <v>CUST13 DECIMAL(10,2),</v>
      </c>
      <c r="AE386" t="str">
        <f>VLOOKUP($E386,MAPPING!$B$2:$F$7,5,0)</f>
        <v>DECIMAL</v>
      </c>
      <c r="AF386" s="37" t="s">
        <v>23</v>
      </c>
      <c r="AG386" s="11" t="s">
        <v>48</v>
      </c>
      <c r="AH386" s="11" t="s">
        <v>48</v>
      </c>
      <c r="AK386" t="str">
        <f t="shared" si="120"/>
        <v>CUST13 DECIMAL(10,2),</v>
      </c>
    </row>
    <row r="387" ht="15.75" customHeight="1">
      <c r="C387" s="33">
        <v>14.0</v>
      </c>
      <c r="D387" s="36" t="s">
        <v>301</v>
      </c>
      <c r="E387" s="36" t="s">
        <v>17</v>
      </c>
      <c r="G387" t="s">
        <v>48</v>
      </c>
      <c r="H387" t="s">
        <v>48</v>
      </c>
      <c r="J387" t="str">
        <f>VLOOKUP($E387,MAPPING!$B$2:$F$7,2,0)</f>
        <v>DECIMAL</v>
      </c>
      <c r="K387" s="37" t="s">
        <v>23</v>
      </c>
      <c r="L387" t="s">
        <v>48</v>
      </c>
      <c r="M387" t="s">
        <v>48</v>
      </c>
      <c r="P387" t="str">
        <f t="shared" si="117"/>
        <v>CUST14 DECIMAL,</v>
      </c>
      <c r="Q387" t="str">
        <f>VLOOKUP($E387,MAPPING!$B$2:$F$7,3,0)</f>
        <v>DECIMAL</v>
      </c>
      <c r="R387" s="37" t="s">
        <v>23</v>
      </c>
      <c r="S387" s="27" t="s">
        <v>48</v>
      </c>
      <c r="T387" s="27" t="s">
        <v>48</v>
      </c>
      <c r="W387" t="str">
        <f t="shared" si="118"/>
        <v>CUST14 DECIMAL(10,2),</v>
      </c>
      <c r="X387" t="str">
        <f>VLOOKUP($E387,MAPPING!$B$2:$F$7,4,0)</f>
        <v>DECIMAL</v>
      </c>
      <c r="Y387" s="37" t="s">
        <v>23</v>
      </c>
      <c r="Z387" s="27" t="s">
        <v>48</v>
      </c>
      <c r="AA387" s="27" t="s">
        <v>48</v>
      </c>
      <c r="AD387" s="29" t="str">
        <f t="shared" si="119"/>
        <v>CUST14 DECIMAL(10,2),</v>
      </c>
      <c r="AE387" t="str">
        <f>VLOOKUP($E387,MAPPING!$B$2:$F$7,5,0)</f>
        <v>DECIMAL</v>
      </c>
      <c r="AF387" s="37" t="s">
        <v>23</v>
      </c>
      <c r="AG387" s="11" t="s">
        <v>48</v>
      </c>
      <c r="AH387" s="11" t="s">
        <v>48</v>
      </c>
      <c r="AK387" t="str">
        <f t="shared" si="120"/>
        <v>CUST14 DECIMAL(10,2),</v>
      </c>
    </row>
    <row r="388" ht="15.75" customHeight="1">
      <c r="C388" s="33">
        <v>15.0</v>
      </c>
      <c r="D388" s="36" t="s">
        <v>302</v>
      </c>
      <c r="E388" s="36" t="s">
        <v>17</v>
      </c>
      <c r="G388" t="s">
        <v>48</v>
      </c>
      <c r="H388" t="s">
        <v>48</v>
      </c>
      <c r="J388" t="str">
        <f>VLOOKUP($E388,MAPPING!$B$2:$F$7,2,0)</f>
        <v>DECIMAL</v>
      </c>
      <c r="K388" s="37" t="s">
        <v>23</v>
      </c>
      <c r="L388" t="s">
        <v>48</v>
      </c>
      <c r="M388" t="s">
        <v>48</v>
      </c>
      <c r="P388" t="str">
        <f t="shared" si="117"/>
        <v>CUST15 DECIMAL,</v>
      </c>
      <c r="Q388" t="str">
        <f>VLOOKUP($E388,MAPPING!$B$2:$F$7,3,0)</f>
        <v>DECIMAL</v>
      </c>
      <c r="R388" s="37" t="s">
        <v>23</v>
      </c>
      <c r="S388" s="27" t="s">
        <v>48</v>
      </c>
      <c r="T388" s="27" t="s">
        <v>48</v>
      </c>
      <c r="W388" t="str">
        <f t="shared" si="118"/>
        <v>CUST15 DECIMAL(10,2),</v>
      </c>
      <c r="X388" t="str">
        <f>VLOOKUP($E388,MAPPING!$B$2:$F$7,4,0)</f>
        <v>DECIMAL</v>
      </c>
      <c r="Y388" s="37" t="s">
        <v>23</v>
      </c>
      <c r="Z388" s="27" t="s">
        <v>48</v>
      </c>
      <c r="AA388" s="27" t="s">
        <v>48</v>
      </c>
      <c r="AD388" s="29" t="str">
        <f t="shared" si="119"/>
        <v>CUST15 DECIMAL(10,2),</v>
      </c>
      <c r="AE388" t="str">
        <f>VLOOKUP($E388,MAPPING!$B$2:$F$7,5,0)</f>
        <v>DECIMAL</v>
      </c>
      <c r="AF388" s="37" t="s">
        <v>23</v>
      </c>
      <c r="AG388" s="11" t="s">
        <v>48</v>
      </c>
      <c r="AH388" s="11" t="s">
        <v>48</v>
      </c>
      <c r="AK388" t="str">
        <f t="shared" si="120"/>
        <v>CUST15 DECIMAL(10,2),</v>
      </c>
    </row>
    <row r="389" ht="15.75" customHeight="1">
      <c r="C389" s="33">
        <v>16.0</v>
      </c>
      <c r="D389" s="36" t="s">
        <v>303</v>
      </c>
      <c r="E389" s="36" t="s">
        <v>17</v>
      </c>
      <c r="G389" t="s">
        <v>48</v>
      </c>
      <c r="H389" t="s">
        <v>48</v>
      </c>
      <c r="J389" t="str">
        <f>VLOOKUP($E389,MAPPING!$B$2:$F$7,2,0)</f>
        <v>DECIMAL</v>
      </c>
      <c r="K389" s="37" t="s">
        <v>23</v>
      </c>
      <c r="L389" t="s">
        <v>48</v>
      </c>
      <c r="M389" t="s">
        <v>48</v>
      </c>
      <c r="P389" t="str">
        <f t="shared" si="117"/>
        <v>CUST16 DECIMAL,</v>
      </c>
      <c r="Q389" t="str">
        <f>VLOOKUP($E389,MAPPING!$B$2:$F$7,3,0)</f>
        <v>DECIMAL</v>
      </c>
      <c r="R389" s="37" t="s">
        <v>23</v>
      </c>
      <c r="S389" s="27" t="s">
        <v>48</v>
      </c>
      <c r="T389" s="27" t="s">
        <v>48</v>
      </c>
      <c r="W389" t="str">
        <f t="shared" si="118"/>
        <v>CUST16 DECIMAL(10,2),</v>
      </c>
      <c r="X389" t="str">
        <f>VLOOKUP($E389,MAPPING!$B$2:$F$7,4,0)</f>
        <v>DECIMAL</v>
      </c>
      <c r="Y389" s="37" t="s">
        <v>23</v>
      </c>
      <c r="Z389" s="27" t="s">
        <v>48</v>
      </c>
      <c r="AA389" s="27" t="s">
        <v>48</v>
      </c>
      <c r="AD389" s="29" t="str">
        <f t="shared" si="119"/>
        <v>CUST16 DECIMAL(10,2),</v>
      </c>
      <c r="AE389" t="str">
        <f>VLOOKUP($E389,MAPPING!$B$2:$F$7,5,0)</f>
        <v>DECIMAL</v>
      </c>
      <c r="AF389" s="37" t="s">
        <v>23</v>
      </c>
      <c r="AG389" s="11" t="s">
        <v>48</v>
      </c>
      <c r="AH389" s="11" t="s">
        <v>48</v>
      </c>
      <c r="AK389" t="str">
        <f t="shared" si="120"/>
        <v>CUST16 DECIMAL(10,2),</v>
      </c>
    </row>
    <row r="390" ht="15.75" customHeight="1">
      <c r="C390" s="33">
        <v>17.0</v>
      </c>
      <c r="D390" s="36" t="s">
        <v>304</v>
      </c>
      <c r="E390" s="36" t="s">
        <v>17</v>
      </c>
      <c r="G390" t="s">
        <v>48</v>
      </c>
      <c r="H390" t="s">
        <v>48</v>
      </c>
      <c r="J390" t="str">
        <f>VLOOKUP($E390,MAPPING!$B$2:$F$7,2,0)</f>
        <v>DECIMAL</v>
      </c>
      <c r="K390" s="37" t="s">
        <v>23</v>
      </c>
      <c r="L390" t="s">
        <v>48</v>
      </c>
      <c r="M390" t="s">
        <v>48</v>
      </c>
      <c r="P390" t="str">
        <f t="shared" si="117"/>
        <v>CUST17 DECIMAL,</v>
      </c>
      <c r="Q390" t="str">
        <f>VLOOKUP($E390,MAPPING!$B$2:$F$7,3,0)</f>
        <v>DECIMAL</v>
      </c>
      <c r="R390" s="37" t="s">
        <v>23</v>
      </c>
      <c r="S390" s="27" t="s">
        <v>48</v>
      </c>
      <c r="T390" s="27" t="s">
        <v>48</v>
      </c>
      <c r="W390" t="str">
        <f t="shared" si="118"/>
        <v>CUST17 DECIMAL(10,2),</v>
      </c>
      <c r="X390" t="str">
        <f>VLOOKUP($E390,MAPPING!$B$2:$F$7,4,0)</f>
        <v>DECIMAL</v>
      </c>
      <c r="Y390" s="37" t="s">
        <v>23</v>
      </c>
      <c r="Z390" s="27" t="s">
        <v>48</v>
      </c>
      <c r="AA390" s="27" t="s">
        <v>48</v>
      </c>
      <c r="AD390" s="29" t="str">
        <f t="shared" si="119"/>
        <v>CUST17 DECIMAL(10,2),</v>
      </c>
      <c r="AE390" t="str">
        <f>VLOOKUP($E390,MAPPING!$B$2:$F$7,5,0)</f>
        <v>DECIMAL</v>
      </c>
      <c r="AF390" s="37" t="s">
        <v>23</v>
      </c>
      <c r="AG390" s="11" t="s">
        <v>48</v>
      </c>
      <c r="AH390" s="11" t="s">
        <v>48</v>
      </c>
      <c r="AK390" t="str">
        <f t="shared" si="120"/>
        <v>CUST17 DECIMAL(10,2),</v>
      </c>
    </row>
    <row r="391" ht="15.75" customHeight="1">
      <c r="C391" s="33">
        <v>18.0</v>
      </c>
      <c r="D391" s="36" t="s">
        <v>305</v>
      </c>
      <c r="E391" s="36" t="s">
        <v>17</v>
      </c>
      <c r="G391" t="s">
        <v>48</v>
      </c>
      <c r="H391" t="s">
        <v>48</v>
      </c>
      <c r="J391" t="str">
        <f>VLOOKUP($E391,MAPPING!$B$2:$F$7,2,0)</f>
        <v>DECIMAL</v>
      </c>
      <c r="K391" s="37" t="s">
        <v>23</v>
      </c>
      <c r="L391" t="s">
        <v>48</v>
      </c>
      <c r="M391" t="s">
        <v>48</v>
      </c>
      <c r="P391" t="str">
        <f t="shared" si="117"/>
        <v>CUST18 DECIMAL,</v>
      </c>
      <c r="Q391" t="str">
        <f>VLOOKUP($E391,MAPPING!$B$2:$F$7,3,0)</f>
        <v>DECIMAL</v>
      </c>
      <c r="R391" s="37" t="s">
        <v>23</v>
      </c>
      <c r="S391" s="27" t="s">
        <v>48</v>
      </c>
      <c r="T391" s="27" t="s">
        <v>48</v>
      </c>
      <c r="W391" t="str">
        <f t="shared" si="118"/>
        <v>CUST18 DECIMAL(10,2),</v>
      </c>
      <c r="X391" t="str">
        <f>VLOOKUP($E391,MAPPING!$B$2:$F$7,4,0)</f>
        <v>DECIMAL</v>
      </c>
      <c r="Y391" s="37" t="s">
        <v>23</v>
      </c>
      <c r="Z391" s="27" t="s">
        <v>48</v>
      </c>
      <c r="AA391" s="27" t="s">
        <v>48</v>
      </c>
      <c r="AD391" s="29" t="str">
        <f t="shared" si="119"/>
        <v>CUST18 DECIMAL(10,2),</v>
      </c>
      <c r="AE391" t="str">
        <f>VLOOKUP($E391,MAPPING!$B$2:$F$7,5,0)</f>
        <v>DECIMAL</v>
      </c>
      <c r="AF391" s="37" t="s">
        <v>23</v>
      </c>
      <c r="AG391" s="11" t="s">
        <v>48</v>
      </c>
      <c r="AH391" s="11" t="s">
        <v>48</v>
      </c>
      <c r="AK391" t="str">
        <f t="shared" si="120"/>
        <v>CUST18 DECIMAL(10,2),</v>
      </c>
    </row>
    <row r="392" ht="15.75" customHeight="1">
      <c r="C392" s="33">
        <v>19.0</v>
      </c>
      <c r="D392" s="36" t="s">
        <v>306</v>
      </c>
      <c r="E392" s="36" t="s">
        <v>17</v>
      </c>
      <c r="G392" t="s">
        <v>48</v>
      </c>
      <c r="H392" t="s">
        <v>48</v>
      </c>
      <c r="J392" t="str">
        <f>VLOOKUP($E392,MAPPING!$B$2:$F$7,2,0)</f>
        <v>DECIMAL</v>
      </c>
      <c r="K392" s="37" t="s">
        <v>23</v>
      </c>
      <c r="L392" t="s">
        <v>48</v>
      </c>
      <c r="M392" t="s">
        <v>48</v>
      </c>
      <c r="P392" t="str">
        <f t="shared" si="117"/>
        <v>CUST19 DECIMAL,</v>
      </c>
      <c r="Q392" t="str">
        <f>VLOOKUP($E392,MAPPING!$B$2:$F$7,3,0)</f>
        <v>DECIMAL</v>
      </c>
      <c r="R392" s="37" t="s">
        <v>23</v>
      </c>
      <c r="S392" s="27" t="s">
        <v>48</v>
      </c>
      <c r="T392" s="27" t="s">
        <v>48</v>
      </c>
      <c r="W392" t="str">
        <f t="shared" si="118"/>
        <v>CUST19 DECIMAL(10,2),</v>
      </c>
      <c r="X392" t="str">
        <f>VLOOKUP($E392,MAPPING!$B$2:$F$7,4,0)</f>
        <v>DECIMAL</v>
      </c>
      <c r="Y392" s="37" t="s">
        <v>23</v>
      </c>
      <c r="Z392" s="27" t="s">
        <v>48</v>
      </c>
      <c r="AA392" s="27" t="s">
        <v>48</v>
      </c>
      <c r="AD392" s="29" t="str">
        <f t="shared" si="119"/>
        <v>CUST19 DECIMAL(10,2),</v>
      </c>
      <c r="AE392" t="str">
        <f>VLOOKUP($E392,MAPPING!$B$2:$F$7,5,0)</f>
        <v>DECIMAL</v>
      </c>
      <c r="AF392" s="37" t="s">
        <v>23</v>
      </c>
      <c r="AG392" s="11" t="s">
        <v>48</v>
      </c>
      <c r="AH392" s="11" t="s">
        <v>48</v>
      </c>
      <c r="AK392" t="str">
        <f t="shared" si="120"/>
        <v>CUST19 DECIMAL(10,2),</v>
      </c>
    </row>
    <row r="393" ht="15.75" customHeight="1">
      <c r="C393" s="33">
        <v>20.0</v>
      </c>
      <c r="D393" s="36" t="s">
        <v>307</v>
      </c>
      <c r="E393" s="36" t="s">
        <v>17</v>
      </c>
      <c r="G393" t="s">
        <v>48</v>
      </c>
      <c r="H393" t="s">
        <v>48</v>
      </c>
      <c r="J393" t="str">
        <f>VLOOKUP($E393,MAPPING!$B$2:$F$7,2,0)</f>
        <v>DECIMAL</v>
      </c>
      <c r="K393" s="37" t="s">
        <v>23</v>
      </c>
      <c r="L393" t="s">
        <v>48</v>
      </c>
      <c r="M393" t="s">
        <v>48</v>
      </c>
      <c r="P393" t="str">
        <f t="shared" si="117"/>
        <v>CUST20 DECIMAL,</v>
      </c>
      <c r="Q393" t="str">
        <f>VLOOKUP($E393,MAPPING!$B$2:$F$7,3,0)</f>
        <v>DECIMAL</v>
      </c>
      <c r="R393" s="37" t="s">
        <v>23</v>
      </c>
      <c r="S393" s="27" t="s">
        <v>48</v>
      </c>
      <c r="T393" s="27" t="s">
        <v>48</v>
      </c>
      <c r="W393" t="str">
        <f t="shared" si="118"/>
        <v>CUST20 DECIMAL(10,2),</v>
      </c>
      <c r="X393" t="str">
        <f>VLOOKUP($E393,MAPPING!$B$2:$F$7,4,0)</f>
        <v>DECIMAL</v>
      </c>
      <c r="Y393" s="37" t="s">
        <v>23</v>
      </c>
      <c r="Z393" s="27" t="s">
        <v>48</v>
      </c>
      <c r="AA393" s="27" t="s">
        <v>48</v>
      </c>
      <c r="AD393" s="29" t="str">
        <f t="shared" si="119"/>
        <v>CUST20 DECIMAL(10,2),</v>
      </c>
      <c r="AE393" t="str">
        <f>VLOOKUP($E393,MAPPING!$B$2:$F$7,5,0)</f>
        <v>DECIMAL</v>
      </c>
      <c r="AF393" s="37" t="s">
        <v>23</v>
      </c>
      <c r="AG393" s="11" t="s">
        <v>48</v>
      </c>
      <c r="AH393" s="11" t="s">
        <v>48</v>
      </c>
      <c r="AK393" t="str">
        <f t="shared" si="120"/>
        <v>CUST20 DECIMAL(10,2),</v>
      </c>
    </row>
    <row r="394" ht="15.75" customHeight="1">
      <c r="C394" s="33">
        <v>21.0</v>
      </c>
      <c r="D394" s="36" t="s">
        <v>308</v>
      </c>
      <c r="E394" s="36" t="s">
        <v>17</v>
      </c>
      <c r="G394" t="s">
        <v>48</v>
      </c>
      <c r="H394" t="s">
        <v>48</v>
      </c>
      <c r="J394" t="str">
        <f>VLOOKUP($E394,MAPPING!$B$2:$F$7,2,0)</f>
        <v>DECIMAL</v>
      </c>
      <c r="K394" s="37" t="s">
        <v>23</v>
      </c>
      <c r="L394" t="s">
        <v>48</v>
      </c>
      <c r="M394" t="s">
        <v>48</v>
      </c>
      <c r="P394" t="str">
        <f t="shared" si="117"/>
        <v>CUST21 DECIMAL,</v>
      </c>
      <c r="Q394" t="str">
        <f>VLOOKUP($E394,MAPPING!$B$2:$F$7,3,0)</f>
        <v>DECIMAL</v>
      </c>
      <c r="R394" s="37" t="s">
        <v>23</v>
      </c>
      <c r="S394" s="27" t="s">
        <v>48</v>
      </c>
      <c r="T394" s="27" t="s">
        <v>48</v>
      </c>
      <c r="W394" t="str">
        <f t="shared" si="118"/>
        <v>CUST21 DECIMAL(10,2),</v>
      </c>
      <c r="X394" t="str">
        <f>VLOOKUP($E394,MAPPING!$B$2:$F$7,4,0)</f>
        <v>DECIMAL</v>
      </c>
      <c r="Y394" s="37" t="s">
        <v>23</v>
      </c>
      <c r="Z394" s="27" t="s">
        <v>48</v>
      </c>
      <c r="AA394" s="27" t="s">
        <v>48</v>
      </c>
      <c r="AD394" s="29" t="str">
        <f t="shared" si="119"/>
        <v>CUST21 DECIMAL(10,2),</v>
      </c>
      <c r="AE394" t="str">
        <f>VLOOKUP($E394,MAPPING!$B$2:$F$7,5,0)</f>
        <v>DECIMAL</v>
      </c>
      <c r="AF394" s="37" t="s">
        <v>23</v>
      </c>
      <c r="AG394" s="11" t="s">
        <v>48</v>
      </c>
      <c r="AH394" s="11" t="s">
        <v>48</v>
      </c>
      <c r="AK394" t="str">
        <f t="shared" si="120"/>
        <v>CUST21 DECIMAL(10,2),</v>
      </c>
    </row>
    <row r="395" ht="15.75" customHeight="1">
      <c r="C395" s="33">
        <v>22.0</v>
      </c>
      <c r="D395" s="36" t="s">
        <v>309</v>
      </c>
      <c r="E395" s="36" t="s">
        <v>17</v>
      </c>
      <c r="G395" t="s">
        <v>48</v>
      </c>
      <c r="H395" t="s">
        <v>48</v>
      </c>
      <c r="J395" t="str">
        <f>VLOOKUP($E395,MAPPING!$B$2:$F$7,2,0)</f>
        <v>DECIMAL</v>
      </c>
      <c r="K395" s="37" t="s">
        <v>23</v>
      </c>
      <c r="L395" t="s">
        <v>48</v>
      </c>
      <c r="M395" t="s">
        <v>48</v>
      </c>
      <c r="P395" t="str">
        <f t="shared" si="117"/>
        <v>CUST22 DECIMAL,</v>
      </c>
      <c r="Q395" t="str">
        <f>VLOOKUP($E395,MAPPING!$B$2:$F$7,3,0)</f>
        <v>DECIMAL</v>
      </c>
      <c r="R395" s="37" t="s">
        <v>23</v>
      </c>
      <c r="S395" s="27" t="s">
        <v>48</v>
      </c>
      <c r="T395" s="27" t="s">
        <v>48</v>
      </c>
      <c r="W395" t="str">
        <f t="shared" si="118"/>
        <v>CUST22 DECIMAL(10,2),</v>
      </c>
      <c r="X395" t="str">
        <f>VLOOKUP($E395,MAPPING!$B$2:$F$7,4,0)</f>
        <v>DECIMAL</v>
      </c>
      <c r="Y395" s="37" t="s">
        <v>23</v>
      </c>
      <c r="Z395" s="27" t="s">
        <v>48</v>
      </c>
      <c r="AA395" s="27" t="s">
        <v>48</v>
      </c>
      <c r="AD395" s="29" t="str">
        <f t="shared" si="119"/>
        <v>CUST22 DECIMAL(10,2),</v>
      </c>
      <c r="AE395" t="str">
        <f>VLOOKUP($E395,MAPPING!$B$2:$F$7,5,0)</f>
        <v>DECIMAL</v>
      </c>
      <c r="AF395" s="37" t="s">
        <v>23</v>
      </c>
      <c r="AG395" s="11" t="s">
        <v>48</v>
      </c>
      <c r="AH395" s="11" t="s">
        <v>48</v>
      </c>
      <c r="AK395" t="str">
        <f t="shared" si="120"/>
        <v>CUST22 DECIMAL(10,2),</v>
      </c>
    </row>
    <row r="396" ht="15.75" customHeight="1">
      <c r="C396" s="33">
        <v>23.0</v>
      </c>
      <c r="D396" s="36" t="s">
        <v>310</v>
      </c>
      <c r="E396" s="36" t="s">
        <v>17</v>
      </c>
      <c r="G396" t="s">
        <v>48</v>
      </c>
      <c r="H396" t="s">
        <v>48</v>
      </c>
      <c r="J396" t="str">
        <f>VLOOKUP($E396,MAPPING!$B$2:$F$7,2,0)</f>
        <v>DECIMAL</v>
      </c>
      <c r="K396" s="37" t="s">
        <v>23</v>
      </c>
      <c r="L396" t="s">
        <v>48</v>
      </c>
      <c r="M396" t="s">
        <v>48</v>
      </c>
      <c r="P396" t="str">
        <f t="shared" si="117"/>
        <v>CUST23 DECIMAL,</v>
      </c>
      <c r="Q396" t="str">
        <f>VLOOKUP($E396,MAPPING!$B$2:$F$7,3,0)</f>
        <v>DECIMAL</v>
      </c>
      <c r="R396" s="37" t="s">
        <v>23</v>
      </c>
      <c r="S396" s="27" t="s">
        <v>48</v>
      </c>
      <c r="T396" s="27" t="s">
        <v>48</v>
      </c>
      <c r="W396" t="str">
        <f t="shared" si="118"/>
        <v>CUST23 DECIMAL(10,2),</v>
      </c>
      <c r="X396" t="str">
        <f>VLOOKUP($E396,MAPPING!$B$2:$F$7,4,0)</f>
        <v>DECIMAL</v>
      </c>
      <c r="Y396" s="37" t="s">
        <v>23</v>
      </c>
      <c r="Z396" s="27" t="s">
        <v>48</v>
      </c>
      <c r="AA396" s="27" t="s">
        <v>48</v>
      </c>
      <c r="AD396" s="29" t="str">
        <f t="shared" si="119"/>
        <v>CUST23 DECIMAL(10,2),</v>
      </c>
      <c r="AE396" t="str">
        <f>VLOOKUP($E396,MAPPING!$B$2:$F$7,5,0)</f>
        <v>DECIMAL</v>
      </c>
      <c r="AF396" s="37" t="s">
        <v>23</v>
      </c>
      <c r="AG396" s="11" t="s">
        <v>48</v>
      </c>
      <c r="AH396" s="11" t="s">
        <v>48</v>
      </c>
      <c r="AK396" t="str">
        <f t="shared" si="120"/>
        <v>CUST23 DECIMAL(10,2),</v>
      </c>
    </row>
    <row r="397" ht="15.75" customHeight="1">
      <c r="C397" s="33">
        <v>24.0</v>
      </c>
      <c r="D397" s="36" t="s">
        <v>311</v>
      </c>
      <c r="E397" s="36" t="s">
        <v>17</v>
      </c>
      <c r="G397" t="s">
        <v>48</v>
      </c>
      <c r="H397" t="s">
        <v>48</v>
      </c>
      <c r="J397" t="str">
        <f>VLOOKUP($E397,MAPPING!$B$2:$F$7,2,0)</f>
        <v>DECIMAL</v>
      </c>
      <c r="K397" s="37" t="s">
        <v>23</v>
      </c>
      <c r="L397" t="s">
        <v>48</v>
      </c>
      <c r="M397" t="s">
        <v>48</v>
      </c>
      <c r="P397" t="str">
        <f t="shared" si="117"/>
        <v>CUST24 DECIMAL,</v>
      </c>
      <c r="Q397" t="str">
        <f>VLOOKUP($E397,MAPPING!$B$2:$F$7,3,0)</f>
        <v>DECIMAL</v>
      </c>
      <c r="R397" s="37" t="s">
        <v>23</v>
      </c>
      <c r="S397" s="27" t="s">
        <v>48</v>
      </c>
      <c r="T397" s="27" t="s">
        <v>48</v>
      </c>
      <c r="W397" t="str">
        <f t="shared" si="118"/>
        <v>CUST24 DECIMAL(10,2),</v>
      </c>
      <c r="X397" t="str">
        <f>VLOOKUP($E397,MAPPING!$B$2:$F$7,4,0)</f>
        <v>DECIMAL</v>
      </c>
      <c r="Y397" s="37" t="s">
        <v>23</v>
      </c>
      <c r="Z397" s="27" t="s">
        <v>48</v>
      </c>
      <c r="AA397" s="27" t="s">
        <v>48</v>
      </c>
      <c r="AD397" s="29" t="str">
        <f t="shared" si="119"/>
        <v>CUST24 DECIMAL(10,2),</v>
      </c>
      <c r="AE397" t="str">
        <f>VLOOKUP($E397,MAPPING!$B$2:$F$7,5,0)</f>
        <v>DECIMAL</v>
      </c>
      <c r="AF397" s="37" t="s">
        <v>23</v>
      </c>
      <c r="AG397" s="11" t="s">
        <v>48</v>
      </c>
      <c r="AH397" s="11" t="s">
        <v>48</v>
      </c>
      <c r="AK397" t="str">
        <f t="shared" si="120"/>
        <v>CUST24 DECIMAL(10,2),</v>
      </c>
    </row>
    <row r="398" ht="15.75" customHeight="1">
      <c r="C398" s="33">
        <v>25.0</v>
      </c>
      <c r="D398" s="36" t="s">
        <v>312</v>
      </c>
      <c r="E398" s="36" t="s">
        <v>17</v>
      </c>
      <c r="G398" t="s">
        <v>48</v>
      </c>
      <c r="H398" t="s">
        <v>48</v>
      </c>
      <c r="J398" t="str">
        <f>VLOOKUP($E398,MAPPING!$B$2:$F$7,2,0)</f>
        <v>DECIMAL</v>
      </c>
      <c r="K398" s="37" t="s">
        <v>23</v>
      </c>
      <c r="L398" t="s">
        <v>48</v>
      </c>
      <c r="M398" t="s">
        <v>48</v>
      </c>
      <c r="P398" t="str">
        <f t="shared" si="117"/>
        <v>CUST25 DECIMAL,</v>
      </c>
      <c r="Q398" t="str">
        <f>VLOOKUP($E398,MAPPING!$B$2:$F$7,3,0)</f>
        <v>DECIMAL</v>
      </c>
      <c r="R398" s="37" t="s">
        <v>23</v>
      </c>
      <c r="S398" s="27" t="s">
        <v>48</v>
      </c>
      <c r="T398" s="27" t="s">
        <v>48</v>
      </c>
      <c r="W398" t="str">
        <f t="shared" si="118"/>
        <v>CUST25 DECIMAL(10,2),</v>
      </c>
      <c r="X398" t="str">
        <f>VLOOKUP($E398,MAPPING!$B$2:$F$7,4,0)</f>
        <v>DECIMAL</v>
      </c>
      <c r="Y398" s="37" t="s">
        <v>23</v>
      </c>
      <c r="Z398" s="27" t="s">
        <v>48</v>
      </c>
      <c r="AA398" s="27" t="s">
        <v>48</v>
      </c>
      <c r="AD398" s="29" t="str">
        <f t="shared" si="119"/>
        <v>CUST25 DECIMAL(10,2),</v>
      </c>
      <c r="AE398" t="str">
        <f>VLOOKUP($E398,MAPPING!$B$2:$F$7,5,0)</f>
        <v>DECIMAL</v>
      </c>
      <c r="AF398" s="37" t="s">
        <v>23</v>
      </c>
      <c r="AG398" s="11" t="s">
        <v>48</v>
      </c>
      <c r="AH398" s="11" t="s">
        <v>48</v>
      </c>
      <c r="AK398" t="str">
        <f t="shared" si="120"/>
        <v>CUST25 DECIMAL(10,2),</v>
      </c>
    </row>
    <row r="399" ht="15.75" customHeight="1">
      <c r="C399" s="33">
        <v>26.0</v>
      </c>
      <c r="D399" s="36" t="s">
        <v>313</v>
      </c>
      <c r="E399" s="36" t="s">
        <v>17</v>
      </c>
      <c r="G399" t="s">
        <v>48</v>
      </c>
      <c r="H399" t="s">
        <v>48</v>
      </c>
      <c r="J399" t="str">
        <f>VLOOKUP($E399,MAPPING!$B$2:$F$7,2,0)</f>
        <v>DECIMAL</v>
      </c>
      <c r="K399" s="37" t="s">
        <v>23</v>
      </c>
      <c r="L399" t="s">
        <v>48</v>
      </c>
      <c r="M399" t="s">
        <v>48</v>
      </c>
      <c r="P399" t="str">
        <f t="shared" si="117"/>
        <v>CUST26 DECIMAL,</v>
      </c>
      <c r="Q399" t="str">
        <f>VLOOKUP($E399,MAPPING!$B$2:$F$7,3,0)</f>
        <v>DECIMAL</v>
      </c>
      <c r="R399" s="37" t="s">
        <v>23</v>
      </c>
      <c r="S399" s="27" t="s">
        <v>48</v>
      </c>
      <c r="T399" s="27" t="s">
        <v>48</v>
      </c>
      <c r="W399" t="str">
        <f t="shared" si="118"/>
        <v>CUST26 DECIMAL(10,2),</v>
      </c>
      <c r="X399" t="str">
        <f>VLOOKUP($E399,MAPPING!$B$2:$F$7,4,0)</f>
        <v>DECIMAL</v>
      </c>
      <c r="Y399" s="37" t="s">
        <v>23</v>
      </c>
      <c r="Z399" s="27" t="s">
        <v>48</v>
      </c>
      <c r="AA399" s="27" t="s">
        <v>48</v>
      </c>
      <c r="AD399" s="29" t="str">
        <f t="shared" si="119"/>
        <v>CUST26 DECIMAL(10,2),</v>
      </c>
      <c r="AE399" t="str">
        <f>VLOOKUP($E399,MAPPING!$B$2:$F$7,5,0)</f>
        <v>DECIMAL</v>
      </c>
      <c r="AF399" s="37" t="s">
        <v>23</v>
      </c>
      <c r="AG399" s="11" t="s">
        <v>48</v>
      </c>
      <c r="AH399" s="11" t="s">
        <v>48</v>
      </c>
      <c r="AK399" t="str">
        <f t="shared" si="120"/>
        <v>CUST26 DECIMAL(10,2),</v>
      </c>
    </row>
    <row r="400" ht="15.75" customHeight="1">
      <c r="C400" s="33">
        <v>27.0</v>
      </c>
      <c r="D400" s="36" t="s">
        <v>314</v>
      </c>
      <c r="E400" s="36" t="s">
        <v>17</v>
      </c>
      <c r="G400" t="s">
        <v>48</v>
      </c>
      <c r="H400" t="s">
        <v>48</v>
      </c>
      <c r="J400" t="str">
        <f>VLOOKUP($E400,MAPPING!$B$2:$F$7,2,0)</f>
        <v>DECIMAL</v>
      </c>
      <c r="K400" s="37" t="s">
        <v>23</v>
      </c>
      <c r="L400" t="s">
        <v>48</v>
      </c>
      <c r="M400" t="s">
        <v>48</v>
      </c>
      <c r="P400" t="str">
        <f t="shared" si="117"/>
        <v>CUST27 DECIMAL,</v>
      </c>
      <c r="Q400" t="str">
        <f>VLOOKUP($E400,MAPPING!$B$2:$F$7,3,0)</f>
        <v>DECIMAL</v>
      </c>
      <c r="R400" s="37" t="s">
        <v>23</v>
      </c>
      <c r="S400" s="27" t="s">
        <v>48</v>
      </c>
      <c r="T400" s="27" t="s">
        <v>48</v>
      </c>
      <c r="W400" t="str">
        <f t="shared" si="118"/>
        <v>CUST27 DECIMAL(10,2),</v>
      </c>
      <c r="X400" t="str">
        <f>VLOOKUP($E400,MAPPING!$B$2:$F$7,4,0)</f>
        <v>DECIMAL</v>
      </c>
      <c r="Y400" s="37" t="s">
        <v>23</v>
      </c>
      <c r="Z400" s="27" t="s">
        <v>48</v>
      </c>
      <c r="AA400" s="27" t="s">
        <v>48</v>
      </c>
      <c r="AD400" s="29" t="str">
        <f t="shared" si="119"/>
        <v>CUST27 DECIMAL(10,2),</v>
      </c>
      <c r="AE400" t="str">
        <f>VLOOKUP($E400,MAPPING!$B$2:$F$7,5,0)</f>
        <v>DECIMAL</v>
      </c>
      <c r="AF400" s="37" t="s">
        <v>23</v>
      </c>
      <c r="AG400" s="11" t="s">
        <v>48</v>
      </c>
      <c r="AH400" s="11" t="s">
        <v>48</v>
      </c>
      <c r="AK400" t="str">
        <f t="shared" si="120"/>
        <v>CUST27 DECIMAL(10,2),</v>
      </c>
    </row>
    <row r="401" ht="15.75" customHeight="1">
      <c r="C401" s="33">
        <v>28.0</v>
      </c>
      <c r="D401" s="36" t="s">
        <v>315</v>
      </c>
      <c r="E401" s="36" t="s">
        <v>17</v>
      </c>
      <c r="G401" t="s">
        <v>48</v>
      </c>
      <c r="H401" t="s">
        <v>48</v>
      </c>
      <c r="J401" t="str">
        <f>VLOOKUP($E401,MAPPING!$B$2:$F$7,2,0)</f>
        <v>DECIMAL</v>
      </c>
      <c r="K401" s="37" t="s">
        <v>23</v>
      </c>
      <c r="L401" t="s">
        <v>48</v>
      </c>
      <c r="M401" t="s">
        <v>48</v>
      </c>
      <c r="P401" t="str">
        <f t="shared" si="117"/>
        <v>CUST28 DECIMAL,</v>
      </c>
      <c r="Q401" t="str">
        <f>VLOOKUP($E401,MAPPING!$B$2:$F$7,3,0)</f>
        <v>DECIMAL</v>
      </c>
      <c r="R401" s="37" t="s">
        <v>23</v>
      </c>
      <c r="S401" s="27" t="s">
        <v>48</v>
      </c>
      <c r="T401" s="27" t="s">
        <v>48</v>
      </c>
      <c r="W401" t="str">
        <f t="shared" si="118"/>
        <v>CUST28 DECIMAL(10,2),</v>
      </c>
      <c r="X401" t="str">
        <f>VLOOKUP($E401,MAPPING!$B$2:$F$7,4,0)</f>
        <v>DECIMAL</v>
      </c>
      <c r="Y401" s="37" t="s">
        <v>23</v>
      </c>
      <c r="Z401" s="27" t="s">
        <v>48</v>
      </c>
      <c r="AA401" s="27" t="s">
        <v>48</v>
      </c>
      <c r="AD401" s="29" t="str">
        <f t="shared" si="119"/>
        <v>CUST28 DECIMAL(10,2),</v>
      </c>
      <c r="AE401" t="str">
        <f>VLOOKUP($E401,MAPPING!$B$2:$F$7,5,0)</f>
        <v>DECIMAL</v>
      </c>
      <c r="AF401" s="37" t="s">
        <v>23</v>
      </c>
      <c r="AG401" s="11" t="s">
        <v>48</v>
      </c>
      <c r="AH401" s="11" t="s">
        <v>48</v>
      </c>
      <c r="AK401" t="str">
        <f t="shared" si="120"/>
        <v>CUST28 DECIMAL(10,2),</v>
      </c>
    </row>
    <row r="402" ht="15.75" customHeight="1">
      <c r="C402" s="33">
        <v>29.0</v>
      </c>
      <c r="D402" s="36" t="s">
        <v>316</v>
      </c>
      <c r="E402" s="36" t="s">
        <v>17</v>
      </c>
      <c r="G402" t="s">
        <v>48</v>
      </c>
      <c r="H402" t="s">
        <v>48</v>
      </c>
      <c r="J402" t="str">
        <f>VLOOKUP($E402,MAPPING!$B$2:$F$7,2,0)</f>
        <v>DECIMAL</v>
      </c>
      <c r="K402" s="37" t="s">
        <v>23</v>
      </c>
      <c r="L402" t="s">
        <v>48</v>
      </c>
      <c r="M402" t="s">
        <v>48</v>
      </c>
      <c r="P402" t="str">
        <f t="shared" si="117"/>
        <v>CUST29 DECIMAL,</v>
      </c>
      <c r="Q402" t="str">
        <f>VLOOKUP($E402,MAPPING!$B$2:$F$7,3,0)</f>
        <v>DECIMAL</v>
      </c>
      <c r="R402" s="37" t="s">
        <v>23</v>
      </c>
      <c r="S402" s="27" t="s">
        <v>48</v>
      </c>
      <c r="T402" s="27" t="s">
        <v>48</v>
      </c>
      <c r="W402" t="str">
        <f t="shared" si="118"/>
        <v>CUST29 DECIMAL(10,2),</v>
      </c>
      <c r="X402" t="str">
        <f>VLOOKUP($E402,MAPPING!$B$2:$F$7,4,0)</f>
        <v>DECIMAL</v>
      </c>
      <c r="Y402" s="37" t="s">
        <v>23</v>
      </c>
      <c r="Z402" s="27" t="s">
        <v>48</v>
      </c>
      <c r="AA402" s="27" t="s">
        <v>48</v>
      </c>
      <c r="AD402" s="29" t="str">
        <f t="shared" si="119"/>
        <v>CUST29 DECIMAL(10,2),</v>
      </c>
      <c r="AE402" t="str">
        <f>VLOOKUP($E402,MAPPING!$B$2:$F$7,5,0)</f>
        <v>DECIMAL</v>
      </c>
      <c r="AF402" s="37" t="s">
        <v>23</v>
      </c>
      <c r="AG402" s="11" t="s">
        <v>48</v>
      </c>
      <c r="AH402" s="11" t="s">
        <v>48</v>
      </c>
      <c r="AK402" t="str">
        <f t="shared" si="120"/>
        <v>CUST29 DECIMAL(10,2),</v>
      </c>
    </row>
    <row r="403" ht="15.75" customHeight="1">
      <c r="C403" s="33">
        <v>30.0</v>
      </c>
      <c r="D403" s="36" t="s">
        <v>317</v>
      </c>
      <c r="E403" s="36" t="s">
        <v>17</v>
      </c>
      <c r="G403" t="s">
        <v>48</v>
      </c>
      <c r="H403" t="s">
        <v>48</v>
      </c>
      <c r="J403" t="str">
        <f>VLOOKUP($E403,MAPPING!$B$2:$F$7,2,0)</f>
        <v>DECIMAL</v>
      </c>
      <c r="K403" s="37" t="s">
        <v>23</v>
      </c>
      <c r="L403" t="s">
        <v>48</v>
      </c>
      <c r="M403" t="s">
        <v>48</v>
      </c>
      <c r="P403" t="str">
        <f t="shared" si="117"/>
        <v>CUST30 DECIMAL,</v>
      </c>
      <c r="Q403" t="str">
        <f>VLOOKUP($E403,MAPPING!$B$2:$F$7,3,0)</f>
        <v>DECIMAL</v>
      </c>
      <c r="R403" s="37" t="s">
        <v>23</v>
      </c>
      <c r="S403" s="27" t="s">
        <v>48</v>
      </c>
      <c r="T403" s="27" t="s">
        <v>48</v>
      </c>
      <c r="W403" t="str">
        <f t="shared" si="118"/>
        <v>CUST30 DECIMAL(10,2),</v>
      </c>
      <c r="X403" t="str">
        <f>VLOOKUP($E403,MAPPING!$B$2:$F$7,4,0)</f>
        <v>DECIMAL</v>
      </c>
      <c r="Y403" s="37" t="s">
        <v>23</v>
      </c>
      <c r="Z403" s="27" t="s">
        <v>48</v>
      </c>
      <c r="AA403" s="27" t="s">
        <v>48</v>
      </c>
      <c r="AD403" s="29" t="str">
        <f t="shared" si="119"/>
        <v>CUST30 DECIMAL(10,2),</v>
      </c>
      <c r="AE403" t="str">
        <f>VLOOKUP($E403,MAPPING!$B$2:$F$7,5,0)</f>
        <v>DECIMAL</v>
      </c>
      <c r="AF403" s="37" t="s">
        <v>23</v>
      </c>
      <c r="AG403" s="11" t="s">
        <v>48</v>
      </c>
      <c r="AH403" s="11" t="s">
        <v>48</v>
      </c>
      <c r="AK403" t="str">
        <f t="shared" si="120"/>
        <v>CUST30 DECIMAL(10,2),</v>
      </c>
    </row>
    <row r="404" ht="15.75" customHeight="1">
      <c r="C404" s="33">
        <v>31.0</v>
      </c>
      <c r="D404" s="36" t="s">
        <v>318</v>
      </c>
      <c r="E404" s="36" t="s">
        <v>17</v>
      </c>
      <c r="G404" t="s">
        <v>48</v>
      </c>
      <c r="H404" t="s">
        <v>48</v>
      </c>
      <c r="J404" t="str">
        <f>VLOOKUP($E404,MAPPING!$B$2:$F$7,2,0)</f>
        <v>DECIMAL</v>
      </c>
      <c r="K404" s="37" t="s">
        <v>23</v>
      </c>
      <c r="L404" t="s">
        <v>48</v>
      </c>
      <c r="M404" t="s">
        <v>48</v>
      </c>
      <c r="P404" t="str">
        <f t="shared" si="117"/>
        <v>CUST31 DECIMAL,</v>
      </c>
      <c r="Q404" t="str">
        <f>VLOOKUP($E404,MAPPING!$B$2:$F$7,3,0)</f>
        <v>DECIMAL</v>
      </c>
      <c r="R404" s="37" t="s">
        <v>23</v>
      </c>
      <c r="S404" s="27" t="s">
        <v>48</v>
      </c>
      <c r="T404" s="27" t="s">
        <v>48</v>
      </c>
      <c r="W404" t="str">
        <f t="shared" si="118"/>
        <v>CUST31 DECIMAL(10,2),</v>
      </c>
      <c r="X404" t="str">
        <f>VLOOKUP($E404,MAPPING!$B$2:$F$7,4,0)</f>
        <v>DECIMAL</v>
      </c>
      <c r="Y404" s="37" t="s">
        <v>23</v>
      </c>
      <c r="Z404" s="27" t="s">
        <v>48</v>
      </c>
      <c r="AA404" s="27" t="s">
        <v>48</v>
      </c>
      <c r="AD404" s="29" t="str">
        <f t="shared" si="119"/>
        <v>CUST31 DECIMAL(10,2),</v>
      </c>
      <c r="AE404" t="str">
        <f>VLOOKUP($E404,MAPPING!$B$2:$F$7,5,0)</f>
        <v>DECIMAL</v>
      </c>
      <c r="AF404" s="37" t="s">
        <v>23</v>
      </c>
      <c r="AG404" s="11" t="s">
        <v>48</v>
      </c>
      <c r="AH404" s="11" t="s">
        <v>48</v>
      </c>
      <c r="AK404" t="str">
        <f t="shared" si="120"/>
        <v>CUST31 DECIMAL(10,2),</v>
      </c>
    </row>
    <row r="405" ht="15.75" customHeight="1">
      <c r="C405" s="33">
        <v>32.0</v>
      </c>
      <c r="D405" s="36" t="s">
        <v>319</v>
      </c>
      <c r="E405" s="36" t="s">
        <v>17</v>
      </c>
      <c r="G405" t="s">
        <v>48</v>
      </c>
      <c r="H405" t="s">
        <v>48</v>
      </c>
      <c r="J405" t="str">
        <f>VLOOKUP($E405,MAPPING!$B$2:$F$7,2,0)</f>
        <v>DECIMAL</v>
      </c>
      <c r="K405" s="37" t="s">
        <v>23</v>
      </c>
      <c r="L405" t="s">
        <v>48</v>
      </c>
      <c r="M405" t="s">
        <v>48</v>
      </c>
      <c r="P405" t="str">
        <f t="shared" si="117"/>
        <v>CUST32 DECIMAL,</v>
      </c>
      <c r="Q405" t="str">
        <f>VLOOKUP($E405,MAPPING!$B$2:$F$7,3,0)</f>
        <v>DECIMAL</v>
      </c>
      <c r="R405" s="37" t="s">
        <v>23</v>
      </c>
      <c r="S405" s="27" t="s">
        <v>48</v>
      </c>
      <c r="T405" s="27" t="s">
        <v>48</v>
      </c>
      <c r="W405" t="str">
        <f t="shared" si="118"/>
        <v>CUST32 DECIMAL(10,2),</v>
      </c>
      <c r="X405" t="str">
        <f>VLOOKUP($E405,MAPPING!$B$2:$F$7,4,0)</f>
        <v>DECIMAL</v>
      </c>
      <c r="Y405" s="37" t="s">
        <v>23</v>
      </c>
      <c r="Z405" s="27" t="s">
        <v>48</v>
      </c>
      <c r="AA405" s="27" t="s">
        <v>48</v>
      </c>
      <c r="AD405" s="29" t="str">
        <f t="shared" si="119"/>
        <v>CUST32 DECIMAL(10,2),</v>
      </c>
      <c r="AE405" t="str">
        <f>VLOOKUP($E405,MAPPING!$B$2:$F$7,5,0)</f>
        <v>DECIMAL</v>
      </c>
      <c r="AF405" s="37" t="s">
        <v>23</v>
      </c>
      <c r="AG405" s="11" t="s">
        <v>48</v>
      </c>
      <c r="AH405" s="11" t="s">
        <v>48</v>
      </c>
      <c r="AK405" t="str">
        <f t="shared" si="120"/>
        <v>CUST32 DECIMAL(10,2),</v>
      </c>
    </row>
    <row r="406" ht="15.75" customHeight="1">
      <c r="C406" s="33">
        <v>33.0</v>
      </c>
      <c r="D406" s="36" t="s">
        <v>320</v>
      </c>
      <c r="E406" s="36" t="s">
        <v>17</v>
      </c>
      <c r="G406" t="s">
        <v>48</v>
      </c>
      <c r="H406" t="s">
        <v>48</v>
      </c>
      <c r="J406" t="str">
        <f>VLOOKUP($E406,MAPPING!$B$2:$F$7,2,0)</f>
        <v>DECIMAL</v>
      </c>
      <c r="K406" s="37" t="s">
        <v>23</v>
      </c>
      <c r="L406" t="s">
        <v>48</v>
      </c>
      <c r="M406" t="s">
        <v>48</v>
      </c>
      <c r="P406" t="str">
        <f t="shared" si="117"/>
        <v>CUST33 DECIMAL,</v>
      </c>
      <c r="Q406" t="str">
        <f>VLOOKUP($E406,MAPPING!$B$2:$F$7,3,0)</f>
        <v>DECIMAL</v>
      </c>
      <c r="R406" s="37" t="s">
        <v>23</v>
      </c>
      <c r="S406" s="27" t="s">
        <v>48</v>
      </c>
      <c r="T406" s="27" t="s">
        <v>48</v>
      </c>
      <c r="W406" t="str">
        <f t="shared" si="118"/>
        <v>CUST33 DECIMAL(10,2),</v>
      </c>
      <c r="X406" t="str">
        <f>VLOOKUP($E406,MAPPING!$B$2:$F$7,4,0)</f>
        <v>DECIMAL</v>
      </c>
      <c r="Y406" s="37" t="s">
        <v>23</v>
      </c>
      <c r="Z406" s="27" t="s">
        <v>48</v>
      </c>
      <c r="AA406" s="27" t="s">
        <v>48</v>
      </c>
      <c r="AD406" s="29" t="str">
        <f t="shared" si="119"/>
        <v>CUST33 DECIMAL(10,2),</v>
      </c>
      <c r="AE406" t="str">
        <f>VLOOKUP($E406,MAPPING!$B$2:$F$7,5,0)</f>
        <v>DECIMAL</v>
      </c>
      <c r="AF406" s="37" t="s">
        <v>23</v>
      </c>
      <c r="AG406" s="11" t="s">
        <v>48</v>
      </c>
      <c r="AH406" s="11" t="s">
        <v>48</v>
      </c>
      <c r="AK406" t="str">
        <f t="shared" si="120"/>
        <v>CUST33 DECIMAL(10,2),</v>
      </c>
    </row>
    <row r="407" ht="15.75" customHeight="1">
      <c r="C407" s="33">
        <v>34.0</v>
      </c>
      <c r="D407" s="36" t="s">
        <v>321</v>
      </c>
      <c r="E407" s="36" t="s">
        <v>17</v>
      </c>
      <c r="G407" t="s">
        <v>48</v>
      </c>
      <c r="H407" t="s">
        <v>48</v>
      </c>
      <c r="J407" t="str">
        <f>VLOOKUP($E407,MAPPING!$B$2:$F$7,2,0)</f>
        <v>DECIMAL</v>
      </c>
      <c r="K407" s="37" t="s">
        <v>23</v>
      </c>
      <c r="L407" t="s">
        <v>48</v>
      </c>
      <c r="M407" t="s">
        <v>48</v>
      </c>
      <c r="P407" t="str">
        <f t="shared" si="117"/>
        <v>CUST34 DECIMAL,</v>
      </c>
      <c r="Q407" t="str">
        <f>VLOOKUP($E407,MAPPING!$B$2:$F$7,3,0)</f>
        <v>DECIMAL</v>
      </c>
      <c r="R407" s="37" t="s">
        <v>23</v>
      </c>
      <c r="S407" s="27" t="s">
        <v>48</v>
      </c>
      <c r="T407" s="27" t="s">
        <v>48</v>
      </c>
      <c r="W407" t="str">
        <f t="shared" si="118"/>
        <v>CUST34 DECIMAL(10,2),</v>
      </c>
      <c r="X407" t="str">
        <f>VLOOKUP($E407,MAPPING!$B$2:$F$7,4,0)</f>
        <v>DECIMAL</v>
      </c>
      <c r="Y407" s="37" t="s">
        <v>23</v>
      </c>
      <c r="Z407" s="27" t="s">
        <v>48</v>
      </c>
      <c r="AA407" s="27" t="s">
        <v>48</v>
      </c>
      <c r="AD407" s="29" t="str">
        <f t="shared" si="119"/>
        <v>CUST34 DECIMAL(10,2),</v>
      </c>
      <c r="AE407" t="str">
        <f>VLOOKUP($E407,MAPPING!$B$2:$F$7,5,0)</f>
        <v>DECIMAL</v>
      </c>
      <c r="AF407" s="37" t="s">
        <v>23</v>
      </c>
      <c r="AG407" s="11" t="s">
        <v>48</v>
      </c>
      <c r="AH407" s="11" t="s">
        <v>48</v>
      </c>
      <c r="AK407" t="str">
        <f t="shared" si="120"/>
        <v>CUST34 DECIMAL(10,2),</v>
      </c>
    </row>
    <row r="408" ht="15.75" customHeight="1">
      <c r="C408" s="33">
        <v>35.0</v>
      </c>
      <c r="D408" s="36" t="s">
        <v>322</v>
      </c>
      <c r="E408" s="36" t="s">
        <v>17</v>
      </c>
      <c r="G408" t="s">
        <v>48</v>
      </c>
      <c r="H408" t="s">
        <v>48</v>
      </c>
      <c r="J408" t="str">
        <f>VLOOKUP($E408,MAPPING!$B$2:$F$7,2,0)</f>
        <v>DECIMAL</v>
      </c>
      <c r="K408" s="37" t="s">
        <v>23</v>
      </c>
      <c r="L408" t="s">
        <v>48</v>
      </c>
      <c r="M408" t="s">
        <v>48</v>
      </c>
      <c r="P408" t="str">
        <f t="shared" si="117"/>
        <v>CUST35 DECIMAL,</v>
      </c>
      <c r="Q408" t="str">
        <f>VLOOKUP($E408,MAPPING!$B$2:$F$7,3,0)</f>
        <v>DECIMAL</v>
      </c>
      <c r="R408" s="37" t="s">
        <v>23</v>
      </c>
      <c r="S408" s="27" t="s">
        <v>48</v>
      </c>
      <c r="T408" s="27" t="s">
        <v>48</v>
      </c>
      <c r="W408" t="str">
        <f t="shared" si="118"/>
        <v>CUST35 DECIMAL(10,2),</v>
      </c>
      <c r="X408" t="str">
        <f>VLOOKUP($E408,MAPPING!$B$2:$F$7,4,0)</f>
        <v>DECIMAL</v>
      </c>
      <c r="Y408" s="37" t="s">
        <v>23</v>
      </c>
      <c r="Z408" s="27" t="s">
        <v>48</v>
      </c>
      <c r="AA408" s="27" t="s">
        <v>48</v>
      </c>
      <c r="AD408" s="29" t="str">
        <f t="shared" si="119"/>
        <v>CUST35 DECIMAL(10,2),</v>
      </c>
      <c r="AE408" t="str">
        <f>VLOOKUP($E408,MAPPING!$B$2:$F$7,5,0)</f>
        <v>DECIMAL</v>
      </c>
      <c r="AF408" s="37" t="s">
        <v>23</v>
      </c>
      <c r="AG408" s="11" t="s">
        <v>48</v>
      </c>
      <c r="AH408" s="11" t="s">
        <v>48</v>
      </c>
      <c r="AK408" t="str">
        <f t="shared" si="120"/>
        <v>CUST35 DECIMAL(10,2),</v>
      </c>
    </row>
    <row r="409" ht="15.75" customHeight="1">
      <c r="C409" s="33">
        <v>36.0</v>
      </c>
      <c r="D409" s="36" t="s">
        <v>323</v>
      </c>
      <c r="E409" s="36" t="s">
        <v>17</v>
      </c>
      <c r="G409" t="s">
        <v>48</v>
      </c>
      <c r="H409" t="s">
        <v>48</v>
      </c>
      <c r="J409" t="str">
        <f>VLOOKUP($E409,MAPPING!$B$2:$F$7,2,0)</f>
        <v>DECIMAL</v>
      </c>
      <c r="K409" s="37" t="s">
        <v>23</v>
      </c>
      <c r="L409" t="s">
        <v>48</v>
      </c>
      <c r="M409" t="s">
        <v>48</v>
      </c>
      <c r="P409" t="str">
        <f t="shared" si="117"/>
        <v>CUST36 DECIMAL,</v>
      </c>
      <c r="Q409" t="str">
        <f>VLOOKUP($E409,MAPPING!$B$2:$F$7,3,0)</f>
        <v>DECIMAL</v>
      </c>
      <c r="R409" s="37" t="s">
        <v>23</v>
      </c>
      <c r="S409" s="27" t="s">
        <v>48</v>
      </c>
      <c r="T409" s="27" t="s">
        <v>48</v>
      </c>
      <c r="W409" t="str">
        <f t="shared" si="118"/>
        <v>CUST36 DECIMAL(10,2),</v>
      </c>
      <c r="X409" t="str">
        <f>VLOOKUP($E409,MAPPING!$B$2:$F$7,4,0)</f>
        <v>DECIMAL</v>
      </c>
      <c r="Y409" s="37" t="s">
        <v>23</v>
      </c>
      <c r="Z409" s="27" t="s">
        <v>48</v>
      </c>
      <c r="AA409" s="27" t="s">
        <v>48</v>
      </c>
      <c r="AD409" s="29" t="str">
        <f t="shared" si="119"/>
        <v>CUST36 DECIMAL(10,2),</v>
      </c>
      <c r="AE409" t="str">
        <f>VLOOKUP($E409,MAPPING!$B$2:$F$7,5,0)</f>
        <v>DECIMAL</v>
      </c>
      <c r="AF409" s="37" t="s">
        <v>23</v>
      </c>
      <c r="AG409" s="11" t="s">
        <v>48</v>
      </c>
      <c r="AH409" s="11" t="s">
        <v>48</v>
      </c>
      <c r="AK409" t="str">
        <f t="shared" si="120"/>
        <v>CUST36 DECIMAL(10,2),</v>
      </c>
    </row>
    <row r="410" ht="15.75" customHeight="1">
      <c r="C410" s="33">
        <v>37.0</v>
      </c>
      <c r="D410" s="36" t="s">
        <v>324</v>
      </c>
      <c r="E410" s="36" t="s">
        <v>17</v>
      </c>
      <c r="G410" t="s">
        <v>48</v>
      </c>
      <c r="H410" t="s">
        <v>48</v>
      </c>
      <c r="J410" t="str">
        <f>VLOOKUP($E410,MAPPING!$B$2:$F$7,2,0)</f>
        <v>DECIMAL</v>
      </c>
      <c r="K410" s="37" t="s">
        <v>23</v>
      </c>
      <c r="L410" t="s">
        <v>48</v>
      </c>
      <c r="M410" t="s">
        <v>48</v>
      </c>
      <c r="P410" t="str">
        <f t="shared" si="117"/>
        <v>CUST37 DECIMAL,</v>
      </c>
      <c r="Q410" t="str">
        <f>VLOOKUP($E410,MAPPING!$B$2:$F$7,3,0)</f>
        <v>DECIMAL</v>
      </c>
      <c r="R410" s="37" t="s">
        <v>23</v>
      </c>
      <c r="S410" s="27" t="s">
        <v>48</v>
      </c>
      <c r="T410" s="27" t="s">
        <v>48</v>
      </c>
      <c r="W410" t="str">
        <f t="shared" si="118"/>
        <v>CUST37 DECIMAL(10,2),</v>
      </c>
      <c r="X410" t="str">
        <f>VLOOKUP($E410,MAPPING!$B$2:$F$7,4,0)</f>
        <v>DECIMAL</v>
      </c>
      <c r="Y410" s="37" t="s">
        <v>23</v>
      </c>
      <c r="Z410" s="27" t="s">
        <v>48</v>
      </c>
      <c r="AA410" s="27" t="s">
        <v>48</v>
      </c>
      <c r="AD410" s="29" t="str">
        <f t="shared" si="119"/>
        <v>CUST37 DECIMAL(10,2),</v>
      </c>
      <c r="AE410" t="str">
        <f>VLOOKUP($E410,MAPPING!$B$2:$F$7,5,0)</f>
        <v>DECIMAL</v>
      </c>
      <c r="AF410" s="37" t="s">
        <v>23</v>
      </c>
      <c r="AG410" s="11" t="s">
        <v>48</v>
      </c>
      <c r="AH410" s="11" t="s">
        <v>48</v>
      </c>
      <c r="AK410" t="str">
        <f t="shared" si="120"/>
        <v>CUST37 DECIMAL(10,2),</v>
      </c>
    </row>
    <row r="411" ht="15.75" customHeight="1">
      <c r="C411" s="33">
        <v>38.0</v>
      </c>
      <c r="D411" s="36" t="s">
        <v>325</v>
      </c>
      <c r="E411" s="36" t="s">
        <v>17</v>
      </c>
      <c r="G411" t="s">
        <v>48</v>
      </c>
      <c r="H411" t="s">
        <v>48</v>
      </c>
      <c r="J411" t="str">
        <f>VLOOKUP($E411,MAPPING!$B$2:$F$7,2,0)</f>
        <v>DECIMAL</v>
      </c>
      <c r="K411" s="37" t="s">
        <v>23</v>
      </c>
      <c r="L411" t="s">
        <v>48</v>
      </c>
      <c r="M411" t="s">
        <v>48</v>
      </c>
      <c r="P411" t="str">
        <f t="shared" si="117"/>
        <v>CUST38 DECIMAL,</v>
      </c>
      <c r="Q411" t="str">
        <f>VLOOKUP($E411,MAPPING!$B$2:$F$7,3,0)</f>
        <v>DECIMAL</v>
      </c>
      <c r="R411" s="37" t="s">
        <v>23</v>
      </c>
      <c r="S411" s="27" t="s">
        <v>48</v>
      </c>
      <c r="T411" s="27" t="s">
        <v>48</v>
      </c>
      <c r="W411" t="str">
        <f t="shared" si="118"/>
        <v>CUST38 DECIMAL(10,2),</v>
      </c>
      <c r="X411" t="str">
        <f>VLOOKUP($E411,MAPPING!$B$2:$F$7,4,0)</f>
        <v>DECIMAL</v>
      </c>
      <c r="Y411" s="37" t="s">
        <v>23</v>
      </c>
      <c r="Z411" s="27" t="s">
        <v>48</v>
      </c>
      <c r="AA411" s="27" t="s">
        <v>48</v>
      </c>
      <c r="AD411" s="29" t="str">
        <f t="shared" si="119"/>
        <v>CUST38 DECIMAL(10,2),</v>
      </c>
      <c r="AE411" t="str">
        <f>VLOOKUP($E411,MAPPING!$B$2:$F$7,5,0)</f>
        <v>DECIMAL</v>
      </c>
      <c r="AF411" s="37" t="s">
        <v>23</v>
      </c>
      <c r="AG411" s="11" t="s">
        <v>48</v>
      </c>
      <c r="AH411" s="11" t="s">
        <v>48</v>
      </c>
      <c r="AK411" t="str">
        <f t="shared" si="120"/>
        <v>CUST38 DECIMAL(10,2),</v>
      </c>
    </row>
    <row r="412" ht="15.75" customHeight="1">
      <c r="C412" s="33">
        <v>39.0</v>
      </c>
      <c r="D412" s="36" t="s">
        <v>326</v>
      </c>
      <c r="E412" s="36" t="s">
        <v>17</v>
      </c>
      <c r="G412" t="s">
        <v>48</v>
      </c>
      <c r="H412" t="s">
        <v>48</v>
      </c>
      <c r="J412" t="str">
        <f>VLOOKUP($E412,MAPPING!$B$2:$F$7,2,0)</f>
        <v>DECIMAL</v>
      </c>
      <c r="K412" s="37" t="s">
        <v>23</v>
      </c>
      <c r="L412" t="s">
        <v>48</v>
      </c>
      <c r="M412" t="s">
        <v>48</v>
      </c>
      <c r="P412" t="str">
        <f t="shared" si="117"/>
        <v>CUST39 DECIMAL,</v>
      </c>
      <c r="Q412" t="str">
        <f>VLOOKUP($E412,MAPPING!$B$2:$F$7,3,0)</f>
        <v>DECIMAL</v>
      </c>
      <c r="R412" s="37" t="s">
        <v>23</v>
      </c>
      <c r="S412" s="27" t="s">
        <v>48</v>
      </c>
      <c r="T412" s="27" t="s">
        <v>48</v>
      </c>
      <c r="W412" t="str">
        <f t="shared" si="118"/>
        <v>CUST39 DECIMAL(10,2),</v>
      </c>
      <c r="X412" t="str">
        <f>VLOOKUP($E412,MAPPING!$B$2:$F$7,4,0)</f>
        <v>DECIMAL</v>
      </c>
      <c r="Y412" s="37" t="s">
        <v>23</v>
      </c>
      <c r="Z412" s="27" t="s">
        <v>48</v>
      </c>
      <c r="AA412" s="27" t="s">
        <v>48</v>
      </c>
      <c r="AD412" s="29" t="str">
        <f t="shared" si="119"/>
        <v>CUST39 DECIMAL(10,2),</v>
      </c>
      <c r="AE412" t="str">
        <f>VLOOKUP($E412,MAPPING!$B$2:$F$7,5,0)</f>
        <v>DECIMAL</v>
      </c>
      <c r="AF412" s="37" t="s">
        <v>23</v>
      </c>
      <c r="AG412" s="11" t="s">
        <v>48</v>
      </c>
      <c r="AH412" s="11" t="s">
        <v>48</v>
      </c>
      <c r="AK412" t="str">
        <f t="shared" si="120"/>
        <v>CUST39 DECIMAL(10,2),</v>
      </c>
    </row>
    <row r="413" ht="15.75" customHeight="1">
      <c r="C413" s="33">
        <v>40.0</v>
      </c>
      <c r="D413" s="36" t="s">
        <v>327</v>
      </c>
      <c r="E413" s="36" t="s">
        <v>17</v>
      </c>
      <c r="G413" t="s">
        <v>48</v>
      </c>
      <c r="H413" t="s">
        <v>48</v>
      </c>
      <c r="J413" t="str">
        <f>VLOOKUP($E413,MAPPING!$B$2:$F$7,2,0)</f>
        <v>DECIMAL</v>
      </c>
      <c r="K413" s="37" t="s">
        <v>23</v>
      </c>
      <c r="L413" t="s">
        <v>48</v>
      </c>
      <c r="M413" t="s">
        <v>48</v>
      </c>
      <c r="P413" t="str">
        <f t="shared" si="117"/>
        <v>CUST40 DECIMAL,</v>
      </c>
      <c r="Q413" t="str">
        <f>VLOOKUP($E413,MAPPING!$B$2:$F$7,3,0)</f>
        <v>DECIMAL</v>
      </c>
      <c r="R413" s="37" t="s">
        <v>23</v>
      </c>
      <c r="S413" s="27" t="s">
        <v>48</v>
      </c>
      <c r="T413" s="27" t="s">
        <v>48</v>
      </c>
      <c r="W413" t="str">
        <f t="shared" si="118"/>
        <v>CUST40 DECIMAL(10,2),</v>
      </c>
      <c r="X413" t="str">
        <f>VLOOKUP($E413,MAPPING!$B$2:$F$7,4,0)</f>
        <v>DECIMAL</v>
      </c>
      <c r="Y413" s="37" t="s">
        <v>23</v>
      </c>
      <c r="Z413" s="27" t="s">
        <v>48</v>
      </c>
      <c r="AA413" s="27" t="s">
        <v>48</v>
      </c>
      <c r="AD413" s="29" t="str">
        <f t="shared" si="119"/>
        <v>CUST40 DECIMAL(10,2),</v>
      </c>
      <c r="AE413" t="str">
        <f>VLOOKUP($E413,MAPPING!$B$2:$F$7,5,0)</f>
        <v>DECIMAL</v>
      </c>
      <c r="AF413" s="37" t="s">
        <v>23</v>
      </c>
      <c r="AG413" s="11" t="s">
        <v>48</v>
      </c>
      <c r="AH413" s="11" t="s">
        <v>48</v>
      </c>
      <c r="AK413" t="str">
        <f t="shared" si="120"/>
        <v>CUST40 DECIMAL(10,2),</v>
      </c>
    </row>
    <row r="414" ht="15.75" customHeight="1">
      <c r="C414" s="33">
        <v>41.0</v>
      </c>
      <c r="D414" s="36" t="s">
        <v>328</v>
      </c>
      <c r="E414" s="36" t="s">
        <v>17</v>
      </c>
      <c r="G414" t="s">
        <v>48</v>
      </c>
      <c r="H414" t="s">
        <v>48</v>
      </c>
      <c r="J414" t="str">
        <f>VLOOKUP($E414,MAPPING!$B$2:$F$7,2,0)</f>
        <v>DECIMAL</v>
      </c>
      <c r="K414" s="37" t="s">
        <v>23</v>
      </c>
      <c r="L414" t="s">
        <v>48</v>
      </c>
      <c r="M414" t="s">
        <v>48</v>
      </c>
      <c r="P414" t="str">
        <f t="shared" si="117"/>
        <v>CUST41 DECIMAL,</v>
      </c>
      <c r="Q414" t="str">
        <f>VLOOKUP($E414,MAPPING!$B$2:$F$7,3,0)</f>
        <v>DECIMAL</v>
      </c>
      <c r="R414" s="37" t="s">
        <v>23</v>
      </c>
      <c r="S414" s="27" t="s">
        <v>48</v>
      </c>
      <c r="T414" s="27" t="s">
        <v>48</v>
      </c>
      <c r="W414" t="str">
        <f t="shared" si="118"/>
        <v>CUST41 DECIMAL(10,2),</v>
      </c>
      <c r="X414" t="str">
        <f>VLOOKUP($E414,MAPPING!$B$2:$F$7,4,0)</f>
        <v>DECIMAL</v>
      </c>
      <c r="Y414" s="37" t="s">
        <v>23</v>
      </c>
      <c r="Z414" s="27" t="s">
        <v>48</v>
      </c>
      <c r="AA414" s="27" t="s">
        <v>48</v>
      </c>
      <c r="AD414" s="29" t="str">
        <f t="shared" si="119"/>
        <v>CUST41 DECIMAL(10,2),</v>
      </c>
      <c r="AE414" t="str">
        <f>VLOOKUP($E414,MAPPING!$B$2:$F$7,5,0)</f>
        <v>DECIMAL</v>
      </c>
      <c r="AF414" s="37" t="s">
        <v>23</v>
      </c>
      <c r="AG414" s="11" t="s">
        <v>48</v>
      </c>
      <c r="AH414" s="11" t="s">
        <v>48</v>
      </c>
      <c r="AK414" t="str">
        <f t="shared" si="120"/>
        <v>CUST41 DECIMAL(10,2),</v>
      </c>
    </row>
    <row r="415" ht="15.75" customHeight="1">
      <c r="C415" s="33">
        <v>42.0</v>
      </c>
      <c r="D415" s="36" t="s">
        <v>329</v>
      </c>
      <c r="E415" s="36" t="s">
        <v>17</v>
      </c>
      <c r="G415" t="s">
        <v>48</v>
      </c>
      <c r="H415" t="s">
        <v>48</v>
      </c>
      <c r="J415" t="str">
        <f>VLOOKUP($E415,MAPPING!$B$2:$F$7,2,0)</f>
        <v>DECIMAL</v>
      </c>
      <c r="K415" s="37" t="s">
        <v>23</v>
      </c>
      <c r="L415" t="s">
        <v>48</v>
      </c>
      <c r="M415" t="s">
        <v>48</v>
      </c>
      <c r="P415" t="str">
        <f t="shared" si="117"/>
        <v>CUST42 DECIMAL,</v>
      </c>
      <c r="Q415" t="str">
        <f>VLOOKUP($E415,MAPPING!$B$2:$F$7,3,0)</f>
        <v>DECIMAL</v>
      </c>
      <c r="R415" s="37" t="s">
        <v>23</v>
      </c>
      <c r="S415" s="27" t="s">
        <v>48</v>
      </c>
      <c r="T415" s="27" t="s">
        <v>48</v>
      </c>
      <c r="W415" t="str">
        <f t="shared" si="118"/>
        <v>CUST42 DECIMAL(10,2),</v>
      </c>
      <c r="X415" t="str">
        <f>VLOOKUP($E415,MAPPING!$B$2:$F$7,4,0)</f>
        <v>DECIMAL</v>
      </c>
      <c r="Y415" s="37" t="s">
        <v>23</v>
      </c>
      <c r="Z415" s="27" t="s">
        <v>48</v>
      </c>
      <c r="AA415" s="27" t="s">
        <v>48</v>
      </c>
      <c r="AD415" s="29" t="str">
        <f t="shared" si="119"/>
        <v>CUST42 DECIMAL(10,2),</v>
      </c>
      <c r="AE415" t="str">
        <f>VLOOKUP($E415,MAPPING!$B$2:$F$7,5,0)</f>
        <v>DECIMAL</v>
      </c>
      <c r="AF415" s="37" t="s">
        <v>23</v>
      </c>
      <c r="AG415" s="11" t="s">
        <v>48</v>
      </c>
      <c r="AH415" s="11" t="s">
        <v>48</v>
      </c>
      <c r="AK415" t="str">
        <f t="shared" si="120"/>
        <v>CUST42 DECIMAL(10,2),</v>
      </c>
    </row>
    <row r="416" ht="15.75" customHeight="1">
      <c r="C416" s="33">
        <v>43.0</v>
      </c>
      <c r="D416" s="36" t="s">
        <v>330</v>
      </c>
      <c r="E416" s="36" t="s">
        <v>17</v>
      </c>
      <c r="G416" t="s">
        <v>48</v>
      </c>
      <c r="H416" t="s">
        <v>48</v>
      </c>
      <c r="J416" t="str">
        <f>VLOOKUP($E416,MAPPING!$B$2:$F$7,2,0)</f>
        <v>DECIMAL</v>
      </c>
      <c r="K416" s="37" t="s">
        <v>23</v>
      </c>
      <c r="L416" t="s">
        <v>48</v>
      </c>
      <c r="M416" t="s">
        <v>48</v>
      </c>
      <c r="P416" t="str">
        <f t="shared" si="117"/>
        <v>CUST43 DECIMAL,</v>
      </c>
      <c r="Q416" t="str">
        <f>VLOOKUP($E416,MAPPING!$B$2:$F$7,3,0)</f>
        <v>DECIMAL</v>
      </c>
      <c r="R416" s="37" t="s">
        <v>23</v>
      </c>
      <c r="S416" s="27" t="s">
        <v>48</v>
      </c>
      <c r="T416" s="27" t="s">
        <v>48</v>
      </c>
      <c r="W416" t="str">
        <f t="shared" si="118"/>
        <v>CUST43 DECIMAL(10,2),</v>
      </c>
      <c r="X416" t="str">
        <f>VLOOKUP($E416,MAPPING!$B$2:$F$7,4,0)</f>
        <v>DECIMAL</v>
      </c>
      <c r="Y416" s="37" t="s">
        <v>23</v>
      </c>
      <c r="Z416" s="27" t="s">
        <v>48</v>
      </c>
      <c r="AA416" s="27" t="s">
        <v>48</v>
      </c>
      <c r="AD416" s="29" t="str">
        <f t="shared" si="119"/>
        <v>CUST43 DECIMAL(10,2),</v>
      </c>
      <c r="AE416" t="str">
        <f>VLOOKUP($E416,MAPPING!$B$2:$F$7,5,0)</f>
        <v>DECIMAL</v>
      </c>
      <c r="AF416" s="37" t="s">
        <v>23</v>
      </c>
      <c r="AG416" s="11" t="s">
        <v>48</v>
      </c>
      <c r="AH416" s="11" t="s">
        <v>48</v>
      </c>
      <c r="AK416" t="str">
        <f t="shared" si="120"/>
        <v>CUST43 DECIMAL(10,2),</v>
      </c>
    </row>
    <row r="417" ht="15.75" customHeight="1">
      <c r="C417" s="33">
        <v>44.0</v>
      </c>
      <c r="D417" s="36" t="s">
        <v>331</v>
      </c>
      <c r="E417" s="36" t="s">
        <v>17</v>
      </c>
      <c r="G417" t="s">
        <v>48</v>
      </c>
      <c r="H417" t="s">
        <v>48</v>
      </c>
      <c r="J417" t="str">
        <f>VLOOKUP($E417,MAPPING!$B$2:$F$7,2,0)</f>
        <v>DECIMAL</v>
      </c>
      <c r="K417" s="37" t="s">
        <v>23</v>
      </c>
      <c r="L417" t="s">
        <v>48</v>
      </c>
      <c r="M417" t="s">
        <v>48</v>
      </c>
      <c r="P417" t="str">
        <f t="shared" si="117"/>
        <v>CUST44 DECIMAL,</v>
      </c>
      <c r="Q417" t="str">
        <f>VLOOKUP($E417,MAPPING!$B$2:$F$7,3,0)</f>
        <v>DECIMAL</v>
      </c>
      <c r="R417" s="37" t="s">
        <v>23</v>
      </c>
      <c r="S417" s="27" t="s">
        <v>48</v>
      </c>
      <c r="T417" s="27" t="s">
        <v>48</v>
      </c>
      <c r="W417" t="str">
        <f t="shared" si="118"/>
        <v>CUST44 DECIMAL(10,2),</v>
      </c>
      <c r="X417" t="str">
        <f>VLOOKUP($E417,MAPPING!$B$2:$F$7,4,0)</f>
        <v>DECIMAL</v>
      </c>
      <c r="Y417" s="37" t="s">
        <v>23</v>
      </c>
      <c r="Z417" s="27" t="s">
        <v>48</v>
      </c>
      <c r="AA417" s="27" t="s">
        <v>48</v>
      </c>
      <c r="AD417" s="29" t="str">
        <f t="shared" si="119"/>
        <v>CUST44 DECIMAL(10,2),</v>
      </c>
      <c r="AE417" t="str">
        <f>VLOOKUP($E417,MAPPING!$B$2:$F$7,5,0)</f>
        <v>DECIMAL</v>
      </c>
      <c r="AF417" s="37" t="s">
        <v>23</v>
      </c>
      <c r="AG417" s="11" t="s">
        <v>48</v>
      </c>
      <c r="AH417" s="11" t="s">
        <v>48</v>
      </c>
      <c r="AK417" t="str">
        <f t="shared" si="120"/>
        <v>CUST44 DECIMAL(10,2),</v>
      </c>
    </row>
    <row r="418" ht="15.75" customHeight="1">
      <c r="C418" s="33">
        <v>45.0</v>
      </c>
      <c r="D418" s="36" t="s">
        <v>332</v>
      </c>
      <c r="E418" s="36" t="s">
        <v>17</v>
      </c>
      <c r="G418" t="s">
        <v>48</v>
      </c>
      <c r="H418" t="s">
        <v>48</v>
      </c>
      <c r="J418" t="str">
        <f>VLOOKUP($E418,MAPPING!$B$2:$F$7,2,0)</f>
        <v>DECIMAL</v>
      </c>
      <c r="K418" s="37" t="s">
        <v>23</v>
      </c>
      <c r="L418" t="s">
        <v>48</v>
      </c>
      <c r="M418" t="s">
        <v>48</v>
      </c>
      <c r="P418" t="str">
        <f t="shared" si="117"/>
        <v>CUST45 DECIMAL,</v>
      </c>
      <c r="Q418" t="str">
        <f>VLOOKUP($E418,MAPPING!$B$2:$F$7,3,0)</f>
        <v>DECIMAL</v>
      </c>
      <c r="R418" s="37" t="s">
        <v>23</v>
      </c>
      <c r="S418" s="27" t="s">
        <v>48</v>
      </c>
      <c r="T418" s="27" t="s">
        <v>48</v>
      </c>
      <c r="W418" t="str">
        <f t="shared" si="118"/>
        <v>CUST45 DECIMAL(10,2),</v>
      </c>
      <c r="X418" t="str">
        <f>VLOOKUP($E418,MAPPING!$B$2:$F$7,4,0)</f>
        <v>DECIMAL</v>
      </c>
      <c r="Y418" s="37" t="s">
        <v>23</v>
      </c>
      <c r="Z418" s="27" t="s">
        <v>48</v>
      </c>
      <c r="AA418" s="27" t="s">
        <v>48</v>
      </c>
      <c r="AD418" s="29" t="str">
        <f t="shared" si="119"/>
        <v>CUST45 DECIMAL(10,2),</v>
      </c>
      <c r="AE418" t="str">
        <f>VLOOKUP($E418,MAPPING!$B$2:$F$7,5,0)</f>
        <v>DECIMAL</v>
      </c>
      <c r="AF418" s="37" t="s">
        <v>23</v>
      </c>
      <c r="AG418" s="11" t="s">
        <v>48</v>
      </c>
      <c r="AH418" s="11" t="s">
        <v>48</v>
      </c>
      <c r="AK418" t="str">
        <f t="shared" si="120"/>
        <v>CUST45 DECIMAL(10,2),</v>
      </c>
    </row>
    <row r="419" ht="15.75" customHeight="1">
      <c r="C419" s="33">
        <v>46.0</v>
      </c>
      <c r="D419" s="36" t="s">
        <v>333</v>
      </c>
      <c r="E419" s="36" t="s">
        <v>17</v>
      </c>
      <c r="G419" t="s">
        <v>48</v>
      </c>
      <c r="H419" t="s">
        <v>48</v>
      </c>
      <c r="J419" t="str">
        <f>VLOOKUP($E419,MAPPING!$B$2:$F$7,2,0)</f>
        <v>DECIMAL</v>
      </c>
      <c r="K419" s="37" t="s">
        <v>23</v>
      </c>
      <c r="L419" t="s">
        <v>48</v>
      </c>
      <c r="M419" t="s">
        <v>48</v>
      </c>
      <c r="P419" t="str">
        <f t="shared" si="117"/>
        <v>CUST46 DECIMAL,</v>
      </c>
      <c r="Q419" t="str">
        <f>VLOOKUP($E419,MAPPING!$B$2:$F$7,3,0)</f>
        <v>DECIMAL</v>
      </c>
      <c r="R419" s="37" t="s">
        <v>23</v>
      </c>
      <c r="S419" s="27" t="s">
        <v>48</v>
      </c>
      <c r="T419" s="27" t="s">
        <v>48</v>
      </c>
      <c r="W419" t="str">
        <f t="shared" si="118"/>
        <v>CUST46 DECIMAL(10,2),</v>
      </c>
      <c r="X419" t="str">
        <f>VLOOKUP($E419,MAPPING!$B$2:$F$7,4,0)</f>
        <v>DECIMAL</v>
      </c>
      <c r="Y419" s="37" t="s">
        <v>23</v>
      </c>
      <c r="Z419" s="27" t="s">
        <v>48</v>
      </c>
      <c r="AA419" s="27" t="s">
        <v>48</v>
      </c>
      <c r="AD419" s="29" t="str">
        <f t="shared" si="119"/>
        <v>CUST46 DECIMAL(10,2),</v>
      </c>
      <c r="AE419" t="str">
        <f>VLOOKUP($E419,MAPPING!$B$2:$F$7,5,0)</f>
        <v>DECIMAL</v>
      </c>
      <c r="AF419" s="37" t="s">
        <v>23</v>
      </c>
      <c r="AG419" s="11" t="s">
        <v>48</v>
      </c>
      <c r="AH419" s="11" t="s">
        <v>48</v>
      </c>
      <c r="AK419" t="str">
        <f t="shared" si="120"/>
        <v>CUST46 DECIMAL(10,2),</v>
      </c>
    </row>
    <row r="420" ht="15.75" customHeight="1">
      <c r="C420" s="33">
        <v>47.0</v>
      </c>
      <c r="D420" s="36" t="s">
        <v>334</v>
      </c>
      <c r="E420" s="36" t="s">
        <v>17</v>
      </c>
      <c r="G420" t="s">
        <v>48</v>
      </c>
      <c r="H420" t="s">
        <v>48</v>
      </c>
      <c r="J420" t="str">
        <f>VLOOKUP($E420,MAPPING!$B$2:$F$7,2,0)</f>
        <v>DECIMAL</v>
      </c>
      <c r="K420" s="37" t="s">
        <v>23</v>
      </c>
      <c r="L420" t="s">
        <v>48</v>
      </c>
      <c r="M420" t="s">
        <v>48</v>
      </c>
      <c r="P420" t="str">
        <f t="shared" si="117"/>
        <v>CUST47 DECIMAL,</v>
      </c>
      <c r="Q420" t="str">
        <f>VLOOKUP($E420,MAPPING!$B$2:$F$7,3,0)</f>
        <v>DECIMAL</v>
      </c>
      <c r="R420" s="37" t="s">
        <v>23</v>
      </c>
      <c r="S420" s="27" t="s">
        <v>48</v>
      </c>
      <c r="T420" s="27" t="s">
        <v>48</v>
      </c>
      <c r="W420" t="str">
        <f t="shared" si="118"/>
        <v>CUST47 DECIMAL(10,2),</v>
      </c>
      <c r="X420" t="str">
        <f>VLOOKUP($E420,MAPPING!$B$2:$F$7,4,0)</f>
        <v>DECIMAL</v>
      </c>
      <c r="Y420" s="37" t="s">
        <v>23</v>
      </c>
      <c r="Z420" s="27" t="s">
        <v>48</v>
      </c>
      <c r="AA420" s="27" t="s">
        <v>48</v>
      </c>
      <c r="AD420" s="29" t="str">
        <f t="shared" si="119"/>
        <v>CUST47 DECIMAL(10,2),</v>
      </c>
      <c r="AE420" t="str">
        <f>VLOOKUP($E420,MAPPING!$B$2:$F$7,5,0)</f>
        <v>DECIMAL</v>
      </c>
      <c r="AF420" s="37" t="s">
        <v>23</v>
      </c>
      <c r="AG420" s="11" t="s">
        <v>48</v>
      </c>
      <c r="AH420" s="11" t="s">
        <v>48</v>
      </c>
      <c r="AK420" t="str">
        <f t="shared" si="120"/>
        <v>CUST47 DECIMAL(10,2),</v>
      </c>
    </row>
    <row r="421" ht="15.75" customHeight="1">
      <c r="C421" s="33">
        <v>48.0</v>
      </c>
      <c r="D421" s="36" t="s">
        <v>335</v>
      </c>
      <c r="E421" s="36" t="s">
        <v>17</v>
      </c>
      <c r="G421" t="s">
        <v>48</v>
      </c>
      <c r="H421" t="s">
        <v>48</v>
      </c>
      <c r="J421" t="str">
        <f>VLOOKUP($E421,MAPPING!$B$2:$F$7,2,0)</f>
        <v>DECIMAL</v>
      </c>
      <c r="K421" s="37" t="s">
        <v>23</v>
      </c>
      <c r="L421" t="s">
        <v>48</v>
      </c>
      <c r="M421" t="s">
        <v>48</v>
      </c>
      <c r="P421" t="str">
        <f t="shared" si="117"/>
        <v>CUST48 DECIMAL,</v>
      </c>
      <c r="Q421" t="str">
        <f>VLOOKUP($E421,MAPPING!$B$2:$F$7,3,0)</f>
        <v>DECIMAL</v>
      </c>
      <c r="R421" s="37" t="s">
        <v>23</v>
      </c>
      <c r="S421" s="27" t="s">
        <v>48</v>
      </c>
      <c r="T421" s="27" t="s">
        <v>48</v>
      </c>
      <c r="W421" t="str">
        <f t="shared" si="118"/>
        <v>CUST48 DECIMAL(10,2),</v>
      </c>
      <c r="X421" t="str">
        <f>VLOOKUP($E421,MAPPING!$B$2:$F$7,4,0)</f>
        <v>DECIMAL</v>
      </c>
      <c r="Y421" s="37" t="s">
        <v>23</v>
      </c>
      <c r="Z421" s="27" t="s">
        <v>48</v>
      </c>
      <c r="AA421" s="27" t="s">
        <v>48</v>
      </c>
      <c r="AD421" s="29" t="str">
        <f t="shared" si="119"/>
        <v>CUST48 DECIMAL(10,2),</v>
      </c>
      <c r="AE421" t="str">
        <f>VLOOKUP($E421,MAPPING!$B$2:$F$7,5,0)</f>
        <v>DECIMAL</v>
      </c>
      <c r="AF421" s="37" t="s">
        <v>23</v>
      </c>
      <c r="AG421" s="11" t="s">
        <v>48</v>
      </c>
      <c r="AH421" s="11" t="s">
        <v>48</v>
      </c>
      <c r="AK421" t="str">
        <f t="shared" si="120"/>
        <v>CUST48 DECIMAL(10,2),</v>
      </c>
    </row>
    <row r="422" ht="15.75" customHeight="1">
      <c r="C422" s="33">
        <v>49.0</v>
      </c>
      <c r="D422" s="36" t="s">
        <v>336</v>
      </c>
      <c r="E422" s="36" t="s">
        <v>17</v>
      </c>
      <c r="G422" t="s">
        <v>48</v>
      </c>
      <c r="H422" t="s">
        <v>48</v>
      </c>
      <c r="J422" t="str">
        <f>VLOOKUP($E422,MAPPING!$B$2:$F$7,2,0)</f>
        <v>DECIMAL</v>
      </c>
      <c r="K422" s="37" t="s">
        <v>23</v>
      </c>
      <c r="L422" t="s">
        <v>48</v>
      </c>
      <c r="M422" t="s">
        <v>48</v>
      </c>
      <c r="P422" t="str">
        <f t="shared" si="117"/>
        <v>CUST49 DECIMAL,</v>
      </c>
      <c r="Q422" t="str">
        <f>VLOOKUP($E422,MAPPING!$B$2:$F$7,3,0)</f>
        <v>DECIMAL</v>
      </c>
      <c r="R422" s="37" t="s">
        <v>23</v>
      </c>
      <c r="S422" s="27" t="s">
        <v>48</v>
      </c>
      <c r="T422" s="27" t="s">
        <v>48</v>
      </c>
      <c r="W422" t="str">
        <f t="shared" si="118"/>
        <v>CUST49 DECIMAL(10,2),</v>
      </c>
      <c r="X422" t="str">
        <f>VLOOKUP($E422,MAPPING!$B$2:$F$7,4,0)</f>
        <v>DECIMAL</v>
      </c>
      <c r="Y422" s="37" t="s">
        <v>23</v>
      </c>
      <c r="Z422" s="27" t="s">
        <v>48</v>
      </c>
      <c r="AA422" s="27" t="s">
        <v>48</v>
      </c>
      <c r="AD422" s="29" t="str">
        <f t="shared" si="119"/>
        <v>CUST49 DECIMAL(10,2),</v>
      </c>
      <c r="AE422" t="str">
        <f>VLOOKUP($E422,MAPPING!$B$2:$F$7,5,0)</f>
        <v>DECIMAL</v>
      </c>
      <c r="AF422" s="37" t="s">
        <v>23</v>
      </c>
      <c r="AG422" s="11" t="s">
        <v>48</v>
      </c>
      <c r="AH422" s="11" t="s">
        <v>48</v>
      </c>
      <c r="AK422" t="str">
        <f t="shared" si="120"/>
        <v>CUST49 DECIMAL(10,2),</v>
      </c>
    </row>
    <row r="423" ht="15.75" customHeight="1">
      <c r="C423" s="33">
        <v>50.0</v>
      </c>
      <c r="D423" s="36" t="s">
        <v>337</v>
      </c>
      <c r="E423" s="36" t="s">
        <v>17</v>
      </c>
      <c r="G423" t="s">
        <v>48</v>
      </c>
      <c r="H423" t="s">
        <v>48</v>
      </c>
      <c r="J423" t="str">
        <f>VLOOKUP($E423,MAPPING!$B$2:$F$7,2,0)</f>
        <v>DECIMAL</v>
      </c>
      <c r="K423" s="37" t="s">
        <v>23</v>
      </c>
      <c r="L423" t="s">
        <v>48</v>
      </c>
      <c r="M423" t="s">
        <v>48</v>
      </c>
      <c r="P423" t="str">
        <f t="shared" si="117"/>
        <v>CUST50 DECIMAL,</v>
      </c>
      <c r="Q423" t="str">
        <f>VLOOKUP($E423,MAPPING!$B$2:$F$7,3,0)</f>
        <v>DECIMAL</v>
      </c>
      <c r="R423" s="37" t="s">
        <v>23</v>
      </c>
      <c r="S423" s="27" t="s">
        <v>48</v>
      </c>
      <c r="T423" s="27" t="s">
        <v>48</v>
      </c>
      <c r="W423" t="str">
        <f t="shared" si="118"/>
        <v>CUST50 DECIMAL(10,2),</v>
      </c>
      <c r="X423" t="str">
        <f>VLOOKUP($E423,MAPPING!$B$2:$F$7,4,0)</f>
        <v>DECIMAL</v>
      </c>
      <c r="Y423" s="37" t="s">
        <v>23</v>
      </c>
      <c r="Z423" s="27" t="s">
        <v>48</v>
      </c>
      <c r="AA423" s="27" t="s">
        <v>48</v>
      </c>
      <c r="AD423" s="29" t="str">
        <f t="shared" si="119"/>
        <v>CUST50 DECIMAL(10,2),</v>
      </c>
      <c r="AE423" t="str">
        <f>VLOOKUP($E423,MAPPING!$B$2:$F$7,5,0)</f>
        <v>DECIMAL</v>
      </c>
      <c r="AF423" s="37" t="s">
        <v>23</v>
      </c>
      <c r="AG423" s="11" t="s">
        <v>48</v>
      </c>
      <c r="AH423" s="11" t="s">
        <v>48</v>
      </c>
      <c r="AK423" t="str">
        <f t="shared" si="120"/>
        <v>CUST50 DECIMAL(10,2),</v>
      </c>
    </row>
    <row r="424" ht="15.75" customHeight="1">
      <c r="C424" s="33">
        <v>51.0</v>
      </c>
      <c r="D424" s="36" t="s">
        <v>338</v>
      </c>
      <c r="E424" s="36" t="s">
        <v>17</v>
      </c>
      <c r="G424" t="s">
        <v>48</v>
      </c>
      <c r="H424" t="s">
        <v>48</v>
      </c>
      <c r="J424" t="str">
        <f>VLOOKUP($E424,MAPPING!$B$2:$F$7,2,0)</f>
        <v>DECIMAL</v>
      </c>
      <c r="K424" s="37" t="s">
        <v>23</v>
      </c>
      <c r="L424" t="s">
        <v>48</v>
      </c>
      <c r="M424" t="s">
        <v>48</v>
      </c>
      <c r="P424" t="str">
        <f t="shared" si="117"/>
        <v>CUST51 DECIMAL,</v>
      </c>
      <c r="Q424" t="str">
        <f>VLOOKUP($E424,MAPPING!$B$2:$F$7,3,0)</f>
        <v>DECIMAL</v>
      </c>
      <c r="R424" s="37" t="s">
        <v>23</v>
      </c>
      <c r="S424" s="27" t="s">
        <v>48</v>
      </c>
      <c r="T424" s="27" t="s">
        <v>48</v>
      </c>
      <c r="W424" t="str">
        <f t="shared" si="118"/>
        <v>CUST51 DECIMAL(10,2),</v>
      </c>
      <c r="X424" t="str">
        <f>VLOOKUP($E424,MAPPING!$B$2:$F$7,4,0)</f>
        <v>DECIMAL</v>
      </c>
      <c r="Y424" s="37" t="s">
        <v>23</v>
      </c>
      <c r="Z424" s="27" t="s">
        <v>48</v>
      </c>
      <c r="AA424" s="27" t="s">
        <v>48</v>
      </c>
      <c r="AD424" s="29" t="str">
        <f t="shared" si="119"/>
        <v>CUST51 DECIMAL(10,2),</v>
      </c>
      <c r="AE424" t="str">
        <f>VLOOKUP($E424,MAPPING!$B$2:$F$7,5,0)</f>
        <v>DECIMAL</v>
      </c>
      <c r="AF424" s="37" t="s">
        <v>23</v>
      </c>
      <c r="AG424" s="11" t="s">
        <v>48</v>
      </c>
      <c r="AH424" s="11" t="s">
        <v>48</v>
      </c>
      <c r="AK424" t="str">
        <f t="shared" si="120"/>
        <v>CUST51 DECIMAL(10,2),</v>
      </c>
    </row>
    <row r="425" ht="15.75" customHeight="1">
      <c r="C425" s="33">
        <v>52.0</v>
      </c>
      <c r="D425" s="36" t="s">
        <v>339</v>
      </c>
      <c r="E425" s="36" t="s">
        <v>17</v>
      </c>
      <c r="G425" t="s">
        <v>48</v>
      </c>
      <c r="H425" t="s">
        <v>48</v>
      </c>
      <c r="J425" t="str">
        <f>VLOOKUP($E425,MAPPING!$B$2:$F$7,2,0)</f>
        <v>DECIMAL</v>
      </c>
      <c r="K425" s="37" t="s">
        <v>23</v>
      </c>
      <c r="L425" t="s">
        <v>48</v>
      </c>
      <c r="M425" t="s">
        <v>48</v>
      </c>
      <c r="P425" t="str">
        <f t="shared" si="117"/>
        <v>CUST52 DECIMAL,</v>
      </c>
      <c r="Q425" t="str">
        <f>VLOOKUP($E425,MAPPING!$B$2:$F$7,3,0)</f>
        <v>DECIMAL</v>
      </c>
      <c r="R425" s="37" t="s">
        <v>23</v>
      </c>
      <c r="S425" s="27" t="s">
        <v>48</v>
      </c>
      <c r="T425" s="27" t="s">
        <v>48</v>
      </c>
      <c r="W425" t="str">
        <f t="shared" si="118"/>
        <v>CUST52 DECIMAL(10,2),</v>
      </c>
      <c r="X425" t="str">
        <f>VLOOKUP($E425,MAPPING!$B$2:$F$7,4,0)</f>
        <v>DECIMAL</v>
      </c>
      <c r="Y425" s="37" t="s">
        <v>23</v>
      </c>
      <c r="Z425" s="27" t="s">
        <v>48</v>
      </c>
      <c r="AA425" s="27" t="s">
        <v>48</v>
      </c>
      <c r="AD425" s="29" t="str">
        <f t="shared" si="119"/>
        <v>CUST52 DECIMAL(10,2),</v>
      </c>
      <c r="AE425" t="str">
        <f>VLOOKUP($E425,MAPPING!$B$2:$F$7,5,0)</f>
        <v>DECIMAL</v>
      </c>
      <c r="AF425" s="37" t="s">
        <v>23</v>
      </c>
      <c r="AG425" s="11" t="s">
        <v>48</v>
      </c>
      <c r="AH425" s="11" t="s">
        <v>48</v>
      </c>
      <c r="AK425" t="str">
        <f t="shared" si="120"/>
        <v>CUST52 DECIMAL(10,2),</v>
      </c>
    </row>
    <row r="426" ht="15.75" customHeight="1">
      <c r="C426" s="33">
        <v>53.0</v>
      </c>
      <c r="D426" s="36" t="s">
        <v>340</v>
      </c>
      <c r="E426" s="36" t="s">
        <v>17</v>
      </c>
      <c r="G426" t="s">
        <v>48</v>
      </c>
      <c r="H426" t="s">
        <v>48</v>
      </c>
      <c r="J426" t="str">
        <f>VLOOKUP($E426,MAPPING!$B$2:$F$7,2,0)</f>
        <v>DECIMAL</v>
      </c>
      <c r="K426" s="37" t="s">
        <v>23</v>
      </c>
      <c r="L426" t="s">
        <v>48</v>
      </c>
      <c r="M426" t="s">
        <v>48</v>
      </c>
      <c r="P426" t="str">
        <f t="shared" si="117"/>
        <v>CUST53 DECIMAL,</v>
      </c>
      <c r="Q426" t="str">
        <f>VLOOKUP($E426,MAPPING!$B$2:$F$7,3,0)</f>
        <v>DECIMAL</v>
      </c>
      <c r="R426" s="37" t="s">
        <v>23</v>
      </c>
      <c r="S426" s="27" t="s">
        <v>48</v>
      </c>
      <c r="T426" s="27" t="s">
        <v>48</v>
      </c>
      <c r="W426" t="str">
        <f t="shared" si="118"/>
        <v>CUST53 DECIMAL(10,2),</v>
      </c>
      <c r="X426" t="str">
        <f>VLOOKUP($E426,MAPPING!$B$2:$F$7,4,0)</f>
        <v>DECIMAL</v>
      </c>
      <c r="Y426" s="37" t="s">
        <v>23</v>
      </c>
      <c r="Z426" s="27" t="s">
        <v>48</v>
      </c>
      <c r="AA426" s="27" t="s">
        <v>48</v>
      </c>
      <c r="AD426" s="29" t="str">
        <f t="shared" si="119"/>
        <v>CUST53 DECIMAL(10,2),</v>
      </c>
      <c r="AE426" t="str">
        <f>VLOOKUP($E426,MAPPING!$B$2:$F$7,5,0)</f>
        <v>DECIMAL</v>
      </c>
      <c r="AF426" s="37" t="s">
        <v>23</v>
      </c>
      <c r="AG426" s="11" t="s">
        <v>48</v>
      </c>
      <c r="AH426" s="11" t="s">
        <v>48</v>
      </c>
      <c r="AK426" t="str">
        <f t="shared" si="120"/>
        <v>CUST53 DECIMAL(10,2),</v>
      </c>
    </row>
    <row r="427" ht="15.75" customHeight="1">
      <c r="C427" s="33">
        <v>54.0</v>
      </c>
      <c r="D427" s="36" t="s">
        <v>341</v>
      </c>
      <c r="E427" s="36" t="s">
        <v>17</v>
      </c>
      <c r="G427" t="s">
        <v>48</v>
      </c>
      <c r="H427" t="s">
        <v>48</v>
      </c>
      <c r="J427" t="str">
        <f>VLOOKUP($E427,MAPPING!$B$2:$F$7,2,0)</f>
        <v>DECIMAL</v>
      </c>
      <c r="K427" s="37" t="s">
        <v>23</v>
      </c>
      <c r="L427" t="s">
        <v>48</v>
      </c>
      <c r="M427" t="s">
        <v>48</v>
      </c>
      <c r="P427" t="str">
        <f t="shared" si="117"/>
        <v>CUST54 DECIMAL,</v>
      </c>
      <c r="Q427" t="str">
        <f>VLOOKUP($E427,MAPPING!$B$2:$F$7,3,0)</f>
        <v>DECIMAL</v>
      </c>
      <c r="R427" s="37" t="s">
        <v>23</v>
      </c>
      <c r="S427" s="27" t="s">
        <v>48</v>
      </c>
      <c r="T427" s="27" t="s">
        <v>48</v>
      </c>
      <c r="W427" t="str">
        <f t="shared" si="118"/>
        <v>CUST54 DECIMAL(10,2),</v>
      </c>
      <c r="X427" t="str">
        <f>VLOOKUP($E427,MAPPING!$B$2:$F$7,4,0)</f>
        <v>DECIMAL</v>
      </c>
      <c r="Y427" s="37" t="s">
        <v>23</v>
      </c>
      <c r="Z427" s="27" t="s">
        <v>48</v>
      </c>
      <c r="AA427" s="27" t="s">
        <v>48</v>
      </c>
      <c r="AD427" s="29" t="str">
        <f t="shared" si="119"/>
        <v>CUST54 DECIMAL(10,2),</v>
      </c>
      <c r="AE427" t="str">
        <f>VLOOKUP($E427,MAPPING!$B$2:$F$7,5,0)</f>
        <v>DECIMAL</v>
      </c>
      <c r="AF427" s="37" t="s">
        <v>23</v>
      </c>
      <c r="AG427" s="11" t="s">
        <v>48</v>
      </c>
      <c r="AH427" s="11" t="s">
        <v>48</v>
      </c>
      <c r="AK427" t="str">
        <f t="shared" si="120"/>
        <v>CUST54 DECIMAL(10,2),</v>
      </c>
    </row>
    <row r="428" ht="15.75" customHeight="1">
      <c r="C428" s="33">
        <v>55.0</v>
      </c>
      <c r="D428" s="36" t="s">
        <v>342</v>
      </c>
      <c r="E428" s="36" t="s">
        <v>17</v>
      </c>
      <c r="G428" t="s">
        <v>48</v>
      </c>
      <c r="H428" t="s">
        <v>48</v>
      </c>
      <c r="J428" t="str">
        <f>VLOOKUP($E428,MAPPING!$B$2:$F$7,2,0)</f>
        <v>DECIMAL</v>
      </c>
      <c r="K428" s="37" t="s">
        <v>23</v>
      </c>
      <c r="L428" t="s">
        <v>48</v>
      </c>
      <c r="M428" t="s">
        <v>48</v>
      </c>
      <c r="P428" t="str">
        <f t="shared" si="117"/>
        <v>CUST55 DECIMAL,</v>
      </c>
      <c r="Q428" t="str">
        <f>VLOOKUP($E428,MAPPING!$B$2:$F$7,3,0)</f>
        <v>DECIMAL</v>
      </c>
      <c r="R428" s="37" t="s">
        <v>23</v>
      </c>
      <c r="S428" s="27" t="s">
        <v>48</v>
      </c>
      <c r="T428" s="27" t="s">
        <v>48</v>
      </c>
      <c r="W428" t="str">
        <f t="shared" si="118"/>
        <v>CUST55 DECIMAL(10,2),</v>
      </c>
      <c r="X428" t="str">
        <f>VLOOKUP($E428,MAPPING!$B$2:$F$7,4,0)</f>
        <v>DECIMAL</v>
      </c>
      <c r="Y428" s="37" t="s">
        <v>23</v>
      </c>
      <c r="Z428" s="27" t="s">
        <v>48</v>
      </c>
      <c r="AA428" s="27" t="s">
        <v>48</v>
      </c>
      <c r="AD428" s="29" t="str">
        <f t="shared" si="119"/>
        <v>CUST55 DECIMAL(10,2),</v>
      </c>
      <c r="AE428" t="str">
        <f>VLOOKUP($E428,MAPPING!$B$2:$F$7,5,0)</f>
        <v>DECIMAL</v>
      </c>
      <c r="AF428" s="37" t="s">
        <v>23</v>
      </c>
      <c r="AG428" s="11" t="s">
        <v>48</v>
      </c>
      <c r="AH428" s="11" t="s">
        <v>48</v>
      </c>
      <c r="AK428" t="str">
        <f t="shared" si="120"/>
        <v>CUST55 DECIMAL(10,2),</v>
      </c>
    </row>
    <row r="429" ht="15.75" customHeight="1">
      <c r="C429" s="33">
        <v>56.0</v>
      </c>
      <c r="D429" s="36" t="s">
        <v>343</v>
      </c>
      <c r="E429" s="36" t="s">
        <v>17</v>
      </c>
      <c r="G429" t="s">
        <v>48</v>
      </c>
      <c r="H429" t="s">
        <v>48</v>
      </c>
      <c r="J429" t="str">
        <f>VLOOKUP($E429,MAPPING!$B$2:$F$7,2,0)</f>
        <v>DECIMAL</v>
      </c>
      <c r="K429" s="37" t="s">
        <v>23</v>
      </c>
      <c r="L429" t="s">
        <v>48</v>
      </c>
      <c r="M429" t="s">
        <v>48</v>
      </c>
      <c r="P429" t="str">
        <f t="shared" si="117"/>
        <v>CUST56 DECIMAL,</v>
      </c>
      <c r="Q429" t="str">
        <f>VLOOKUP($E429,MAPPING!$B$2:$F$7,3,0)</f>
        <v>DECIMAL</v>
      </c>
      <c r="R429" s="37" t="s">
        <v>23</v>
      </c>
      <c r="S429" s="27" t="s">
        <v>48</v>
      </c>
      <c r="T429" s="27" t="s">
        <v>48</v>
      </c>
      <c r="W429" t="str">
        <f t="shared" si="118"/>
        <v>CUST56 DECIMAL(10,2),</v>
      </c>
      <c r="X429" t="str">
        <f>VLOOKUP($E429,MAPPING!$B$2:$F$7,4,0)</f>
        <v>DECIMAL</v>
      </c>
      <c r="Y429" s="37" t="s">
        <v>23</v>
      </c>
      <c r="Z429" s="27" t="s">
        <v>48</v>
      </c>
      <c r="AA429" s="27" t="s">
        <v>48</v>
      </c>
      <c r="AD429" s="29" t="str">
        <f t="shared" si="119"/>
        <v>CUST56 DECIMAL(10,2),</v>
      </c>
      <c r="AE429" t="str">
        <f>VLOOKUP($E429,MAPPING!$B$2:$F$7,5,0)</f>
        <v>DECIMAL</v>
      </c>
      <c r="AF429" s="37" t="s">
        <v>23</v>
      </c>
      <c r="AG429" s="11" t="s">
        <v>48</v>
      </c>
      <c r="AH429" s="11" t="s">
        <v>48</v>
      </c>
      <c r="AK429" t="str">
        <f t="shared" si="120"/>
        <v>CUST56 DECIMAL(10,2),</v>
      </c>
    </row>
    <row r="430" ht="15.75" customHeight="1">
      <c r="C430" s="33">
        <v>57.0</v>
      </c>
      <c r="D430" s="36" t="s">
        <v>344</v>
      </c>
      <c r="E430" s="36" t="s">
        <v>17</v>
      </c>
      <c r="G430" t="s">
        <v>48</v>
      </c>
      <c r="H430" t="s">
        <v>48</v>
      </c>
      <c r="J430" t="str">
        <f>VLOOKUP($E430,MAPPING!$B$2:$F$7,2,0)</f>
        <v>DECIMAL</v>
      </c>
      <c r="K430" s="37" t="s">
        <v>23</v>
      </c>
      <c r="L430" t="s">
        <v>48</v>
      </c>
      <c r="M430" t="s">
        <v>48</v>
      </c>
      <c r="P430" t="str">
        <f t="shared" si="117"/>
        <v>CUST57 DECIMAL,</v>
      </c>
      <c r="Q430" t="str">
        <f>VLOOKUP($E430,MAPPING!$B$2:$F$7,3,0)</f>
        <v>DECIMAL</v>
      </c>
      <c r="R430" s="37" t="s">
        <v>23</v>
      </c>
      <c r="S430" s="27" t="s">
        <v>48</v>
      </c>
      <c r="T430" s="27" t="s">
        <v>48</v>
      </c>
      <c r="W430" t="str">
        <f t="shared" si="118"/>
        <v>CUST57 DECIMAL(10,2),</v>
      </c>
      <c r="X430" t="str">
        <f>VLOOKUP($E430,MAPPING!$B$2:$F$7,4,0)</f>
        <v>DECIMAL</v>
      </c>
      <c r="Y430" s="37" t="s">
        <v>23</v>
      </c>
      <c r="Z430" s="27" t="s">
        <v>48</v>
      </c>
      <c r="AA430" s="27" t="s">
        <v>48</v>
      </c>
      <c r="AD430" s="29" t="str">
        <f t="shared" si="119"/>
        <v>CUST57 DECIMAL(10,2),</v>
      </c>
      <c r="AE430" t="str">
        <f>VLOOKUP($E430,MAPPING!$B$2:$F$7,5,0)</f>
        <v>DECIMAL</v>
      </c>
      <c r="AF430" s="37" t="s">
        <v>23</v>
      </c>
      <c r="AG430" s="11" t="s">
        <v>48</v>
      </c>
      <c r="AH430" s="11" t="s">
        <v>48</v>
      </c>
      <c r="AK430" t="str">
        <f t="shared" si="120"/>
        <v>CUST57 DECIMAL(10,2),</v>
      </c>
    </row>
    <row r="431" ht="15.75" customHeight="1">
      <c r="C431" s="33">
        <v>58.0</v>
      </c>
      <c r="D431" s="36" t="s">
        <v>345</v>
      </c>
      <c r="E431" s="36" t="s">
        <v>17</v>
      </c>
      <c r="G431" t="s">
        <v>48</v>
      </c>
      <c r="H431" t="s">
        <v>48</v>
      </c>
      <c r="J431" t="str">
        <f>VLOOKUP($E431,MAPPING!$B$2:$F$7,2,0)</f>
        <v>DECIMAL</v>
      </c>
      <c r="K431" s="37" t="s">
        <v>23</v>
      </c>
      <c r="L431" t="s">
        <v>48</v>
      </c>
      <c r="M431" t="s">
        <v>48</v>
      </c>
      <c r="P431" t="str">
        <f t="shared" si="117"/>
        <v>CUST58 DECIMAL,</v>
      </c>
      <c r="Q431" t="str">
        <f>VLOOKUP($E431,MAPPING!$B$2:$F$7,3,0)</f>
        <v>DECIMAL</v>
      </c>
      <c r="R431" s="37" t="s">
        <v>23</v>
      </c>
      <c r="S431" s="27" t="s">
        <v>48</v>
      </c>
      <c r="T431" s="27" t="s">
        <v>48</v>
      </c>
      <c r="W431" t="str">
        <f t="shared" si="118"/>
        <v>CUST58 DECIMAL(10,2),</v>
      </c>
      <c r="X431" t="str">
        <f>VLOOKUP($E431,MAPPING!$B$2:$F$7,4,0)</f>
        <v>DECIMAL</v>
      </c>
      <c r="Y431" s="37" t="s">
        <v>23</v>
      </c>
      <c r="Z431" s="27" t="s">
        <v>48</v>
      </c>
      <c r="AA431" s="27" t="s">
        <v>48</v>
      </c>
      <c r="AD431" s="29" t="str">
        <f t="shared" si="119"/>
        <v>CUST58 DECIMAL(10,2),</v>
      </c>
      <c r="AE431" t="str">
        <f>VLOOKUP($E431,MAPPING!$B$2:$F$7,5,0)</f>
        <v>DECIMAL</v>
      </c>
      <c r="AF431" s="37" t="s">
        <v>23</v>
      </c>
      <c r="AG431" s="11" t="s">
        <v>48</v>
      </c>
      <c r="AH431" s="11" t="s">
        <v>48</v>
      </c>
      <c r="AK431" t="str">
        <f t="shared" si="120"/>
        <v>CUST58 DECIMAL(10,2),</v>
      </c>
    </row>
    <row r="432" ht="15.75" customHeight="1">
      <c r="C432" s="33">
        <v>59.0</v>
      </c>
      <c r="D432" s="36" t="s">
        <v>346</v>
      </c>
      <c r="E432" s="36" t="s">
        <v>17</v>
      </c>
      <c r="G432" t="s">
        <v>48</v>
      </c>
      <c r="H432" t="s">
        <v>48</v>
      </c>
      <c r="J432" t="str">
        <f>VLOOKUP($E432,MAPPING!$B$2:$F$7,2,0)</f>
        <v>DECIMAL</v>
      </c>
      <c r="K432" s="37" t="s">
        <v>23</v>
      </c>
      <c r="L432" t="s">
        <v>48</v>
      </c>
      <c r="M432" t="s">
        <v>48</v>
      </c>
      <c r="P432" t="str">
        <f t="shared" si="117"/>
        <v>CUST59 DECIMAL,</v>
      </c>
      <c r="Q432" t="str">
        <f>VLOOKUP($E432,MAPPING!$B$2:$F$7,3,0)</f>
        <v>DECIMAL</v>
      </c>
      <c r="R432" s="37" t="s">
        <v>23</v>
      </c>
      <c r="S432" s="27" t="s">
        <v>48</v>
      </c>
      <c r="T432" s="27" t="s">
        <v>48</v>
      </c>
      <c r="W432" t="str">
        <f t="shared" si="118"/>
        <v>CUST59 DECIMAL(10,2),</v>
      </c>
      <c r="X432" t="str">
        <f>VLOOKUP($E432,MAPPING!$B$2:$F$7,4,0)</f>
        <v>DECIMAL</v>
      </c>
      <c r="Y432" s="37" t="s">
        <v>23</v>
      </c>
      <c r="Z432" s="27" t="s">
        <v>48</v>
      </c>
      <c r="AA432" s="27" t="s">
        <v>48</v>
      </c>
      <c r="AD432" s="29" t="str">
        <f t="shared" si="119"/>
        <v>CUST59 DECIMAL(10,2),</v>
      </c>
      <c r="AE432" t="str">
        <f>VLOOKUP($E432,MAPPING!$B$2:$F$7,5,0)</f>
        <v>DECIMAL</v>
      </c>
      <c r="AF432" s="37" t="s">
        <v>23</v>
      </c>
      <c r="AG432" s="11" t="s">
        <v>48</v>
      </c>
      <c r="AH432" s="11" t="s">
        <v>48</v>
      </c>
      <c r="AK432" t="str">
        <f t="shared" si="120"/>
        <v>CUST59 DECIMAL(10,2),</v>
      </c>
    </row>
    <row r="433" ht="15.75" customHeight="1">
      <c r="C433" s="33">
        <v>60.0</v>
      </c>
      <c r="D433" s="36" t="s">
        <v>347</v>
      </c>
      <c r="E433" s="36" t="s">
        <v>17</v>
      </c>
      <c r="G433" t="s">
        <v>48</v>
      </c>
      <c r="H433" t="s">
        <v>48</v>
      </c>
      <c r="J433" t="str">
        <f>VLOOKUP($E433,MAPPING!$B$2:$F$7,2,0)</f>
        <v>DECIMAL</v>
      </c>
      <c r="K433" s="37" t="s">
        <v>23</v>
      </c>
      <c r="L433" t="s">
        <v>48</v>
      </c>
      <c r="M433" t="s">
        <v>48</v>
      </c>
      <c r="P433" t="str">
        <f t="shared" si="117"/>
        <v>CUST60 DECIMAL,</v>
      </c>
      <c r="Q433" t="str">
        <f>VLOOKUP($E433,MAPPING!$B$2:$F$7,3,0)</f>
        <v>DECIMAL</v>
      </c>
      <c r="R433" s="37" t="s">
        <v>23</v>
      </c>
      <c r="S433" s="27" t="s">
        <v>48</v>
      </c>
      <c r="T433" s="27" t="s">
        <v>48</v>
      </c>
      <c r="W433" t="str">
        <f t="shared" si="118"/>
        <v>CUST60 DECIMAL(10,2),</v>
      </c>
      <c r="X433" t="str">
        <f>VLOOKUP($E433,MAPPING!$B$2:$F$7,4,0)</f>
        <v>DECIMAL</v>
      </c>
      <c r="Y433" s="37" t="s">
        <v>23</v>
      </c>
      <c r="Z433" s="27" t="s">
        <v>48</v>
      </c>
      <c r="AA433" s="27" t="s">
        <v>48</v>
      </c>
      <c r="AD433" s="29" t="str">
        <f t="shared" si="119"/>
        <v>CUST60 DECIMAL(10,2),</v>
      </c>
      <c r="AE433" t="str">
        <f>VLOOKUP($E433,MAPPING!$B$2:$F$7,5,0)</f>
        <v>DECIMAL</v>
      </c>
      <c r="AF433" s="37" t="s">
        <v>23</v>
      </c>
      <c r="AG433" s="11" t="s">
        <v>48</v>
      </c>
      <c r="AH433" s="11" t="s">
        <v>48</v>
      </c>
      <c r="AK433" t="str">
        <f t="shared" si="120"/>
        <v>CUST60 DECIMAL(10,2),</v>
      </c>
    </row>
    <row r="434" ht="15.75" customHeight="1">
      <c r="C434" s="33">
        <v>61.0</v>
      </c>
      <c r="D434" s="36" t="s">
        <v>348</v>
      </c>
      <c r="E434" s="36" t="s">
        <v>17</v>
      </c>
      <c r="G434" t="s">
        <v>48</v>
      </c>
      <c r="H434" t="s">
        <v>48</v>
      </c>
      <c r="J434" t="str">
        <f>VLOOKUP($E434,MAPPING!$B$2:$F$7,2,0)</f>
        <v>DECIMAL</v>
      </c>
      <c r="K434" s="37" t="s">
        <v>23</v>
      </c>
      <c r="L434" t="s">
        <v>48</v>
      </c>
      <c r="M434" t="s">
        <v>48</v>
      </c>
      <c r="P434" t="str">
        <f t="shared" si="117"/>
        <v>CUST61 DECIMAL,</v>
      </c>
      <c r="Q434" t="str">
        <f>VLOOKUP($E434,MAPPING!$B$2:$F$7,3,0)</f>
        <v>DECIMAL</v>
      </c>
      <c r="R434" s="37" t="s">
        <v>23</v>
      </c>
      <c r="S434" s="27" t="s">
        <v>48</v>
      </c>
      <c r="T434" s="27" t="s">
        <v>48</v>
      </c>
      <c r="W434" t="str">
        <f t="shared" si="118"/>
        <v>CUST61 DECIMAL(10,2),</v>
      </c>
      <c r="X434" t="str">
        <f>VLOOKUP($E434,MAPPING!$B$2:$F$7,4,0)</f>
        <v>DECIMAL</v>
      </c>
      <c r="Y434" s="37" t="s">
        <v>23</v>
      </c>
      <c r="Z434" s="27" t="s">
        <v>48</v>
      </c>
      <c r="AA434" s="27" t="s">
        <v>48</v>
      </c>
      <c r="AD434" s="29" t="str">
        <f t="shared" si="119"/>
        <v>CUST61 DECIMAL(10,2),</v>
      </c>
      <c r="AE434" t="str">
        <f>VLOOKUP($E434,MAPPING!$B$2:$F$7,5,0)</f>
        <v>DECIMAL</v>
      </c>
      <c r="AF434" s="37" t="s">
        <v>23</v>
      </c>
      <c r="AG434" s="11" t="s">
        <v>48</v>
      </c>
      <c r="AH434" s="11" t="s">
        <v>48</v>
      </c>
      <c r="AK434" t="str">
        <f t="shared" si="120"/>
        <v>CUST61 DECIMAL(10,2),</v>
      </c>
    </row>
    <row r="435" ht="15.75" customHeight="1">
      <c r="C435" s="33">
        <v>62.0</v>
      </c>
      <c r="D435" s="36" t="s">
        <v>349</v>
      </c>
      <c r="E435" s="36" t="s">
        <v>17</v>
      </c>
      <c r="G435" t="s">
        <v>48</v>
      </c>
      <c r="H435" t="s">
        <v>48</v>
      </c>
      <c r="J435" t="str">
        <f>VLOOKUP($E435,MAPPING!$B$2:$F$7,2,0)</f>
        <v>DECIMAL</v>
      </c>
      <c r="K435" s="37" t="s">
        <v>23</v>
      </c>
      <c r="L435" t="s">
        <v>48</v>
      </c>
      <c r="M435" t="s">
        <v>48</v>
      </c>
      <c r="P435" t="str">
        <f t="shared" si="117"/>
        <v>CUST62 DECIMAL,</v>
      </c>
      <c r="Q435" t="str">
        <f>VLOOKUP($E435,MAPPING!$B$2:$F$7,3,0)</f>
        <v>DECIMAL</v>
      </c>
      <c r="R435" s="37" t="s">
        <v>23</v>
      </c>
      <c r="S435" s="27" t="s">
        <v>48</v>
      </c>
      <c r="T435" s="27" t="s">
        <v>48</v>
      </c>
      <c r="W435" t="str">
        <f t="shared" si="118"/>
        <v>CUST62 DECIMAL(10,2),</v>
      </c>
      <c r="X435" t="str">
        <f>VLOOKUP($E435,MAPPING!$B$2:$F$7,4,0)</f>
        <v>DECIMAL</v>
      </c>
      <c r="Y435" s="37" t="s">
        <v>23</v>
      </c>
      <c r="Z435" s="27" t="s">
        <v>48</v>
      </c>
      <c r="AA435" s="27" t="s">
        <v>48</v>
      </c>
      <c r="AD435" s="29" t="str">
        <f t="shared" si="119"/>
        <v>CUST62 DECIMAL(10,2),</v>
      </c>
      <c r="AE435" t="str">
        <f>VLOOKUP($E435,MAPPING!$B$2:$F$7,5,0)</f>
        <v>DECIMAL</v>
      </c>
      <c r="AF435" s="37" t="s">
        <v>23</v>
      </c>
      <c r="AG435" s="11" t="s">
        <v>48</v>
      </c>
      <c r="AH435" s="11" t="s">
        <v>48</v>
      </c>
      <c r="AK435" t="str">
        <f t="shared" si="120"/>
        <v>CUST62 DECIMAL(10,2),</v>
      </c>
    </row>
    <row r="436" ht="15.75" customHeight="1">
      <c r="C436" s="33">
        <v>63.0</v>
      </c>
      <c r="D436" s="36" t="s">
        <v>350</v>
      </c>
      <c r="E436" s="36" t="s">
        <v>17</v>
      </c>
      <c r="G436" t="s">
        <v>48</v>
      </c>
      <c r="H436" t="s">
        <v>48</v>
      </c>
      <c r="J436" t="str">
        <f>VLOOKUP($E436,MAPPING!$B$2:$F$7,2,0)</f>
        <v>DECIMAL</v>
      </c>
      <c r="K436" s="37" t="s">
        <v>23</v>
      </c>
      <c r="L436" t="s">
        <v>48</v>
      </c>
      <c r="M436" t="s">
        <v>48</v>
      </c>
      <c r="P436" t="str">
        <f t="shared" si="117"/>
        <v>CUST63 DECIMAL,</v>
      </c>
      <c r="Q436" t="str">
        <f>VLOOKUP($E436,MAPPING!$B$2:$F$7,3,0)</f>
        <v>DECIMAL</v>
      </c>
      <c r="R436" s="37" t="s">
        <v>23</v>
      </c>
      <c r="S436" s="27" t="s">
        <v>48</v>
      </c>
      <c r="T436" s="27" t="s">
        <v>48</v>
      </c>
      <c r="W436" t="str">
        <f t="shared" si="118"/>
        <v>CUST63 DECIMAL(10,2),</v>
      </c>
      <c r="X436" t="str">
        <f>VLOOKUP($E436,MAPPING!$B$2:$F$7,4,0)</f>
        <v>DECIMAL</v>
      </c>
      <c r="Y436" s="37" t="s">
        <v>23</v>
      </c>
      <c r="Z436" s="27" t="s">
        <v>48</v>
      </c>
      <c r="AA436" s="27" t="s">
        <v>48</v>
      </c>
      <c r="AD436" s="29" t="str">
        <f t="shared" si="119"/>
        <v>CUST63 DECIMAL(10,2),</v>
      </c>
      <c r="AE436" t="str">
        <f>VLOOKUP($E436,MAPPING!$B$2:$F$7,5,0)</f>
        <v>DECIMAL</v>
      </c>
      <c r="AF436" s="37" t="s">
        <v>23</v>
      </c>
      <c r="AG436" s="11" t="s">
        <v>48</v>
      </c>
      <c r="AH436" s="11" t="s">
        <v>48</v>
      </c>
      <c r="AK436" t="str">
        <f t="shared" si="120"/>
        <v>CUST63 DECIMAL(10,2),</v>
      </c>
    </row>
    <row r="437" ht="15.75" customHeight="1">
      <c r="C437" s="33">
        <v>64.0</v>
      </c>
      <c r="D437" s="36" t="s">
        <v>351</v>
      </c>
      <c r="E437" s="36" t="s">
        <v>17</v>
      </c>
      <c r="G437" t="s">
        <v>48</v>
      </c>
      <c r="H437" t="s">
        <v>48</v>
      </c>
      <c r="J437" t="str">
        <f>VLOOKUP($E437,MAPPING!$B$2:$F$7,2,0)</f>
        <v>DECIMAL</v>
      </c>
      <c r="K437" s="37" t="s">
        <v>23</v>
      </c>
      <c r="L437" t="s">
        <v>48</v>
      </c>
      <c r="M437" t="s">
        <v>48</v>
      </c>
      <c r="P437" t="str">
        <f t="shared" si="117"/>
        <v>CUST64 DECIMAL,</v>
      </c>
      <c r="Q437" t="str">
        <f>VLOOKUP($E437,MAPPING!$B$2:$F$7,3,0)</f>
        <v>DECIMAL</v>
      </c>
      <c r="R437" s="37" t="s">
        <v>23</v>
      </c>
      <c r="S437" s="27" t="s">
        <v>48</v>
      </c>
      <c r="T437" s="27" t="s">
        <v>48</v>
      </c>
      <c r="W437" t="str">
        <f t="shared" si="118"/>
        <v>CUST64 DECIMAL(10,2),</v>
      </c>
      <c r="X437" t="str">
        <f>VLOOKUP($E437,MAPPING!$B$2:$F$7,4,0)</f>
        <v>DECIMAL</v>
      </c>
      <c r="Y437" s="37" t="s">
        <v>23</v>
      </c>
      <c r="Z437" s="27" t="s">
        <v>48</v>
      </c>
      <c r="AA437" s="27" t="s">
        <v>48</v>
      </c>
      <c r="AD437" s="29" t="str">
        <f t="shared" si="119"/>
        <v>CUST64 DECIMAL(10,2),</v>
      </c>
      <c r="AE437" t="str">
        <f>VLOOKUP($E437,MAPPING!$B$2:$F$7,5,0)</f>
        <v>DECIMAL</v>
      </c>
      <c r="AF437" s="37" t="s">
        <v>23</v>
      </c>
      <c r="AG437" s="11" t="s">
        <v>48</v>
      </c>
      <c r="AH437" s="11" t="s">
        <v>48</v>
      </c>
      <c r="AK437" t="str">
        <f t="shared" si="120"/>
        <v>CUST64 DECIMAL(10,2),</v>
      </c>
    </row>
    <row r="438" ht="15.75" customHeight="1">
      <c r="C438" s="33">
        <v>65.0</v>
      </c>
      <c r="D438" s="36" t="s">
        <v>352</v>
      </c>
      <c r="E438" s="36" t="s">
        <v>17</v>
      </c>
      <c r="G438" t="s">
        <v>48</v>
      </c>
      <c r="H438" t="s">
        <v>48</v>
      </c>
      <c r="J438" t="str">
        <f>VLOOKUP($E438,MAPPING!$B$2:$F$7,2,0)</f>
        <v>DECIMAL</v>
      </c>
      <c r="K438" s="37" t="s">
        <v>23</v>
      </c>
      <c r="L438" t="s">
        <v>48</v>
      </c>
      <c r="M438" t="s">
        <v>48</v>
      </c>
      <c r="P438" t="str">
        <f t="shared" si="117"/>
        <v>CUST65 DECIMAL,</v>
      </c>
      <c r="Q438" t="str">
        <f>VLOOKUP($E438,MAPPING!$B$2:$F$7,3,0)</f>
        <v>DECIMAL</v>
      </c>
      <c r="R438" s="37" t="s">
        <v>23</v>
      </c>
      <c r="S438" s="27" t="s">
        <v>48</v>
      </c>
      <c r="T438" s="27" t="s">
        <v>48</v>
      </c>
      <c r="W438" t="str">
        <f t="shared" si="118"/>
        <v>CUST65 DECIMAL(10,2),</v>
      </c>
      <c r="X438" t="str">
        <f>VLOOKUP($E438,MAPPING!$B$2:$F$7,4,0)</f>
        <v>DECIMAL</v>
      </c>
      <c r="Y438" s="37" t="s">
        <v>23</v>
      </c>
      <c r="Z438" s="27" t="s">
        <v>48</v>
      </c>
      <c r="AA438" s="27" t="s">
        <v>48</v>
      </c>
      <c r="AD438" s="29" t="str">
        <f t="shared" si="119"/>
        <v>CUST65 DECIMAL(10,2),</v>
      </c>
      <c r="AE438" t="str">
        <f>VLOOKUP($E438,MAPPING!$B$2:$F$7,5,0)</f>
        <v>DECIMAL</v>
      </c>
      <c r="AF438" s="37" t="s">
        <v>23</v>
      </c>
      <c r="AG438" s="11" t="s">
        <v>48</v>
      </c>
      <c r="AH438" s="11" t="s">
        <v>48</v>
      </c>
      <c r="AK438" t="str">
        <f t="shared" si="120"/>
        <v>CUST65 DECIMAL(10,2),</v>
      </c>
    </row>
    <row r="439" ht="15.75" customHeight="1">
      <c r="C439" s="33">
        <v>66.0</v>
      </c>
      <c r="D439" s="36" t="s">
        <v>353</v>
      </c>
      <c r="E439" s="36" t="s">
        <v>17</v>
      </c>
      <c r="G439" t="s">
        <v>48</v>
      </c>
      <c r="H439" t="s">
        <v>48</v>
      </c>
      <c r="J439" t="str">
        <f>VLOOKUP($E439,MAPPING!$B$2:$F$7,2,0)</f>
        <v>DECIMAL</v>
      </c>
      <c r="K439" s="37" t="s">
        <v>23</v>
      </c>
      <c r="L439" t="s">
        <v>48</v>
      </c>
      <c r="M439" t="s">
        <v>48</v>
      </c>
      <c r="P439" t="str">
        <f t="shared" si="117"/>
        <v>CUST66 DECIMAL,</v>
      </c>
      <c r="Q439" t="str">
        <f>VLOOKUP($E439,MAPPING!$B$2:$F$7,3,0)</f>
        <v>DECIMAL</v>
      </c>
      <c r="R439" s="37" t="s">
        <v>23</v>
      </c>
      <c r="S439" s="27" t="s">
        <v>48</v>
      </c>
      <c r="T439" s="27" t="s">
        <v>48</v>
      </c>
      <c r="W439" t="str">
        <f t="shared" si="118"/>
        <v>CUST66 DECIMAL(10,2),</v>
      </c>
      <c r="X439" t="str">
        <f>VLOOKUP($E439,MAPPING!$B$2:$F$7,4,0)</f>
        <v>DECIMAL</v>
      </c>
      <c r="Y439" s="37" t="s">
        <v>23</v>
      </c>
      <c r="Z439" s="27" t="s">
        <v>48</v>
      </c>
      <c r="AA439" s="27" t="s">
        <v>48</v>
      </c>
      <c r="AD439" s="29" t="str">
        <f t="shared" si="119"/>
        <v>CUST66 DECIMAL(10,2),</v>
      </c>
      <c r="AE439" t="str">
        <f>VLOOKUP($E439,MAPPING!$B$2:$F$7,5,0)</f>
        <v>DECIMAL</v>
      </c>
      <c r="AF439" s="37" t="s">
        <v>23</v>
      </c>
      <c r="AG439" s="11" t="s">
        <v>48</v>
      </c>
      <c r="AH439" s="11" t="s">
        <v>48</v>
      </c>
      <c r="AK439" t="str">
        <f t="shared" si="120"/>
        <v>CUST66 DECIMAL(10,2),</v>
      </c>
    </row>
    <row r="440" ht="15.75" customHeight="1">
      <c r="C440" s="33">
        <v>67.0</v>
      </c>
      <c r="D440" s="36" t="s">
        <v>354</v>
      </c>
      <c r="E440" s="36" t="s">
        <v>17</v>
      </c>
      <c r="G440" t="s">
        <v>48</v>
      </c>
      <c r="H440" t="s">
        <v>48</v>
      </c>
      <c r="J440" t="str">
        <f>VLOOKUP($E440,MAPPING!$B$2:$F$7,2,0)</f>
        <v>DECIMAL</v>
      </c>
      <c r="K440" s="37" t="s">
        <v>23</v>
      </c>
      <c r="L440" t="s">
        <v>48</v>
      </c>
      <c r="M440" t="s">
        <v>48</v>
      </c>
      <c r="P440" t="str">
        <f t="shared" si="117"/>
        <v>CUST67 DECIMAL,</v>
      </c>
      <c r="Q440" t="str">
        <f>VLOOKUP($E440,MAPPING!$B$2:$F$7,3,0)</f>
        <v>DECIMAL</v>
      </c>
      <c r="R440" s="37" t="s">
        <v>23</v>
      </c>
      <c r="S440" s="27" t="s">
        <v>48</v>
      </c>
      <c r="T440" s="27" t="s">
        <v>48</v>
      </c>
      <c r="W440" t="str">
        <f t="shared" si="118"/>
        <v>CUST67 DECIMAL(10,2),</v>
      </c>
      <c r="X440" t="str">
        <f>VLOOKUP($E440,MAPPING!$B$2:$F$7,4,0)</f>
        <v>DECIMAL</v>
      </c>
      <c r="Y440" s="37" t="s">
        <v>23</v>
      </c>
      <c r="Z440" s="27" t="s">
        <v>48</v>
      </c>
      <c r="AA440" s="27" t="s">
        <v>48</v>
      </c>
      <c r="AD440" s="29" t="str">
        <f t="shared" si="119"/>
        <v>CUST67 DECIMAL(10,2),</v>
      </c>
      <c r="AE440" t="str">
        <f>VLOOKUP($E440,MAPPING!$B$2:$F$7,5,0)</f>
        <v>DECIMAL</v>
      </c>
      <c r="AF440" s="37" t="s">
        <v>23</v>
      </c>
      <c r="AG440" s="11" t="s">
        <v>48</v>
      </c>
      <c r="AH440" s="11" t="s">
        <v>48</v>
      </c>
      <c r="AK440" t="str">
        <f t="shared" si="120"/>
        <v>CUST67 DECIMAL(10,2),</v>
      </c>
    </row>
    <row r="441" ht="15.75" customHeight="1">
      <c r="C441" s="33">
        <v>68.0</v>
      </c>
      <c r="D441" s="36" t="s">
        <v>355</v>
      </c>
      <c r="E441" s="36" t="s">
        <v>17</v>
      </c>
      <c r="G441" t="s">
        <v>48</v>
      </c>
      <c r="H441" t="s">
        <v>48</v>
      </c>
      <c r="J441" t="str">
        <f>VLOOKUP($E441,MAPPING!$B$2:$F$7,2,0)</f>
        <v>DECIMAL</v>
      </c>
      <c r="K441" s="37" t="s">
        <v>23</v>
      </c>
      <c r="L441" t="s">
        <v>48</v>
      </c>
      <c r="M441" t="s">
        <v>48</v>
      </c>
      <c r="P441" t="str">
        <f t="shared" si="117"/>
        <v>CUST68 DECIMAL,</v>
      </c>
      <c r="Q441" t="str">
        <f>VLOOKUP($E441,MAPPING!$B$2:$F$7,3,0)</f>
        <v>DECIMAL</v>
      </c>
      <c r="R441" s="37" t="s">
        <v>23</v>
      </c>
      <c r="S441" s="27" t="s">
        <v>48</v>
      </c>
      <c r="T441" s="27" t="s">
        <v>48</v>
      </c>
      <c r="W441" t="str">
        <f t="shared" si="118"/>
        <v>CUST68 DECIMAL(10,2),</v>
      </c>
      <c r="X441" t="str">
        <f>VLOOKUP($E441,MAPPING!$B$2:$F$7,4,0)</f>
        <v>DECIMAL</v>
      </c>
      <c r="Y441" s="37" t="s">
        <v>23</v>
      </c>
      <c r="Z441" s="27" t="s">
        <v>48</v>
      </c>
      <c r="AA441" s="27" t="s">
        <v>48</v>
      </c>
      <c r="AD441" s="29" t="str">
        <f t="shared" si="119"/>
        <v>CUST68 DECIMAL(10,2),</v>
      </c>
      <c r="AE441" t="str">
        <f>VLOOKUP($E441,MAPPING!$B$2:$F$7,5,0)</f>
        <v>DECIMAL</v>
      </c>
      <c r="AF441" s="37" t="s">
        <v>23</v>
      </c>
      <c r="AG441" s="11" t="s">
        <v>48</v>
      </c>
      <c r="AH441" s="11" t="s">
        <v>48</v>
      </c>
      <c r="AK441" t="str">
        <f t="shared" si="120"/>
        <v>CUST68 DECIMAL(10,2),</v>
      </c>
    </row>
    <row r="442" ht="15.75" customHeight="1">
      <c r="C442" s="33">
        <v>69.0</v>
      </c>
      <c r="D442" s="36" t="s">
        <v>356</v>
      </c>
      <c r="E442" s="36" t="s">
        <v>17</v>
      </c>
      <c r="G442" t="s">
        <v>48</v>
      </c>
      <c r="H442" t="s">
        <v>48</v>
      </c>
      <c r="J442" t="str">
        <f>VLOOKUP($E442,MAPPING!$B$2:$F$7,2,0)</f>
        <v>DECIMAL</v>
      </c>
      <c r="K442" s="37" t="s">
        <v>23</v>
      </c>
      <c r="L442" t="s">
        <v>48</v>
      </c>
      <c r="M442" t="s">
        <v>48</v>
      </c>
      <c r="P442" t="str">
        <f t="shared" si="117"/>
        <v>CUST69 DECIMAL,</v>
      </c>
      <c r="Q442" t="str">
        <f>VLOOKUP($E442,MAPPING!$B$2:$F$7,3,0)</f>
        <v>DECIMAL</v>
      </c>
      <c r="R442" s="37" t="s">
        <v>23</v>
      </c>
      <c r="S442" s="27" t="s">
        <v>48</v>
      </c>
      <c r="T442" s="27" t="s">
        <v>48</v>
      </c>
      <c r="W442" t="str">
        <f t="shared" si="118"/>
        <v>CUST69 DECIMAL(10,2),</v>
      </c>
      <c r="X442" t="str">
        <f>VLOOKUP($E442,MAPPING!$B$2:$F$7,4,0)</f>
        <v>DECIMAL</v>
      </c>
      <c r="Y442" s="37" t="s">
        <v>23</v>
      </c>
      <c r="Z442" s="27" t="s">
        <v>48</v>
      </c>
      <c r="AA442" s="27" t="s">
        <v>48</v>
      </c>
      <c r="AD442" s="29" t="str">
        <f t="shared" si="119"/>
        <v>CUST69 DECIMAL(10,2),</v>
      </c>
      <c r="AE442" t="str">
        <f>VLOOKUP($E442,MAPPING!$B$2:$F$7,5,0)</f>
        <v>DECIMAL</v>
      </c>
      <c r="AF442" s="37" t="s">
        <v>23</v>
      </c>
      <c r="AG442" s="11" t="s">
        <v>48</v>
      </c>
      <c r="AH442" s="11" t="s">
        <v>48</v>
      </c>
      <c r="AK442" t="str">
        <f t="shared" si="120"/>
        <v>CUST69 DECIMAL(10,2),</v>
      </c>
    </row>
    <row r="443" ht="15.75" customHeight="1">
      <c r="C443" s="33">
        <v>70.0</v>
      </c>
      <c r="D443" s="36" t="s">
        <v>357</v>
      </c>
      <c r="E443" s="36" t="s">
        <v>17</v>
      </c>
      <c r="G443" t="s">
        <v>48</v>
      </c>
      <c r="H443" t="s">
        <v>48</v>
      </c>
      <c r="J443" t="str">
        <f>VLOOKUP($E443,MAPPING!$B$2:$F$7,2,0)</f>
        <v>DECIMAL</v>
      </c>
      <c r="K443" s="37" t="s">
        <v>23</v>
      </c>
      <c r="L443" t="s">
        <v>48</v>
      </c>
      <c r="M443" t="s">
        <v>48</v>
      </c>
      <c r="P443" t="str">
        <f t="shared" si="117"/>
        <v>CUST70 DECIMAL,</v>
      </c>
      <c r="Q443" t="str">
        <f>VLOOKUP($E443,MAPPING!$B$2:$F$7,3,0)</f>
        <v>DECIMAL</v>
      </c>
      <c r="R443" s="37" t="s">
        <v>23</v>
      </c>
      <c r="S443" s="27" t="s">
        <v>48</v>
      </c>
      <c r="T443" s="27" t="s">
        <v>48</v>
      </c>
      <c r="W443" t="str">
        <f t="shared" si="118"/>
        <v>CUST70 DECIMAL(10,2),</v>
      </c>
      <c r="X443" t="str">
        <f>VLOOKUP($E443,MAPPING!$B$2:$F$7,4,0)</f>
        <v>DECIMAL</v>
      </c>
      <c r="Y443" s="37" t="s">
        <v>23</v>
      </c>
      <c r="Z443" s="27" t="s">
        <v>48</v>
      </c>
      <c r="AA443" s="27" t="s">
        <v>48</v>
      </c>
      <c r="AD443" s="29" t="str">
        <f t="shared" si="119"/>
        <v>CUST70 DECIMAL(10,2),</v>
      </c>
      <c r="AE443" t="str">
        <f>VLOOKUP($E443,MAPPING!$B$2:$F$7,5,0)</f>
        <v>DECIMAL</v>
      </c>
      <c r="AF443" s="37" t="s">
        <v>23</v>
      </c>
      <c r="AG443" s="11" t="s">
        <v>48</v>
      </c>
      <c r="AH443" s="11" t="s">
        <v>48</v>
      </c>
      <c r="AK443" t="str">
        <f t="shared" si="120"/>
        <v>CUST70 DECIMAL(10,2),</v>
      </c>
    </row>
    <row r="444" ht="15.75" customHeight="1">
      <c r="C444" s="33">
        <v>71.0</v>
      </c>
      <c r="D444" s="36" t="s">
        <v>358</v>
      </c>
      <c r="E444" s="36" t="s">
        <v>17</v>
      </c>
      <c r="G444" t="s">
        <v>48</v>
      </c>
      <c r="H444" t="s">
        <v>48</v>
      </c>
      <c r="J444" t="str">
        <f>VLOOKUP($E444,MAPPING!$B$2:$F$7,2,0)</f>
        <v>DECIMAL</v>
      </c>
      <c r="K444" s="37" t="s">
        <v>23</v>
      </c>
      <c r="L444" t="s">
        <v>48</v>
      </c>
      <c r="M444" t="s">
        <v>48</v>
      </c>
      <c r="P444" t="str">
        <f t="shared" si="117"/>
        <v>CUST71 DECIMAL,</v>
      </c>
      <c r="Q444" t="str">
        <f>VLOOKUP($E444,MAPPING!$B$2:$F$7,3,0)</f>
        <v>DECIMAL</v>
      </c>
      <c r="R444" s="37" t="s">
        <v>23</v>
      </c>
      <c r="S444" s="27" t="s">
        <v>48</v>
      </c>
      <c r="T444" s="27" t="s">
        <v>48</v>
      </c>
      <c r="W444" t="str">
        <f t="shared" si="118"/>
        <v>CUST71 DECIMAL(10,2),</v>
      </c>
      <c r="X444" t="str">
        <f>VLOOKUP($E444,MAPPING!$B$2:$F$7,4,0)</f>
        <v>DECIMAL</v>
      </c>
      <c r="Y444" s="37" t="s">
        <v>23</v>
      </c>
      <c r="Z444" s="27" t="s">
        <v>48</v>
      </c>
      <c r="AA444" s="27" t="s">
        <v>48</v>
      </c>
      <c r="AD444" s="29" t="str">
        <f t="shared" si="119"/>
        <v>CUST71 DECIMAL(10,2),</v>
      </c>
      <c r="AE444" t="str">
        <f>VLOOKUP($E444,MAPPING!$B$2:$F$7,5,0)</f>
        <v>DECIMAL</v>
      </c>
      <c r="AF444" s="37" t="s">
        <v>23</v>
      </c>
      <c r="AG444" s="11" t="s">
        <v>48</v>
      </c>
      <c r="AH444" s="11" t="s">
        <v>48</v>
      </c>
      <c r="AK444" t="str">
        <f t="shared" si="120"/>
        <v>CUST71 DECIMAL(10,2),</v>
      </c>
    </row>
    <row r="445" ht="15.75" customHeight="1">
      <c r="C445" s="33">
        <v>72.0</v>
      </c>
      <c r="D445" s="36" t="s">
        <v>359</v>
      </c>
      <c r="E445" s="36" t="s">
        <v>17</v>
      </c>
      <c r="G445" t="s">
        <v>48</v>
      </c>
      <c r="H445" t="s">
        <v>48</v>
      </c>
      <c r="J445" t="str">
        <f>VLOOKUP($E445,MAPPING!$B$2:$F$7,2,0)</f>
        <v>DECIMAL</v>
      </c>
      <c r="K445" s="37" t="s">
        <v>23</v>
      </c>
      <c r="L445" t="s">
        <v>48</v>
      </c>
      <c r="M445" t="s">
        <v>48</v>
      </c>
      <c r="P445" t="str">
        <f t="shared" si="117"/>
        <v>CUST72 DECIMAL,</v>
      </c>
      <c r="Q445" t="str">
        <f>VLOOKUP($E445,MAPPING!$B$2:$F$7,3,0)</f>
        <v>DECIMAL</v>
      </c>
      <c r="R445" s="37" t="s">
        <v>23</v>
      </c>
      <c r="S445" s="27" t="s">
        <v>48</v>
      </c>
      <c r="T445" s="27" t="s">
        <v>48</v>
      </c>
      <c r="W445" t="str">
        <f t="shared" si="118"/>
        <v>CUST72 DECIMAL(10,2),</v>
      </c>
      <c r="X445" t="str">
        <f>VLOOKUP($E445,MAPPING!$B$2:$F$7,4,0)</f>
        <v>DECIMAL</v>
      </c>
      <c r="Y445" s="37" t="s">
        <v>23</v>
      </c>
      <c r="Z445" s="27" t="s">
        <v>48</v>
      </c>
      <c r="AA445" s="27" t="s">
        <v>48</v>
      </c>
      <c r="AD445" s="29" t="str">
        <f t="shared" si="119"/>
        <v>CUST72 DECIMAL(10,2),</v>
      </c>
      <c r="AE445" t="str">
        <f>VLOOKUP($E445,MAPPING!$B$2:$F$7,5,0)</f>
        <v>DECIMAL</v>
      </c>
      <c r="AF445" s="37" t="s">
        <v>23</v>
      </c>
      <c r="AG445" s="11" t="s">
        <v>48</v>
      </c>
      <c r="AH445" s="11" t="s">
        <v>48</v>
      </c>
      <c r="AK445" t="str">
        <f t="shared" si="120"/>
        <v>CUST72 DECIMAL(10,2),</v>
      </c>
    </row>
    <row r="446" ht="15.75" customHeight="1">
      <c r="C446" s="33">
        <v>73.0</v>
      </c>
      <c r="D446" s="36" t="s">
        <v>360</v>
      </c>
      <c r="E446" s="36" t="s">
        <v>17</v>
      </c>
      <c r="G446" t="s">
        <v>48</v>
      </c>
      <c r="H446" t="s">
        <v>48</v>
      </c>
      <c r="J446" t="str">
        <f>VLOOKUP($E446,MAPPING!$B$2:$F$7,2,0)</f>
        <v>DECIMAL</v>
      </c>
      <c r="K446" s="37" t="s">
        <v>23</v>
      </c>
      <c r="L446" t="s">
        <v>48</v>
      </c>
      <c r="M446" t="s">
        <v>48</v>
      </c>
      <c r="P446" t="str">
        <f t="shared" si="117"/>
        <v>CUST73 DECIMAL,</v>
      </c>
      <c r="Q446" t="str">
        <f>VLOOKUP($E446,MAPPING!$B$2:$F$7,3,0)</f>
        <v>DECIMAL</v>
      </c>
      <c r="R446" s="37" t="s">
        <v>23</v>
      </c>
      <c r="S446" s="27" t="s">
        <v>48</v>
      </c>
      <c r="T446" s="27" t="s">
        <v>48</v>
      </c>
      <c r="W446" t="str">
        <f t="shared" si="118"/>
        <v>CUST73 DECIMAL(10,2),</v>
      </c>
      <c r="X446" t="str">
        <f>VLOOKUP($E446,MAPPING!$B$2:$F$7,4,0)</f>
        <v>DECIMAL</v>
      </c>
      <c r="Y446" s="37" t="s">
        <v>23</v>
      </c>
      <c r="Z446" s="27" t="s">
        <v>48</v>
      </c>
      <c r="AA446" s="27" t="s">
        <v>48</v>
      </c>
      <c r="AD446" s="29" t="str">
        <f t="shared" si="119"/>
        <v>CUST73 DECIMAL(10,2),</v>
      </c>
      <c r="AE446" t="str">
        <f>VLOOKUP($E446,MAPPING!$B$2:$F$7,5,0)</f>
        <v>DECIMAL</v>
      </c>
      <c r="AF446" s="37" t="s">
        <v>23</v>
      </c>
      <c r="AG446" s="11" t="s">
        <v>48</v>
      </c>
      <c r="AH446" s="11" t="s">
        <v>48</v>
      </c>
      <c r="AK446" t="str">
        <f t="shared" si="120"/>
        <v>CUST73 DECIMAL(10,2),</v>
      </c>
    </row>
    <row r="447" ht="15.75" customHeight="1">
      <c r="C447" s="33">
        <v>74.0</v>
      </c>
      <c r="D447" s="36" t="s">
        <v>361</v>
      </c>
      <c r="E447" s="36" t="s">
        <v>17</v>
      </c>
      <c r="G447" t="s">
        <v>48</v>
      </c>
      <c r="H447" t="s">
        <v>48</v>
      </c>
      <c r="J447" t="str">
        <f>VLOOKUP($E447,MAPPING!$B$2:$F$7,2,0)</f>
        <v>DECIMAL</v>
      </c>
      <c r="K447" s="37" t="s">
        <v>23</v>
      </c>
      <c r="L447" t="s">
        <v>48</v>
      </c>
      <c r="M447" t="s">
        <v>48</v>
      </c>
      <c r="P447" t="str">
        <f t="shared" si="117"/>
        <v>CUST74 DECIMAL,</v>
      </c>
      <c r="Q447" t="str">
        <f>VLOOKUP($E447,MAPPING!$B$2:$F$7,3,0)</f>
        <v>DECIMAL</v>
      </c>
      <c r="R447" s="37" t="s">
        <v>23</v>
      </c>
      <c r="S447" s="27" t="s">
        <v>48</v>
      </c>
      <c r="T447" s="27" t="s">
        <v>48</v>
      </c>
      <c r="W447" t="str">
        <f t="shared" si="118"/>
        <v>CUST74 DECIMAL(10,2),</v>
      </c>
      <c r="X447" t="str">
        <f>VLOOKUP($E447,MAPPING!$B$2:$F$7,4,0)</f>
        <v>DECIMAL</v>
      </c>
      <c r="Y447" s="37" t="s">
        <v>23</v>
      </c>
      <c r="Z447" s="27" t="s">
        <v>48</v>
      </c>
      <c r="AA447" s="27" t="s">
        <v>48</v>
      </c>
      <c r="AD447" s="29" t="str">
        <f t="shared" si="119"/>
        <v>CUST74 DECIMAL(10,2),</v>
      </c>
      <c r="AE447" t="str">
        <f>VLOOKUP($E447,MAPPING!$B$2:$F$7,5,0)</f>
        <v>DECIMAL</v>
      </c>
      <c r="AF447" s="37" t="s">
        <v>23</v>
      </c>
      <c r="AG447" s="11" t="s">
        <v>48</v>
      </c>
      <c r="AH447" s="11" t="s">
        <v>48</v>
      </c>
      <c r="AK447" t="str">
        <f t="shared" si="120"/>
        <v>CUST74 DECIMAL(10,2),</v>
      </c>
    </row>
    <row r="448" ht="15.75" customHeight="1">
      <c r="C448" s="33">
        <v>75.0</v>
      </c>
      <c r="D448" s="36" t="s">
        <v>362</v>
      </c>
      <c r="E448" s="36" t="s">
        <v>17</v>
      </c>
      <c r="G448" t="s">
        <v>48</v>
      </c>
      <c r="H448" t="s">
        <v>48</v>
      </c>
      <c r="J448" t="str">
        <f>VLOOKUP($E448,MAPPING!$B$2:$F$7,2,0)</f>
        <v>DECIMAL</v>
      </c>
      <c r="K448" s="37" t="s">
        <v>23</v>
      </c>
      <c r="L448" t="s">
        <v>48</v>
      </c>
      <c r="M448" t="s">
        <v>48</v>
      </c>
      <c r="P448" t="str">
        <f t="shared" si="117"/>
        <v>CUST75 DECIMAL,</v>
      </c>
      <c r="Q448" t="str">
        <f>VLOOKUP($E448,MAPPING!$B$2:$F$7,3,0)</f>
        <v>DECIMAL</v>
      </c>
      <c r="R448" s="37" t="s">
        <v>23</v>
      </c>
      <c r="S448" s="27" t="s">
        <v>48</v>
      </c>
      <c r="T448" s="27" t="s">
        <v>48</v>
      </c>
      <c r="W448" t="str">
        <f t="shared" si="118"/>
        <v>CUST75 DECIMAL(10,2),</v>
      </c>
      <c r="X448" t="str">
        <f>VLOOKUP($E448,MAPPING!$B$2:$F$7,4,0)</f>
        <v>DECIMAL</v>
      </c>
      <c r="Y448" s="37" t="s">
        <v>23</v>
      </c>
      <c r="Z448" s="27" t="s">
        <v>48</v>
      </c>
      <c r="AA448" s="27" t="s">
        <v>48</v>
      </c>
      <c r="AD448" s="29" t="str">
        <f t="shared" si="119"/>
        <v>CUST75 DECIMAL(10,2),</v>
      </c>
      <c r="AE448" t="str">
        <f>VLOOKUP($E448,MAPPING!$B$2:$F$7,5,0)</f>
        <v>DECIMAL</v>
      </c>
      <c r="AF448" s="37" t="s">
        <v>23</v>
      </c>
      <c r="AG448" s="11" t="s">
        <v>48</v>
      </c>
      <c r="AH448" s="11" t="s">
        <v>48</v>
      </c>
      <c r="AK448" t="str">
        <f t="shared" si="120"/>
        <v>CUST75 DECIMAL(10,2),</v>
      </c>
    </row>
    <row r="449" ht="15.75" customHeight="1">
      <c r="C449" s="33">
        <v>76.0</v>
      </c>
      <c r="D449" s="36" t="s">
        <v>363</v>
      </c>
      <c r="E449" s="36" t="s">
        <v>17</v>
      </c>
      <c r="G449" t="s">
        <v>48</v>
      </c>
      <c r="H449" t="s">
        <v>48</v>
      </c>
      <c r="J449" t="str">
        <f>VLOOKUP($E449,MAPPING!$B$2:$F$7,2,0)</f>
        <v>DECIMAL</v>
      </c>
      <c r="K449" s="37" t="s">
        <v>23</v>
      </c>
      <c r="L449" t="s">
        <v>48</v>
      </c>
      <c r="M449" t="s">
        <v>48</v>
      </c>
      <c r="P449" t="str">
        <f t="shared" si="117"/>
        <v>CUST76 DECIMAL,</v>
      </c>
      <c r="Q449" t="str">
        <f>VLOOKUP($E449,MAPPING!$B$2:$F$7,3,0)</f>
        <v>DECIMAL</v>
      </c>
      <c r="R449" s="37" t="s">
        <v>23</v>
      </c>
      <c r="S449" s="27" t="s">
        <v>48</v>
      </c>
      <c r="T449" s="27" t="s">
        <v>48</v>
      </c>
      <c r="W449" t="str">
        <f t="shared" si="118"/>
        <v>CUST76 DECIMAL(10,2),</v>
      </c>
      <c r="X449" t="str">
        <f>VLOOKUP($E449,MAPPING!$B$2:$F$7,4,0)</f>
        <v>DECIMAL</v>
      </c>
      <c r="Y449" s="37" t="s">
        <v>23</v>
      </c>
      <c r="Z449" s="27" t="s">
        <v>48</v>
      </c>
      <c r="AA449" s="27" t="s">
        <v>48</v>
      </c>
      <c r="AD449" s="29" t="str">
        <f t="shared" si="119"/>
        <v>CUST76 DECIMAL(10,2),</v>
      </c>
      <c r="AE449" t="str">
        <f>VLOOKUP($E449,MAPPING!$B$2:$F$7,5,0)</f>
        <v>DECIMAL</v>
      </c>
      <c r="AF449" s="37" t="s">
        <v>23</v>
      </c>
      <c r="AG449" s="11" t="s">
        <v>48</v>
      </c>
      <c r="AH449" s="11" t="s">
        <v>48</v>
      </c>
      <c r="AK449" t="str">
        <f t="shared" si="120"/>
        <v>CUST76 DECIMAL(10,2),</v>
      </c>
    </row>
    <row r="450" ht="15.75" customHeight="1">
      <c r="C450" s="33">
        <v>77.0</v>
      </c>
      <c r="D450" s="36" t="s">
        <v>364</v>
      </c>
      <c r="E450" s="36" t="s">
        <v>17</v>
      </c>
      <c r="G450" t="s">
        <v>48</v>
      </c>
      <c r="H450" t="s">
        <v>48</v>
      </c>
      <c r="J450" t="str">
        <f>VLOOKUP($E450,MAPPING!$B$2:$F$7,2,0)</f>
        <v>DECIMAL</v>
      </c>
      <c r="K450" s="37" t="s">
        <v>23</v>
      </c>
      <c r="L450" t="s">
        <v>48</v>
      </c>
      <c r="M450" t="s">
        <v>48</v>
      </c>
      <c r="P450" t="str">
        <f t="shared" si="117"/>
        <v>CUST77 DECIMAL,</v>
      </c>
      <c r="Q450" t="str">
        <f>VLOOKUP($E450,MAPPING!$B$2:$F$7,3,0)</f>
        <v>DECIMAL</v>
      </c>
      <c r="R450" s="37" t="s">
        <v>23</v>
      </c>
      <c r="S450" s="27" t="s">
        <v>48</v>
      </c>
      <c r="T450" s="27" t="s">
        <v>48</v>
      </c>
      <c r="W450" t="str">
        <f t="shared" si="118"/>
        <v>CUST77 DECIMAL(10,2),</v>
      </c>
      <c r="X450" t="str">
        <f>VLOOKUP($E450,MAPPING!$B$2:$F$7,4,0)</f>
        <v>DECIMAL</v>
      </c>
      <c r="Y450" s="37" t="s">
        <v>23</v>
      </c>
      <c r="Z450" s="27" t="s">
        <v>48</v>
      </c>
      <c r="AA450" s="27" t="s">
        <v>48</v>
      </c>
      <c r="AD450" s="29" t="str">
        <f t="shared" si="119"/>
        <v>CUST77 DECIMAL(10,2),</v>
      </c>
      <c r="AE450" t="str">
        <f>VLOOKUP($E450,MAPPING!$B$2:$F$7,5,0)</f>
        <v>DECIMAL</v>
      </c>
      <c r="AF450" s="37" t="s">
        <v>23</v>
      </c>
      <c r="AG450" s="11" t="s">
        <v>48</v>
      </c>
      <c r="AH450" s="11" t="s">
        <v>48</v>
      </c>
      <c r="AK450" t="str">
        <f t="shared" si="120"/>
        <v>CUST77 DECIMAL(10,2),</v>
      </c>
    </row>
    <row r="451" ht="15.75" customHeight="1">
      <c r="C451" s="33">
        <v>78.0</v>
      </c>
      <c r="D451" s="36" t="s">
        <v>365</v>
      </c>
      <c r="E451" s="36" t="s">
        <v>17</v>
      </c>
      <c r="G451" t="s">
        <v>48</v>
      </c>
      <c r="H451" t="s">
        <v>48</v>
      </c>
      <c r="J451" t="str">
        <f>VLOOKUP($E451,MAPPING!$B$2:$F$7,2,0)</f>
        <v>DECIMAL</v>
      </c>
      <c r="K451" s="37" t="s">
        <v>23</v>
      </c>
      <c r="L451" t="s">
        <v>48</v>
      </c>
      <c r="M451" t="s">
        <v>48</v>
      </c>
      <c r="P451" t="str">
        <f t="shared" si="117"/>
        <v>CUST78 DECIMAL,</v>
      </c>
      <c r="Q451" t="str">
        <f>VLOOKUP($E451,MAPPING!$B$2:$F$7,3,0)</f>
        <v>DECIMAL</v>
      </c>
      <c r="R451" s="37" t="s">
        <v>23</v>
      </c>
      <c r="S451" s="27" t="s">
        <v>48</v>
      </c>
      <c r="T451" s="27" t="s">
        <v>48</v>
      </c>
      <c r="W451" t="str">
        <f t="shared" si="118"/>
        <v>CUST78 DECIMAL(10,2),</v>
      </c>
      <c r="X451" t="str">
        <f>VLOOKUP($E451,MAPPING!$B$2:$F$7,4,0)</f>
        <v>DECIMAL</v>
      </c>
      <c r="Y451" s="37" t="s">
        <v>23</v>
      </c>
      <c r="Z451" s="27" t="s">
        <v>48</v>
      </c>
      <c r="AA451" s="27" t="s">
        <v>48</v>
      </c>
      <c r="AD451" s="29" t="str">
        <f t="shared" si="119"/>
        <v>CUST78 DECIMAL(10,2),</v>
      </c>
      <c r="AE451" t="str">
        <f>VLOOKUP($E451,MAPPING!$B$2:$F$7,5,0)</f>
        <v>DECIMAL</v>
      </c>
      <c r="AF451" s="37" t="s">
        <v>23</v>
      </c>
      <c r="AG451" s="11" t="s">
        <v>48</v>
      </c>
      <c r="AH451" s="11" t="s">
        <v>48</v>
      </c>
      <c r="AK451" t="str">
        <f t="shared" si="120"/>
        <v>CUST78 DECIMAL(10,2),</v>
      </c>
    </row>
    <row r="452" ht="15.75" customHeight="1">
      <c r="C452" s="33">
        <v>79.0</v>
      </c>
      <c r="D452" s="36" t="s">
        <v>366</v>
      </c>
      <c r="E452" s="36" t="s">
        <v>17</v>
      </c>
      <c r="G452" t="s">
        <v>48</v>
      </c>
      <c r="H452" t="s">
        <v>48</v>
      </c>
      <c r="J452" t="str">
        <f>VLOOKUP($E452,MAPPING!$B$2:$F$7,2,0)</f>
        <v>DECIMAL</v>
      </c>
      <c r="K452" s="37" t="s">
        <v>23</v>
      </c>
      <c r="L452" t="s">
        <v>48</v>
      </c>
      <c r="M452" t="s">
        <v>48</v>
      </c>
      <c r="P452" t="str">
        <f t="shared" si="117"/>
        <v>CUST79 DECIMAL,</v>
      </c>
      <c r="Q452" t="str">
        <f>VLOOKUP($E452,MAPPING!$B$2:$F$7,3,0)</f>
        <v>DECIMAL</v>
      </c>
      <c r="R452" s="37" t="s">
        <v>23</v>
      </c>
      <c r="S452" s="27" t="s">
        <v>48</v>
      </c>
      <c r="T452" s="27" t="s">
        <v>48</v>
      </c>
      <c r="W452" t="str">
        <f t="shared" si="118"/>
        <v>CUST79 DECIMAL(10,2),</v>
      </c>
      <c r="X452" t="str">
        <f>VLOOKUP($E452,MAPPING!$B$2:$F$7,4,0)</f>
        <v>DECIMAL</v>
      </c>
      <c r="Y452" s="37" t="s">
        <v>23</v>
      </c>
      <c r="Z452" s="27" t="s">
        <v>48</v>
      </c>
      <c r="AA452" s="27" t="s">
        <v>48</v>
      </c>
      <c r="AD452" s="29" t="str">
        <f t="shared" si="119"/>
        <v>CUST79 DECIMAL(10,2),</v>
      </c>
      <c r="AE452" t="str">
        <f>VLOOKUP($E452,MAPPING!$B$2:$F$7,5,0)</f>
        <v>DECIMAL</v>
      </c>
      <c r="AF452" s="37" t="s">
        <v>23</v>
      </c>
      <c r="AG452" s="11" t="s">
        <v>48</v>
      </c>
      <c r="AH452" s="11" t="s">
        <v>48</v>
      </c>
      <c r="AK452" t="str">
        <f t="shared" si="120"/>
        <v>CUST79 DECIMAL(10,2),</v>
      </c>
    </row>
    <row r="453" ht="15.75" customHeight="1">
      <c r="C453" s="33">
        <v>80.0</v>
      </c>
      <c r="D453" s="36" t="s">
        <v>367</v>
      </c>
      <c r="E453" s="36" t="s">
        <v>17</v>
      </c>
      <c r="G453" t="s">
        <v>48</v>
      </c>
      <c r="H453" t="s">
        <v>48</v>
      </c>
      <c r="J453" t="str">
        <f>VLOOKUP($E453,MAPPING!$B$2:$F$7,2,0)</f>
        <v>DECIMAL</v>
      </c>
      <c r="K453" s="37" t="s">
        <v>23</v>
      </c>
      <c r="L453" t="s">
        <v>48</v>
      </c>
      <c r="M453" t="s">
        <v>48</v>
      </c>
      <c r="P453" t="str">
        <f t="shared" si="117"/>
        <v>CUST80 DECIMAL,</v>
      </c>
      <c r="Q453" t="str">
        <f>VLOOKUP($E453,MAPPING!$B$2:$F$7,3,0)</f>
        <v>DECIMAL</v>
      </c>
      <c r="R453" s="37" t="s">
        <v>23</v>
      </c>
      <c r="S453" s="27" t="s">
        <v>48</v>
      </c>
      <c r="T453" s="27" t="s">
        <v>48</v>
      </c>
      <c r="W453" t="str">
        <f t="shared" si="118"/>
        <v>CUST80 DECIMAL(10,2),</v>
      </c>
      <c r="X453" t="str">
        <f>VLOOKUP($E453,MAPPING!$B$2:$F$7,4,0)</f>
        <v>DECIMAL</v>
      </c>
      <c r="Y453" s="37" t="s">
        <v>23</v>
      </c>
      <c r="Z453" s="27" t="s">
        <v>48</v>
      </c>
      <c r="AA453" s="27" t="s">
        <v>48</v>
      </c>
      <c r="AD453" s="29" t="str">
        <f t="shared" si="119"/>
        <v>CUST80 DECIMAL(10,2),</v>
      </c>
      <c r="AE453" t="str">
        <f>VLOOKUP($E453,MAPPING!$B$2:$F$7,5,0)</f>
        <v>DECIMAL</v>
      </c>
      <c r="AF453" s="37" t="s">
        <v>23</v>
      </c>
      <c r="AG453" s="11" t="s">
        <v>48</v>
      </c>
      <c r="AH453" s="11" t="s">
        <v>48</v>
      </c>
      <c r="AK453" t="str">
        <f t="shared" si="120"/>
        <v>CUST80 DECIMAL(10,2),</v>
      </c>
    </row>
    <row r="454" ht="15.75" customHeight="1">
      <c r="C454" s="33">
        <v>81.0</v>
      </c>
      <c r="D454" s="36" t="s">
        <v>368</v>
      </c>
      <c r="E454" s="36" t="s">
        <v>17</v>
      </c>
      <c r="G454" t="s">
        <v>48</v>
      </c>
      <c r="H454" t="s">
        <v>48</v>
      </c>
      <c r="J454" t="str">
        <f>VLOOKUP($E454,MAPPING!$B$2:$F$7,2,0)</f>
        <v>DECIMAL</v>
      </c>
      <c r="K454" s="37" t="s">
        <v>23</v>
      </c>
      <c r="L454" t="s">
        <v>48</v>
      </c>
      <c r="M454" t="s">
        <v>48</v>
      </c>
      <c r="P454" t="str">
        <f t="shared" si="117"/>
        <v>CUST81 DECIMAL,</v>
      </c>
      <c r="Q454" t="str">
        <f>VLOOKUP($E454,MAPPING!$B$2:$F$7,3,0)</f>
        <v>DECIMAL</v>
      </c>
      <c r="R454" s="37" t="s">
        <v>23</v>
      </c>
      <c r="S454" s="27" t="s">
        <v>48</v>
      </c>
      <c r="T454" s="27" t="s">
        <v>48</v>
      </c>
      <c r="W454" t="str">
        <f t="shared" si="118"/>
        <v>CUST81 DECIMAL(10,2),</v>
      </c>
      <c r="X454" t="str">
        <f>VLOOKUP($E454,MAPPING!$B$2:$F$7,4,0)</f>
        <v>DECIMAL</v>
      </c>
      <c r="Y454" s="37" t="s">
        <v>23</v>
      </c>
      <c r="Z454" s="27" t="s">
        <v>48</v>
      </c>
      <c r="AA454" s="27" t="s">
        <v>48</v>
      </c>
      <c r="AD454" s="29" t="str">
        <f t="shared" si="119"/>
        <v>CUST81 DECIMAL(10,2),</v>
      </c>
      <c r="AE454" t="str">
        <f>VLOOKUP($E454,MAPPING!$B$2:$F$7,5,0)</f>
        <v>DECIMAL</v>
      </c>
      <c r="AF454" s="37" t="s">
        <v>23</v>
      </c>
      <c r="AG454" s="11" t="s">
        <v>48</v>
      </c>
      <c r="AH454" s="11" t="s">
        <v>48</v>
      </c>
      <c r="AK454" t="str">
        <f t="shared" si="120"/>
        <v>CUST81 DECIMAL(10,2),</v>
      </c>
    </row>
    <row r="455" ht="15.75" customHeight="1">
      <c r="C455" s="33">
        <v>82.0</v>
      </c>
      <c r="D455" s="36" t="s">
        <v>369</v>
      </c>
      <c r="E455" s="36" t="s">
        <v>17</v>
      </c>
      <c r="G455" t="s">
        <v>48</v>
      </c>
      <c r="H455" t="s">
        <v>48</v>
      </c>
      <c r="J455" t="str">
        <f>VLOOKUP($E455,MAPPING!$B$2:$F$7,2,0)</f>
        <v>DECIMAL</v>
      </c>
      <c r="K455" s="37" t="s">
        <v>23</v>
      </c>
      <c r="L455" t="s">
        <v>48</v>
      </c>
      <c r="M455" t="s">
        <v>48</v>
      </c>
      <c r="P455" t="str">
        <f t="shared" si="117"/>
        <v>CUST82 DECIMAL,</v>
      </c>
      <c r="Q455" t="str">
        <f>VLOOKUP($E455,MAPPING!$B$2:$F$7,3,0)</f>
        <v>DECIMAL</v>
      </c>
      <c r="R455" s="37" t="s">
        <v>23</v>
      </c>
      <c r="S455" s="27" t="s">
        <v>48</v>
      </c>
      <c r="T455" s="27" t="s">
        <v>48</v>
      </c>
      <c r="W455" t="str">
        <f t="shared" si="118"/>
        <v>CUST82 DECIMAL(10,2),</v>
      </c>
      <c r="X455" t="str">
        <f>VLOOKUP($E455,MAPPING!$B$2:$F$7,4,0)</f>
        <v>DECIMAL</v>
      </c>
      <c r="Y455" s="37" t="s">
        <v>23</v>
      </c>
      <c r="Z455" s="27" t="s">
        <v>48</v>
      </c>
      <c r="AA455" s="27" t="s">
        <v>48</v>
      </c>
      <c r="AD455" s="29" t="str">
        <f t="shared" si="119"/>
        <v>CUST82 DECIMAL(10,2),</v>
      </c>
      <c r="AE455" t="str">
        <f>VLOOKUP($E455,MAPPING!$B$2:$F$7,5,0)</f>
        <v>DECIMAL</v>
      </c>
      <c r="AF455" s="37" t="s">
        <v>23</v>
      </c>
      <c r="AG455" s="11" t="s">
        <v>48</v>
      </c>
      <c r="AH455" s="11" t="s">
        <v>48</v>
      </c>
      <c r="AK455" t="str">
        <f t="shared" si="120"/>
        <v>CUST82 DECIMAL(10,2),</v>
      </c>
    </row>
    <row r="456" ht="15.75" customHeight="1">
      <c r="C456" s="33">
        <v>83.0</v>
      </c>
      <c r="D456" s="36" t="s">
        <v>370</v>
      </c>
      <c r="E456" s="36" t="s">
        <v>17</v>
      </c>
      <c r="G456" t="s">
        <v>48</v>
      </c>
      <c r="H456" t="s">
        <v>48</v>
      </c>
      <c r="J456" t="str">
        <f>VLOOKUP($E456,MAPPING!$B$2:$F$7,2,0)</f>
        <v>DECIMAL</v>
      </c>
      <c r="K456" s="37" t="s">
        <v>23</v>
      </c>
      <c r="L456" t="s">
        <v>48</v>
      </c>
      <c r="M456" t="s">
        <v>48</v>
      </c>
      <c r="P456" t="str">
        <f t="shared" si="117"/>
        <v>CUST83 DECIMAL,</v>
      </c>
      <c r="Q456" t="str">
        <f>VLOOKUP($E456,MAPPING!$B$2:$F$7,3,0)</f>
        <v>DECIMAL</v>
      </c>
      <c r="R456" s="37" t="s">
        <v>23</v>
      </c>
      <c r="S456" s="27" t="s">
        <v>48</v>
      </c>
      <c r="T456" s="27" t="s">
        <v>48</v>
      </c>
      <c r="W456" t="str">
        <f t="shared" si="118"/>
        <v>CUST83 DECIMAL(10,2),</v>
      </c>
      <c r="X456" t="str">
        <f>VLOOKUP($E456,MAPPING!$B$2:$F$7,4,0)</f>
        <v>DECIMAL</v>
      </c>
      <c r="Y456" s="37" t="s">
        <v>23</v>
      </c>
      <c r="Z456" s="27" t="s">
        <v>48</v>
      </c>
      <c r="AA456" s="27" t="s">
        <v>48</v>
      </c>
      <c r="AD456" s="29" t="str">
        <f t="shared" si="119"/>
        <v>CUST83 DECIMAL(10,2),</v>
      </c>
      <c r="AE456" t="str">
        <f>VLOOKUP($E456,MAPPING!$B$2:$F$7,5,0)</f>
        <v>DECIMAL</v>
      </c>
      <c r="AF456" s="37" t="s">
        <v>23</v>
      </c>
      <c r="AG456" s="11" t="s">
        <v>48</v>
      </c>
      <c r="AH456" s="11" t="s">
        <v>48</v>
      </c>
      <c r="AK456" t="str">
        <f t="shared" si="120"/>
        <v>CUST83 DECIMAL(10,2),</v>
      </c>
    </row>
    <row r="457" ht="15.75" customHeight="1">
      <c r="C457" s="33">
        <v>84.0</v>
      </c>
      <c r="D457" s="36" t="s">
        <v>371</v>
      </c>
      <c r="E457" s="36" t="s">
        <v>17</v>
      </c>
      <c r="G457" t="s">
        <v>48</v>
      </c>
      <c r="H457" t="s">
        <v>48</v>
      </c>
      <c r="J457" t="str">
        <f>VLOOKUP($E457,MAPPING!$B$2:$F$7,2,0)</f>
        <v>DECIMAL</v>
      </c>
      <c r="K457" s="37" t="s">
        <v>23</v>
      </c>
      <c r="L457" t="s">
        <v>48</v>
      </c>
      <c r="M457" t="s">
        <v>48</v>
      </c>
      <c r="P457" t="str">
        <f t="shared" si="117"/>
        <v>CUST84 DECIMAL,</v>
      </c>
      <c r="Q457" t="str">
        <f>VLOOKUP($E457,MAPPING!$B$2:$F$7,3,0)</f>
        <v>DECIMAL</v>
      </c>
      <c r="R457" s="37" t="s">
        <v>23</v>
      </c>
      <c r="S457" s="27" t="s">
        <v>48</v>
      </c>
      <c r="T457" s="27" t="s">
        <v>48</v>
      </c>
      <c r="W457" t="str">
        <f t="shared" si="118"/>
        <v>CUST84 DECIMAL(10,2),</v>
      </c>
      <c r="X457" t="str">
        <f>VLOOKUP($E457,MAPPING!$B$2:$F$7,4,0)</f>
        <v>DECIMAL</v>
      </c>
      <c r="Y457" s="37" t="s">
        <v>23</v>
      </c>
      <c r="Z457" s="27" t="s">
        <v>48</v>
      </c>
      <c r="AA457" s="27" t="s">
        <v>48</v>
      </c>
      <c r="AD457" s="29" t="str">
        <f t="shared" si="119"/>
        <v>CUST84 DECIMAL(10,2),</v>
      </c>
      <c r="AE457" t="str">
        <f>VLOOKUP($E457,MAPPING!$B$2:$F$7,5,0)</f>
        <v>DECIMAL</v>
      </c>
      <c r="AF457" s="37" t="s">
        <v>23</v>
      </c>
      <c r="AG457" s="11" t="s">
        <v>48</v>
      </c>
      <c r="AH457" s="11" t="s">
        <v>48</v>
      </c>
      <c r="AK457" t="str">
        <f t="shared" si="120"/>
        <v>CUST84 DECIMAL(10,2),</v>
      </c>
    </row>
    <row r="458" ht="15.75" customHeight="1">
      <c r="C458" s="33">
        <v>85.0</v>
      </c>
      <c r="D458" s="36" t="s">
        <v>372</v>
      </c>
      <c r="E458" s="36" t="s">
        <v>17</v>
      </c>
      <c r="G458" t="s">
        <v>48</v>
      </c>
      <c r="H458" t="s">
        <v>48</v>
      </c>
      <c r="J458" t="str">
        <f>VLOOKUP($E458,MAPPING!$B$2:$F$7,2,0)</f>
        <v>DECIMAL</v>
      </c>
      <c r="K458" s="37" t="s">
        <v>23</v>
      </c>
      <c r="L458" t="s">
        <v>48</v>
      </c>
      <c r="M458" t="s">
        <v>48</v>
      </c>
      <c r="P458" t="str">
        <f t="shared" si="117"/>
        <v>CUST85 DECIMAL,</v>
      </c>
      <c r="Q458" t="str">
        <f>VLOOKUP($E458,MAPPING!$B$2:$F$7,3,0)</f>
        <v>DECIMAL</v>
      </c>
      <c r="R458" s="37" t="s">
        <v>23</v>
      </c>
      <c r="S458" s="27" t="s">
        <v>48</v>
      </c>
      <c r="T458" s="27" t="s">
        <v>48</v>
      </c>
      <c r="W458" t="str">
        <f t="shared" si="118"/>
        <v>CUST85 DECIMAL(10,2),</v>
      </c>
      <c r="X458" t="str">
        <f>VLOOKUP($E458,MAPPING!$B$2:$F$7,4,0)</f>
        <v>DECIMAL</v>
      </c>
      <c r="Y458" s="37" t="s">
        <v>23</v>
      </c>
      <c r="Z458" s="27" t="s">
        <v>48</v>
      </c>
      <c r="AA458" s="27" t="s">
        <v>48</v>
      </c>
      <c r="AD458" s="29" t="str">
        <f t="shared" si="119"/>
        <v>CUST85 DECIMAL(10,2),</v>
      </c>
      <c r="AE458" t="str">
        <f>VLOOKUP($E458,MAPPING!$B$2:$F$7,5,0)</f>
        <v>DECIMAL</v>
      </c>
      <c r="AF458" s="37" t="s">
        <v>23</v>
      </c>
      <c r="AG458" s="11" t="s">
        <v>48</v>
      </c>
      <c r="AH458" s="11" t="s">
        <v>48</v>
      </c>
      <c r="AK458" t="str">
        <f t="shared" si="120"/>
        <v>CUST85 DECIMAL(10,2),</v>
      </c>
    </row>
    <row r="459" ht="15.75" customHeight="1">
      <c r="C459" s="33">
        <v>86.0</v>
      </c>
      <c r="D459" s="36" t="s">
        <v>373</v>
      </c>
      <c r="E459" s="36" t="s">
        <v>17</v>
      </c>
      <c r="G459" t="s">
        <v>48</v>
      </c>
      <c r="H459" t="s">
        <v>48</v>
      </c>
      <c r="J459" t="str">
        <f>VLOOKUP($E459,MAPPING!$B$2:$F$7,2,0)</f>
        <v>DECIMAL</v>
      </c>
      <c r="K459" s="37" t="s">
        <v>23</v>
      </c>
      <c r="L459" t="s">
        <v>48</v>
      </c>
      <c r="M459" t="s">
        <v>48</v>
      </c>
      <c r="P459" t="str">
        <f t="shared" si="117"/>
        <v>CUST86 DECIMAL,</v>
      </c>
      <c r="Q459" t="str">
        <f>VLOOKUP($E459,MAPPING!$B$2:$F$7,3,0)</f>
        <v>DECIMAL</v>
      </c>
      <c r="R459" s="37" t="s">
        <v>23</v>
      </c>
      <c r="S459" s="27" t="s">
        <v>48</v>
      </c>
      <c r="T459" s="27" t="s">
        <v>48</v>
      </c>
      <c r="W459" t="str">
        <f t="shared" si="118"/>
        <v>CUST86 DECIMAL(10,2),</v>
      </c>
      <c r="X459" t="str">
        <f>VLOOKUP($E459,MAPPING!$B$2:$F$7,4,0)</f>
        <v>DECIMAL</v>
      </c>
      <c r="Y459" s="37" t="s">
        <v>23</v>
      </c>
      <c r="Z459" s="27" t="s">
        <v>48</v>
      </c>
      <c r="AA459" s="27" t="s">
        <v>48</v>
      </c>
      <c r="AD459" s="29" t="str">
        <f t="shared" si="119"/>
        <v>CUST86 DECIMAL(10,2),</v>
      </c>
      <c r="AE459" t="str">
        <f>VLOOKUP($E459,MAPPING!$B$2:$F$7,5,0)</f>
        <v>DECIMAL</v>
      </c>
      <c r="AF459" s="37" t="s">
        <v>23</v>
      </c>
      <c r="AG459" s="11" t="s">
        <v>48</v>
      </c>
      <c r="AH459" s="11" t="s">
        <v>48</v>
      </c>
      <c r="AK459" t="str">
        <f t="shared" si="120"/>
        <v>CUST86 DECIMAL(10,2),</v>
      </c>
    </row>
    <row r="460" ht="15.75" customHeight="1">
      <c r="C460" s="33">
        <v>87.0</v>
      </c>
      <c r="D460" s="36" t="s">
        <v>374</v>
      </c>
      <c r="E460" s="36" t="s">
        <v>17</v>
      </c>
      <c r="G460" t="s">
        <v>48</v>
      </c>
      <c r="H460" t="s">
        <v>48</v>
      </c>
      <c r="J460" t="str">
        <f>VLOOKUP($E460,MAPPING!$B$2:$F$7,2,0)</f>
        <v>DECIMAL</v>
      </c>
      <c r="K460" s="37" t="s">
        <v>23</v>
      </c>
      <c r="L460" t="s">
        <v>48</v>
      </c>
      <c r="M460" t="s">
        <v>48</v>
      </c>
      <c r="P460" t="str">
        <f t="shared" si="117"/>
        <v>CUST87 DECIMAL,</v>
      </c>
      <c r="Q460" t="str">
        <f>VLOOKUP($E460,MAPPING!$B$2:$F$7,3,0)</f>
        <v>DECIMAL</v>
      </c>
      <c r="R460" s="37" t="s">
        <v>23</v>
      </c>
      <c r="S460" s="27" t="s">
        <v>48</v>
      </c>
      <c r="T460" s="27" t="s">
        <v>48</v>
      </c>
      <c r="W460" t="str">
        <f t="shared" si="118"/>
        <v>CUST87 DECIMAL(10,2),</v>
      </c>
      <c r="X460" t="str">
        <f>VLOOKUP($E460,MAPPING!$B$2:$F$7,4,0)</f>
        <v>DECIMAL</v>
      </c>
      <c r="Y460" s="37" t="s">
        <v>23</v>
      </c>
      <c r="Z460" s="27" t="s">
        <v>48</v>
      </c>
      <c r="AA460" s="27" t="s">
        <v>48</v>
      </c>
      <c r="AD460" s="29" t="str">
        <f t="shared" si="119"/>
        <v>CUST87 DECIMAL(10,2),</v>
      </c>
      <c r="AE460" t="str">
        <f>VLOOKUP($E460,MAPPING!$B$2:$F$7,5,0)</f>
        <v>DECIMAL</v>
      </c>
      <c r="AF460" s="37" t="s">
        <v>23</v>
      </c>
      <c r="AG460" s="11" t="s">
        <v>48</v>
      </c>
      <c r="AH460" s="11" t="s">
        <v>48</v>
      </c>
      <c r="AK460" t="str">
        <f t="shared" si="120"/>
        <v>CUST87 DECIMAL(10,2),</v>
      </c>
    </row>
    <row r="461" ht="15.75" customHeight="1">
      <c r="C461" s="33">
        <v>88.0</v>
      </c>
      <c r="D461" s="36" t="s">
        <v>375</v>
      </c>
      <c r="E461" s="36" t="s">
        <v>17</v>
      </c>
      <c r="G461" t="s">
        <v>48</v>
      </c>
      <c r="H461" t="s">
        <v>48</v>
      </c>
      <c r="J461" t="str">
        <f>VLOOKUP($E461,MAPPING!$B$2:$F$7,2,0)</f>
        <v>DECIMAL</v>
      </c>
      <c r="K461" s="37" t="s">
        <v>23</v>
      </c>
      <c r="L461" t="s">
        <v>48</v>
      </c>
      <c r="M461" t="s">
        <v>48</v>
      </c>
      <c r="P461" t="str">
        <f t="shared" si="117"/>
        <v>CUST88 DECIMAL,</v>
      </c>
      <c r="Q461" t="str">
        <f>VLOOKUP($E461,MAPPING!$B$2:$F$7,3,0)</f>
        <v>DECIMAL</v>
      </c>
      <c r="R461" s="37" t="s">
        <v>23</v>
      </c>
      <c r="S461" s="27" t="s">
        <v>48</v>
      </c>
      <c r="T461" s="27" t="s">
        <v>48</v>
      </c>
      <c r="W461" t="str">
        <f t="shared" si="118"/>
        <v>CUST88 DECIMAL(10,2),</v>
      </c>
      <c r="X461" t="str">
        <f>VLOOKUP($E461,MAPPING!$B$2:$F$7,4,0)</f>
        <v>DECIMAL</v>
      </c>
      <c r="Y461" s="37" t="s">
        <v>23</v>
      </c>
      <c r="Z461" s="27" t="s">
        <v>48</v>
      </c>
      <c r="AA461" s="27" t="s">
        <v>48</v>
      </c>
      <c r="AD461" s="29" t="str">
        <f t="shared" si="119"/>
        <v>CUST88 DECIMAL(10,2),</v>
      </c>
      <c r="AE461" t="str">
        <f>VLOOKUP($E461,MAPPING!$B$2:$F$7,5,0)</f>
        <v>DECIMAL</v>
      </c>
      <c r="AF461" s="37" t="s">
        <v>23</v>
      </c>
      <c r="AG461" s="11" t="s">
        <v>48</v>
      </c>
      <c r="AH461" s="11" t="s">
        <v>48</v>
      </c>
      <c r="AK461" t="str">
        <f t="shared" si="120"/>
        <v>CUST88 DECIMAL(10,2),</v>
      </c>
    </row>
    <row r="462" ht="15.75" customHeight="1">
      <c r="C462" s="33">
        <v>89.0</v>
      </c>
      <c r="D462" s="36" t="s">
        <v>376</v>
      </c>
      <c r="E462" s="36" t="s">
        <v>17</v>
      </c>
      <c r="G462" t="s">
        <v>48</v>
      </c>
      <c r="H462" t="s">
        <v>48</v>
      </c>
      <c r="J462" t="str">
        <f>VLOOKUP($E462,MAPPING!$B$2:$F$7,2,0)</f>
        <v>DECIMAL</v>
      </c>
      <c r="K462" s="37" t="s">
        <v>23</v>
      </c>
      <c r="L462" t="s">
        <v>48</v>
      </c>
      <c r="M462" t="s">
        <v>48</v>
      </c>
      <c r="P462" t="str">
        <f t="shared" si="117"/>
        <v>CUST89 DECIMAL,</v>
      </c>
      <c r="Q462" t="str">
        <f>VLOOKUP($E462,MAPPING!$B$2:$F$7,3,0)</f>
        <v>DECIMAL</v>
      </c>
      <c r="R462" s="37" t="s">
        <v>23</v>
      </c>
      <c r="S462" s="27" t="s">
        <v>48</v>
      </c>
      <c r="T462" s="27" t="s">
        <v>48</v>
      </c>
      <c r="W462" t="str">
        <f t="shared" si="118"/>
        <v>CUST89 DECIMAL(10,2),</v>
      </c>
      <c r="X462" t="str">
        <f>VLOOKUP($E462,MAPPING!$B$2:$F$7,4,0)</f>
        <v>DECIMAL</v>
      </c>
      <c r="Y462" s="37" t="s">
        <v>23</v>
      </c>
      <c r="Z462" s="27" t="s">
        <v>48</v>
      </c>
      <c r="AA462" s="27" t="s">
        <v>48</v>
      </c>
      <c r="AD462" s="29" t="str">
        <f t="shared" si="119"/>
        <v>CUST89 DECIMAL(10,2),</v>
      </c>
      <c r="AE462" t="str">
        <f>VLOOKUP($E462,MAPPING!$B$2:$F$7,5,0)</f>
        <v>DECIMAL</v>
      </c>
      <c r="AF462" s="37" t="s">
        <v>23</v>
      </c>
      <c r="AG462" s="11" t="s">
        <v>48</v>
      </c>
      <c r="AH462" s="11" t="s">
        <v>48</v>
      </c>
      <c r="AK462" t="str">
        <f t="shared" si="120"/>
        <v>CUST89 DECIMAL(10,2),</v>
      </c>
    </row>
    <row r="463" ht="15.75" customHeight="1">
      <c r="C463" s="33">
        <v>90.0</v>
      </c>
      <c r="D463" s="36" t="s">
        <v>377</v>
      </c>
      <c r="E463" s="36" t="s">
        <v>17</v>
      </c>
      <c r="G463" t="s">
        <v>48</v>
      </c>
      <c r="H463" t="s">
        <v>48</v>
      </c>
      <c r="J463" t="str">
        <f>VLOOKUP($E463,MAPPING!$B$2:$F$7,2,0)</f>
        <v>DECIMAL</v>
      </c>
      <c r="K463" s="37" t="s">
        <v>23</v>
      </c>
      <c r="L463" t="s">
        <v>48</v>
      </c>
      <c r="M463" t="s">
        <v>48</v>
      </c>
      <c r="P463" t="str">
        <f t="shared" si="117"/>
        <v>CUST90 DECIMAL,</v>
      </c>
      <c r="Q463" t="str">
        <f>VLOOKUP($E463,MAPPING!$B$2:$F$7,3,0)</f>
        <v>DECIMAL</v>
      </c>
      <c r="R463" s="37" t="s">
        <v>23</v>
      </c>
      <c r="S463" s="27" t="s">
        <v>48</v>
      </c>
      <c r="T463" s="27" t="s">
        <v>48</v>
      </c>
      <c r="W463" t="str">
        <f t="shared" si="118"/>
        <v>CUST90 DECIMAL(10,2),</v>
      </c>
      <c r="X463" t="str">
        <f>VLOOKUP($E463,MAPPING!$B$2:$F$7,4,0)</f>
        <v>DECIMAL</v>
      </c>
      <c r="Y463" s="37" t="s">
        <v>23</v>
      </c>
      <c r="Z463" s="27" t="s">
        <v>48</v>
      </c>
      <c r="AA463" s="27" t="s">
        <v>48</v>
      </c>
      <c r="AD463" s="29" t="str">
        <f t="shared" si="119"/>
        <v>CUST90 DECIMAL(10,2),</v>
      </c>
      <c r="AE463" t="str">
        <f>VLOOKUP($E463,MAPPING!$B$2:$F$7,5,0)</f>
        <v>DECIMAL</v>
      </c>
      <c r="AF463" s="37" t="s">
        <v>23</v>
      </c>
      <c r="AG463" s="11" t="s">
        <v>48</v>
      </c>
      <c r="AH463" s="11" t="s">
        <v>48</v>
      </c>
      <c r="AK463" t="str">
        <f t="shared" si="120"/>
        <v>CUST90 DECIMAL(10,2),</v>
      </c>
    </row>
    <row r="464" ht="15.75" customHeight="1">
      <c r="C464" s="33">
        <v>91.0</v>
      </c>
      <c r="D464" s="36" t="s">
        <v>378</v>
      </c>
      <c r="E464" s="36" t="s">
        <v>17</v>
      </c>
      <c r="G464" t="s">
        <v>48</v>
      </c>
      <c r="H464" t="s">
        <v>48</v>
      </c>
      <c r="J464" t="str">
        <f>VLOOKUP($E464,MAPPING!$B$2:$F$7,2,0)</f>
        <v>DECIMAL</v>
      </c>
      <c r="K464" s="37" t="s">
        <v>23</v>
      </c>
      <c r="L464" t="s">
        <v>48</v>
      </c>
      <c r="M464" t="s">
        <v>48</v>
      </c>
      <c r="P464" t="str">
        <f t="shared" si="117"/>
        <v>CUST91 DECIMAL,</v>
      </c>
      <c r="Q464" t="str">
        <f>VLOOKUP($E464,MAPPING!$B$2:$F$7,3,0)</f>
        <v>DECIMAL</v>
      </c>
      <c r="R464" s="37" t="s">
        <v>23</v>
      </c>
      <c r="S464" s="27" t="s">
        <v>48</v>
      </c>
      <c r="T464" s="27" t="s">
        <v>48</v>
      </c>
      <c r="W464" t="str">
        <f t="shared" si="118"/>
        <v>CUST91 DECIMAL(10,2),</v>
      </c>
      <c r="X464" t="str">
        <f>VLOOKUP($E464,MAPPING!$B$2:$F$7,4,0)</f>
        <v>DECIMAL</v>
      </c>
      <c r="Y464" s="37" t="s">
        <v>23</v>
      </c>
      <c r="Z464" s="27" t="s">
        <v>48</v>
      </c>
      <c r="AA464" s="27" t="s">
        <v>48</v>
      </c>
      <c r="AD464" s="29" t="str">
        <f t="shared" si="119"/>
        <v>CUST91 DECIMAL(10,2),</v>
      </c>
      <c r="AE464" t="str">
        <f>VLOOKUP($E464,MAPPING!$B$2:$F$7,5,0)</f>
        <v>DECIMAL</v>
      </c>
      <c r="AF464" s="37" t="s">
        <v>23</v>
      </c>
      <c r="AG464" s="11" t="s">
        <v>48</v>
      </c>
      <c r="AH464" s="11" t="s">
        <v>48</v>
      </c>
      <c r="AK464" t="str">
        <f t="shared" si="120"/>
        <v>CUST91 DECIMAL(10,2),</v>
      </c>
    </row>
    <row r="465" ht="15.75" customHeight="1">
      <c r="C465" s="33">
        <v>92.0</v>
      </c>
      <c r="D465" s="36" t="s">
        <v>379</v>
      </c>
      <c r="E465" s="36" t="s">
        <v>17</v>
      </c>
      <c r="G465" t="s">
        <v>48</v>
      </c>
      <c r="H465" t="s">
        <v>48</v>
      </c>
      <c r="J465" t="str">
        <f>VLOOKUP($E465,MAPPING!$B$2:$F$7,2,0)</f>
        <v>DECIMAL</v>
      </c>
      <c r="K465" s="37" t="s">
        <v>23</v>
      </c>
      <c r="L465" t="s">
        <v>48</v>
      </c>
      <c r="M465" t="s">
        <v>48</v>
      </c>
      <c r="P465" t="str">
        <f t="shared" si="117"/>
        <v>CUST92 DECIMAL,</v>
      </c>
      <c r="Q465" t="str">
        <f>VLOOKUP($E465,MAPPING!$B$2:$F$7,3,0)</f>
        <v>DECIMAL</v>
      </c>
      <c r="R465" s="37" t="s">
        <v>23</v>
      </c>
      <c r="S465" s="27" t="s">
        <v>48</v>
      </c>
      <c r="T465" s="27" t="s">
        <v>48</v>
      </c>
      <c r="W465" t="str">
        <f t="shared" si="118"/>
        <v>CUST92 DECIMAL(10,2),</v>
      </c>
      <c r="X465" t="str">
        <f>VLOOKUP($E465,MAPPING!$B$2:$F$7,4,0)</f>
        <v>DECIMAL</v>
      </c>
      <c r="Y465" s="37" t="s">
        <v>23</v>
      </c>
      <c r="Z465" s="27" t="s">
        <v>48</v>
      </c>
      <c r="AA465" s="27" t="s">
        <v>48</v>
      </c>
      <c r="AD465" s="29" t="str">
        <f t="shared" si="119"/>
        <v>CUST92 DECIMAL(10,2),</v>
      </c>
      <c r="AE465" t="str">
        <f>VLOOKUP($E465,MAPPING!$B$2:$F$7,5,0)</f>
        <v>DECIMAL</v>
      </c>
      <c r="AF465" s="37" t="s">
        <v>23</v>
      </c>
      <c r="AG465" s="11" t="s">
        <v>48</v>
      </c>
      <c r="AH465" s="11" t="s">
        <v>48</v>
      </c>
      <c r="AK465" t="str">
        <f t="shared" si="120"/>
        <v>CUST92 DECIMAL(10,2),</v>
      </c>
    </row>
    <row r="466" ht="15.75" customHeight="1">
      <c r="C466" s="33">
        <v>93.0</v>
      </c>
      <c r="D466" s="36" t="s">
        <v>380</v>
      </c>
      <c r="E466" s="36" t="s">
        <v>17</v>
      </c>
      <c r="G466" t="s">
        <v>48</v>
      </c>
      <c r="H466" t="s">
        <v>48</v>
      </c>
      <c r="J466" t="str">
        <f>VLOOKUP($E466,MAPPING!$B$2:$F$7,2,0)</f>
        <v>DECIMAL</v>
      </c>
      <c r="K466" s="37" t="s">
        <v>23</v>
      </c>
      <c r="L466" t="s">
        <v>48</v>
      </c>
      <c r="M466" t="s">
        <v>48</v>
      </c>
      <c r="P466" t="str">
        <f t="shared" si="117"/>
        <v>CUST93 DECIMAL,</v>
      </c>
      <c r="Q466" t="str">
        <f>VLOOKUP($E466,MAPPING!$B$2:$F$7,3,0)</f>
        <v>DECIMAL</v>
      </c>
      <c r="R466" s="37" t="s">
        <v>23</v>
      </c>
      <c r="S466" s="27" t="s">
        <v>48</v>
      </c>
      <c r="T466" s="27" t="s">
        <v>48</v>
      </c>
      <c r="W466" t="str">
        <f t="shared" si="118"/>
        <v>CUST93 DECIMAL(10,2),</v>
      </c>
      <c r="X466" t="str">
        <f>VLOOKUP($E466,MAPPING!$B$2:$F$7,4,0)</f>
        <v>DECIMAL</v>
      </c>
      <c r="Y466" s="37" t="s">
        <v>23</v>
      </c>
      <c r="Z466" s="27" t="s">
        <v>48</v>
      </c>
      <c r="AA466" s="27" t="s">
        <v>48</v>
      </c>
      <c r="AD466" s="29" t="str">
        <f t="shared" si="119"/>
        <v>CUST93 DECIMAL(10,2),</v>
      </c>
      <c r="AE466" t="str">
        <f>VLOOKUP($E466,MAPPING!$B$2:$F$7,5,0)</f>
        <v>DECIMAL</v>
      </c>
      <c r="AF466" s="37" t="s">
        <v>23</v>
      </c>
      <c r="AG466" s="11" t="s">
        <v>48</v>
      </c>
      <c r="AH466" s="11" t="s">
        <v>48</v>
      </c>
      <c r="AK466" t="str">
        <f t="shared" si="120"/>
        <v>CUST93 DECIMAL(10,2),</v>
      </c>
    </row>
    <row r="467" ht="15.75" customHeight="1">
      <c r="C467" s="33">
        <v>94.0</v>
      </c>
      <c r="D467" s="36" t="s">
        <v>381</v>
      </c>
      <c r="E467" s="36" t="s">
        <v>17</v>
      </c>
      <c r="G467" t="s">
        <v>48</v>
      </c>
      <c r="H467" t="s">
        <v>48</v>
      </c>
      <c r="J467" t="str">
        <f>VLOOKUP($E467,MAPPING!$B$2:$F$7,2,0)</f>
        <v>DECIMAL</v>
      </c>
      <c r="K467" s="37" t="s">
        <v>23</v>
      </c>
      <c r="L467" t="s">
        <v>48</v>
      </c>
      <c r="M467" t="s">
        <v>48</v>
      </c>
      <c r="P467" t="str">
        <f t="shared" si="117"/>
        <v>CUST94 DECIMAL,</v>
      </c>
      <c r="Q467" t="str">
        <f>VLOOKUP($E467,MAPPING!$B$2:$F$7,3,0)</f>
        <v>DECIMAL</v>
      </c>
      <c r="R467" s="37" t="s">
        <v>23</v>
      </c>
      <c r="S467" s="27" t="s">
        <v>48</v>
      </c>
      <c r="T467" s="27" t="s">
        <v>48</v>
      </c>
      <c r="W467" t="str">
        <f t="shared" si="118"/>
        <v>CUST94 DECIMAL(10,2),</v>
      </c>
      <c r="X467" t="str">
        <f>VLOOKUP($E467,MAPPING!$B$2:$F$7,4,0)</f>
        <v>DECIMAL</v>
      </c>
      <c r="Y467" s="37" t="s">
        <v>23</v>
      </c>
      <c r="Z467" s="27" t="s">
        <v>48</v>
      </c>
      <c r="AA467" s="27" t="s">
        <v>48</v>
      </c>
      <c r="AD467" s="29" t="str">
        <f t="shared" si="119"/>
        <v>CUST94 DECIMAL(10,2),</v>
      </c>
      <c r="AE467" t="str">
        <f>VLOOKUP($E467,MAPPING!$B$2:$F$7,5,0)</f>
        <v>DECIMAL</v>
      </c>
      <c r="AF467" s="37" t="s">
        <v>23</v>
      </c>
      <c r="AG467" s="11" t="s">
        <v>48</v>
      </c>
      <c r="AH467" s="11" t="s">
        <v>48</v>
      </c>
      <c r="AK467" t="str">
        <f t="shared" si="120"/>
        <v>CUST94 DECIMAL(10,2),</v>
      </c>
    </row>
    <row r="468" ht="15.75" customHeight="1">
      <c r="C468" s="33">
        <v>95.0</v>
      </c>
      <c r="D468" s="36" t="s">
        <v>382</v>
      </c>
      <c r="E468" s="36" t="s">
        <v>17</v>
      </c>
      <c r="G468" t="s">
        <v>48</v>
      </c>
      <c r="H468" t="s">
        <v>48</v>
      </c>
      <c r="J468" t="str">
        <f>VLOOKUP($E468,MAPPING!$B$2:$F$7,2,0)</f>
        <v>DECIMAL</v>
      </c>
      <c r="K468" s="37" t="s">
        <v>23</v>
      </c>
      <c r="L468" t="s">
        <v>48</v>
      </c>
      <c r="M468" t="s">
        <v>48</v>
      </c>
      <c r="P468" t="str">
        <f t="shared" si="117"/>
        <v>CUST95 DECIMAL,</v>
      </c>
      <c r="Q468" t="str">
        <f>VLOOKUP($E468,MAPPING!$B$2:$F$7,3,0)</f>
        <v>DECIMAL</v>
      </c>
      <c r="R468" s="37" t="s">
        <v>23</v>
      </c>
      <c r="S468" s="27" t="s">
        <v>48</v>
      </c>
      <c r="T468" s="27" t="s">
        <v>48</v>
      </c>
      <c r="W468" t="str">
        <f t="shared" si="118"/>
        <v>CUST95 DECIMAL(10,2),</v>
      </c>
      <c r="X468" t="str">
        <f>VLOOKUP($E468,MAPPING!$B$2:$F$7,4,0)</f>
        <v>DECIMAL</v>
      </c>
      <c r="Y468" s="37" t="s">
        <v>23</v>
      </c>
      <c r="Z468" s="27" t="s">
        <v>48</v>
      </c>
      <c r="AA468" s="27" t="s">
        <v>48</v>
      </c>
      <c r="AD468" s="29" t="str">
        <f t="shared" si="119"/>
        <v>CUST95 DECIMAL(10,2),</v>
      </c>
      <c r="AE468" t="str">
        <f>VLOOKUP($E468,MAPPING!$B$2:$F$7,5,0)</f>
        <v>DECIMAL</v>
      </c>
      <c r="AF468" s="37" t="s">
        <v>23</v>
      </c>
      <c r="AG468" s="11" t="s">
        <v>48</v>
      </c>
      <c r="AH468" s="11" t="s">
        <v>48</v>
      </c>
      <c r="AK468" t="str">
        <f t="shared" si="120"/>
        <v>CUST95 DECIMAL(10,2),</v>
      </c>
    </row>
    <row r="469" ht="15.75" customHeight="1">
      <c r="C469" s="33">
        <v>96.0</v>
      </c>
      <c r="D469" s="36" t="s">
        <v>383</v>
      </c>
      <c r="E469" s="36" t="s">
        <v>17</v>
      </c>
      <c r="G469" t="s">
        <v>48</v>
      </c>
      <c r="H469" t="s">
        <v>48</v>
      </c>
      <c r="J469" t="str">
        <f>VLOOKUP($E469,MAPPING!$B$2:$F$7,2,0)</f>
        <v>DECIMAL</v>
      </c>
      <c r="K469" s="37" t="s">
        <v>23</v>
      </c>
      <c r="L469" t="s">
        <v>48</v>
      </c>
      <c r="M469" t="s">
        <v>48</v>
      </c>
      <c r="P469" t="str">
        <f t="shared" si="117"/>
        <v>CUST96 DECIMAL,</v>
      </c>
      <c r="Q469" t="str">
        <f>VLOOKUP($E469,MAPPING!$B$2:$F$7,3,0)</f>
        <v>DECIMAL</v>
      </c>
      <c r="R469" s="37" t="s">
        <v>23</v>
      </c>
      <c r="S469" s="27" t="s">
        <v>48</v>
      </c>
      <c r="T469" s="27" t="s">
        <v>48</v>
      </c>
      <c r="W469" t="str">
        <f t="shared" si="118"/>
        <v>CUST96 DECIMAL(10,2),</v>
      </c>
      <c r="X469" t="str">
        <f>VLOOKUP($E469,MAPPING!$B$2:$F$7,4,0)</f>
        <v>DECIMAL</v>
      </c>
      <c r="Y469" s="37" t="s">
        <v>23</v>
      </c>
      <c r="Z469" s="27" t="s">
        <v>48</v>
      </c>
      <c r="AA469" s="27" t="s">
        <v>48</v>
      </c>
      <c r="AD469" s="29" t="str">
        <f t="shared" si="119"/>
        <v>CUST96 DECIMAL(10,2),</v>
      </c>
      <c r="AE469" t="str">
        <f>VLOOKUP($E469,MAPPING!$B$2:$F$7,5,0)</f>
        <v>DECIMAL</v>
      </c>
      <c r="AF469" s="37" t="s">
        <v>23</v>
      </c>
      <c r="AG469" s="11" t="s">
        <v>48</v>
      </c>
      <c r="AH469" s="11" t="s">
        <v>48</v>
      </c>
      <c r="AK469" t="str">
        <f t="shared" si="120"/>
        <v>CUST96 DECIMAL(10,2),</v>
      </c>
    </row>
    <row r="470" ht="15.75" customHeight="1">
      <c r="C470" s="33">
        <v>97.0</v>
      </c>
      <c r="D470" s="36" t="s">
        <v>282</v>
      </c>
      <c r="E470" s="36" t="s">
        <v>7</v>
      </c>
      <c r="G470" t="s">
        <v>48</v>
      </c>
      <c r="H470" t="s">
        <v>48</v>
      </c>
      <c r="J470" t="str">
        <f>VLOOKUP($E470,MAPPING!$B$2:$F$7,2,0)</f>
        <v>STRING</v>
      </c>
      <c r="K470" s="37">
        <v>50.0</v>
      </c>
      <c r="L470" t="s">
        <v>48</v>
      </c>
      <c r="M470" t="s">
        <v>48</v>
      </c>
      <c r="P470" t="str">
        <f t="shared" si="117"/>
        <v>REPORTING_DATE STRING,</v>
      </c>
      <c r="Q470" t="str">
        <f>VLOOKUP($E470,MAPPING!$B$2:$F$7,3,0)</f>
        <v>VARCHAR</v>
      </c>
      <c r="R470" s="37">
        <v>50.0</v>
      </c>
      <c r="S470" s="27" t="s">
        <v>48</v>
      </c>
      <c r="T470" s="27" t="s">
        <v>48</v>
      </c>
      <c r="W470" t="str">
        <f t="shared" si="118"/>
        <v>REPORTING_DATE VARCHAR(50),</v>
      </c>
      <c r="X470" t="str">
        <f>VLOOKUP($E470,MAPPING!$B$2:$F$7,4,0)</f>
        <v>VARCHAR2</v>
      </c>
      <c r="Y470" s="37">
        <v>50.0</v>
      </c>
      <c r="Z470" s="27" t="s">
        <v>48</v>
      </c>
      <c r="AA470" s="27" t="s">
        <v>48</v>
      </c>
      <c r="AD470" s="29" t="str">
        <f t="shared" si="119"/>
        <v>REPORTING_DATE VARCHAR2(50),</v>
      </c>
      <c r="AE470" t="str">
        <f>VLOOKUP($E470,MAPPING!$B$2:$F$7,5,0)</f>
        <v> VARCHAR</v>
      </c>
      <c r="AF470" s="37">
        <v>50.0</v>
      </c>
      <c r="AG470" s="11" t="s">
        <v>48</v>
      </c>
      <c r="AH470" s="11" t="s">
        <v>48</v>
      </c>
      <c r="AK470" t="str">
        <f t="shared" si="120"/>
        <v>REPORTING_DATE  VARCHAR(50),</v>
      </c>
    </row>
    <row r="471" ht="15.75" customHeight="1">
      <c r="C471" s="33">
        <v>98.0</v>
      </c>
      <c r="D471" s="36" t="s">
        <v>223</v>
      </c>
      <c r="E471" s="36" t="s">
        <v>12</v>
      </c>
      <c r="G471" t="s">
        <v>48</v>
      </c>
      <c r="H471" t="s">
        <v>48</v>
      </c>
      <c r="J471" t="str">
        <f>VLOOKUP($E471,MAPPING!$B$2:$F$7,2,0)</f>
        <v>INT</v>
      </c>
      <c r="K471" s="13">
        <v>50.0</v>
      </c>
      <c r="L471" t="s">
        <v>48</v>
      </c>
      <c r="M471" t="s">
        <v>48</v>
      </c>
      <c r="P471" t="str">
        <f>CONCATENATE(UPPER($D471)," ",J471,")",CHAR(10),"ROW FORMAT DELIMITED FIELDS TERMINATED BY ',';",)</f>
        <v>VERSION INT)
ROW FORMAT DELIMITED FIELDS TERMINATED BY ',';</v>
      </c>
      <c r="Q471" t="str">
        <f>VLOOKUP($E471,MAPPING!$B$2:$F$7,3,0)</f>
        <v>INTEGER</v>
      </c>
      <c r="R471" s="13">
        <v>50.0</v>
      </c>
      <c r="S471" s="27" t="s">
        <v>48</v>
      </c>
      <c r="T471" s="27" t="s">
        <v>48</v>
      </c>
      <c r="W471" t="str">
        <f>CONCATENATE(UPPER($D471)," ",Q471,"(",R471,")",IF(U471&lt;&gt;"",CONCATENATE(" DEFAULT ",U471),""),IF(S471="Y"," NOT NULL",""),");")</f>
        <v>VERSION INTEGER(50));</v>
      </c>
      <c r="X471" t="str">
        <f>VLOOKUP($E471,MAPPING!$B$2:$F$7,4,0)</f>
        <v>INTEGER</v>
      </c>
      <c r="Y471" s="13">
        <v>50.0</v>
      </c>
      <c r="Z471" s="27" t="s">
        <v>48</v>
      </c>
      <c r="AA471" s="27" t="s">
        <v>48</v>
      </c>
      <c r="AD471" s="29" t="str">
        <f>CONCATENATE(UPPER($D471)," ",X471,IF(AE471="INTEGER","",CONCATENATE("(",AF471,")")) ,IF(AG471="Y"," NOT NULL",""),");")</f>
        <v>VERSION INTEGER);</v>
      </c>
      <c r="AE471" t="str">
        <f>VLOOKUP($E471,MAPPING!$B$2:$F$7,5,0)</f>
        <v>INTEGER</v>
      </c>
      <c r="AF471" s="13">
        <v>50.0</v>
      </c>
      <c r="AG471" s="11" t="s">
        <v>48</v>
      </c>
      <c r="AH471" s="11" t="s">
        <v>48</v>
      </c>
      <c r="AK471" t="str">
        <f>CONCATENATE(UPPER($D471)," ",AE471,IF(AE471="INTEGER","",CONCATENATE("(",AF471,")")),IF(AI471&lt;&gt;"",CONCATENATE(" DEFAULT ",AI471),""),IF(AG471="Y"," NOT NULL",""),");")</f>
        <v>VERSION INTEGER);</v>
      </c>
    </row>
    <row r="472" ht="15.75" customHeight="1">
      <c r="B472" s="35" t="s">
        <v>384</v>
      </c>
      <c r="C472" s="33">
        <v>0.0</v>
      </c>
      <c r="D472" s="36" t="s">
        <v>385</v>
      </c>
      <c r="E472" s="36" t="s">
        <v>12</v>
      </c>
      <c r="G472" t="s">
        <v>48</v>
      </c>
      <c r="H472" t="s">
        <v>48</v>
      </c>
      <c r="J472" t="str">
        <f>VLOOKUP($E472,MAPPING!$B$2:$F$7,2,0)</f>
        <v>INT</v>
      </c>
      <c r="K472" s="13">
        <v>50.0</v>
      </c>
      <c r="L472" t="s">
        <v>48</v>
      </c>
      <c r="M472" t="s">
        <v>48</v>
      </c>
      <c r="O472" s="28" t="str">
        <f>CONCATENATE("DROP TABLE IF EXISTS ",UPPER($B$472),";",CHAR(10),"CREATE TABLE ",UPPER($B$472),"(")</f>
        <v>DROP TABLE IF EXISTS CUSTOMER_IDIOSYNCRATIC_TRANSPOSE_STAGE;
CREATE TABLE CUSTOMER_IDIOSYNCRATIC_TRANSPOSE_STAGE(</v>
      </c>
      <c r="P472" t="str">
        <f t="shared" ref="P472:P474" si="121">CONCATENATE(UPPER($D472)," ",J472,",")</f>
        <v>ITERATIONID INT,</v>
      </c>
      <c r="Q472" t="str">
        <f>VLOOKUP($E472,MAPPING!$B$2:$F$7,3,0)</f>
        <v>INTEGER</v>
      </c>
      <c r="R472" s="13">
        <v>50.0</v>
      </c>
      <c r="S472" s="27" t="s">
        <v>48</v>
      </c>
      <c r="T472" s="27" t="s">
        <v>48</v>
      </c>
      <c r="V472" s="28" t="str">
        <f>CONCATENATE("DROP TABLE IF EXISTS ",UPPER($B$472),";",CHAR(10),"CREATE TABLE ",UPPER($B$472),"(")</f>
        <v>DROP TABLE IF EXISTS CUSTOMER_IDIOSYNCRATIC_TRANSPOSE_STAGE;
CREATE TABLE CUSTOMER_IDIOSYNCRATIC_TRANSPOSE_STAGE(</v>
      </c>
      <c r="W472" t="str">
        <f t="shared" ref="W472:W474" si="122">CONCATENATE(UPPER($D472)," ",Q472,"(",R472,")",IF(U472&lt;&gt;"",CONCATENATE(" DEFAULT ",U472),""),IF(S472="Y"," NOT NULL",""),",")</f>
        <v>ITERATIONID INTEGER(50),</v>
      </c>
      <c r="X472" t="str">
        <f>VLOOKUP($E472,MAPPING!$B$2:$F$7,4,0)</f>
        <v>INTEGER</v>
      </c>
      <c r="Y472" s="13">
        <v>50.0</v>
      </c>
      <c r="Z472" s="27" t="s">
        <v>48</v>
      </c>
      <c r="AA472" s="27" t="s">
        <v>48</v>
      </c>
      <c r="AC472" s="28" t="str">
        <f>CONCATENATE("DROP TABLE ",UPPER($B$472),";",CHAR(10),"CREATE TABLE ",UPPER($B$472),"(")</f>
        <v>DROP TABLE CUSTOMER_IDIOSYNCRATIC_TRANSPOSE_STAGE;
CREATE TABLE CUSTOMER_IDIOSYNCRATIC_TRANSPOSE_STAGE(</v>
      </c>
      <c r="AD472" s="29" t="str">
        <f t="shared" ref="AD472:AD474" si="123">CONCATENATE(UPPER($D472)," ",X472,IF(AE472="INTEGER","",CONCATENATE("(",AF472,")")) ,IF(AG472="Y"," NOT NULL",""),",")</f>
        <v>ITERATIONID INTEGER,</v>
      </c>
      <c r="AE472" t="str">
        <f>VLOOKUP($E472,MAPPING!$B$2:$F$7,5,0)</f>
        <v>INTEGER</v>
      </c>
      <c r="AF472" s="13">
        <v>50.0</v>
      </c>
      <c r="AG472" s="11" t="s">
        <v>48</v>
      </c>
      <c r="AH472" s="11" t="s">
        <v>48</v>
      </c>
      <c r="AJ472" s="28" t="str">
        <f>CONCATENATE("DROP TABLE IF EXISTS ",UPPER($B$472),";",CHAR(10),"CREATE TABLE ",UPPER($B$472),"(")</f>
        <v>DROP TABLE IF EXISTS CUSTOMER_IDIOSYNCRATIC_TRANSPOSE_STAGE;
CREATE TABLE CUSTOMER_IDIOSYNCRATIC_TRANSPOSE_STAGE(</v>
      </c>
      <c r="AK472" t="str">
        <f t="shared" ref="AK472:AK474" si="124">CONCATENATE(UPPER($D472)," ",AE472,IF(AE472="INTEGER","",CONCATENATE("(",AF472,")")),IF(AI472&lt;&gt;"",CONCATENATE(" DEFAULT ",AI472),""),IF(AG472="Y"," NOT NULL",""),",")</f>
        <v>ITERATIONID INTEGER,</v>
      </c>
    </row>
    <row r="473" ht="15.75" customHeight="1">
      <c r="C473" s="33">
        <v>1.0</v>
      </c>
      <c r="D473" s="36" t="s">
        <v>107</v>
      </c>
      <c r="E473" s="36" t="s">
        <v>7</v>
      </c>
      <c r="G473" t="s">
        <v>48</v>
      </c>
      <c r="H473" t="s">
        <v>48</v>
      </c>
      <c r="J473" t="str">
        <f>VLOOKUP($E473,MAPPING!$B$2:$F$7,2,0)</f>
        <v>STRING</v>
      </c>
      <c r="K473" s="37">
        <v>50.0</v>
      </c>
      <c r="L473" t="s">
        <v>48</v>
      </c>
      <c r="M473" t="s">
        <v>48</v>
      </c>
      <c r="P473" t="str">
        <f t="shared" si="121"/>
        <v>CUSTOMER STRING,</v>
      </c>
      <c r="Q473" t="str">
        <f>VLOOKUP($E473,MAPPING!$B$2:$F$7,3,0)</f>
        <v>VARCHAR</v>
      </c>
      <c r="R473" s="37">
        <v>50.0</v>
      </c>
      <c r="S473" s="27" t="s">
        <v>48</v>
      </c>
      <c r="T473" s="27" t="s">
        <v>48</v>
      </c>
      <c r="W473" t="str">
        <f t="shared" si="122"/>
        <v>CUSTOMER VARCHAR(50),</v>
      </c>
      <c r="X473" t="str">
        <f>VLOOKUP($E473,MAPPING!$B$2:$F$7,4,0)</f>
        <v>VARCHAR2</v>
      </c>
      <c r="Y473" s="37">
        <v>50.0</v>
      </c>
      <c r="Z473" s="27" t="s">
        <v>48</v>
      </c>
      <c r="AA473" s="27" t="s">
        <v>48</v>
      </c>
      <c r="AD473" s="29" t="str">
        <f t="shared" si="123"/>
        <v>CUSTOMER VARCHAR2(50),</v>
      </c>
      <c r="AE473" t="str">
        <f>VLOOKUP($E473,MAPPING!$B$2:$F$7,5,0)</f>
        <v> VARCHAR</v>
      </c>
      <c r="AF473" s="37">
        <v>50.0</v>
      </c>
      <c r="AG473" s="11" t="s">
        <v>48</v>
      </c>
      <c r="AH473" s="11" t="s">
        <v>48</v>
      </c>
      <c r="AK473" t="str">
        <f t="shared" si="124"/>
        <v>CUSTOMER  VARCHAR(50),</v>
      </c>
    </row>
    <row r="474" ht="15.75" customHeight="1">
      <c r="C474" s="33">
        <v>2.0</v>
      </c>
      <c r="D474" s="36" t="s">
        <v>386</v>
      </c>
      <c r="E474" s="36" t="s">
        <v>17</v>
      </c>
      <c r="G474" t="s">
        <v>48</v>
      </c>
      <c r="H474" t="s">
        <v>48</v>
      </c>
      <c r="J474" t="str">
        <f>VLOOKUP($E474,MAPPING!$B$2:$F$7,2,0)</f>
        <v>DECIMAL</v>
      </c>
      <c r="K474" s="37" t="s">
        <v>23</v>
      </c>
      <c r="L474" t="s">
        <v>48</v>
      </c>
      <c r="M474" t="s">
        <v>48</v>
      </c>
      <c r="P474" t="str">
        <f t="shared" si="121"/>
        <v>PD DECIMAL,</v>
      </c>
      <c r="Q474" t="str">
        <f>VLOOKUP($E474,MAPPING!$B$2:$F$7,3,0)</f>
        <v>DECIMAL</v>
      </c>
      <c r="R474" s="37" t="s">
        <v>23</v>
      </c>
      <c r="S474" s="27" t="s">
        <v>48</v>
      </c>
      <c r="T474" s="27" t="s">
        <v>48</v>
      </c>
      <c r="W474" t="str">
        <f t="shared" si="122"/>
        <v>PD DECIMAL(10,2),</v>
      </c>
      <c r="X474" t="str">
        <f>VLOOKUP($E474,MAPPING!$B$2:$F$7,4,0)</f>
        <v>DECIMAL</v>
      </c>
      <c r="Y474" s="37" t="s">
        <v>23</v>
      </c>
      <c r="Z474" s="27" t="s">
        <v>48</v>
      </c>
      <c r="AA474" s="27" t="s">
        <v>48</v>
      </c>
      <c r="AD474" s="29" t="str">
        <f t="shared" si="123"/>
        <v>PD DECIMAL(10,2),</v>
      </c>
      <c r="AE474" t="str">
        <f>VLOOKUP($E474,MAPPING!$B$2:$F$7,5,0)</f>
        <v>DECIMAL</v>
      </c>
      <c r="AF474" s="37" t="s">
        <v>23</v>
      </c>
      <c r="AG474" s="11" t="s">
        <v>48</v>
      </c>
      <c r="AH474" s="11" t="s">
        <v>48</v>
      </c>
      <c r="AK474" t="str">
        <f t="shared" si="124"/>
        <v>PD DECIMAL(10,2),</v>
      </c>
    </row>
    <row r="475" ht="15.75" customHeight="1">
      <c r="C475" s="33">
        <v>3.0</v>
      </c>
      <c r="D475" s="36" t="s">
        <v>223</v>
      </c>
      <c r="E475" s="36" t="s">
        <v>12</v>
      </c>
      <c r="G475" t="s">
        <v>48</v>
      </c>
      <c r="H475" t="s">
        <v>48</v>
      </c>
      <c r="J475" t="str">
        <f>VLOOKUP($E475,MAPPING!$B$2:$F$7,2,0)</f>
        <v>INT</v>
      </c>
      <c r="K475" s="13">
        <v>50.0</v>
      </c>
      <c r="L475" t="s">
        <v>48</v>
      </c>
      <c r="M475" t="s">
        <v>48</v>
      </c>
      <c r="P475" t="str">
        <f>CONCATENATE(UPPER($D475)," ",J475,")",CHAR(10),"ROW FORMAT DELIMITED FIELDS TERMINATED BY ',';",)</f>
        <v>VERSION INT)
ROW FORMAT DELIMITED FIELDS TERMINATED BY ',';</v>
      </c>
      <c r="Q475" t="str">
        <f>VLOOKUP($E475,MAPPING!$B$2:$F$7,3,0)</f>
        <v>INTEGER</v>
      </c>
      <c r="R475" s="13">
        <v>50.0</v>
      </c>
      <c r="S475" s="27" t="s">
        <v>48</v>
      </c>
      <c r="T475" s="27" t="s">
        <v>48</v>
      </c>
      <c r="W475" t="str">
        <f>CONCATENATE(UPPER($D475)," ",Q475,"(",R475,")",IF(U475&lt;&gt;"",CONCATENATE(" DEFAULT ",U475),""),IF(S475="Y"," NOT NULL",""),");")</f>
        <v>VERSION INTEGER(50));</v>
      </c>
      <c r="X475" t="str">
        <f>VLOOKUP($E475,MAPPING!$B$2:$F$7,4,0)</f>
        <v>INTEGER</v>
      </c>
      <c r="Y475" s="13">
        <v>50.0</v>
      </c>
      <c r="Z475" s="27" t="s">
        <v>48</v>
      </c>
      <c r="AA475" s="27" t="s">
        <v>48</v>
      </c>
      <c r="AD475" s="29" t="str">
        <f>CONCATENATE(UPPER($D475)," ",X475,IF(AE475="INTEGER","",CONCATENATE("(",AF475,")")) ,IF(AG475="Y"," NOT NULL",""),");")</f>
        <v>VERSION INTEGER);</v>
      </c>
      <c r="AE475" t="str">
        <f>VLOOKUP($E475,MAPPING!$B$2:$F$7,5,0)</f>
        <v>INTEGER</v>
      </c>
      <c r="AF475" s="13">
        <v>50.0</v>
      </c>
      <c r="AG475" s="11" t="s">
        <v>48</v>
      </c>
      <c r="AH475" s="11" t="s">
        <v>48</v>
      </c>
      <c r="AK475" t="str">
        <f>CONCATENATE(UPPER($D475)," ",AE475,IF(AE475="INTEGER","",CONCATENATE("(",AF475,")")),IF(AI475&lt;&gt;"",CONCATENATE(" DEFAULT ",AI475),""),IF(AG475="Y"," NOT NULL",""),");")</f>
        <v>VERSION INTEGER);</v>
      </c>
    </row>
    <row r="476" ht="15.75" customHeight="1">
      <c r="B476" s="35" t="s">
        <v>387</v>
      </c>
      <c r="C476" s="33">
        <v>0.0</v>
      </c>
      <c r="D476" s="36" t="s">
        <v>385</v>
      </c>
      <c r="E476" s="36" t="s">
        <v>12</v>
      </c>
      <c r="G476" t="s">
        <v>48</v>
      </c>
      <c r="H476" t="s">
        <v>48</v>
      </c>
      <c r="J476" t="str">
        <f>VLOOKUP($E476,MAPPING!$B$2:$F$7,2,0)</f>
        <v>INT</v>
      </c>
      <c r="K476" s="13">
        <v>50.0</v>
      </c>
      <c r="L476" t="s">
        <v>48</v>
      </c>
      <c r="M476" t="s">
        <v>48</v>
      </c>
      <c r="O476" s="28" t="str">
        <f>CONCATENATE("DROP TABLE IF EXISTS ",UPPER($B$476),";",CHAR(10),"CREATE TABLE ",UPPER($B$476),"(")</f>
        <v>DROP TABLE IF EXISTS CUSTOMER_IDIOSYNCRATIC_TRANSPOSE;
CREATE TABLE CUSTOMER_IDIOSYNCRATIC_TRANSPOSE(</v>
      </c>
      <c r="P476" t="str">
        <f t="shared" ref="P476:P479" si="125">CONCATENATE(UPPER($D476)," ",J476,",")</f>
        <v>ITERATIONID INT,</v>
      </c>
      <c r="Q476" t="str">
        <f>VLOOKUP($E476,MAPPING!$B$2:$F$7,3,0)</f>
        <v>INTEGER</v>
      </c>
      <c r="R476" s="13">
        <v>50.0</v>
      </c>
      <c r="S476" s="27" t="s">
        <v>48</v>
      </c>
      <c r="T476" s="27" t="s">
        <v>48</v>
      </c>
      <c r="V476" s="28" t="str">
        <f>CONCATENATE("DROP TABLE IF EXISTS ",UPPER($B$476),";",CHAR(10),"CREATE TABLE ",UPPER($B$476),"(")</f>
        <v>DROP TABLE IF EXISTS CUSTOMER_IDIOSYNCRATIC_TRANSPOSE;
CREATE TABLE CUSTOMER_IDIOSYNCRATIC_TRANSPOSE(</v>
      </c>
      <c r="W476" t="str">
        <f t="shared" ref="W476:W479" si="126">CONCATENATE(UPPER($D476)," ",Q476,"(",R476,")",IF(U476&lt;&gt;"",CONCATENATE(" DEFAULT ",U476),""),IF(S476="Y"," NOT NULL",""),",")</f>
        <v>ITERATIONID INTEGER(50),</v>
      </c>
      <c r="X476" t="str">
        <f>VLOOKUP($E476,MAPPING!$B$2:$F$7,4,0)</f>
        <v>INTEGER</v>
      </c>
      <c r="Y476" s="13">
        <v>50.0</v>
      </c>
      <c r="Z476" s="27" t="s">
        <v>48</v>
      </c>
      <c r="AA476" s="27" t="s">
        <v>48</v>
      </c>
      <c r="AC476" s="28" t="str">
        <f>CONCATENATE("DROP TABLE ",UPPER($B$476),";",CHAR(10),"CREATE TABLE ",UPPER($B$476),"(")</f>
        <v>DROP TABLE CUSTOMER_IDIOSYNCRATIC_TRANSPOSE;
CREATE TABLE CUSTOMER_IDIOSYNCRATIC_TRANSPOSE(</v>
      </c>
      <c r="AD476" s="29" t="str">
        <f t="shared" ref="AD476:AD479" si="127">CONCATENATE(UPPER($D476)," ",X476,IF(AE476="INTEGER","",CONCATENATE("(",AF476,")")) ,IF(AG476="Y"," NOT NULL",""),",")</f>
        <v>ITERATIONID INTEGER,</v>
      </c>
      <c r="AE476" t="str">
        <f>VLOOKUP($E476,MAPPING!$B$2:$F$7,5,0)</f>
        <v>INTEGER</v>
      </c>
      <c r="AF476" s="13">
        <v>50.0</v>
      </c>
      <c r="AG476" s="11" t="s">
        <v>48</v>
      </c>
      <c r="AH476" s="11" t="s">
        <v>48</v>
      </c>
      <c r="AJ476" s="28" t="str">
        <f>CONCATENATE("DROP TABLE IF EXISTS ",UPPER($B$476),";",CHAR(10),"CREATE TABLE ",UPPER($B$476),"(")</f>
        <v>DROP TABLE IF EXISTS CUSTOMER_IDIOSYNCRATIC_TRANSPOSE;
CREATE TABLE CUSTOMER_IDIOSYNCRATIC_TRANSPOSE(</v>
      </c>
      <c r="AK476" t="str">
        <f t="shared" ref="AK476:AK479" si="128">CONCATENATE(UPPER($D476)," ",AE476,IF(AE476="INTEGER","",CONCATENATE("(",AF476,")")),IF(AI476&lt;&gt;"",CONCATENATE(" DEFAULT ",AI476),""),IF(AG476="Y"," NOT NULL",""),",")</f>
        <v>ITERATIONID INTEGER,</v>
      </c>
    </row>
    <row r="477" ht="15.75" customHeight="1">
      <c r="C477" s="33">
        <v>1.0</v>
      </c>
      <c r="D477" s="36" t="s">
        <v>282</v>
      </c>
      <c r="E477" s="36" t="s">
        <v>7</v>
      </c>
      <c r="G477" t="s">
        <v>48</v>
      </c>
      <c r="H477" t="s">
        <v>48</v>
      </c>
      <c r="J477" t="str">
        <f>VLOOKUP($E477,MAPPING!$B$2:$F$7,2,0)</f>
        <v>STRING</v>
      </c>
      <c r="K477" s="37">
        <v>50.0</v>
      </c>
      <c r="L477" t="s">
        <v>48</v>
      </c>
      <c r="M477" t="s">
        <v>48</v>
      </c>
      <c r="P477" t="str">
        <f t="shared" si="125"/>
        <v>REPORTING_DATE STRING,</v>
      </c>
      <c r="Q477" t="str">
        <f>VLOOKUP($E477,MAPPING!$B$2:$F$7,3,0)</f>
        <v>VARCHAR</v>
      </c>
      <c r="R477" s="37">
        <v>50.0</v>
      </c>
      <c r="S477" s="27" t="s">
        <v>48</v>
      </c>
      <c r="T477" s="27" t="s">
        <v>48</v>
      </c>
      <c r="W477" t="str">
        <f t="shared" si="126"/>
        <v>REPORTING_DATE VARCHAR(50),</v>
      </c>
      <c r="X477" t="str">
        <f>VLOOKUP($E477,MAPPING!$B$2:$F$7,4,0)</f>
        <v>VARCHAR2</v>
      </c>
      <c r="Y477" s="37">
        <v>50.0</v>
      </c>
      <c r="Z477" s="27" t="s">
        <v>48</v>
      </c>
      <c r="AA477" s="27" t="s">
        <v>48</v>
      </c>
      <c r="AD477" s="29" t="str">
        <f t="shared" si="127"/>
        <v>REPORTING_DATE VARCHAR2(50),</v>
      </c>
      <c r="AE477" t="str">
        <f>VLOOKUP($E477,MAPPING!$B$2:$F$7,5,0)</f>
        <v> VARCHAR</v>
      </c>
      <c r="AF477" s="37">
        <v>50.0</v>
      </c>
      <c r="AG477" s="11" t="s">
        <v>48</v>
      </c>
      <c r="AH477" s="11" t="s">
        <v>48</v>
      </c>
      <c r="AK477" t="str">
        <f t="shared" si="128"/>
        <v>REPORTING_DATE  VARCHAR(50),</v>
      </c>
    </row>
    <row r="478" ht="15.75" customHeight="1">
      <c r="C478" s="33">
        <v>2.0</v>
      </c>
      <c r="D478" s="36" t="s">
        <v>107</v>
      </c>
      <c r="E478" s="36" t="s">
        <v>7</v>
      </c>
      <c r="G478" t="s">
        <v>48</v>
      </c>
      <c r="H478" t="s">
        <v>48</v>
      </c>
      <c r="J478" t="str">
        <f>VLOOKUP($E478,MAPPING!$B$2:$F$7,2,0)</f>
        <v>STRING</v>
      </c>
      <c r="K478" s="37">
        <v>50.0</v>
      </c>
      <c r="L478" t="s">
        <v>48</v>
      </c>
      <c r="M478" t="s">
        <v>48</v>
      </c>
      <c r="P478" t="str">
        <f t="shared" si="125"/>
        <v>CUSTOMER STRING,</v>
      </c>
      <c r="Q478" t="str">
        <f>VLOOKUP($E478,MAPPING!$B$2:$F$7,3,0)</f>
        <v>VARCHAR</v>
      </c>
      <c r="R478" s="37">
        <v>50.0</v>
      </c>
      <c r="S478" s="27" t="s">
        <v>48</v>
      </c>
      <c r="T478" s="27" t="s">
        <v>48</v>
      </c>
      <c r="W478" t="str">
        <f t="shared" si="126"/>
        <v>CUSTOMER VARCHAR(50),</v>
      </c>
      <c r="X478" t="str">
        <f>VLOOKUP($E478,MAPPING!$B$2:$F$7,4,0)</f>
        <v>VARCHAR2</v>
      </c>
      <c r="Y478" s="37">
        <v>50.0</v>
      </c>
      <c r="Z478" s="27" t="s">
        <v>48</v>
      </c>
      <c r="AA478" s="27" t="s">
        <v>48</v>
      </c>
      <c r="AD478" s="29" t="str">
        <f t="shared" si="127"/>
        <v>CUSTOMER VARCHAR2(50),</v>
      </c>
      <c r="AE478" t="str">
        <f>VLOOKUP($E478,MAPPING!$B$2:$F$7,5,0)</f>
        <v> VARCHAR</v>
      </c>
      <c r="AF478" s="37">
        <v>50.0</v>
      </c>
      <c r="AG478" s="11" t="s">
        <v>48</v>
      </c>
      <c r="AH478" s="11" t="s">
        <v>48</v>
      </c>
      <c r="AK478" t="str">
        <f t="shared" si="128"/>
        <v>CUSTOMER  VARCHAR(50),</v>
      </c>
    </row>
    <row r="479" ht="15.75" customHeight="1">
      <c r="C479" s="33">
        <v>3.0</v>
      </c>
      <c r="D479" s="36" t="s">
        <v>386</v>
      </c>
      <c r="E479" s="36" t="s">
        <v>17</v>
      </c>
      <c r="G479" t="s">
        <v>48</v>
      </c>
      <c r="H479" t="s">
        <v>48</v>
      </c>
      <c r="J479" t="str">
        <f>VLOOKUP($E479,MAPPING!$B$2:$F$7,2,0)</f>
        <v>DECIMAL</v>
      </c>
      <c r="K479" s="37" t="s">
        <v>23</v>
      </c>
      <c r="L479" t="s">
        <v>48</v>
      </c>
      <c r="M479" t="s">
        <v>48</v>
      </c>
      <c r="P479" t="str">
        <f t="shared" si="125"/>
        <v>PD DECIMAL,</v>
      </c>
      <c r="Q479" t="str">
        <f>VLOOKUP($E479,MAPPING!$B$2:$F$7,3,0)</f>
        <v>DECIMAL</v>
      </c>
      <c r="R479" s="37" t="s">
        <v>23</v>
      </c>
      <c r="S479" s="27" t="s">
        <v>48</v>
      </c>
      <c r="T479" s="27" t="s">
        <v>48</v>
      </c>
      <c r="W479" t="str">
        <f t="shared" si="126"/>
        <v>PD DECIMAL(10,2),</v>
      </c>
      <c r="X479" t="str">
        <f>VLOOKUP($E479,MAPPING!$B$2:$F$7,4,0)</f>
        <v>DECIMAL</v>
      </c>
      <c r="Y479" s="37" t="s">
        <v>23</v>
      </c>
      <c r="Z479" s="27" t="s">
        <v>48</v>
      </c>
      <c r="AA479" s="27" t="s">
        <v>48</v>
      </c>
      <c r="AD479" s="29" t="str">
        <f t="shared" si="127"/>
        <v>PD DECIMAL(10,2),</v>
      </c>
      <c r="AE479" t="str">
        <f>VLOOKUP($E479,MAPPING!$B$2:$F$7,5,0)</f>
        <v>DECIMAL</v>
      </c>
      <c r="AF479" s="37" t="s">
        <v>23</v>
      </c>
      <c r="AG479" s="11" t="s">
        <v>48</v>
      </c>
      <c r="AH479" s="11" t="s">
        <v>48</v>
      </c>
      <c r="AK479" t="str">
        <f t="shared" si="128"/>
        <v>PD DECIMAL(10,2),</v>
      </c>
    </row>
    <row r="480" ht="15.75" customHeight="1">
      <c r="C480" s="33">
        <v>4.0</v>
      </c>
      <c r="D480" s="36" t="s">
        <v>223</v>
      </c>
      <c r="E480" s="36" t="s">
        <v>12</v>
      </c>
      <c r="G480" t="s">
        <v>48</v>
      </c>
      <c r="H480" t="s">
        <v>48</v>
      </c>
      <c r="J480" t="str">
        <f>VLOOKUP($E480,MAPPING!$B$2:$F$7,2,0)</f>
        <v>INT</v>
      </c>
      <c r="K480" s="13">
        <v>50.0</v>
      </c>
      <c r="L480" t="s">
        <v>48</v>
      </c>
      <c r="M480" t="s">
        <v>48</v>
      </c>
      <c r="P480" t="str">
        <f>CONCATENATE(UPPER($D480)," ",J480,")",CHAR(10),"ROW FORMAT DELIMITED FIELDS TERMINATED BY ',';",)</f>
        <v>VERSION INT)
ROW FORMAT DELIMITED FIELDS TERMINATED BY ',';</v>
      </c>
      <c r="Q480" t="str">
        <f>VLOOKUP($E480,MAPPING!$B$2:$F$7,3,0)</f>
        <v>INTEGER</v>
      </c>
      <c r="R480" s="13">
        <v>50.0</v>
      </c>
      <c r="S480" s="27" t="s">
        <v>48</v>
      </c>
      <c r="T480" s="27" t="s">
        <v>48</v>
      </c>
      <c r="W480" t="str">
        <f>CONCATENATE(UPPER($D480)," ",Q480,"(",R480,")",IF(U480&lt;&gt;"",CONCATENATE(" DEFAULT ",U480),""),IF(S480="Y"," NOT NULL",""),");")</f>
        <v>VERSION INTEGER(50));</v>
      </c>
      <c r="X480" t="str">
        <f>VLOOKUP($E480,MAPPING!$B$2:$F$7,4,0)</f>
        <v>INTEGER</v>
      </c>
      <c r="Y480" s="13">
        <v>50.0</v>
      </c>
      <c r="Z480" s="27" t="s">
        <v>48</v>
      </c>
      <c r="AA480" s="27" t="s">
        <v>48</v>
      </c>
      <c r="AD480" s="29" t="str">
        <f>CONCATENATE(UPPER($D480)," ",X480,IF(AE480="INTEGER","",CONCATENATE("(",AF480,")")) ,IF(AG480="Y"," NOT NULL",""),");")</f>
        <v>VERSION INTEGER);</v>
      </c>
      <c r="AE480" t="str">
        <f>VLOOKUP($E480,MAPPING!$B$2:$F$7,5,0)</f>
        <v>INTEGER</v>
      </c>
      <c r="AF480" s="13">
        <v>50.0</v>
      </c>
      <c r="AG480" s="11" t="s">
        <v>48</v>
      </c>
      <c r="AH480" s="11" t="s">
        <v>48</v>
      </c>
      <c r="AK480" t="str">
        <f>CONCATENATE(UPPER($D480)," ",AE480,IF(AE480="INTEGER","",CONCATENATE("(",AF480,")")),IF(AI480&lt;&gt;"",CONCATENATE(" DEFAULT ",AI480),""),IF(AG480="Y"," NOT NULL",""),");")</f>
        <v>VERSION INTEGER);</v>
      </c>
    </row>
    <row r="481" ht="15.75" customHeight="1">
      <c r="B481" s="35" t="s">
        <v>388</v>
      </c>
      <c r="C481" s="33">
        <v>0.0</v>
      </c>
      <c r="D481" s="36" t="s">
        <v>279</v>
      </c>
      <c r="E481" s="36" t="s">
        <v>7</v>
      </c>
      <c r="G481" t="s">
        <v>48</v>
      </c>
      <c r="H481" t="s">
        <v>48</v>
      </c>
      <c r="J481" t="str">
        <f>VLOOKUP($E481,MAPPING!$B$2:$F$7,2,0)</f>
        <v>STRING</v>
      </c>
      <c r="K481" s="37">
        <v>50.0</v>
      </c>
      <c r="L481" t="s">
        <v>48</v>
      </c>
      <c r="M481" t="s">
        <v>48</v>
      </c>
      <c r="O481" s="28" t="str">
        <f>CONCATENATE("DROP TABLE IF EXISTS ",UPPER($B$481),";",CHAR(10),"CREATE TABLE ",UPPER($B$481),"(")</f>
        <v>DROP TABLE IF EXISTS CUSTOMER_LOSS_SIMULATION;
CREATE TABLE CUSTOMER_LOSS_SIMULATION(</v>
      </c>
      <c r="P481" t="str">
        <f t="shared" ref="P481:P484" si="129">CONCATENATE(UPPER($D481)," ",J481,",")</f>
        <v>CUST_ID STRING,</v>
      </c>
      <c r="Q481" t="str">
        <f>VLOOKUP($E481,MAPPING!$B$2:$F$7,3,0)</f>
        <v>VARCHAR</v>
      </c>
      <c r="R481" s="37">
        <v>50.0</v>
      </c>
      <c r="S481" s="27" t="s">
        <v>48</v>
      </c>
      <c r="T481" s="27" t="s">
        <v>48</v>
      </c>
      <c r="V481" s="28" t="str">
        <f>CONCATENATE("DROP TABLE IF EXISTS ",UPPER($B$481),";",CHAR(10),"CREATE TABLE ",UPPER($B$481),"(")</f>
        <v>DROP TABLE IF EXISTS CUSTOMER_LOSS_SIMULATION;
CREATE TABLE CUSTOMER_LOSS_SIMULATION(</v>
      </c>
      <c r="W481" t="str">
        <f t="shared" ref="W481:W484" si="130">CONCATENATE(UPPER($D481)," ",Q481,"(",R481,")",IF(U481&lt;&gt;"",CONCATENATE(" DEFAULT ",U481),""),IF(S481="Y"," NOT NULL",""),",")</f>
        <v>CUST_ID VARCHAR(50),</v>
      </c>
      <c r="X481" t="str">
        <f>VLOOKUP($E481,MAPPING!$B$2:$F$7,4,0)</f>
        <v>VARCHAR2</v>
      </c>
      <c r="Y481" s="37">
        <v>50.0</v>
      </c>
      <c r="Z481" s="27" t="s">
        <v>48</v>
      </c>
      <c r="AA481" s="27" t="s">
        <v>48</v>
      </c>
      <c r="AC481" s="28" t="str">
        <f>CONCATENATE("DROP TABLE ",UPPER($B$481),";",CHAR(10),"CREATE TABLE ",UPPER($B$481),"(")</f>
        <v>DROP TABLE CUSTOMER_LOSS_SIMULATION;
CREATE TABLE CUSTOMER_LOSS_SIMULATION(</v>
      </c>
      <c r="AD481" s="29" t="str">
        <f t="shared" ref="AD481:AD484" si="131">CONCATENATE(UPPER($D481)," ",X481,IF(AE481="INTEGER","",CONCATENATE("(",AF481,")")) ,IF(AG481="Y"," NOT NULL",""),",")</f>
        <v>CUST_ID VARCHAR2(50),</v>
      </c>
      <c r="AE481" t="str">
        <f>VLOOKUP($E481,MAPPING!$B$2:$F$7,5,0)</f>
        <v> VARCHAR</v>
      </c>
      <c r="AF481" s="37">
        <v>50.0</v>
      </c>
      <c r="AG481" s="11" t="s">
        <v>48</v>
      </c>
      <c r="AH481" s="11" t="s">
        <v>48</v>
      </c>
      <c r="AJ481" s="28" t="str">
        <f>CONCATENATE("DROP TABLE IF EXISTS ",UPPER($B$481),";",CHAR(10),"CREATE TABLE ",UPPER($B$481),"(")</f>
        <v>DROP TABLE IF EXISTS CUSTOMER_LOSS_SIMULATION;
CREATE TABLE CUSTOMER_LOSS_SIMULATION(</v>
      </c>
      <c r="AK481" t="str">
        <f t="shared" ref="AK481:AK484" si="132">CONCATENATE(UPPER($D481)," ",AE481,IF(AE481="INTEGER","",CONCATENATE("(",AF481,")")),IF(AI481&lt;&gt;"",CONCATENATE(" DEFAULT ",AI481),""),IF(AG481="Y"," NOT NULL",""),",")</f>
        <v>CUST_ID  VARCHAR(50),</v>
      </c>
    </row>
    <row r="482" ht="15.75" customHeight="1">
      <c r="C482" s="33">
        <v>1.0</v>
      </c>
      <c r="D482" s="36" t="s">
        <v>385</v>
      </c>
      <c r="E482" s="36" t="s">
        <v>12</v>
      </c>
      <c r="G482" t="s">
        <v>48</v>
      </c>
      <c r="H482" t="s">
        <v>48</v>
      </c>
      <c r="J482" t="str">
        <f>VLOOKUP($E482,MAPPING!$B$2:$F$7,2,0)</f>
        <v>INT</v>
      </c>
      <c r="K482" s="13">
        <v>50.0</v>
      </c>
      <c r="L482" t="s">
        <v>48</v>
      </c>
      <c r="M482" t="s">
        <v>48</v>
      </c>
      <c r="P482" t="str">
        <f t="shared" si="129"/>
        <v>ITERATIONID INT,</v>
      </c>
      <c r="Q482" t="str">
        <f>VLOOKUP($E482,MAPPING!$B$2:$F$7,3,0)</f>
        <v>INTEGER</v>
      </c>
      <c r="R482" s="13">
        <v>50.0</v>
      </c>
      <c r="S482" s="27" t="s">
        <v>48</v>
      </c>
      <c r="T482" s="27" t="s">
        <v>48</v>
      </c>
      <c r="W482" t="str">
        <f t="shared" si="130"/>
        <v>ITERATIONID INTEGER(50),</v>
      </c>
      <c r="X482" t="str">
        <f>VLOOKUP($E482,MAPPING!$B$2:$F$7,4,0)</f>
        <v>INTEGER</v>
      </c>
      <c r="Y482" s="13">
        <v>50.0</v>
      </c>
      <c r="Z482" s="27" t="s">
        <v>48</v>
      </c>
      <c r="AA482" s="27" t="s">
        <v>48</v>
      </c>
      <c r="AD482" s="29" t="str">
        <f t="shared" si="131"/>
        <v>ITERATIONID INTEGER,</v>
      </c>
      <c r="AE482" t="str">
        <f>VLOOKUP($E482,MAPPING!$B$2:$F$7,5,0)</f>
        <v>INTEGER</v>
      </c>
      <c r="AF482" s="13">
        <v>50.0</v>
      </c>
      <c r="AG482" s="11" t="s">
        <v>48</v>
      </c>
      <c r="AH482" s="11" t="s">
        <v>48</v>
      </c>
      <c r="AK482" t="str">
        <f t="shared" si="132"/>
        <v>ITERATIONID INTEGER,</v>
      </c>
    </row>
    <row r="483" ht="15.75" customHeight="1">
      <c r="C483" s="33">
        <v>2.0</v>
      </c>
      <c r="D483" s="36" t="s">
        <v>389</v>
      </c>
      <c r="E483" s="36" t="s">
        <v>15</v>
      </c>
      <c r="G483" t="s">
        <v>48</v>
      </c>
      <c r="H483" t="s">
        <v>48</v>
      </c>
      <c r="J483" t="str">
        <f>VLOOKUP($E483,MAPPING!$B$2:$F$7,2,0)</f>
        <v>DECIMAL</v>
      </c>
      <c r="K483" s="37" t="s">
        <v>23</v>
      </c>
      <c r="L483" t="s">
        <v>48</v>
      </c>
      <c r="M483" t="s">
        <v>48</v>
      </c>
      <c r="P483" t="str">
        <f t="shared" si="129"/>
        <v>CUSTOMER_LOSS DECIMAL,</v>
      </c>
      <c r="Q483" t="str">
        <f>VLOOKUP($E483,MAPPING!$B$2:$F$7,3,0)</f>
        <v>DECIMAL</v>
      </c>
      <c r="R483" s="37" t="s">
        <v>23</v>
      </c>
      <c r="S483" s="27" t="s">
        <v>48</v>
      </c>
      <c r="T483" s="27" t="s">
        <v>48</v>
      </c>
      <c r="W483" t="str">
        <f t="shared" si="130"/>
        <v>CUSTOMER_LOSS DECIMAL(10,2),</v>
      </c>
      <c r="X483" t="str">
        <f>VLOOKUP($E483,MAPPING!$B$2:$F$7,4,0)</f>
        <v>DECIMAL</v>
      </c>
      <c r="Y483" s="37" t="s">
        <v>23</v>
      </c>
      <c r="Z483" s="27" t="s">
        <v>48</v>
      </c>
      <c r="AA483" s="27" t="s">
        <v>48</v>
      </c>
      <c r="AD483" s="29" t="str">
        <f t="shared" si="131"/>
        <v>CUSTOMER_LOSS DECIMAL(10,2),</v>
      </c>
      <c r="AE483" t="str">
        <f>VLOOKUP($E483,MAPPING!$B$2:$F$7,5,0)</f>
        <v>DECIMAL</v>
      </c>
      <c r="AF483" s="37" t="s">
        <v>23</v>
      </c>
      <c r="AG483" s="11" t="s">
        <v>48</v>
      </c>
      <c r="AH483" s="11" t="s">
        <v>48</v>
      </c>
      <c r="AK483" t="str">
        <f t="shared" si="132"/>
        <v>CUSTOMER_LOSS DECIMAL(10,2),</v>
      </c>
    </row>
    <row r="484" ht="15.75" customHeight="1">
      <c r="C484" s="33">
        <v>3.0</v>
      </c>
      <c r="D484" s="36" t="s">
        <v>282</v>
      </c>
      <c r="E484" s="36" t="s">
        <v>7</v>
      </c>
      <c r="G484" t="s">
        <v>48</v>
      </c>
      <c r="H484" t="s">
        <v>48</v>
      </c>
      <c r="J484" t="str">
        <f>VLOOKUP($E484,MAPPING!$B$2:$F$7,2,0)</f>
        <v>STRING</v>
      </c>
      <c r="K484" s="37">
        <v>50.0</v>
      </c>
      <c r="L484" t="s">
        <v>48</v>
      </c>
      <c r="M484" t="s">
        <v>48</v>
      </c>
      <c r="P484" t="str">
        <f t="shared" si="129"/>
        <v>REPORTING_DATE STRING,</v>
      </c>
      <c r="Q484" t="str">
        <f>VLOOKUP($E484,MAPPING!$B$2:$F$7,3,0)</f>
        <v>VARCHAR</v>
      </c>
      <c r="R484" s="37">
        <v>50.0</v>
      </c>
      <c r="S484" s="27" t="s">
        <v>48</v>
      </c>
      <c r="T484" s="27" t="s">
        <v>48</v>
      </c>
      <c r="W484" t="str">
        <f t="shared" si="130"/>
        <v>REPORTING_DATE VARCHAR(50),</v>
      </c>
      <c r="X484" t="str">
        <f>VLOOKUP($E484,MAPPING!$B$2:$F$7,4,0)</f>
        <v>VARCHAR2</v>
      </c>
      <c r="Y484" s="37">
        <v>50.0</v>
      </c>
      <c r="Z484" s="27" t="s">
        <v>48</v>
      </c>
      <c r="AA484" s="27" t="s">
        <v>48</v>
      </c>
      <c r="AD484" s="29" t="str">
        <f t="shared" si="131"/>
        <v>REPORTING_DATE VARCHAR2(50),</v>
      </c>
      <c r="AE484" t="str">
        <f>VLOOKUP($E484,MAPPING!$B$2:$F$7,5,0)</f>
        <v> VARCHAR</v>
      </c>
      <c r="AF484" s="37">
        <v>50.0</v>
      </c>
      <c r="AG484" s="11" t="s">
        <v>48</v>
      </c>
      <c r="AH484" s="11" t="s">
        <v>48</v>
      </c>
      <c r="AK484" t="str">
        <f t="shared" si="132"/>
        <v>REPORTING_DATE  VARCHAR(50),</v>
      </c>
    </row>
    <row r="485" ht="15.75" customHeight="1">
      <c r="C485" s="33">
        <v>4.0</v>
      </c>
      <c r="D485" s="36" t="s">
        <v>223</v>
      </c>
      <c r="E485" s="36" t="s">
        <v>12</v>
      </c>
      <c r="G485" t="s">
        <v>48</v>
      </c>
      <c r="H485" t="s">
        <v>48</v>
      </c>
      <c r="J485" t="str">
        <f>VLOOKUP($E485,MAPPING!$B$2:$F$7,2,0)</f>
        <v>INT</v>
      </c>
      <c r="K485" s="13">
        <v>50.0</v>
      </c>
      <c r="L485" t="s">
        <v>48</v>
      </c>
      <c r="M485" t="s">
        <v>48</v>
      </c>
      <c r="P485" t="str">
        <f>CONCATENATE(UPPER($D485)," ",J485,")",CHAR(10),"ROW FORMAT DELIMITED FIELDS TERMINATED BY ',';",)</f>
        <v>VERSION INT)
ROW FORMAT DELIMITED FIELDS TERMINATED BY ',';</v>
      </c>
      <c r="Q485" t="str">
        <f>VLOOKUP($E485,MAPPING!$B$2:$F$7,3,0)</f>
        <v>INTEGER</v>
      </c>
      <c r="R485" s="13">
        <v>50.0</v>
      </c>
      <c r="S485" s="27" t="s">
        <v>48</v>
      </c>
      <c r="T485" s="27" t="s">
        <v>48</v>
      </c>
      <c r="W485" t="str">
        <f>CONCATENATE(UPPER($D485)," ",Q485,"(",R485,")",IF(U485&lt;&gt;"",CONCATENATE(" DEFAULT ",U485),""),IF(S485="Y"," NOT NULL",""),");")</f>
        <v>VERSION INTEGER(50));</v>
      </c>
      <c r="X485" t="str">
        <f>VLOOKUP($E485,MAPPING!$B$2:$F$7,4,0)</f>
        <v>INTEGER</v>
      </c>
      <c r="Y485" s="13">
        <v>50.0</v>
      </c>
      <c r="Z485" s="27" t="s">
        <v>48</v>
      </c>
      <c r="AA485" s="27" t="s">
        <v>48</v>
      </c>
      <c r="AD485" s="29" t="str">
        <f>CONCATENATE(UPPER($D485)," ",X485,IF(AE485="INTEGER","",CONCATENATE("(",AF485,")")) ,IF(AG485="Y"," NOT NULL",""),");")</f>
        <v>VERSION INTEGER);</v>
      </c>
      <c r="AE485" t="str">
        <f>VLOOKUP($E485,MAPPING!$B$2:$F$7,5,0)</f>
        <v>INTEGER</v>
      </c>
      <c r="AF485" s="13">
        <v>50.0</v>
      </c>
      <c r="AG485" s="11" t="s">
        <v>48</v>
      </c>
      <c r="AH485" s="11" t="s">
        <v>48</v>
      </c>
      <c r="AK485" t="str">
        <f>CONCATENATE(UPPER($D485)," ",AE485,IF(AE485="INTEGER","",CONCATENATE("(",AF485,")")),IF(AI485&lt;&gt;"",CONCATENATE(" DEFAULT ",AI485),""),IF(AG485="Y"," NOT NULL",""),");")</f>
        <v>VERSION INTEGER);</v>
      </c>
    </row>
    <row r="486" ht="15.75" customHeight="1">
      <c r="B486" s="35" t="s">
        <v>390</v>
      </c>
      <c r="C486" s="33">
        <v>0.0</v>
      </c>
      <c r="D486" s="36" t="s">
        <v>279</v>
      </c>
      <c r="E486" s="36" t="s">
        <v>7</v>
      </c>
      <c r="G486" t="s">
        <v>48</v>
      </c>
      <c r="H486" t="s">
        <v>48</v>
      </c>
      <c r="J486" t="str">
        <f>VLOOKUP($E486,MAPPING!$B$2:$F$7,2,0)</f>
        <v>STRING</v>
      </c>
      <c r="K486" s="37">
        <v>50.0</v>
      </c>
      <c r="L486" t="s">
        <v>48</v>
      </c>
      <c r="M486" t="s">
        <v>48</v>
      </c>
      <c r="O486" s="28" t="str">
        <f>CONCATENATE("DROP TABLE IF EXISTS ",UPPER($B$486),";",CHAR(10),"CREATE TABLE ",UPPER($B$486),"(")</f>
        <v>DROP TABLE IF EXISTS CUSTOMER_PORTFOLIO_CLONE;
CREATE TABLE CUSTOMER_PORTFOLIO_CLONE(</v>
      </c>
      <c r="P486" t="str">
        <f t="shared" ref="P486:P495" si="133">CONCATENATE(UPPER($D486)," ",J486,",")</f>
        <v>CUST_ID STRING,</v>
      </c>
      <c r="Q486" t="str">
        <f>VLOOKUP($E486,MAPPING!$B$2:$F$7,3,0)</f>
        <v>VARCHAR</v>
      </c>
      <c r="R486" s="37">
        <v>50.0</v>
      </c>
      <c r="S486" s="27" t="s">
        <v>48</v>
      </c>
      <c r="T486" s="27" t="s">
        <v>48</v>
      </c>
      <c r="V486" s="28" t="str">
        <f>CONCATENATE("DROP TABLE IF EXISTS ",UPPER($B$486),";",CHAR(10),"CREATE TABLE ",UPPER($B$486),"(")</f>
        <v>DROP TABLE IF EXISTS CUSTOMER_PORTFOLIO_CLONE;
CREATE TABLE CUSTOMER_PORTFOLIO_CLONE(</v>
      </c>
      <c r="W486" t="str">
        <f t="shared" ref="W486:W495" si="134">CONCATENATE(UPPER($D486)," ",Q486,"(",R486,")",IF(U486&lt;&gt;"",CONCATENATE(" DEFAULT ",U486),""),IF(S486="Y"," NOT NULL",""),",")</f>
        <v>CUST_ID VARCHAR(50),</v>
      </c>
      <c r="X486" t="str">
        <f>VLOOKUP($E486,MAPPING!$B$2:$F$7,4,0)</f>
        <v>VARCHAR2</v>
      </c>
      <c r="Y486" s="37">
        <v>50.0</v>
      </c>
      <c r="Z486" s="27" t="s">
        <v>48</v>
      </c>
      <c r="AA486" s="27" t="s">
        <v>48</v>
      </c>
      <c r="AC486" s="28" t="str">
        <f>CONCATENATE("DROP TABLE ",UPPER($B$486),";",CHAR(10),"CREATE TABLE ",UPPER($B$486),"(")</f>
        <v>DROP TABLE CUSTOMER_PORTFOLIO_CLONE;
CREATE TABLE CUSTOMER_PORTFOLIO_CLONE(</v>
      </c>
      <c r="AD486" s="29" t="str">
        <f t="shared" ref="AD486:AD495" si="135">CONCATENATE(UPPER($D486)," ",X486,IF(AE486="INTEGER","",CONCATENATE("(",AF486,")")) ,IF(AG486="Y"," NOT NULL",""),",")</f>
        <v>CUST_ID VARCHAR2(50),</v>
      </c>
      <c r="AE486" t="str">
        <f>VLOOKUP($E486,MAPPING!$B$2:$F$7,5,0)</f>
        <v> VARCHAR</v>
      </c>
      <c r="AF486" s="37">
        <v>50.0</v>
      </c>
      <c r="AG486" s="11" t="s">
        <v>48</v>
      </c>
      <c r="AH486" s="11" t="s">
        <v>48</v>
      </c>
      <c r="AJ486" s="28" t="str">
        <f>CONCATENATE("DROP TABLE IF EXISTS ",UPPER($B$486),";",CHAR(10),"CREATE TABLE ",UPPER($B$486),"(")</f>
        <v>DROP TABLE IF EXISTS CUSTOMER_PORTFOLIO_CLONE;
CREATE TABLE CUSTOMER_PORTFOLIO_CLONE(</v>
      </c>
      <c r="AK486" t="str">
        <f t="shared" ref="AK486:AK495" si="136">CONCATENATE(UPPER($D486)," ",AE486,IF(AE486="INTEGER","",CONCATENATE("(",AF486,")")),IF(AI486&lt;&gt;"",CONCATENATE(" DEFAULT ",AI486),""),IF(AG486="Y"," NOT NULL",""),",")</f>
        <v>CUST_ID  VARCHAR(50),</v>
      </c>
    </row>
    <row r="487" ht="15.75" customHeight="1">
      <c r="C487" s="33">
        <v>1.0</v>
      </c>
      <c r="D487" s="36" t="s">
        <v>391</v>
      </c>
      <c r="E487" s="36" t="s">
        <v>7</v>
      </c>
      <c r="G487" t="s">
        <v>48</v>
      </c>
      <c r="H487" t="s">
        <v>48</v>
      </c>
      <c r="J487" t="str">
        <f>VLOOKUP($E487,MAPPING!$B$2:$F$7,2,0)</f>
        <v>STRING</v>
      </c>
      <c r="K487" s="37">
        <v>50.0</v>
      </c>
      <c r="L487" t="s">
        <v>48</v>
      </c>
      <c r="M487" t="s">
        <v>48</v>
      </c>
      <c r="P487" t="str">
        <f t="shared" si="133"/>
        <v>INDUSTRY STRING,</v>
      </c>
      <c r="Q487" t="str">
        <f>VLOOKUP($E487,MAPPING!$B$2:$F$7,3,0)</f>
        <v>VARCHAR</v>
      </c>
      <c r="R487" s="37">
        <v>50.0</v>
      </c>
      <c r="S487" s="27" t="s">
        <v>48</v>
      </c>
      <c r="T487" s="27" t="s">
        <v>48</v>
      </c>
      <c r="W487" t="str">
        <f t="shared" si="134"/>
        <v>INDUSTRY VARCHAR(50),</v>
      </c>
      <c r="X487" t="str">
        <f>VLOOKUP($E487,MAPPING!$B$2:$F$7,4,0)</f>
        <v>VARCHAR2</v>
      </c>
      <c r="Y487" s="37">
        <v>50.0</v>
      </c>
      <c r="Z487" s="27" t="s">
        <v>48</v>
      </c>
      <c r="AA487" s="27" t="s">
        <v>48</v>
      </c>
      <c r="AD487" s="29" t="str">
        <f t="shared" si="135"/>
        <v>INDUSTRY VARCHAR2(50),</v>
      </c>
      <c r="AE487" t="str">
        <f>VLOOKUP($E487,MAPPING!$B$2:$F$7,5,0)</f>
        <v> VARCHAR</v>
      </c>
      <c r="AF487" s="37">
        <v>50.0</v>
      </c>
      <c r="AG487" s="11" t="s">
        <v>48</v>
      </c>
      <c r="AH487" s="11" t="s">
        <v>48</v>
      </c>
      <c r="AK487" t="str">
        <f t="shared" si="136"/>
        <v>INDUSTRY  VARCHAR(50),</v>
      </c>
    </row>
    <row r="488" ht="15.75" customHeight="1">
      <c r="C488" s="33">
        <v>2.0</v>
      </c>
      <c r="D488" s="36" t="s">
        <v>386</v>
      </c>
      <c r="E488" s="36" t="s">
        <v>17</v>
      </c>
      <c r="G488" t="s">
        <v>48</v>
      </c>
      <c r="H488" t="s">
        <v>48</v>
      </c>
      <c r="J488" t="str">
        <f>VLOOKUP($E488,MAPPING!$B$2:$F$7,2,0)</f>
        <v>DECIMAL</v>
      </c>
      <c r="K488" s="37" t="s">
        <v>23</v>
      </c>
      <c r="L488" t="s">
        <v>48</v>
      </c>
      <c r="M488" t="s">
        <v>48</v>
      </c>
      <c r="P488" t="str">
        <f t="shared" si="133"/>
        <v>PD DECIMAL,</v>
      </c>
      <c r="Q488" t="str">
        <f>VLOOKUP($E488,MAPPING!$B$2:$F$7,3,0)</f>
        <v>DECIMAL</v>
      </c>
      <c r="R488" s="37" t="s">
        <v>23</v>
      </c>
      <c r="S488" s="27" t="s">
        <v>48</v>
      </c>
      <c r="T488" s="27" t="s">
        <v>48</v>
      </c>
      <c r="W488" t="str">
        <f t="shared" si="134"/>
        <v>PD DECIMAL(10,2),</v>
      </c>
      <c r="X488" t="str">
        <f>VLOOKUP($E488,MAPPING!$B$2:$F$7,4,0)</f>
        <v>DECIMAL</v>
      </c>
      <c r="Y488" s="37" t="s">
        <v>23</v>
      </c>
      <c r="Z488" s="27" t="s">
        <v>48</v>
      </c>
      <c r="AA488" s="27" t="s">
        <v>48</v>
      </c>
      <c r="AD488" s="29" t="str">
        <f t="shared" si="135"/>
        <v>PD DECIMAL(10,2),</v>
      </c>
      <c r="AE488" t="str">
        <f>VLOOKUP($E488,MAPPING!$B$2:$F$7,5,0)</f>
        <v>DECIMAL</v>
      </c>
      <c r="AF488" s="37" t="s">
        <v>23</v>
      </c>
      <c r="AG488" s="11" t="s">
        <v>48</v>
      </c>
      <c r="AH488" s="11" t="s">
        <v>48</v>
      </c>
      <c r="AK488" t="str">
        <f t="shared" si="136"/>
        <v>PD DECIMAL(10,2),</v>
      </c>
    </row>
    <row r="489" ht="15.75" customHeight="1">
      <c r="C489" s="33">
        <v>3.0</v>
      </c>
      <c r="D489" s="36" t="s">
        <v>392</v>
      </c>
      <c r="E489" s="36" t="s">
        <v>12</v>
      </c>
      <c r="G489" t="s">
        <v>48</v>
      </c>
      <c r="H489" t="s">
        <v>48</v>
      </c>
      <c r="J489" t="str">
        <f>VLOOKUP($E489,MAPPING!$B$2:$F$7,2,0)</f>
        <v>INT</v>
      </c>
      <c r="K489" s="13">
        <v>50.0</v>
      </c>
      <c r="L489" t="s">
        <v>48</v>
      </c>
      <c r="M489" t="s">
        <v>48</v>
      </c>
      <c r="P489" t="str">
        <f t="shared" si="133"/>
        <v>EXPOSURE INT,</v>
      </c>
      <c r="Q489" t="str">
        <f>VLOOKUP($E489,MAPPING!$B$2:$F$7,3,0)</f>
        <v>INTEGER</v>
      </c>
      <c r="R489" s="13">
        <v>50.0</v>
      </c>
      <c r="S489" s="27" t="s">
        <v>48</v>
      </c>
      <c r="T489" s="27" t="s">
        <v>48</v>
      </c>
      <c r="W489" t="str">
        <f t="shared" si="134"/>
        <v>EXPOSURE INTEGER(50),</v>
      </c>
      <c r="X489" t="str">
        <f>VLOOKUP($E489,MAPPING!$B$2:$F$7,4,0)</f>
        <v>INTEGER</v>
      </c>
      <c r="Y489" s="13">
        <v>50.0</v>
      </c>
      <c r="Z489" s="27" t="s">
        <v>48</v>
      </c>
      <c r="AA489" s="27" t="s">
        <v>48</v>
      </c>
      <c r="AD489" s="29" t="str">
        <f t="shared" si="135"/>
        <v>EXPOSURE INTEGER,</v>
      </c>
      <c r="AE489" t="str">
        <f>VLOOKUP($E489,MAPPING!$B$2:$F$7,5,0)</f>
        <v>INTEGER</v>
      </c>
      <c r="AF489" s="13">
        <v>50.0</v>
      </c>
      <c r="AG489" s="11" t="s">
        <v>48</v>
      </c>
      <c r="AH489" s="11" t="s">
        <v>48</v>
      </c>
      <c r="AK489" t="str">
        <f t="shared" si="136"/>
        <v>EXPOSURE INTEGER,</v>
      </c>
    </row>
    <row r="490" ht="15.75" customHeight="1">
      <c r="C490" s="33">
        <v>4.0</v>
      </c>
      <c r="D490" s="36" t="s">
        <v>393</v>
      </c>
      <c r="E490" s="36" t="s">
        <v>17</v>
      </c>
      <c r="G490" t="s">
        <v>48</v>
      </c>
      <c r="H490" t="s">
        <v>48</v>
      </c>
      <c r="J490" t="str">
        <f>VLOOKUP($E490,MAPPING!$B$2:$F$7,2,0)</f>
        <v>DECIMAL</v>
      </c>
      <c r="K490" s="37" t="s">
        <v>23</v>
      </c>
      <c r="L490" t="s">
        <v>48</v>
      </c>
      <c r="M490" t="s">
        <v>48</v>
      </c>
      <c r="P490" t="str">
        <f t="shared" si="133"/>
        <v>LGD DECIMAL,</v>
      </c>
      <c r="Q490" t="str">
        <f>VLOOKUP($E490,MAPPING!$B$2:$F$7,3,0)</f>
        <v>DECIMAL</v>
      </c>
      <c r="R490" s="37" t="s">
        <v>23</v>
      </c>
      <c r="S490" s="27" t="s">
        <v>48</v>
      </c>
      <c r="T490" s="27" t="s">
        <v>48</v>
      </c>
      <c r="W490" t="str">
        <f t="shared" si="134"/>
        <v>LGD DECIMAL(10,2),</v>
      </c>
      <c r="X490" t="str">
        <f>VLOOKUP($E490,MAPPING!$B$2:$F$7,4,0)</f>
        <v>DECIMAL</v>
      </c>
      <c r="Y490" s="37" t="s">
        <v>23</v>
      </c>
      <c r="Z490" s="27" t="s">
        <v>48</v>
      </c>
      <c r="AA490" s="27" t="s">
        <v>48</v>
      </c>
      <c r="AD490" s="29" t="str">
        <f t="shared" si="135"/>
        <v>LGD DECIMAL(10,2),</v>
      </c>
      <c r="AE490" t="str">
        <f>VLOOKUP($E490,MAPPING!$B$2:$F$7,5,0)</f>
        <v>DECIMAL</v>
      </c>
      <c r="AF490" s="37" t="s">
        <v>23</v>
      </c>
      <c r="AG490" s="11" t="s">
        <v>48</v>
      </c>
      <c r="AH490" s="11" t="s">
        <v>48</v>
      </c>
      <c r="AK490" t="str">
        <f t="shared" si="136"/>
        <v>LGD DECIMAL(10,2),</v>
      </c>
    </row>
    <row r="491" ht="15.75" customHeight="1">
      <c r="C491" s="33">
        <v>5.0</v>
      </c>
      <c r="D491" s="36" t="s">
        <v>394</v>
      </c>
      <c r="E491" s="36" t="s">
        <v>12</v>
      </c>
      <c r="G491" t="s">
        <v>48</v>
      </c>
      <c r="H491" t="s">
        <v>48</v>
      </c>
      <c r="J491" t="str">
        <f>VLOOKUP($E491,MAPPING!$B$2:$F$7,2,0)</f>
        <v>INT</v>
      </c>
      <c r="K491" s="13">
        <v>50.0</v>
      </c>
      <c r="L491" t="s">
        <v>48</v>
      </c>
      <c r="M491" t="s">
        <v>48</v>
      </c>
      <c r="P491" t="str">
        <f t="shared" si="133"/>
        <v>LGD_VAR INT,</v>
      </c>
      <c r="Q491" t="str">
        <f>VLOOKUP($E491,MAPPING!$B$2:$F$7,3,0)</f>
        <v>INTEGER</v>
      </c>
      <c r="R491" s="13">
        <v>50.0</v>
      </c>
      <c r="S491" s="27" t="s">
        <v>48</v>
      </c>
      <c r="T491" s="27" t="s">
        <v>48</v>
      </c>
      <c r="W491" t="str">
        <f t="shared" si="134"/>
        <v>LGD_VAR INTEGER(50),</v>
      </c>
      <c r="X491" t="str">
        <f>VLOOKUP($E491,MAPPING!$B$2:$F$7,4,0)</f>
        <v>INTEGER</v>
      </c>
      <c r="Y491" s="13">
        <v>50.0</v>
      </c>
      <c r="Z491" s="27" t="s">
        <v>48</v>
      </c>
      <c r="AA491" s="27" t="s">
        <v>48</v>
      </c>
      <c r="AD491" s="29" t="str">
        <f t="shared" si="135"/>
        <v>LGD_VAR INTEGER,</v>
      </c>
      <c r="AE491" t="str">
        <f>VLOOKUP($E491,MAPPING!$B$2:$F$7,5,0)</f>
        <v>INTEGER</v>
      </c>
      <c r="AF491" s="13">
        <v>50.0</v>
      </c>
      <c r="AG491" s="11" t="s">
        <v>48</v>
      </c>
      <c r="AH491" s="11" t="s">
        <v>48</v>
      </c>
      <c r="AK491" t="str">
        <f t="shared" si="136"/>
        <v>LGD_VAR INTEGER,</v>
      </c>
    </row>
    <row r="492" ht="15.75" customHeight="1">
      <c r="C492" s="33">
        <v>6.0</v>
      </c>
      <c r="D492" s="36" t="s">
        <v>395</v>
      </c>
      <c r="E492" s="36" t="s">
        <v>17</v>
      </c>
      <c r="G492" t="s">
        <v>48</v>
      </c>
      <c r="H492" t="s">
        <v>48</v>
      </c>
      <c r="J492" t="str">
        <f>VLOOKUP($E492,MAPPING!$B$2:$F$7,2,0)</f>
        <v>DECIMAL</v>
      </c>
      <c r="K492" s="37" t="s">
        <v>23</v>
      </c>
      <c r="L492" t="s">
        <v>48</v>
      </c>
      <c r="M492" t="s">
        <v>48</v>
      </c>
      <c r="P492" t="str">
        <f t="shared" si="133"/>
        <v>CORRELATION DECIMAL,</v>
      </c>
      <c r="Q492" t="str">
        <f>VLOOKUP($E492,MAPPING!$B$2:$F$7,3,0)</f>
        <v>DECIMAL</v>
      </c>
      <c r="R492" s="37" t="s">
        <v>23</v>
      </c>
      <c r="S492" s="27" t="s">
        <v>48</v>
      </c>
      <c r="T492" s="27" t="s">
        <v>48</v>
      </c>
      <c r="W492" t="str">
        <f t="shared" si="134"/>
        <v>CORRELATION DECIMAL(10,2),</v>
      </c>
      <c r="X492" t="str">
        <f>VLOOKUP($E492,MAPPING!$B$2:$F$7,4,0)</f>
        <v>DECIMAL</v>
      </c>
      <c r="Y492" s="37" t="s">
        <v>23</v>
      </c>
      <c r="Z492" s="27" t="s">
        <v>48</v>
      </c>
      <c r="AA492" s="27" t="s">
        <v>48</v>
      </c>
      <c r="AD492" s="29" t="str">
        <f t="shared" si="135"/>
        <v>CORRELATION DECIMAL(10,2),</v>
      </c>
      <c r="AE492" t="str">
        <f>VLOOKUP($E492,MAPPING!$B$2:$F$7,5,0)</f>
        <v>DECIMAL</v>
      </c>
      <c r="AF492" s="37" t="s">
        <v>23</v>
      </c>
      <c r="AG492" s="11" t="s">
        <v>48</v>
      </c>
      <c r="AH492" s="11" t="s">
        <v>48</v>
      </c>
      <c r="AK492" t="str">
        <f t="shared" si="136"/>
        <v>CORRELATION DECIMAL(10,2),</v>
      </c>
    </row>
    <row r="493" ht="15.75" customHeight="1">
      <c r="C493" s="33">
        <v>7.0</v>
      </c>
      <c r="D493" s="36" t="s">
        <v>396</v>
      </c>
      <c r="E493" s="36" t="s">
        <v>17</v>
      </c>
      <c r="G493" t="s">
        <v>48</v>
      </c>
      <c r="H493" t="s">
        <v>48</v>
      </c>
      <c r="J493" t="str">
        <f>VLOOKUP($E493,MAPPING!$B$2:$F$7,2,0)</f>
        <v>DECIMAL</v>
      </c>
      <c r="K493" s="37" t="s">
        <v>23</v>
      </c>
      <c r="L493" t="s">
        <v>48</v>
      </c>
      <c r="M493" t="s">
        <v>48</v>
      </c>
      <c r="P493" t="str">
        <f t="shared" si="133"/>
        <v>SQRT_CORRELATION DECIMAL,</v>
      </c>
      <c r="Q493" t="str">
        <f>VLOOKUP($E493,MAPPING!$B$2:$F$7,3,0)</f>
        <v>DECIMAL</v>
      </c>
      <c r="R493" s="37" t="s">
        <v>23</v>
      </c>
      <c r="S493" s="27" t="s">
        <v>48</v>
      </c>
      <c r="T493" s="27" t="s">
        <v>48</v>
      </c>
      <c r="W493" t="str">
        <f t="shared" si="134"/>
        <v>SQRT_CORRELATION DECIMAL(10,2),</v>
      </c>
      <c r="X493" t="str">
        <f>VLOOKUP($E493,MAPPING!$B$2:$F$7,4,0)</f>
        <v>DECIMAL</v>
      </c>
      <c r="Y493" s="37" t="s">
        <v>23</v>
      </c>
      <c r="Z493" s="27" t="s">
        <v>48</v>
      </c>
      <c r="AA493" s="27" t="s">
        <v>48</v>
      </c>
      <c r="AD493" s="29" t="str">
        <f t="shared" si="135"/>
        <v>SQRT_CORRELATION DECIMAL(10,2),</v>
      </c>
      <c r="AE493" t="str">
        <f>VLOOKUP($E493,MAPPING!$B$2:$F$7,5,0)</f>
        <v>DECIMAL</v>
      </c>
      <c r="AF493" s="37" t="s">
        <v>23</v>
      </c>
      <c r="AG493" s="11" t="s">
        <v>48</v>
      </c>
      <c r="AH493" s="11" t="s">
        <v>48</v>
      </c>
      <c r="AK493" t="str">
        <f t="shared" si="136"/>
        <v>SQRT_CORRELATION DECIMAL(10,2),</v>
      </c>
    </row>
    <row r="494" ht="15.75" customHeight="1">
      <c r="C494" s="33">
        <v>8.0</v>
      </c>
      <c r="D494" s="36" t="s">
        <v>397</v>
      </c>
      <c r="E494" s="36" t="s">
        <v>17</v>
      </c>
      <c r="G494" t="s">
        <v>48</v>
      </c>
      <c r="H494" t="s">
        <v>48</v>
      </c>
      <c r="J494" t="str">
        <f>VLOOKUP($E494,MAPPING!$B$2:$F$7,2,0)</f>
        <v>DECIMAL</v>
      </c>
      <c r="K494" s="37" t="s">
        <v>23</v>
      </c>
      <c r="L494" t="s">
        <v>48</v>
      </c>
      <c r="M494" t="s">
        <v>48</v>
      </c>
      <c r="P494" t="str">
        <f t="shared" si="133"/>
        <v>DEF_POINT DECIMAL,</v>
      </c>
      <c r="Q494" t="str">
        <f>VLOOKUP($E494,MAPPING!$B$2:$F$7,3,0)</f>
        <v>DECIMAL</v>
      </c>
      <c r="R494" s="37" t="s">
        <v>23</v>
      </c>
      <c r="S494" s="27" t="s">
        <v>48</v>
      </c>
      <c r="T494" s="27" t="s">
        <v>48</v>
      </c>
      <c r="W494" t="str">
        <f t="shared" si="134"/>
        <v>DEF_POINT DECIMAL(10,2),</v>
      </c>
      <c r="X494" t="str">
        <f>VLOOKUP($E494,MAPPING!$B$2:$F$7,4,0)</f>
        <v>DECIMAL</v>
      </c>
      <c r="Y494" s="37" t="s">
        <v>23</v>
      </c>
      <c r="Z494" s="27" t="s">
        <v>48</v>
      </c>
      <c r="AA494" s="27" t="s">
        <v>48</v>
      </c>
      <c r="AD494" s="29" t="str">
        <f t="shared" si="135"/>
        <v>DEF_POINT DECIMAL(10,2),</v>
      </c>
      <c r="AE494" t="str">
        <f>VLOOKUP($E494,MAPPING!$B$2:$F$7,5,0)</f>
        <v>DECIMAL</v>
      </c>
      <c r="AF494" s="37" t="s">
        <v>23</v>
      </c>
      <c r="AG494" s="11" t="s">
        <v>48</v>
      </c>
      <c r="AH494" s="11" t="s">
        <v>48</v>
      </c>
      <c r="AK494" t="str">
        <f t="shared" si="136"/>
        <v>DEF_POINT DECIMAL(10,2),</v>
      </c>
    </row>
    <row r="495" ht="15.75" customHeight="1">
      <c r="C495" s="33">
        <v>9.0</v>
      </c>
      <c r="D495" s="36" t="s">
        <v>282</v>
      </c>
      <c r="E495" s="36" t="s">
        <v>7</v>
      </c>
      <c r="G495" t="s">
        <v>48</v>
      </c>
      <c r="H495" t="s">
        <v>48</v>
      </c>
      <c r="J495" t="str">
        <f>VLOOKUP($E495,MAPPING!$B$2:$F$7,2,0)</f>
        <v>STRING</v>
      </c>
      <c r="K495" s="37">
        <v>50.0</v>
      </c>
      <c r="L495" t="s">
        <v>48</v>
      </c>
      <c r="M495" t="s">
        <v>48</v>
      </c>
      <c r="P495" t="str">
        <f t="shared" si="133"/>
        <v>REPORTING_DATE STRING,</v>
      </c>
      <c r="Q495" t="str">
        <f>VLOOKUP($E495,MAPPING!$B$2:$F$7,3,0)</f>
        <v>VARCHAR</v>
      </c>
      <c r="R495" s="37">
        <v>50.0</v>
      </c>
      <c r="S495" s="27" t="s">
        <v>48</v>
      </c>
      <c r="T495" s="27" t="s">
        <v>48</v>
      </c>
      <c r="W495" t="str">
        <f t="shared" si="134"/>
        <v>REPORTING_DATE VARCHAR(50),</v>
      </c>
      <c r="X495" t="str">
        <f>VLOOKUP($E495,MAPPING!$B$2:$F$7,4,0)</f>
        <v>VARCHAR2</v>
      </c>
      <c r="Y495" s="37">
        <v>50.0</v>
      </c>
      <c r="Z495" s="27" t="s">
        <v>48</v>
      </c>
      <c r="AA495" s="27" t="s">
        <v>48</v>
      </c>
      <c r="AD495" s="29" t="str">
        <f t="shared" si="135"/>
        <v>REPORTING_DATE VARCHAR2(50),</v>
      </c>
      <c r="AE495" t="str">
        <f>VLOOKUP($E495,MAPPING!$B$2:$F$7,5,0)</f>
        <v> VARCHAR</v>
      </c>
      <c r="AF495" s="37">
        <v>50.0</v>
      </c>
      <c r="AG495" s="11" t="s">
        <v>48</v>
      </c>
      <c r="AH495" s="11" t="s">
        <v>48</v>
      </c>
      <c r="AK495" t="str">
        <f t="shared" si="136"/>
        <v>REPORTING_DATE  VARCHAR(50),</v>
      </c>
    </row>
    <row r="496" ht="15.75" customHeight="1">
      <c r="C496" s="33">
        <v>10.0</v>
      </c>
      <c r="D496" s="36" t="s">
        <v>223</v>
      </c>
      <c r="E496" s="36" t="s">
        <v>12</v>
      </c>
      <c r="G496" t="s">
        <v>48</v>
      </c>
      <c r="H496" t="s">
        <v>48</v>
      </c>
      <c r="J496" t="str">
        <f>VLOOKUP($E496,MAPPING!$B$2:$F$7,2,0)</f>
        <v>INT</v>
      </c>
      <c r="K496" s="13">
        <v>50.0</v>
      </c>
      <c r="L496" t="s">
        <v>48</v>
      </c>
      <c r="M496" t="s">
        <v>48</v>
      </c>
      <c r="P496" t="str">
        <f>CONCATENATE(UPPER($D496)," ",J496,")",CHAR(10),"ROW FORMAT DELIMITED FIELDS TERMINATED BY ',';",)</f>
        <v>VERSION INT)
ROW FORMAT DELIMITED FIELDS TERMINATED BY ',';</v>
      </c>
      <c r="Q496" t="str">
        <f>VLOOKUP($E496,MAPPING!$B$2:$F$7,3,0)</f>
        <v>INTEGER</v>
      </c>
      <c r="R496" s="13">
        <v>50.0</v>
      </c>
      <c r="S496" s="27" t="s">
        <v>48</v>
      </c>
      <c r="T496" s="27" t="s">
        <v>48</v>
      </c>
      <c r="W496" t="str">
        <f>CONCATENATE(UPPER($D496)," ",Q496,"(",R496,")",IF(U496&lt;&gt;"",CONCATENATE(" DEFAULT ",U496),""),IF(S496="Y"," NOT NULL",""),");")</f>
        <v>VERSION INTEGER(50));</v>
      </c>
      <c r="X496" t="str">
        <f>VLOOKUP($E496,MAPPING!$B$2:$F$7,4,0)</f>
        <v>INTEGER</v>
      </c>
      <c r="Y496" s="13">
        <v>50.0</v>
      </c>
      <c r="Z496" s="27" t="s">
        <v>48</v>
      </c>
      <c r="AA496" s="27" t="s">
        <v>48</v>
      </c>
      <c r="AD496" s="29" t="str">
        <f>CONCATENATE(UPPER($D496)," ",X496,IF(AE496="INTEGER","",CONCATENATE("(",AF496,")")) ,IF(AG496="Y"," NOT NULL",""),");")</f>
        <v>VERSION INTEGER);</v>
      </c>
      <c r="AE496" t="str">
        <f>VLOOKUP($E496,MAPPING!$B$2:$F$7,5,0)</f>
        <v>INTEGER</v>
      </c>
      <c r="AF496" s="13">
        <v>50.0</v>
      </c>
      <c r="AG496" s="11" t="s">
        <v>48</v>
      </c>
      <c r="AH496" s="11" t="s">
        <v>48</v>
      </c>
      <c r="AK496" t="str">
        <f>CONCATENATE(UPPER($D496)," ",AE496,IF(AE496="INTEGER","",CONCATENATE("(",AF496,")")),IF(AI496&lt;&gt;"",CONCATENATE(" DEFAULT ",AI496),""),IF(AG496="Y"," NOT NULL",""),");")</f>
        <v>VERSION INTEGER);</v>
      </c>
    </row>
    <row r="497" ht="15.75" customHeight="1">
      <c r="B497" s="35" t="s">
        <v>398</v>
      </c>
      <c r="C497" s="33">
        <v>0.0</v>
      </c>
      <c r="D497" s="36" t="s">
        <v>279</v>
      </c>
      <c r="E497" s="36" t="s">
        <v>7</v>
      </c>
      <c r="G497" t="s">
        <v>48</v>
      </c>
      <c r="H497" t="s">
        <v>48</v>
      </c>
      <c r="J497" t="str">
        <f>VLOOKUP($E497,MAPPING!$B$2:$F$7,2,0)</f>
        <v>STRING</v>
      </c>
      <c r="K497" s="37">
        <v>50.0</v>
      </c>
      <c r="L497" t="s">
        <v>48</v>
      </c>
      <c r="M497" t="s">
        <v>48</v>
      </c>
      <c r="O497" s="28" t="str">
        <f>CONCATENATE("DROP TABLE IF EXISTS ",UPPER($B$497),";",CHAR(10),"CREATE TABLE ",UPPER($B$497),"(")</f>
        <v>DROP TABLE IF EXISTS CUSTOMER_PORTFOLIO_UL_CALC_ALLOCATION;
CREATE TABLE CUSTOMER_PORTFOLIO_UL_CALC_ALLOCATION(</v>
      </c>
      <c r="P497" t="str">
        <f t="shared" ref="P497:P499" si="137">CONCATENATE(UPPER($D497)," ",J497,",")</f>
        <v>CUST_ID STRING,</v>
      </c>
      <c r="Q497" t="str">
        <f>VLOOKUP($E497,MAPPING!$B$2:$F$7,3,0)</f>
        <v>VARCHAR</v>
      </c>
      <c r="R497" s="37">
        <v>50.0</v>
      </c>
      <c r="S497" s="27" t="s">
        <v>48</v>
      </c>
      <c r="T497" s="27" t="s">
        <v>48</v>
      </c>
      <c r="V497" s="28" t="str">
        <f>CONCATENATE("DROP TABLE IF EXISTS ",UPPER($B$497),";",CHAR(10),"CREATE TABLE ",UPPER($B$497),"(")</f>
        <v>DROP TABLE IF EXISTS CUSTOMER_PORTFOLIO_UL_CALC_ALLOCATION;
CREATE TABLE CUSTOMER_PORTFOLIO_UL_CALC_ALLOCATION(</v>
      </c>
      <c r="W497" t="str">
        <f t="shared" ref="W497:W499" si="138">CONCATENATE(UPPER($D497)," ",Q497,"(",R497,")",IF(U497&lt;&gt;"",CONCATENATE(" DEFAULT ",U497),""),IF(S497="Y"," NOT NULL",""),",")</f>
        <v>CUST_ID VARCHAR(50),</v>
      </c>
      <c r="X497" t="str">
        <f>VLOOKUP($E497,MAPPING!$B$2:$F$7,4,0)</f>
        <v>VARCHAR2</v>
      </c>
      <c r="Y497" s="37">
        <v>50.0</v>
      </c>
      <c r="Z497" s="27" t="s">
        <v>48</v>
      </c>
      <c r="AA497" s="27" t="s">
        <v>48</v>
      </c>
      <c r="AC497" s="28" t="str">
        <f>CONCATENATE("DROP TABLE ",UPPER($B$497),";",CHAR(10),"CREATE TABLE ",UPPER($B$497),"(")</f>
        <v>DROP TABLE CUSTOMER_PORTFOLIO_UL_CALC_ALLOCATION;
CREATE TABLE CUSTOMER_PORTFOLIO_UL_CALC_ALLOCATION(</v>
      </c>
      <c r="AD497" s="29" t="str">
        <f t="shared" ref="AD497:AD499" si="139">CONCATENATE(UPPER($D497)," ",X497,IF(AE497="INTEGER","",CONCATENATE("(",AF497,")")) ,IF(AG497="Y"," NOT NULL",""),",")</f>
        <v>CUST_ID VARCHAR2(50),</v>
      </c>
      <c r="AE497" t="str">
        <f>VLOOKUP($E497,MAPPING!$B$2:$F$7,5,0)</f>
        <v> VARCHAR</v>
      </c>
      <c r="AF497" s="37">
        <v>50.0</v>
      </c>
      <c r="AG497" s="11" t="s">
        <v>48</v>
      </c>
      <c r="AH497" s="11" t="s">
        <v>48</v>
      </c>
      <c r="AJ497" s="28" t="str">
        <f>CONCATENATE("DROP TABLE IF EXISTS ",UPPER($B$497),";",CHAR(10),"CREATE TABLE ",UPPER($B$497),"(")</f>
        <v>DROP TABLE IF EXISTS CUSTOMER_PORTFOLIO_UL_CALC_ALLOCATION;
CREATE TABLE CUSTOMER_PORTFOLIO_UL_CALC_ALLOCATION(</v>
      </c>
      <c r="AK497" t="str">
        <f t="shared" ref="AK497:AK499" si="140">CONCATENATE(UPPER($D497)," ",AE497,IF(AE497="INTEGER","",CONCATENATE("(",AF497,")")),IF(AI497&lt;&gt;"",CONCATENATE(" DEFAULT ",AI497),""),IF(AG497="Y"," NOT NULL",""),",")</f>
        <v>CUST_ID  VARCHAR(50),</v>
      </c>
    </row>
    <row r="498" ht="15.75" customHeight="1">
      <c r="C498" s="33">
        <v>1.0</v>
      </c>
      <c r="D498" s="36" t="s">
        <v>399</v>
      </c>
      <c r="E498" s="36" t="s">
        <v>17</v>
      </c>
      <c r="G498" t="s">
        <v>48</v>
      </c>
      <c r="H498" t="s">
        <v>48</v>
      </c>
      <c r="J498" t="str">
        <f>VLOOKUP($E498,MAPPING!$B$2:$F$7,2,0)</f>
        <v>DECIMAL</v>
      </c>
      <c r="K498" s="37" t="s">
        <v>23</v>
      </c>
      <c r="L498" t="s">
        <v>48</v>
      </c>
      <c r="M498" t="s">
        <v>48</v>
      </c>
      <c r="P498" t="str">
        <f t="shared" si="137"/>
        <v>PORTFOLIO_UL_CUST_ALLOCATION DECIMAL,</v>
      </c>
      <c r="Q498" t="str">
        <f>VLOOKUP($E498,MAPPING!$B$2:$F$7,3,0)</f>
        <v>DECIMAL</v>
      </c>
      <c r="R498" s="37" t="s">
        <v>23</v>
      </c>
      <c r="S498" s="27" t="s">
        <v>48</v>
      </c>
      <c r="T498" s="27" t="s">
        <v>48</v>
      </c>
      <c r="W498" t="str">
        <f t="shared" si="138"/>
        <v>PORTFOLIO_UL_CUST_ALLOCATION DECIMAL(10,2),</v>
      </c>
      <c r="X498" t="str">
        <f>VLOOKUP($E498,MAPPING!$B$2:$F$7,4,0)</f>
        <v>DECIMAL</v>
      </c>
      <c r="Y498" s="37" t="s">
        <v>23</v>
      </c>
      <c r="Z498" s="27" t="s">
        <v>48</v>
      </c>
      <c r="AA498" s="27" t="s">
        <v>48</v>
      </c>
      <c r="AD498" s="29" t="str">
        <f t="shared" si="139"/>
        <v>PORTFOLIO_UL_CUST_ALLOCATION DECIMAL(10,2),</v>
      </c>
      <c r="AE498" t="str">
        <f>VLOOKUP($E498,MAPPING!$B$2:$F$7,5,0)</f>
        <v>DECIMAL</v>
      </c>
      <c r="AF498" s="37" t="s">
        <v>23</v>
      </c>
      <c r="AG498" s="11" t="s">
        <v>48</v>
      </c>
      <c r="AH498" s="11" t="s">
        <v>48</v>
      </c>
      <c r="AK498" t="str">
        <f t="shared" si="140"/>
        <v>PORTFOLIO_UL_CUST_ALLOCATION DECIMAL(10,2),</v>
      </c>
    </row>
    <row r="499" ht="15.75" customHeight="1">
      <c r="C499" s="33">
        <v>2.0</v>
      </c>
      <c r="D499" s="36" t="s">
        <v>282</v>
      </c>
      <c r="E499" s="36" t="s">
        <v>7</v>
      </c>
      <c r="G499" t="s">
        <v>48</v>
      </c>
      <c r="H499" t="s">
        <v>48</v>
      </c>
      <c r="J499" t="str">
        <f>VLOOKUP($E499,MAPPING!$B$2:$F$7,2,0)</f>
        <v>STRING</v>
      </c>
      <c r="K499" s="37">
        <v>50.0</v>
      </c>
      <c r="L499" t="s">
        <v>48</v>
      </c>
      <c r="M499" t="s">
        <v>48</v>
      </c>
      <c r="P499" t="str">
        <f t="shared" si="137"/>
        <v>REPORTING_DATE STRING,</v>
      </c>
      <c r="Q499" t="str">
        <f>VLOOKUP($E499,MAPPING!$B$2:$F$7,3,0)</f>
        <v>VARCHAR</v>
      </c>
      <c r="R499" s="37">
        <v>50.0</v>
      </c>
      <c r="S499" s="27" t="s">
        <v>48</v>
      </c>
      <c r="T499" s="27" t="s">
        <v>48</v>
      </c>
      <c r="W499" t="str">
        <f t="shared" si="138"/>
        <v>REPORTING_DATE VARCHAR(50),</v>
      </c>
      <c r="X499" t="str">
        <f>VLOOKUP($E499,MAPPING!$B$2:$F$7,4,0)</f>
        <v>VARCHAR2</v>
      </c>
      <c r="Y499" s="37">
        <v>50.0</v>
      </c>
      <c r="Z499" s="27" t="s">
        <v>48</v>
      </c>
      <c r="AA499" s="27" t="s">
        <v>48</v>
      </c>
      <c r="AD499" s="29" t="str">
        <f t="shared" si="139"/>
        <v>REPORTING_DATE VARCHAR2(50),</v>
      </c>
      <c r="AE499" t="str">
        <f>VLOOKUP($E499,MAPPING!$B$2:$F$7,5,0)</f>
        <v> VARCHAR</v>
      </c>
      <c r="AF499" s="37">
        <v>50.0</v>
      </c>
      <c r="AG499" s="11" t="s">
        <v>48</v>
      </c>
      <c r="AH499" s="11" t="s">
        <v>48</v>
      </c>
      <c r="AK499" t="str">
        <f t="shared" si="140"/>
        <v>REPORTING_DATE  VARCHAR(50),</v>
      </c>
    </row>
    <row r="500" ht="15.75" customHeight="1">
      <c r="C500" s="33">
        <v>3.0</v>
      </c>
      <c r="D500" s="36" t="s">
        <v>223</v>
      </c>
      <c r="E500" s="36" t="s">
        <v>12</v>
      </c>
      <c r="G500" t="s">
        <v>48</v>
      </c>
      <c r="H500" t="s">
        <v>48</v>
      </c>
      <c r="J500" t="str">
        <f>VLOOKUP($E500,MAPPING!$B$2:$F$7,2,0)</f>
        <v>INT</v>
      </c>
      <c r="K500" s="13">
        <v>50.0</v>
      </c>
      <c r="L500" t="s">
        <v>48</v>
      </c>
      <c r="M500" t="s">
        <v>48</v>
      </c>
      <c r="P500" t="str">
        <f>CONCATENATE(UPPER($D500)," ",J500,")",CHAR(10),"ROW FORMAT DELIMITED FIELDS TERMINATED BY ',';",)</f>
        <v>VERSION INT)
ROW FORMAT DELIMITED FIELDS TERMINATED BY ',';</v>
      </c>
      <c r="Q500" t="str">
        <f>VLOOKUP($E500,MAPPING!$B$2:$F$7,3,0)</f>
        <v>INTEGER</v>
      </c>
      <c r="R500" s="13">
        <v>50.0</v>
      </c>
      <c r="S500" s="27" t="s">
        <v>48</v>
      </c>
      <c r="T500" s="27" t="s">
        <v>48</v>
      </c>
      <c r="W500" t="str">
        <f>CONCATENATE(UPPER($D500)," ",Q500,"(",R500,")",IF(U500&lt;&gt;"",CONCATENATE(" DEFAULT ",U500),""),IF(S500="Y"," NOT NULL",""),");")</f>
        <v>VERSION INTEGER(50));</v>
      </c>
      <c r="X500" t="str">
        <f>VLOOKUP($E500,MAPPING!$B$2:$F$7,4,0)</f>
        <v>INTEGER</v>
      </c>
      <c r="Y500" s="13">
        <v>50.0</v>
      </c>
      <c r="Z500" s="27" t="s">
        <v>48</v>
      </c>
      <c r="AA500" s="27" t="s">
        <v>48</v>
      </c>
      <c r="AD500" s="29" t="str">
        <f>CONCATENATE(UPPER($D500)," ",X500,IF(AE500="INTEGER","",CONCATENATE("(",AF500,")")) ,IF(AG500="Y"," NOT NULL",""),");")</f>
        <v>VERSION INTEGER);</v>
      </c>
      <c r="AE500" t="str">
        <f>VLOOKUP($E500,MAPPING!$B$2:$F$7,5,0)</f>
        <v>INTEGER</v>
      </c>
      <c r="AF500" s="13">
        <v>50.0</v>
      </c>
      <c r="AG500" s="11" t="s">
        <v>48</v>
      </c>
      <c r="AH500" s="11" t="s">
        <v>48</v>
      </c>
      <c r="AK500" t="str">
        <f>CONCATENATE(UPPER($D500)," ",AE500,IF(AE500="INTEGER","",CONCATENATE("(",AF500,")")),IF(AI500&lt;&gt;"",CONCATENATE(" DEFAULT ",AI500),""),IF(AG500="Y"," NOT NULL",""),");")</f>
        <v>VERSION INTEGER);</v>
      </c>
    </row>
    <row r="501" ht="15.75" customHeight="1">
      <c r="B501" s="35" t="s">
        <v>400</v>
      </c>
      <c r="C501" s="33">
        <v>0.0</v>
      </c>
      <c r="D501" s="36" t="s">
        <v>279</v>
      </c>
      <c r="E501" s="36" t="s">
        <v>7</v>
      </c>
      <c r="G501" t="s">
        <v>48</v>
      </c>
      <c r="H501" t="s">
        <v>48</v>
      </c>
      <c r="J501" t="str">
        <f>VLOOKUP($E501,MAPPING!$B$2:$F$7,2,0)</f>
        <v>STRING</v>
      </c>
      <c r="K501" s="37">
        <v>50.0</v>
      </c>
      <c r="L501" t="s">
        <v>48</v>
      </c>
      <c r="M501" t="s">
        <v>48</v>
      </c>
      <c r="O501" s="28" t="str">
        <f>CONCATENATE("DROP TABLE IF EXISTS ",UPPER($B$501),";",CHAR(10),"CREATE TABLE ",UPPER($B$501),"(")</f>
        <v>DROP TABLE IF EXISTS CUSTOMER_PORTFOLIO_UL_CALC_SUMMARY;
CREATE TABLE CUSTOMER_PORTFOLIO_UL_CALC_SUMMARY(</v>
      </c>
      <c r="P501" t="str">
        <f t="shared" ref="P501:P504" si="141">CONCATENATE(UPPER($D501)," ",J501,",")</f>
        <v>CUST_ID STRING,</v>
      </c>
      <c r="Q501" t="str">
        <f>VLOOKUP($E501,MAPPING!$B$2:$F$7,3,0)</f>
        <v>VARCHAR</v>
      </c>
      <c r="R501" s="37">
        <v>50.0</v>
      </c>
      <c r="S501" s="27" t="s">
        <v>48</v>
      </c>
      <c r="T501" s="27" t="s">
        <v>48</v>
      </c>
      <c r="V501" s="28" t="str">
        <f>CONCATENATE("DROP TABLE IF EXISTS ",UPPER($B$501),";",CHAR(10),"CREATE TABLE ",UPPER($B$501),"(")</f>
        <v>DROP TABLE IF EXISTS CUSTOMER_PORTFOLIO_UL_CALC_SUMMARY;
CREATE TABLE CUSTOMER_PORTFOLIO_UL_CALC_SUMMARY(</v>
      </c>
      <c r="W501" t="str">
        <f t="shared" ref="W501:W504" si="142">CONCATENATE(UPPER($D501)," ",Q501,"(",R501,")",IF(U501&lt;&gt;"",CONCATENATE(" DEFAULT ",U501),""),IF(S501="Y"," NOT NULL",""),",")</f>
        <v>CUST_ID VARCHAR(50),</v>
      </c>
      <c r="X501" t="str">
        <f>VLOOKUP($E501,MAPPING!$B$2:$F$7,4,0)</f>
        <v>VARCHAR2</v>
      </c>
      <c r="Y501" s="37">
        <v>50.0</v>
      </c>
      <c r="Z501" s="27" t="s">
        <v>48</v>
      </c>
      <c r="AA501" s="27" t="s">
        <v>48</v>
      </c>
      <c r="AC501" s="28" t="str">
        <f>CONCATENATE("DROP TABLE ",UPPER($B$501),";",CHAR(10),"CREATE TABLE ",UPPER($B$501),"(")</f>
        <v>DROP TABLE CUSTOMER_PORTFOLIO_UL_CALC_SUMMARY;
CREATE TABLE CUSTOMER_PORTFOLIO_UL_CALC_SUMMARY(</v>
      </c>
      <c r="AD501" s="29" t="str">
        <f t="shared" ref="AD501:AD504" si="143">CONCATENATE(UPPER($D501)," ",X501,IF(AE501="INTEGER","",CONCATENATE("(",AF501,")")) ,IF(AG501="Y"," NOT NULL",""),",")</f>
        <v>CUST_ID VARCHAR2(50),</v>
      </c>
      <c r="AE501" t="str">
        <f>VLOOKUP($E501,MAPPING!$B$2:$F$7,5,0)</f>
        <v> VARCHAR</v>
      </c>
      <c r="AF501" s="37">
        <v>50.0</v>
      </c>
      <c r="AG501" s="11" t="s">
        <v>48</v>
      </c>
      <c r="AH501" s="11" t="s">
        <v>48</v>
      </c>
      <c r="AJ501" s="28" t="str">
        <f>CONCATENATE("DROP TABLE IF EXISTS ",UPPER($B$501),";",CHAR(10),"CREATE TABLE ",UPPER($B$501),"(")</f>
        <v>DROP TABLE IF EXISTS CUSTOMER_PORTFOLIO_UL_CALC_SUMMARY;
CREATE TABLE CUSTOMER_PORTFOLIO_UL_CALC_SUMMARY(</v>
      </c>
      <c r="AK501" t="str">
        <f t="shared" ref="AK501:AK504" si="144">CONCATENATE(UPPER($D501)," ",AE501,IF(AE501="INTEGER","",CONCATENATE("(",AF501,")")),IF(AI501&lt;&gt;"",CONCATENATE(" DEFAULT ",AI501),""),IF(AG501="Y"," NOT NULL",""),",")</f>
        <v>CUST_ID  VARCHAR(50),</v>
      </c>
    </row>
    <row r="502" ht="15.75" customHeight="1">
      <c r="C502" s="33">
        <v>1.0</v>
      </c>
      <c r="D502" s="36" t="s">
        <v>401</v>
      </c>
      <c r="E502" s="36" t="s">
        <v>17</v>
      </c>
      <c r="G502" t="s">
        <v>48</v>
      </c>
      <c r="H502" t="s">
        <v>48</v>
      </c>
      <c r="J502" t="str">
        <f>VLOOKUP($E502,MAPPING!$B$2:$F$7,2,0)</f>
        <v>DECIMAL</v>
      </c>
      <c r="K502" s="37" t="s">
        <v>23</v>
      </c>
      <c r="L502" t="s">
        <v>48</v>
      </c>
      <c r="M502" t="s">
        <v>48</v>
      </c>
      <c r="P502" t="str">
        <f t="shared" si="141"/>
        <v>PORTFOLIO_UL_CUST_SUM DECIMAL,</v>
      </c>
      <c r="Q502" t="str">
        <f>VLOOKUP($E502,MAPPING!$B$2:$F$7,3,0)</f>
        <v>DECIMAL</v>
      </c>
      <c r="R502" s="37" t="s">
        <v>23</v>
      </c>
      <c r="S502" s="27" t="s">
        <v>48</v>
      </c>
      <c r="T502" s="27" t="s">
        <v>48</v>
      </c>
      <c r="W502" t="str">
        <f t="shared" si="142"/>
        <v>PORTFOLIO_UL_CUST_SUM DECIMAL(10,2),</v>
      </c>
      <c r="X502" t="str">
        <f>VLOOKUP($E502,MAPPING!$B$2:$F$7,4,0)</f>
        <v>DECIMAL</v>
      </c>
      <c r="Y502" s="37" t="s">
        <v>23</v>
      </c>
      <c r="Z502" s="27" t="s">
        <v>48</v>
      </c>
      <c r="AA502" s="27" t="s">
        <v>48</v>
      </c>
      <c r="AD502" s="29" t="str">
        <f t="shared" si="143"/>
        <v>PORTFOLIO_UL_CUST_SUM DECIMAL(10,2),</v>
      </c>
      <c r="AE502" t="str">
        <f>VLOOKUP($E502,MAPPING!$B$2:$F$7,5,0)</f>
        <v>DECIMAL</v>
      </c>
      <c r="AF502" s="37" t="s">
        <v>23</v>
      </c>
      <c r="AG502" s="11" t="s">
        <v>48</v>
      </c>
      <c r="AH502" s="11" t="s">
        <v>48</v>
      </c>
      <c r="AK502" t="str">
        <f t="shared" si="144"/>
        <v>PORTFOLIO_UL_CUST_SUM DECIMAL(10,2),</v>
      </c>
    </row>
    <row r="503" ht="15.75" customHeight="1">
      <c r="C503" s="33">
        <v>2.0</v>
      </c>
      <c r="D503" s="36" t="s">
        <v>402</v>
      </c>
      <c r="E503" s="36" t="s">
        <v>17</v>
      </c>
      <c r="G503" t="s">
        <v>48</v>
      </c>
      <c r="H503" t="s">
        <v>48</v>
      </c>
      <c r="J503" t="str">
        <f>VLOOKUP($E503,MAPPING!$B$2:$F$7,2,0)</f>
        <v>DECIMAL</v>
      </c>
      <c r="K503" s="37" t="s">
        <v>23</v>
      </c>
      <c r="L503" t="s">
        <v>48</v>
      </c>
      <c r="M503" t="s">
        <v>48</v>
      </c>
      <c r="P503" t="str">
        <f t="shared" si="141"/>
        <v>PORTFOLIO_UL_TOTAL_SUM DECIMAL,</v>
      </c>
      <c r="Q503" t="str">
        <f>VLOOKUP($E503,MAPPING!$B$2:$F$7,3,0)</f>
        <v>DECIMAL</v>
      </c>
      <c r="R503" s="37" t="s">
        <v>23</v>
      </c>
      <c r="S503" s="27" t="s">
        <v>48</v>
      </c>
      <c r="T503" s="27" t="s">
        <v>48</v>
      </c>
      <c r="W503" t="str">
        <f t="shared" si="142"/>
        <v>PORTFOLIO_UL_TOTAL_SUM DECIMAL(10,2),</v>
      </c>
      <c r="X503" t="str">
        <f>VLOOKUP($E503,MAPPING!$B$2:$F$7,4,0)</f>
        <v>DECIMAL</v>
      </c>
      <c r="Y503" s="37" t="s">
        <v>23</v>
      </c>
      <c r="Z503" s="27" t="s">
        <v>48</v>
      </c>
      <c r="AA503" s="27" t="s">
        <v>48</v>
      </c>
      <c r="AD503" s="29" t="str">
        <f t="shared" si="143"/>
        <v>PORTFOLIO_UL_TOTAL_SUM DECIMAL(10,2),</v>
      </c>
      <c r="AE503" t="str">
        <f>VLOOKUP($E503,MAPPING!$B$2:$F$7,5,0)</f>
        <v>DECIMAL</v>
      </c>
      <c r="AF503" s="37" t="s">
        <v>23</v>
      </c>
      <c r="AG503" s="11" t="s">
        <v>48</v>
      </c>
      <c r="AH503" s="11" t="s">
        <v>48</v>
      </c>
      <c r="AK503" t="str">
        <f t="shared" si="144"/>
        <v>PORTFOLIO_UL_TOTAL_SUM DECIMAL(10,2),</v>
      </c>
    </row>
    <row r="504" ht="15.75" customHeight="1">
      <c r="C504" s="33">
        <v>3.0</v>
      </c>
      <c r="D504" s="36" t="s">
        <v>282</v>
      </c>
      <c r="E504" s="36" t="s">
        <v>7</v>
      </c>
      <c r="G504" t="s">
        <v>48</v>
      </c>
      <c r="H504" t="s">
        <v>48</v>
      </c>
      <c r="J504" t="str">
        <f>VLOOKUP($E504,MAPPING!$B$2:$F$7,2,0)</f>
        <v>STRING</v>
      </c>
      <c r="K504" s="37">
        <v>50.0</v>
      </c>
      <c r="L504" t="s">
        <v>48</v>
      </c>
      <c r="M504" t="s">
        <v>48</v>
      </c>
      <c r="P504" t="str">
        <f t="shared" si="141"/>
        <v>REPORTING_DATE STRING,</v>
      </c>
      <c r="Q504" t="str">
        <f>VLOOKUP($E504,MAPPING!$B$2:$F$7,3,0)</f>
        <v>VARCHAR</v>
      </c>
      <c r="R504" s="37">
        <v>50.0</v>
      </c>
      <c r="S504" s="27" t="s">
        <v>48</v>
      </c>
      <c r="T504" s="27" t="s">
        <v>48</v>
      </c>
      <c r="W504" t="str">
        <f t="shared" si="142"/>
        <v>REPORTING_DATE VARCHAR(50),</v>
      </c>
      <c r="X504" t="str">
        <f>VLOOKUP($E504,MAPPING!$B$2:$F$7,4,0)</f>
        <v>VARCHAR2</v>
      </c>
      <c r="Y504" s="37">
        <v>50.0</v>
      </c>
      <c r="Z504" s="27" t="s">
        <v>48</v>
      </c>
      <c r="AA504" s="27" t="s">
        <v>48</v>
      </c>
      <c r="AD504" s="29" t="str">
        <f t="shared" si="143"/>
        <v>REPORTING_DATE VARCHAR2(50),</v>
      </c>
      <c r="AE504" t="str">
        <f>VLOOKUP($E504,MAPPING!$B$2:$F$7,5,0)</f>
        <v> VARCHAR</v>
      </c>
      <c r="AF504" s="37">
        <v>50.0</v>
      </c>
      <c r="AG504" s="11" t="s">
        <v>48</v>
      </c>
      <c r="AH504" s="11" t="s">
        <v>48</v>
      </c>
      <c r="AK504" t="str">
        <f t="shared" si="144"/>
        <v>REPORTING_DATE  VARCHAR(50),</v>
      </c>
    </row>
    <row r="505" ht="15.75" customHeight="1">
      <c r="C505" s="33">
        <v>4.0</v>
      </c>
      <c r="D505" s="36" t="s">
        <v>223</v>
      </c>
      <c r="E505" s="36" t="s">
        <v>12</v>
      </c>
      <c r="G505" t="s">
        <v>48</v>
      </c>
      <c r="H505" t="s">
        <v>48</v>
      </c>
      <c r="J505" t="str">
        <f>VLOOKUP($E505,MAPPING!$B$2:$F$7,2,0)</f>
        <v>INT</v>
      </c>
      <c r="K505" s="13">
        <v>50.0</v>
      </c>
      <c r="L505" t="s">
        <v>48</v>
      </c>
      <c r="M505" t="s">
        <v>48</v>
      </c>
      <c r="P505" t="str">
        <f>CONCATENATE(UPPER($D505)," ",J505,")",CHAR(10),"ROW FORMAT DELIMITED FIELDS TERMINATED BY ',';",)</f>
        <v>VERSION INT)
ROW FORMAT DELIMITED FIELDS TERMINATED BY ',';</v>
      </c>
      <c r="Q505" t="str">
        <f>VLOOKUP($E505,MAPPING!$B$2:$F$7,3,0)</f>
        <v>INTEGER</v>
      </c>
      <c r="R505" s="13">
        <v>50.0</v>
      </c>
      <c r="S505" s="27" t="s">
        <v>48</v>
      </c>
      <c r="T505" s="27" t="s">
        <v>48</v>
      </c>
      <c r="W505" t="str">
        <f>CONCATENATE(UPPER($D505)," ",Q505,"(",R505,")",IF(U505&lt;&gt;"",CONCATENATE(" DEFAULT ",U505),""),IF(S505="Y"," NOT NULL",""),");")</f>
        <v>VERSION INTEGER(50));</v>
      </c>
      <c r="X505" t="str">
        <f>VLOOKUP($E505,MAPPING!$B$2:$F$7,4,0)</f>
        <v>INTEGER</v>
      </c>
      <c r="Y505" s="13">
        <v>50.0</v>
      </c>
      <c r="Z505" s="27" t="s">
        <v>48</v>
      </c>
      <c r="AA505" s="27" t="s">
        <v>48</v>
      </c>
      <c r="AD505" s="29" t="str">
        <f>CONCATENATE(UPPER($D505)," ",X505,IF(AE505="INTEGER","",CONCATENATE("(",AF505,")")) ,IF(AG505="Y"," NOT NULL",""),");")</f>
        <v>VERSION INTEGER);</v>
      </c>
      <c r="AE505" t="str">
        <f>VLOOKUP($E505,MAPPING!$B$2:$F$7,5,0)</f>
        <v>INTEGER</v>
      </c>
      <c r="AF505" s="13">
        <v>50.0</v>
      </c>
      <c r="AG505" s="11" t="s">
        <v>48</v>
      </c>
      <c r="AH505" s="11" t="s">
        <v>48</v>
      </c>
      <c r="AK505" t="str">
        <f>CONCATENATE(UPPER($D505)," ",AE505,IF(AE505="INTEGER","",CONCATENATE("(",AF505,")")),IF(AI505&lt;&gt;"",CONCATENATE(" DEFAULT ",AI505),""),IF(AG505="Y"," NOT NULL",""),");")</f>
        <v>VERSION INTEGER);</v>
      </c>
    </row>
    <row r="506" ht="15.75" customHeight="1">
      <c r="B506" s="35" t="s">
        <v>403</v>
      </c>
      <c r="C506" s="33">
        <v>0.0</v>
      </c>
      <c r="D506" s="36" t="s">
        <v>404</v>
      </c>
      <c r="E506" s="36" t="s">
        <v>7</v>
      </c>
      <c r="G506" t="s">
        <v>48</v>
      </c>
      <c r="H506" t="s">
        <v>48</v>
      </c>
      <c r="J506" t="str">
        <f>VLOOKUP($E506,MAPPING!$B$2:$F$7,2,0)</f>
        <v>STRING</v>
      </c>
      <c r="K506" s="37">
        <v>50.0</v>
      </c>
      <c r="L506" t="s">
        <v>48</v>
      </c>
      <c r="M506" t="s">
        <v>48</v>
      </c>
      <c r="O506" s="28" t="str">
        <f>CONCATENATE("DROP TABLE IF EXISTS ",UPPER($B$506),";",CHAR(10),"CREATE TABLE ",UPPER($B$506),"(")</f>
        <v>DROP TABLE IF EXISTS CUSTOMER_PORTFOLIO_UL_CALC;
CREATE TABLE CUSTOMER_PORTFOLIO_UL_CALC(</v>
      </c>
      <c r="P506" t="str">
        <f t="shared" ref="P506:P516" si="145">CONCATENATE(UPPER($D506)," ",J506,",")</f>
        <v>CUST_ID1 STRING,</v>
      </c>
      <c r="Q506" t="str">
        <f>VLOOKUP($E506,MAPPING!$B$2:$F$7,3,0)</f>
        <v>VARCHAR</v>
      </c>
      <c r="R506" s="37">
        <v>50.0</v>
      </c>
      <c r="S506" s="27" t="s">
        <v>48</v>
      </c>
      <c r="T506" s="27" t="s">
        <v>48</v>
      </c>
      <c r="V506" s="28" t="str">
        <f>CONCATENATE("DROP TABLE IF EXISTS ",UPPER($B$506),";",CHAR(10),"CREATE TABLE ",UPPER($B$506),"(")</f>
        <v>DROP TABLE IF EXISTS CUSTOMER_PORTFOLIO_UL_CALC;
CREATE TABLE CUSTOMER_PORTFOLIO_UL_CALC(</v>
      </c>
      <c r="W506" t="str">
        <f t="shared" ref="W506:W516" si="146">CONCATENATE(UPPER($D506)," ",Q506,"(",R506,")",IF(U506&lt;&gt;"",CONCATENATE(" DEFAULT ",U506),""),IF(S506="Y"," NOT NULL",""),",")</f>
        <v>CUST_ID1 VARCHAR(50),</v>
      </c>
      <c r="X506" t="str">
        <f>VLOOKUP($E506,MAPPING!$B$2:$F$7,4,0)</f>
        <v>VARCHAR2</v>
      </c>
      <c r="Y506" s="37">
        <v>50.0</v>
      </c>
      <c r="Z506" s="27" t="s">
        <v>48</v>
      </c>
      <c r="AA506" s="27" t="s">
        <v>48</v>
      </c>
      <c r="AC506" s="28" t="str">
        <f>CONCATENATE("DROP TABLE ",UPPER($B$506),";",CHAR(10),"CREATE TABLE ",UPPER($B$506),"(")</f>
        <v>DROP TABLE CUSTOMER_PORTFOLIO_UL_CALC;
CREATE TABLE CUSTOMER_PORTFOLIO_UL_CALC(</v>
      </c>
      <c r="AD506" s="29" t="str">
        <f t="shared" ref="AD506:AD516" si="147">CONCATENATE(UPPER($D506)," ",X506,IF(AE506="INTEGER","",CONCATENATE("(",AF506,")")) ,IF(AG506="Y"," NOT NULL",""),",")</f>
        <v>CUST_ID1 VARCHAR2(50),</v>
      </c>
      <c r="AE506" t="str">
        <f>VLOOKUP($E506,MAPPING!$B$2:$F$7,5,0)</f>
        <v> VARCHAR</v>
      </c>
      <c r="AF506" s="37">
        <v>50.0</v>
      </c>
      <c r="AG506" s="11" t="s">
        <v>48</v>
      </c>
      <c r="AH506" s="11" t="s">
        <v>48</v>
      </c>
      <c r="AJ506" s="28" t="str">
        <f>CONCATENATE("DROP TABLE IF EXISTS ",UPPER($B$506),";",CHAR(10),"CREATE TABLE ",UPPER($B$506),"(")</f>
        <v>DROP TABLE IF EXISTS CUSTOMER_PORTFOLIO_UL_CALC;
CREATE TABLE CUSTOMER_PORTFOLIO_UL_CALC(</v>
      </c>
      <c r="AK506" t="str">
        <f t="shared" ref="AK506:AK516" si="148">CONCATENATE(UPPER($D506)," ",AE506,IF(AE506="INTEGER","",CONCATENATE("(",AF506,")")),IF(AI506&lt;&gt;"",CONCATENATE(" DEFAULT ",AI506),""),IF(AG506="Y"," NOT NULL",""),",")</f>
        <v>CUST_ID1  VARCHAR(50),</v>
      </c>
    </row>
    <row r="507" ht="15.75" customHeight="1">
      <c r="C507" s="33">
        <v>1.0</v>
      </c>
      <c r="D507" s="36" t="s">
        <v>405</v>
      </c>
      <c r="E507" s="36" t="s">
        <v>7</v>
      </c>
      <c r="G507" t="s">
        <v>48</v>
      </c>
      <c r="H507" t="s">
        <v>48</v>
      </c>
      <c r="J507" t="str">
        <f>VLOOKUP($E507,MAPPING!$B$2:$F$7,2,0)</f>
        <v>STRING</v>
      </c>
      <c r="K507" s="37">
        <v>50.0</v>
      </c>
      <c r="L507" t="s">
        <v>48</v>
      </c>
      <c r="M507" t="s">
        <v>48</v>
      </c>
      <c r="P507" t="str">
        <f t="shared" si="145"/>
        <v>INDUSTRY1 STRING,</v>
      </c>
      <c r="Q507" t="str">
        <f>VLOOKUP($E507,MAPPING!$B$2:$F$7,3,0)</f>
        <v>VARCHAR</v>
      </c>
      <c r="R507" s="37">
        <v>50.0</v>
      </c>
      <c r="S507" s="27" t="s">
        <v>48</v>
      </c>
      <c r="T507" s="27" t="s">
        <v>48</v>
      </c>
      <c r="W507" t="str">
        <f t="shared" si="146"/>
        <v>INDUSTRY1 VARCHAR(50),</v>
      </c>
      <c r="X507" t="str">
        <f>VLOOKUP($E507,MAPPING!$B$2:$F$7,4,0)</f>
        <v>VARCHAR2</v>
      </c>
      <c r="Y507" s="37">
        <v>50.0</v>
      </c>
      <c r="Z507" s="27" t="s">
        <v>48</v>
      </c>
      <c r="AA507" s="27" t="s">
        <v>48</v>
      </c>
      <c r="AD507" s="29" t="str">
        <f t="shared" si="147"/>
        <v>INDUSTRY1 VARCHAR2(50),</v>
      </c>
      <c r="AE507" t="str">
        <f>VLOOKUP($E507,MAPPING!$B$2:$F$7,5,0)</f>
        <v> VARCHAR</v>
      </c>
      <c r="AF507" s="37">
        <v>50.0</v>
      </c>
      <c r="AG507" s="11" t="s">
        <v>48</v>
      </c>
      <c r="AH507" s="11" t="s">
        <v>48</v>
      </c>
      <c r="AK507" t="str">
        <f t="shared" si="148"/>
        <v>INDUSTRY1  VARCHAR(50),</v>
      </c>
    </row>
    <row r="508" ht="15.75" customHeight="1">
      <c r="C508" s="33">
        <v>2.0</v>
      </c>
      <c r="D508" s="36" t="s">
        <v>406</v>
      </c>
      <c r="E508" s="36" t="s">
        <v>17</v>
      </c>
      <c r="G508" t="s">
        <v>48</v>
      </c>
      <c r="H508" t="s">
        <v>48</v>
      </c>
      <c r="J508" t="str">
        <f>VLOOKUP($E508,MAPPING!$B$2:$F$7,2,0)</f>
        <v>DECIMAL</v>
      </c>
      <c r="K508" s="37" t="s">
        <v>23</v>
      </c>
      <c r="L508" t="s">
        <v>48</v>
      </c>
      <c r="M508" t="s">
        <v>48</v>
      </c>
      <c r="P508" t="str">
        <f t="shared" si="145"/>
        <v>CORRELATION1 DECIMAL,</v>
      </c>
      <c r="Q508" t="str">
        <f>VLOOKUP($E508,MAPPING!$B$2:$F$7,3,0)</f>
        <v>DECIMAL</v>
      </c>
      <c r="R508" s="37" t="s">
        <v>23</v>
      </c>
      <c r="S508" s="27" t="s">
        <v>48</v>
      </c>
      <c r="T508" s="27" t="s">
        <v>48</v>
      </c>
      <c r="W508" t="str">
        <f t="shared" si="146"/>
        <v>CORRELATION1 DECIMAL(10,2),</v>
      </c>
      <c r="X508" t="str">
        <f>VLOOKUP($E508,MAPPING!$B$2:$F$7,4,0)</f>
        <v>DECIMAL</v>
      </c>
      <c r="Y508" s="37" t="s">
        <v>23</v>
      </c>
      <c r="Z508" s="27" t="s">
        <v>48</v>
      </c>
      <c r="AA508" s="27" t="s">
        <v>48</v>
      </c>
      <c r="AD508" s="29" t="str">
        <f t="shared" si="147"/>
        <v>CORRELATION1 DECIMAL(10,2),</v>
      </c>
      <c r="AE508" t="str">
        <f>VLOOKUP($E508,MAPPING!$B$2:$F$7,5,0)</f>
        <v>DECIMAL</v>
      </c>
      <c r="AF508" s="37" t="s">
        <v>23</v>
      </c>
      <c r="AG508" s="11" t="s">
        <v>48</v>
      </c>
      <c r="AH508" s="11" t="s">
        <v>48</v>
      </c>
      <c r="AK508" t="str">
        <f t="shared" si="148"/>
        <v>CORRELATION1 DECIMAL(10,2),</v>
      </c>
    </row>
    <row r="509" ht="15.75" customHeight="1">
      <c r="C509" s="33">
        <v>3.0</v>
      </c>
      <c r="D509" s="36" t="s">
        <v>407</v>
      </c>
      <c r="E509" s="36" t="s">
        <v>17</v>
      </c>
      <c r="G509" t="s">
        <v>48</v>
      </c>
      <c r="H509" t="s">
        <v>48</v>
      </c>
      <c r="J509" t="str">
        <f>VLOOKUP($E509,MAPPING!$B$2:$F$7,2,0)</f>
        <v>DECIMAL</v>
      </c>
      <c r="K509" s="37" t="s">
        <v>23</v>
      </c>
      <c r="L509" t="s">
        <v>48</v>
      </c>
      <c r="M509" t="s">
        <v>48</v>
      </c>
      <c r="P509" t="str">
        <f t="shared" si="145"/>
        <v>UNEXPECTED_LOSS1 DECIMAL,</v>
      </c>
      <c r="Q509" t="str">
        <f>VLOOKUP($E509,MAPPING!$B$2:$F$7,3,0)</f>
        <v>DECIMAL</v>
      </c>
      <c r="R509" s="37" t="s">
        <v>23</v>
      </c>
      <c r="S509" s="27" t="s">
        <v>48</v>
      </c>
      <c r="T509" s="27" t="s">
        <v>48</v>
      </c>
      <c r="W509" t="str">
        <f t="shared" si="146"/>
        <v>UNEXPECTED_LOSS1 DECIMAL(10,2),</v>
      </c>
      <c r="X509" t="str">
        <f>VLOOKUP($E509,MAPPING!$B$2:$F$7,4,0)</f>
        <v>DECIMAL</v>
      </c>
      <c r="Y509" s="37" t="s">
        <v>23</v>
      </c>
      <c r="Z509" s="27" t="s">
        <v>48</v>
      </c>
      <c r="AA509" s="27" t="s">
        <v>48</v>
      </c>
      <c r="AD509" s="29" t="str">
        <f t="shared" si="147"/>
        <v>UNEXPECTED_LOSS1 DECIMAL(10,2),</v>
      </c>
      <c r="AE509" t="str">
        <f>VLOOKUP($E509,MAPPING!$B$2:$F$7,5,0)</f>
        <v>DECIMAL</v>
      </c>
      <c r="AF509" s="37" t="s">
        <v>23</v>
      </c>
      <c r="AG509" s="11" t="s">
        <v>48</v>
      </c>
      <c r="AH509" s="11" t="s">
        <v>48</v>
      </c>
      <c r="AK509" t="str">
        <f t="shared" si="148"/>
        <v>UNEXPECTED_LOSS1 DECIMAL(10,2),</v>
      </c>
    </row>
    <row r="510" ht="15.75" customHeight="1">
      <c r="C510" s="33">
        <v>4.0</v>
      </c>
      <c r="D510" s="36" t="s">
        <v>408</v>
      </c>
      <c r="E510" s="36" t="s">
        <v>7</v>
      </c>
      <c r="G510" t="s">
        <v>48</v>
      </c>
      <c r="H510" t="s">
        <v>48</v>
      </c>
      <c r="J510" t="str">
        <f>VLOOKUP($E510,MAPPING!$B$2:$F$7,2,0)</f>
        <v>STRING</v>
      </c>
      <c r="K510" s="37">
        <v>50.0</v>
      </c>
      <c r="L510" t="s">
        <v>48</v>
      </c>
      <c r="M510" t="s">
        <v>48</v>
      </c>
      <c r="P510" t="str">
        <f t="shared" si="145"/>
        <v>CUST_ID2 STRING,</v>
      </c>
      <c r="Q510" t="str">
        <f>VLOOKUP($E510,MAPPING!$B$2:$F$7,3,0)</f>
        <v>VARCHAR</v>
      </c>
      <c r="R510" s="37">
        <v>50.0</v>
      </c>
      <c r="S510" s="27" t="s">
        <v>48</v>
      </c>
      <c r="T510" s="27" t="s">
        <v>48</v>
      </c>
      <c r="W510" t="str">
        <f t="shared" si="146"/>
        <v>CUST_ID2 VARCHAR(50),</v>
      </c>
      <c r="X510" t="str">
        <f>VLOOKUP($E510,MAPPING!$B$2:$F$7,4,0)</f>
        <v>VARCHAR2</v>
      </c>
      <c r="Y510" s="37">
        <v>50.0</v>
      </c>
      <c r="Z510" s="27" t="s">
        <v>48</v>
      </c>
      <c r="AA510" s="27" t="s">
        <v>48</v>
      </c>
      <c r="AD510" s="29" t="str">
        <f t="shared" si="147"/>
        <v>CUST_ID2 VARCHAR2(50),</v>
      </c>
      <c r="AE510" t="str">
        <f>VLOOKUP($E510,MAPPING!$B$2:$F$7,5,0)</f>
        <v> VARCHAR</v>
      </c>
      <c r="AF510" s="37">
        <v>50.0</v>
      </c>
      <c r="AG510" s="11" t="s">
        <v>48</v>
      </c>
      <c r="AH510" s="11" t="s">
        <v>48</v>
      </c>
      <c r="AK510" t="str">
        <f t="shared" si="148"/>
        <v>CUST_ID2  VARCHAR(50),</v>
      </c>
    </row>
    <row r="511" ht="15.75" customHeight="1">
      <c r="C511" s="33">
        <v>5.0</v>
      </c>
      <c r="D511" s="36" t="s">
        <v>409</v>
      </c>
      <c r="E511" s="36" t="s">
        <v>7</v>
      </c>
      <c r="G511" t="s">
        <v>48</v>
      </c>
      <c r="H511" t="s">
        <v>48</v>
      </c>
      <c r="J511" t="str">
        <f>VLOOKUP($E511,MAPPING!$B$2:$F$7,2,0)</f>
        <v>STRING</v>
      </c>
      <c r="K511" s="37">
        <v>50.0</v>
      </c>
      <c r="L511" t="s">
        <v>48</v>
      </c>
      <c r="M511" t="s">
        <v>48</v>
      </c>
      <c r="P511" t="str">
        <f t="shared" si="145"/>
        <v>INDUSTRY2 STRING,</v>
      </c>
      <c r="Q511" t="str">
        <f>VLOOKUP($E511,MAPPING!$B$2:$F$7,3,0)</f>
        <v>VARCHAR</v>
      </c>
      <c r="R511" s="37">
        <v>50.0</v>
      </c>
      <c r="S511" s="27" t="s">
        <v>48</v>
      </c>
      <c r="T511" s="27" t="s">
        <v>48</v>
      </c>
      <c r="W511" t="str">
        <f t="shared" si="146"/>
        <v>INDUSTRY2 VARCHAR(50),</v>
      </c>
      <c r="X511" t="str">
        <f>VLOOKUP($E511,MAPPING!$B$2:$F$7,4,0)</f>
        <v>VARCHAR2</v>
      </c>
      <c r="Y511" s="37">
        <v>50.0</v>
      </c>
      <c r="Z511" s="27" t="s">
        <v>48</v>
      </c>
      <c r="AA511" s="27" t="s">
        <v>48</v>
      </c>
      <c r="AD511" s="29" t="str">
        <f t="shared" si="147"/>
        <v>INDUSTRY2 VARCHAR2(50),</v>
      </c>
      <c r="AE511" t="str">
        <f>VLOOKUP($E511,MAPPING!$B$2:$F$7,5,0)</f>
        <v> VARCHAR</v>
      </c>
      <c r="AF511" s="37">
        <v>50.0</v>
      </c>
      <c r="AG511" s="11" t="s">
        <v>48</v>
      </c>
      <c r="AH511" s="11" t="s">
        <v>48</v>
      </c>
      <c r="AK511" t="str">
        <f t="shared" si="148"/>
        <v>INDUSTRY2  VARCHAR(50),</v>
      </c>
    </row>
    <row r="512" ht="15.75" customHeight="1">
      <c r="C512" s="33">
        <v>6.0</v>
      </c>
      <c r="D512" s="36" t="s">
        <v>410</v>
      </c>
      <c r="E512" s="36" t="s">
        <v>17</v>
      </c>
      <c r="G512" t="s">
        <v>48</v>
      </c>
      <c r="H512" t="s">
        <v>48</v>
      </c>
      <c r="J512" t="str">
        <f>VLOOKUP($E512,MAPPING!$B$2:$F$7,2,0)</f>
        <v>DECIMAL</v>
      </c>
      <c r="K512" s="37" t="s">
        <v>23</v>
      </c>
      <c r="L512" t="s">
        <v>48</v>
      </c>
      <c r="M512" t="s">
        <v>48</v>
      </c>
      <c r="P512" t="str">
        <f t="shared" si="145"/>
        <v>CORRELATION2 DECIMAL,</v>
      </c>
      <c r="Q512" t="str">
        <f>VLOOKUP($E512,MAPPING!$B$2:$F$7,3,0)</f>
        <v>DECIMAL</v>
      </c>
      <c r="R512" s="37" t="s">
        <v>23</v>
      </c>
      <c r="S512" s="27" t="s">
        <v>48</v>
      </c>
      <c r="T512" s="27" t="s">
        <v>48</v>
      </c>
      <c r="W512" t="str">
        <f t="shared" si="146"/>
        <v>CORRELATION2 DECIMAL(10,2),</v>
      </c>
      <c r="X512" t="str">
        <f>VLOOKUP($E512,MAPPING!$B$2:$F$7,4,0)</f>
        <v>DECIMAL</v>
      </c>
      <c r="Y512" s="37" t="s">
        <v>23</v>
      </c>
      <c r="Z512" s="27" t="s">
        <v>48</v>
      </c>
      <c r="AA512" s="27" t="s">
        <v>48</v>
      </c>
      <c r="AD512" s="29" t="str">
        <f t="shared" si="147"/>
        <v>CORRELATION2 DECIMAL(10,2),</v>
      </c>
      <c r="AE512" t="str">
        <f>VLOOKUP($E512,MAPPING!$B$2:$F$7,5,0)</f>
        <v>DECIMAL</v>
      </c>
      <c r="AF512" s="37" t="s">
        <v>23</v>
      </c>
      <c r="AG512" s="11" t="s">
        <v>48</v>
      </c>
      <c r="AH512" s="11" t="s">
        <v>48</v>
      </c>
      <c r="AK512" t="str">
        <f t="shared" si="148"/>
        <v>CORRELATION2 DECIMAL(10,2),</v>
      </c>
    </row>
    <row r="513" ht="15.75" customHeight="1">
      <c r="C513" s="33">
        <v>7.0</v>
      </c>
      <c r="D513" s="36" t="s">
        <v>411</v>
      </c>
      <c r="E513" s="36" t="s">
        <v>17</v>
      </c>
      <c r="G513" t="s">
        <v>48</v>
      </c>
      <c r="H513" t="s">
        <v>48</v>
      </c>
      <c r="J513" t="str">
        <f>VLOOKUP($E513,MAPPING!$B$2:$F$7,2,0)</f>
        <v>DECIMAL</v>
      </c>
      <c r="K513" s="37" t="s">
        <v>23</v>
      </c>
      <c r="L513" t="s">
        <v>48</v>
      </c>
      <c r="M513" t="s">
        <v>48</v>
      </c>
      <c r="P513" t="str">
        <f t="shared" si="145"/>
        <v>UNEXPECTED_LOSS2 DECIMAL,</v>
      </c>
      <c r="Q513" t="str">
        <f>VLOOKUP($E513,MAPPING!$B$2:$F$7,3,0)</f>
        <v>DECIMAL</v>
      </c>
      <c r="R513" s="37" t="s">
        <v>23</v>
      </c>
      <c r="S513" s="27" t="s">
        <v>48</v>
      </c>
      <c r="T513" s="27" t="s">
        <v>48</v>
      </c>
      <c r="W513" t="str">
        <f t="shared" si="146"/>
        <v>UNEXPECTED_LOSS2 DECIMAL(10,2),</v>
      </c>
      <c r="X513" t="str">
        <f>VLOOKUP($E513,MAPPING!$B$2:$F$7,4,0)</f>
        <v>DECIMAL</v>
      </c>
      <c r="Y513" s="37" t="s">
        <v>23</v>
      </c>
      <c r="Z513" s="27" t="s">
        <v>48</v>
      </c>
      <c r="AA513" s="27" t="s">
        <v>48</v>
      </c>
      <c r="AD513" s="29" t="str">
        <f t="shared" si="147"/>
        <v>UNEXPECTED_LOSS2 DECIMAL(10,2),</v>
      </c>
      <c r="AE513" t="str">
        <f>VLOOKUP($E513,MAPPING!$B$2:$F$7,5,0)</f>
        <v>DECIMAL</v>
      </c>
      <c r="AF513" s="37" t="s">
        <v>23</v>
      </c>
      <c r="AG513" s="11" t="s">
        <v>48</v>
      </c>
      <c r="AH513" s="11" t="s">
        <v>48</v>
      </c>
      <c r="AK513" t="str">
        <f t="shared" si="148"/>
        <v>UNEXPECTED_LOSS2 DECIMAL(10,2),</v>
      </c>
    </row>
    <row r="514" ht="15.75" customHeight="1">
      <c r="C514" s="33">
        <v>8.0</v>
      </c>
      <c r="D514" s="36" t="s">
        <v>412</v>
      </c>
      <c r="E514" s="36" t="s">
        <v>17</v>
      </c>
      <c r="G514" t="s">
        <v>48</v>
      </c>
      <c r="H514" t="s">
        <v>48</v>
      </c>
      <c r="J514" t="str">
        <f>VLOOKUP($E514,MAPPING!$B$2:$F$7,2,0)</f>
        <v>DECIMAL</v>
      </c>
      <c r="K514" s="37" t="s">
        <v>23</v>
      </c>
      <c r="L514" t="s">
        <v>48</v>
      </c>
      <c r="M514" t="s">
        <v>48</v>
      </c>
      <c r="P514" t="str">
        <f t="shared" si="145"/>
        <v>FACTOR_VALUE DECIMAL,</v>
      </c>
      <c r="Q514" t="str">
        <f>VLOOKUP($E514,MAPPING!$B$2:$F$7,3,0)</f>
        <v>DECIMAL</v>
      </c>
      <c r="R514" s="37" t="s">
        <v>23</v>
      </c>
      <c r="S514" s="27" t="s">
        <v>48</v>
      </c>
      <c r="T514" s="27" t="s">
        <v>48</v>
      </c>
      <c r="W514" t="str">
        <f t="shared" si="146"/>
        <v>FACTOR_VALUE DECIMAL(10,2),</v>
      </c>
      <c r="X514" t="str">
        <f>VLOOKUP($E514,MAPPING!$B$2:$F$7,4,0)</f>
        <v>DECIMAL</v>
      </c>
      <c r="Y514" s="37" t="s">
        <v>23</v>
      </c>
      <c r="Z514" s="27" t="s">
        <v>48</v>
      </c>
      <c r="AA514" s="27" t="s">
        <v>48</v>
      </c>
      <c r="AD514" s="29" t="str">
        <f t="shared" si="147"/>
        <v>FACTOR_VALUE DECIMAL(10,2),</v>
      </c>
      <c r="AE514" t="str">
        <f>VLOOKUP($E514,MAPPING!$B$2:$F$7,5,0)</f>
        <v>DECIMAL</v>
      </c>
      <c r="AF514" s="37" t="s">
        <v>23</v>
      </c>
      <c r="AG514" s="11" t="s">
        <v>48</v>
      </c>
      <c r="AH514" s="11" t="s">
        <v>48</v>
      </c>
      <c r="AK514" t="str">
        <f t="shared" si="148"/>
        <v>FACTOR_VALUE DECIMAL(10,2),</v>
      </c>
    </row>
    <row r="515" ht="15.75" customHeight="1">
      <c r="C515" s="33">
        <v>9.0</v>
      </c>
      <c r="D515" s="36" t="s">
        <v>413</v>
      </c>
      <c r="E515" s="36" t="s">
        <v>17</v>
      </c>
      <c r="G515" t="s">
        <v>48</v>
      </c>
      <c r="H515" t="s">
        <v>48</v>
      </c>
      <c r="J515" t="str">
        <f>VLOOKUP($E515,MAPPING!$B$2:$F$7,2,0)</f>
        <v>DECIMAL</v>
      </c>
      <c r="K515" s="37" t="s">
        <v>23</v>
      </c>
      <c r="L515" t="s">
        <v>48</v>
      </c>
      <c r="M515" t="s">
        <v>48</v>
      </c>
      <c r="P515" t="str">
        <f t="shared" si="145"/>
        <v>PORTFOLIO_UL_CALC DECIMAL,</v>
      </c>
      <c r="Q515" t="str">
        <f>VLOOKUP($E515,MAPPING!$B$2:$F$7,3,0)</f>
        <v>DECIMAL</v>
      </c>
      <c r="R515" s="37" t="s">
        <v>23</v>
      </c>
      <c r="S515" s="27" t="s">
        <v>48</v>
      </c>
      <c r="T515" s="27" t="s">
        <v>48</v>
      </c>
      <c r="W515" t="str">
        <f t="shared" si="146"/>
        <v>PORTFOLIO_UL_CALC DECIMAL(10,2),</v>
      </c>
      <c r="X515" t="str">
        <f>VLOOKUP($E515,MAPPING!$B$2:$F$7,4,0)</f>
        <v>DECIMAL</v>
      </c>
      <c r="Y515" s="37" t="s">
        <v>23</v>
      </c>
      <c r="Z515" s="27" t="s">
        <v>48</v>
      </c>
      <c r="AA515" s="27" t="s">
        <v>48</v>
      </c>
      <c r="AD515" s="29" t="str">
        <f t="shared" si="147"/>
        <v>PORTFOLIO_UL_CALC DECIMAL(10,2),</v>
      </c>
      <c r="AE515" t="str">
        <f>VLOOKUP($E515,MAPPING!$B$2:$F$7,5,0)</f>
        <v>DECIMAL</v>
      </c>
      <c r="AF515" s="37" t="s">
        <v>23</v>
      </c>
      <c r="AG515" s="11" t="s">
        <v>48</v>
      </c>
      <c r="AH515" s="11" t="s">
        <v>48</v>
      </c>
      <c r="AK515" t="str">
        <f t="shared" si="148"/>
        <v>PORTFOLIO_UL_CALC DECIMAL(10,2),</v>
      </c>
    </row>
    <row r="516" ht="15.75" customHeight="1">
      <c r="C516" s="33">
        <v>10.0</v>
      </c>
      <c r="D516" s="36" t="s">
        <v>282</v>
      </c>
      <c r="E516" s="36" t="s">
        <v>7</v>
      </c>
      <c r="G516" t="s">
        <v>48</v>
      </c>
      <c r="H516" t="s">
        <v>48</v>
      </c>
      <c r="J516" t="str">
        <f>VLOOKUP($E516,MAPPING!$B$2:$F$7,2,0)</f>
        <v>STRING</v>
      </c>
      <c r="K516" s="37">
        <v>50.0</v>
      </c>
      <c r="L516" t="s">
        <v>48</v>
      </c>
      <c r="M516" t="s">
        <v>48</v>
      </c>
      <c r="P516" t="str">
        <f t="shared" si="145"/>
        <v>REPORTING_DATE STRING,</v>
      </c>
      <c r="Q516" t="str">
        <f>VLOOKUP($E516,MAPPING!$B$2:$F$7,3,0)</f>
        <v>VARCHAR</v>
      </c>
      <c r="R516" s="37">
        <v>50.0</v>
      </c>
      <c r="S516" s="27" t="s">
        <v>48</v>
      </c>
      <c r="T516" s="27" t="s">
        <v>48</v>
      </c>
      <c r="W516" t="str">
        <f t="shared" si="146"/>
        <v>REPORTING_DATE VARCHAR(50),</v>
      </c>
      <c r="X516" t="str">
        <f>VLOOKUP($E516,MAPPING!$B$2:$F$7,4,0)</f>
        <v>VARCHAR2</v>
      </c>
      <c r="Y516" s="37">
        <v>50.0</v>
      </c>
      <c r="Z516" s="27" t="s">
        <v>48</v>
      </c>
      <c r="AA516" s="27" t="s">
        <v>48</v>
      </c>
      <c r="AD516" s="29" t="str">
        <f t="shared" si="147"/>
        <v>REPORTING_DATE VARCHAR2(50),</v>
      </c>
      <c r="AE516" t="str">
        <f>VLOOKUP($E516,MAPPING!$B$2:$F$7,5,0)</f>
        <v> VARCHAR</v>
      </c>
      <c r="AF516" s="37">
        <v>50.0</v>
      </c>
      <c r="AG516" s="11" t="s">
        <v>48</v>
      </c>
      <c r="AH516" s="11" t="s">
        <v>48</v>
      </c>
      <c r="AK516" t="str">
        <f t="shared" si="148"/>
        <v>REPORTING_DATE  VARCHAR(50),</v>
      </c>
    </row>
    <row r="517" ht="15.75" customHeight="1">
      <c r="C517" s="33">
        <v>11.0</v>
      </c>
      <c r="D517" s="36" t="s">
        <v>223</v>
      </c>
      <c r="E517" s="36" t="s">
        <v>12</v>
      </c>
      <c r="G517" t="s">
        <v>48</v>
      </c>
      <c r="H517" t="s">
        <v>48</v>
      </c>
      <c r="J517" t="str">
        <f>VLOOKUP($E517,MAPPING!$B$2:$F$7,2,0)</f>
        <v>INT</v>
      </c>
      <c r="K517" s="13">
        <v>50.0</v>
      </c>
      <c r="L517" t="s">
        <v>48</v>
      </c>
      <c r="M517" t="s">
        <v>48</v>
      </c>
      <c r="P517" t="str">
        <f>CONCATENATE(UPPER($D517)," ",J517,")",CHAR(10),"ROW FORMAT DELIMITED FIELDS TERMINATED BY ',';",)</f>
        <v>VERSION INT)
ROW FORMAT DELIMITED FIELDS TERMINATED BY ',';</v>
      </c>
      <c r="Q517" t="str">
        <f>VLOOKUP($E517,MAPPING!$B$2:$F$7,3,0)</f>
        <v>INTEGER</v>
      </c>
      <c r="R517" s="13">
        <v>50.0</v>
      </c>
      <c r="S517" s="27" t="s">
        <v>48</v>
      </c>
      <c r="T517" s="27" t="s">
        <v>48</v>
      </c>
      <c r="W517" t="str">
        <f>CONCATENATE(UPPER($D517)," ",Q517,"(",R517,")",IF(U517&lt;&gt;"",CONCATENATE(" DEFAULT ",U517),""),IF(S517="Y"," NOT NULL",""),");")</f>
        <v>VERSION INTEGER(50));</v>
      </c>
      <c r="X517" t="str">
        <f>VLOOKUP($E517,MAPPING!$B$2:$F$7,4,0)</f>
        <v>INTEGER</v>
      </c>
      <c r="Y517" s="13">
        <v>50.0</v>
      </c>
      <c r="Z517" s="27" t="s">
        <v>48</v>
      </c>
      <c r="AA517" s="27" t="s">
        <v>48</v>
      </c>
      <c r="AD517" s="29" t="str">
        <f>CONCATENATE(UPPER($D517)," ",X517,IF(AE517="INTEGER","",CONCATENATE("(",AF517,")")) ,IF(AG517="Y"," NOT NULL",""),");")</f>
        <v>VERSION INTEGER);</v>
      </c>
      <c r="AE517" t="str">
        <f>VLOOKUP($E517,MAPPING!$B$2:$F$7,5,0)</f>
        <v>INTEGER</v>
      </c>
      <c r="AF517" s="13">
        <v>50.0</v>
      </c>
      <c r="AG517" s="11" t="s">
        <v>48</v>
      </c>
      <c r="AH517" s="11" t="s">
        <v>48</v>
      </c>
      <c r="AK517" t="str">
        <f>CONCATENATE(UPPER($D517)," ",AE517,IF(AE517="INTEGER","",CONCATENATE("(",AF517,")")),IF(AI517&lt;&gt;"",CONCATENATE(" DEFAULT ",AI517),""),IF(AG517="Y"," NOT NULL",""),");")</f>
        <v>VERSION INTEGER);</v>
      </c>
    </row>
    <row r="518" ht="15.75" customHeight="1">
      <c r="B518" s="35" t="s">
        <v>414</v>
      </c>
      <c r="C518" s="33">
        <v>0.0</v>
      </c>
      <c r="D518" s="36" t="s">
        <v>279</v>
      </c>
      <c r="E518" s="36" t="s">
        <v>7</v>
      </c>
      <c r="G518" t="s">
        <v>48</v>
      </c>
      <c r="H518" t="s">
        <v>48</v>
      </c>
      <c r="J518" t="str">
        <f>VLOOKUP($E518,MAPPING!$B$2:$F$7,2,0)</f>
        <v>STRING</v>
      </c>
      <c r="K518" s="37">
        <v>50.0</v>
      </c>
      <c r="L518" t="s">
        <v>48</v>
      </c>
      <c r="M518" t="s">
        <v>48</v>
      </c>
      <c r="O518" s="28" t="str">
        <f>CONCATENATE("DROP TABLE IF EXISTS ",UPPER($B$518),";",CHAR(10),"CREATE TABLE ",UPPER($B$518),"(")</f>
        <v>DROP TABLE IF EXISTS CUSTOMER_PORTFOLIO_UL;
CREATE TABLE CUSTOMER_PORTFOLIO_UL(</v>
      </c>
      <c r="P518" t="str">
        <f t="shared" ref="P518:P528" si="149">CONCATENATE(UPPER($D518)," ",J518,",")</f>
        <v>CUST_ID STRING,</v>
      </c>
      <c r="Q518" t="str">
        <f>VLOOKUP($E518,MAPPING!$B$2:$F$7,3,0)</f>
        <v>VARCHAR</v>
      </c>
      <c r="R518" s="37">
        <v>50.0</v>
      </c>
      <c r="S518" s="27" t="s">
        <v>48</v>
      </c>
      <c r="T518" s="27" t="s">
        <v>48</v>
      </c>
      <c r="V518" s="28" t="str">
        <f>CONCATENATE("DROP TABLE IF EXISTS ",UPPER($B$518),";",CHAR(10),"CREATE TABLE ",UPPER($B$518),"(")</f>
        <v>DROP TABLE IF EXISTS CUSTOMER_PORTFOLIO_UL;
CREATE TABLE CUSTOMER_PORTFOLIO_UL(</v>
      </c>
      <c r="W518" t="str">
        <f t="shared" ref="W518:W528" si="150">CONCATENATE(UPPER($D518)," ",Q518,"(",R518,")",IF(U518&lt;&gt;"",CONCATENATE(" DEFAULT ",U518),""),IF(S518="Y"," NOT NULL",""),",")</f>
        <v>CUST_ID VARCHAR(50),</v>
      </c>
      <c r="X518" t="str">
        <f>VLOOKUP($E518,MAPPING!$B$2:$F$7,4,0)</f>
        <v>VARCHAR2</v>
      </c>
      <c r="Y518" s="37">
        <v>50.0</v>
      </c>
      <c r="Z518" s="27" t="s">
        <v>48</v>
      </c>
      <c r="AA518" s="27" t="s">
        <v>48</v>
      </c>
      <c r="AC518" s="28" t="str">
        <f>CONCATENATE("DROP TABLE ",UPPER($B$518),";",CHAR(10),"CREATE TABLE ",UPPER($B$518),"(")</f>
        <v>DROP TABLE CUSTOMER_PORTFOLIO_UL;
CREATE TABLE CUSTOMER_PORTFOLIO_UL(</v>
      </c>
      <c r="AD518" s="29" t="str">
        <f t="shared" ref="AD518:AD528" si="151">CONCATENATE(UPPER($D518)," ",X518,IF(AE518="INTEGER","",CONCATENATE("(",AF518,")")) ,IF(AG518="Y"," NOT NULL",""),",")</f>
        <v>CUST_ID VARCHAR2(50),</v>
      </c>
      <c r="AE518" t="str">
        <f>VLOOKUP($E518,MAPPING!$B$2:$F$7,5,0)</f>
        <v> VARCHAR</v>
      </c>
      <c r="AF518" s="37">
        <v>50.0</v>
      </c>
      <c r="AG518" s="11" t="s">
        <v>48</v>
      </c>
      <c r="AH518" s="11" t="s">
        <v>48</v>
      </c>
      <c r="AJ518" s="28" t="str">
        <f>CONCATENATE("DROP TABLE IF EXISTS ",UPPER($B$518),";",CHAR(10),"CREATE TABLE ",UPPER($B$518),"(")</f>
        <v>DROP TABLE IF EXISTS CUSTOMER_PORTFOLIO_UL;
CREATE TABLE CUSTOMER_PORTFOLIO_UL(</v>
      </c>
      <c r="AK518" t="str">
        <f t="shared" ref="AK518:AK528" si="152">CONCATENATE(UPPER($D518)," ",AE518,IF(AE518="INTEGER","",CONCATENATE("(",AF518,")")),IF(AI518&lt;&gt;"",CONCATENATE(" DEFAULT ",AI518),""),IF(AG518="Y"," NOT NULL",""),",")</f>
        <v>CUST_ID  VARCHAR(50),</v>
      </c>
    </row>
    <row r="519" ht="15.75" customHeight="1">
      <c r="C519" s="33">
        <v>1.0</v>
      </c>
      <c r="D519" s="36" t="s">
        <v>391</v>
      </c>
      <c r="E519" s="36" t="s">
        <v>7</v>
      </c>
      <c r="G519" t="s">
        <v>48</v>
      </c>
      <c r="H519" t="s">
        <v>48</v>
      </c>
      <c r="J519" t="str">
        <f>VLOOKUP($E519,MAPPING!$B$2:$F$7,2,0)</f>
        <v>STRING</v>
      </c>
      <c r="K519" s="37">
        <v>50.0</v>
      </c>
      <c r="L519" t="s">
        <v>48</v>
      </c>
      <c r="M519" t="s">
        <v>48</v>
      </c>
      <c r="P519" t="str">
        <f t="shared" si="149"/>
        <v>INDUSTRY STRING,</v>
      </c>
      <c r="Q519" t="str">
        <f>VLOOKUP($E519,MAPPING!$B$2:$F$7,3,0)</f>
        <v>VARCHAR</v>
      </c>
      <c r="R519" s="37">
        <v>50.0</v>
      </c>
      <c r="S519" s="27" t="s">
        <v>48</v>
      </c>
      <c r="T519" s="27" t="s">
        <v>48</v>
      </c>
      <c r="W519" t="str">
        <f t="shared" si="150"/>
        <v>INDUSTRY VARCHAR(50),</v>
      </c>
      <c r="X519" t="str">
        <f>VLOOKUP($E519,MAPPING!$B$2:$F$7,4,0)</f>
        <v>VARCHAR2</v>
      </c>
      <c r="Y519" s="37">
        <v>50.0</v>
      </c>
      <c r="Z519" s="27" t="s">
        <v>48</v>
      </c>
      <c r="AA519" s="27" t="s">
        <v>48</v>
      </c>
      <c r="AD519" s="29" t="str">
        <f t="shared" si="151"/>
        <v>INDUSTRY VARCHAR2(50),</v>
      </c>
      <c r="AE519" t="str">
        <f>VLOOKUP($E519,MAPPING!$B$2:$F$7,5,0)</f>
        <v> VARCHAR</v>
      </c>
      <c r="AF519" s="37">
        <v>50.0</v>
      </c>
      <c r="AG519" s="11" t="s">
        <v>48</v>
      </c>
      <c r="AH519" s="11" t="s">
        <v>48</v>
      </c>
      <c r="AK519" t="str">
        <f t="shared" si="152"/>
        <v>INDUSTRY  VARCHAR(50),</v>
      </c>
    </row>
    <row r="520" ht="15.75" customHeight="1">
      <c r="C520" s="33">
        <v>2.0</v>
      </c>
      <c r="D520" s="36" t="s">
        <v>386</v>
      </c>
      <c r="E520" s="36" t="s">
        <v>17</v>
      </c>
      <c r="G520" t="s">
        <v>48</v>
      </c>
      <c r="H520" t="s">
        <v>48</v>
      </c>
      <c r="J520" t="str">
        <f>VLOOKUP($E520,MAPPING!$B$2:$F$7,2,0)</f>
        <v>DECIMAL</v>
      </c>
      <c r="K520" s="37" t="s">
        <v>23</v>
      </c>
      <c r="L520" t="s">
        <v>48</v>
      </c>
      <c r="M520" t="s">
        <v>48</v>
      </c>
      <c r="P520" t="str">
        <f t="shared" si="149"/>
        <v>PD DECIMAL,</v>
      </c>
      <c r="Q520" t="str">
        <f>VLOOKUP($E520,MAPPING!$B$2:$F$7,3,0)</f>
        <v>DECIMAL</v>
      </c>
      <c r="R520" s="37" t="s">
        <v>23</v>
      </c>
      <c r="S520" s="27" t="s">
        <v>48</v>
      </c>
      <c r="T520" s="27" t="s">
        <v>48</v>
      </c>
      <c r="W520" t="str">
        <f t="shared" si="150"/>
        <v>PD DECIMAL(10,2),</v>
      </c>
      <c r="X520" t="str">
        <f>VLOOKUP($E520,MAPPING!$B$2:$F$7,4,0)</f>
        <v>DECIMAL</v>
      </c>
      <c r="Y520" s="37" t="s">
        <v>23</v>
      </c>
      <c r="Z520" s="27" t="s">
        <v>48</v>
      </c>
      <c r="AA520" s="27" t="s">
        <v>48</v>
      </c>
      <c r="AD520" s="29" t="str">
        <f t="shared" si="151"/>
        <v>PD DECIMAL(10,2),</v>
      </c>
      <c r="AE520" t="str">
        <f>VLOOKUP($E520,MAPPING!$B$2:$F$7,5,0)</f>
        <v>DECIMAL</v>
      </c>
      <c r="AF520" s="37" t="s">
        <v>23</v>
      </c>
      <c r="AG520" s="11" t="s">
        <v>48</v>
      </c>
      <c r="AH520" s="11" t="s">
        <v>48</v>
      </c>
      <c r="AK520" t="str">
        <f t="shared" si="152"/>
        <v>PD DECIMAL(10,2),</v>
      </c>
    </row>
    <row r="521" ht="15.75" customHeight="1">
      <c r="C521" s="33">
        <v>3.0</v>
      </c>
      <c r="D521" s="36" t="s">
        <v>392</v>
      </c>
      <c r="E521" s="36" t="s">
        <v>12</v>
      </c>
      <c r="G521" t="s">
        <v>48</v>
      </c>
      <c r="H521" t="s">
        <v>48</v>
      </c>
      <c r="J521" t="str">
        <f>VLOOKUP($E521,MAPPING!$B$2:$F$7,2,0)</f>
        <v>INT</v>
      </c>
      <c r="K521" s="13">
        <v>50.0</v>
      </c>
      <c r="L521" t="s">
        <v>48</v>
      </c>
      <c r="M521" t="s">
        <v>48</v>
      </c>
      <c r="P521" t="str">
        <f t="shared" si="149"/>
        <v>EXPOSURE INT,</v>
      </c>
      <c r="Q521" t="str">
        <f>VLOOKUP($E521,MAPPING!$B$2:$F$7,3,0)</f>
        <v>INTEGER</v>
      </c>
      <c r="R521" s="13">
        <v>50.0</v>
      </c>
      <c r="S521" s="27" t="s">
        <v>48</v>
      </c>
      <c r="T521" s="27" t="s">
        <v>48</v>
      </c>
      <c r="W521" t="str">
        <f t="shared" si="150"/>
        <v>EXPOSURE INTEGER(50),</v>
      </c>
      <c r="X521" t="str">
        <f>VLOOKUP($E521,MAPPING!$B$2:$F$7,4,0)</f>
        <v>INTEGER</v>
      </c>
      <c r="Y521" s="13">
        <v>50.0</v>
      </c>
      <c r="Z521" s="27" t="s">
        <v>48</v>
      </c>
      <c r="AA521" s="27" t="s">
        <v>48</v>
      </c>
      <c r="AD521" s="29" t="str">
        <f t="shared" si="151"/>
        <v>EXPOSURE INTEGER,</v>
      </c>
      <c r="AE521" t="str">
        <f>VLOOKUP($E521,MAPPING!$B$2:$F$7,5,0)</f>
        <v>INTEGER</v>
      </c>
      <c r="AF521" s="13">
        <v>50.0</v>
      </c>
      <c r="AG521" s="11" t="s">
        <v>48</v>
      </c>
      <c r="AH521" s="11" t="s">
        <v>48</v>
      </c>
      <c r="AK521" t="str">
        <f t="shared" si="152"/>
        <v>EXPOSURE INTEGER,</v>
      </c>
    </row>
    <row r="522" ht="15.75" customHeight="1">
      <c r="C522" s="33">
        <v>4.0</v>
      </c>
      <c r="D522" s="36" t="s">
        <v>393</v>
      </c>
      <c r="E522" s="36" t="s">
        <v>17</v>
      </c>
      <c r="G522" t="s">
        <v>48</v>
      </c>
      <c r="H522" t="s">
        <v>48</v>
      </c>
      <c r="J522" t="str">
        <f>VLOOKUP($E522,MAPPING!$B$2:$F$7,2,0)</f>
        <v>DECIMAL</v>
      </c>
      <c r="K522" s="37" t="s">
        <v>23</v>
      </c>
      <c r="L522" t="s">
        <v>48</v>
      </c>
      <c r="M522" t="s">
        <v>48</v>
      </c>
      <c r="P522" t="str">
        <f t="shared" si="149"/>
        <v>LGD DECIMAL,</v>
      </c>
      <c r="Q522" t="str">
        <f>VLOOKUP($E522,MAPPING!$B$2:$F$7,3,0)</f>
        <v>DECIMAL</v>
      </c>
      <c r="R522" s="37" t="s">
        <v>23</v>
      </c>
      <c r="S522" s="27" t="s">
        <v>48</v>
      </c>
      <c r="T522" s="27" t="s">
        <v>48</v>
      </c>
      <c r="W522" t="str">
        <f t="shared" si="150"/>
        <v>LGD DECIMAL(10,2),</v>
      </c>
      <c r="X522" t="str">
        <f>VLOOKUP($E522,MAPPING!$B$2:$F$7,4,0)</f>
        <v>DECIMAL</v>
      </c>
      <c r="Y522" s="37" t="s">
        <v>23</v>
      </c>
      <c r="Z522" s="27" t="s">
        <v>48</v>
      </c>
      <c r="AA522" s="27" t="s">
        <v>48</v>
      </c>
      <c r="AD522" s="29" t="str">
        <f t="shared" si="151"/>
        <v>LGD DECIMAL(10,2),</v>
      </c>
      <c r="AE522" t="str">
        <f>VLOOKUP($E522,MAPPING!$B$2:$F$7,5,0)</f>
        <v>DECIMAL</v>
      </c>
      <c r="AF522" s="37" t="s">
        <v>23</v>
      </c>
      <c r="AG522" s="11" t="s">
        <v>48</v>
      </c>
      <c r="AH522" s="11" t="s">
        <v>48</v>
      </c>
      <c r="AK522" t="str">
        <f t="shared" si="152"/>
        <v>LGD DECIMAL(10,2),</v>
      </c>
    </row>
    <row r="523" ht="15.75" customHeight="1">
      <c r="C523" s="33">
        <v>5.0</v>
      </c>
      <c r="D523" s="36" t="s">
        <v>394</v>
      </c>
      <c r="E523" s="36" t="s">
        <v>12</v>
      </c>
      <c r="G523" t="s">
        <v>48</v>
      </c>
      <c r="H523" t="s">
        <v>48</v>
      </c>
      <c r="J523" t="str">
        <f>VLOOKUP($E523,MAPPING!$B$2:$F$7,2,0)</f>
        <v>INT</v>
      </c>
      <c r="K523" s="13">
        <v>50.0</v>
      </c>
      <c r="L523" t="s">
        <v>48</v>
      </c>
      <c r="M523" t="s">
        <v>48</v>
      </c>
      <c r="P523" t="str">
        <f t="shared" si="149"/>
        <v>LGD_VAR INT,</v>
      </c>
      <c r="Q523" t="str">
        <f>VLOOKUP($E523,MAPPING!$B$2:$F$7,3,0)</f>
        <v>INTEGER</v>
      </c>
      <c r="R523" s="13">
        <v>50.0</v>
      </c>
      <c r="S523" s="27" t="s">
        <v>48</v>
      </c>
      <c r="T523" s="27" t="s">
        <v>48</v>
      </c>
      <c r="W523" t="str">
        <f t="shared" si="150"/>
        <v>LGD_VAR INTEGER(50),</v>
      </c>
      <c r="X523" t="str">
        <f>VLOOKUP($E523,MAPPING!$B$2:$F$7,4,0)</f>
        <v>INTEGER</v>
      </c>
      <c r="Y523" s="13">
        <v>50.0</v>
      </c>
      <c r="Z523" s="27" t="s">
        <v>48</v>
      </c>
      <c r="AA523" s="27" t="s">
        <v>48</v>
      </c>
      <c r="AD523" s="29" t="str">
        <f t="shared" si="151"/>
        <v>LGD_VAR INTEGER,</v>
      </c>
      <c r="AE523" t="str">
        <f>VLOOKUP($E523,MAPPING!$B$2:$F$7,5,0)</f>
        <v>INTEGER</v>
      </c>
      <c r="AF523" s="13">
        <v>50.0</v>
      </c>
      <c r="AG523" s="11" t="s">
        <v>48</v>
      </c>
      <c r="AH523" s="11" t="s">
        <v>48</v>
      </c>
      <c r="AK523" t="str">
        <f t="shared" si="152"/>
        <v>LGD_VAR INTEGER,</v>
      </c>
    </row>
    <row r="524" ht="15.75" customHeight="1">
      <c r="C524" s="33">
        <v>6.0</v>
      </c>
      <c r="D524" s="36" t="s">
        <v>395</v>
      </c>
      <c r="E524" s="36" t="s">
        <v>17</v>
      </c>
      <c r="G524" t="s">
        <v>48</v>
      </c>
      <c r="H524" t="s">
        <v>48</v>
      </c>
      <c r="J524" t="str">
        <f>VLOOKUP($E524,MAPPING!$B$2:$F$7,2,0)</f>
        <v>DECIMAL</v>
      </c>
      <c r="K524" s="37" t="s">
        <v>23</v>
      </c>
      <c r="L524" t="s">
        <v>48</v>
      </c>
      <c r="M524" t="s">
        <v>48</v>
      </c>
      <c r="P524" t="str">
        <f t="shared" si="149"/>
        <v>CORRELATION DECIMAL,</v>
      </c>
      <c r="Q524" t="str">
        <f>VLOOKUP($E524,MAPPING!$B$2:$F$7,3,0)</f>
        <v>DECIMAL</v>
      </c>
      <c r="R524" s="37" t="s">
        <v>23</v>
      </c>
      <c r="S524" s="27" t="s">
        <v>48</v>
      </c>
      <c r="T524" s="27" t="s">
        <v>48</v>
      </c>
      <c r="W524" t="str">
        <f t="shared" si="150"/>
        <v>CORRELATION DECIMAL(10,2),</v>
      </c>
      <c r="X524" t="str">
        <f>VLOOKUP($E524,MAPPING!$B$2:$F$7,4,0)</f>
        <v>DECIMAL</v>
      </c>
      <c r="Y524" s="37" t="s">
        <v>23</v>
      </c>
      <c r="Z524" s="27" t="s">
        <v>48</v>
      </c>
      <c r="AA524" s="27" t="s">
        <v>48</v>
      </c>
      <c r="AD524" s="29" t="str">
        <f t="shared" si="151"/>
        <v>CORRELATION DECIMAL(10,2),</v>
      </c>
      <c r="AE524" t="str">
        <f>VLOOKUP($E524,MAPPING!$B$2:$F$7,5,0)</f>
        <v>DECIMAL</v>
      </c>
      <c r="AF524" s="37" t="s">
        <v>23</v>
      </c>
      <c r="AG524" s="11" t="s">
        <v>48</v>
      </c>
      <c r="AH524" s="11" t="s">
        <v>48</v>
      </c>
      <c r="AK524" t="str">
        <f t="shared" si="152"/>
        <v>CORRELATION DECIMAL(10,2),</v>
      </c>
    </row>
    <row r="525" ht="15.75" customHeight="1">
      <c r="C525" s="33">
        <v>7.0</v>
      </c>
      <c r="D525" s="36" t="s">
        <v>396</v>
      </c>
      <c r="E525" s="36" t="s">
        <v>17</v>
      </c>
      <c r="G525" t="s">
        <v>48</v>
      </c>
      <c r="H525" t="s">
        <v>48</v>
      </c>
      <c r="J525" t="str">
        <f>VLOOKUP($E525,MAPPING!$B$2:$F$7,2,0)</f>
        <v>DECIMAL</v>
      </c>
      <c r="K525" s="37" t="s">
        <v>23</v>
      </c>
      <c r="L525" t="s">
        <v>48</v>
      </c>
      <c r="M525" t="s">
        <v>48</v>
      </c>
      <c r="P525" t="str">
        <f t="shared" si="149"/>
        <v>SQRT_CORRELATION DECIMAL,</v>
      </c>
      <c r="Q525" t="str">
        <f>VLOOKUP($E525,MAPPING!$B$2:$F$7,3,0)</f>
        <v>DECIMAL</v>
      </c>
      <c r="R525" s="37" t="s">
        <v>23</v>
      </c>
      <c r="S525" s="27" t="s">
        <v>48</v>
      </c>
      <c r="T525" s="27" t="s">
        <v>48</v>
      </c>
      <c r="W525" t="str">
        <f t="shared" si="150"/>
        <v>SQRT_CORRELATION DECIMAL(10,2),</v>
      </c>
      <c r="X525" t="str">
        <f>VLOOKUP($E525,MAPPING!$B$2:$F$7,4,0)</f>
        <v>DECIMAL</v>
      </c>
      <c r="Y525" s="37" t="s">
        <v>23</v>
      </c>
      <c r="Z525" s="27" t="s">
        <v>48</v>
      </c>
      <c r="AA525" s="27" t="s">
        <v>48</v>
      </c>
      <c r="AD525" s="29" t="str">
        <f t="shared" si="151"/>
        <v>SQRT_CORRELATION DECIMAL(10,2),</v>
      </c>
      <c r="AE525" t="str">
        <f>VLOOKUP($E525,MAPPING!$B$2:$F$7,5,0)</f>
        <v>DECIMAL</v>
      </c>
      <c r="AF525" s="37" t="s">
        <v>23</v>
      </c>
      <c r="AG525" s="11" t="s">
        <v>48</v>
      </c>
      <c r="AH525" s="11" t="s">
        <v>48</v>
      </c>
      <c r="AK525" t="str">
        <f t="shared" si="152"/>
        <v>SQRT_CORRELATION DECIMAL(10,2),</v>
      </c>
    </row>
    <row r="526" ht="15.75" customHeight="1">
      <c r="C526" s="33">
        <v>8.0</v>
      </c>
      <c r="D526" s="36" t="s">
        <v>397</v>
      </c>
      <c r="E526" s="36" t="s">
        <v>17</v>
      </c>
      <c r="G526" t="s">
        <v>48</v>
      </c>
      <c r="H526" t="s">
        <v>48</v>
      </c>
      <c r="J526" t="str">
        <f>VLOOKUP($E526,MAPPING!$B$2:$F$7,2,0)</f>
        <v>DECIMAL</v>
      </c>
      <c r="K526" s="37" t="s">
        <v>23</v>
      </c>
      <c r="L526" t="s">
        <v>48</v>
      </c>
      <c r="M526" t="s">
        <v>48</v>
      </c>
      <c r="P526" t="str">
        <f t="shared" si="149"/>
        <v>DEF_POINT DECIMAL,</v>
      </c>
      <c r="Q526" t="str">
        <f>VLOOKUP($E526,MAPPING!$B$2:$F$7,3,0)</f>
        <v>DECIMAL</v>
      </c>
      <c r="R526" s="37" t="s">
        <v>23</v>
      </c>
      <c r="S526" s="27" t="s">
        <v>48</v>
      </c>
      <c r="T526" s="27" t="s">
        <v>48</v>
      </c>
      <c r="W526" t="str">
        <f t="shared" si="150"/>
        <v>DEF_POINT DECIMAL(10,2),</v>
      </c>
      <c r="X526" t="str">
        <f>VLOOKUP($E526,MAPPING!$B$2:$F$7,4,0)</f>
        <v>DECIMAL</v>
      </c>
      <c r="Y526" s="37" t="s">
        <v>23</v>
      </c>
      <c r="Z526" s="27" t="s">
        <v>48</v>
      </c>
      <c r="AA526" s="27" t="s">
        <v>48</v>
      </c>
      <c r="AD526" s="29" t="str">
        <f t="shared" si="151"/>
        <v>DEF_POINT DECIMAL(10,2),</v>
      </c>
      <c r="AE526" t="str">
        <f>VLOOKUP($E526,MAPPING!$B$2:$F$7,5,0)</f>
        <v>DECIMAL</v>
      </c>
      <c r="AF526" s="37" t="s">
        <v>23</v>
      </c>
      <c r="AG526" s="11" t="s">
        <v>48</v>
      </c>
      <c r="AH526" s="11" t="s">
        <v>48</v>
      </c>
      <c r="AK526" t="str">
        <f t="shared" si="152"/>
        <v>DEF_POINT DECIMAL(10,2),</v>
      </c>
    </row>
    <row r="527" ht="15.75" customHeight="1">
      <c r="C527" s="33">
        <v>9.0</v>
      </c>
      <c r="D527" s="36" t="s">
        <v>415</v>
      </c>
      <c r="E527" s="36" t="s">
        <v>17</v>
      </c>
      <c r="G527" t="s">
        <v>48</v>
      </c>
      <c r="H527" t="s">
        <v>48</v>
      </c>
      <c r="J527" t="str">
        <f>VLOOKUP($E527,MAPPING!$B$2:$F$7,2,0)</f>
        <v>DECIMAL</v>
      </c>
      <c r="K527" s="37" t="s">
        <v>23</v>
      </c>
      <c r="L527" t="s">
        <v>48</v>
      </c>
      <c r="M527" t="s">
        <v>48</v>
      </c>
      <c r="P527" t="str">
        <f t="shared" si="149"/>
        <v>UNEXPECTED_LOSS DECIMAL,</v>
      </c>
      <c r="Q527" t="str">
        <f>VLOOKUP($E527,MAPPING!$B$2:$F$7,3,0)</f>
        <v>DECIMAL</v>
      </c>
      <c r="R527" s="37" t="s">
        <v>23</v>
      </c>
      <c r="S527" s="27" t="s">
        <v>48</v>
      </c>
      <c r="T527" s="27" t="s">
        <v>48</v>
      </c>
      <c r="W527" t="str">
        <f t="shared" si="150"/>
        <v>UNEXPECTED_LOSS DECIMAL(10,2),</v>
      </c>
      <c r="X527" t="str">
        <f>VLOOKUP($E527,MAPPING!$B$2:$F$7,4,0)</f>
        <v>DECIMAL</v>
      </c>
      <c r="Y527" s="37" t="s">
        <v>23</v>
      </c>
      <c r="Z527" s="27" t="s">
        <v>48</v>
      </c>
      <c r="AA527" s="27" t="s">
        <v>48</v>
      </c>
      <c r="AD527" s="29" t="str">
        <f t="shared" si="151"/>
        <v>UNEXPECTED_LOSS DECIMAL(10,2),</v>
      </c>
      <c r="AE527" t="str">
        <f>VLOOKUP($E527,MAPPING!$B$2:$F$7,5,0)</f>
        <v>DECIMAL</v>
      </c>
      <c r="AF527" s="37" t="s">
        <v>23</v>
      </c>
      <c r="AG527" s="11" t="s">
        <v>48</v>
      </c>
      <c r="AH527" s="11" t="s">
        <v>48</v>
      </c>
      <c r="AK527" t="str">
        <f t="shared" si="152"/>
        <v>UNEXPECTED_LOSS DECIMAL(10,2),</v>
      </c>
    </row>
    <row r="528" ht="15.75" customHeight="1">
      <c r="C528" s="33">
        <v>10.0</v>
      </c>
      <c r="D528" s="36" t="s">
        <v>282</v>
      </c>
      <c r="E528" s="36" t="s">
        <v>7</v>
      </c>
      <c r="G528" t="s">
        <v>48</v>
      </c>
      <c r="H528" t="s">
        <v>48</v>
      </c>
      <c r="J528" t="str">
        <f>VLOOKUP($E528,MAPPING!$B$2:$F$7,2,0)</f>
        <v>STRING</v>
      </c>
      <c r="K528" s="37">
        <v>50.0</v>
      </c>
      <c r="L528" t="s">
        <v>48</v>
      </c>
      <c r="M528" t="s">
        <v>48</v>
      </c>
      <c r="P528" t="str">
        <f t="shared" si="149"/>
        <v>REPORTING_DATE STRING,</v>
      </c>
      <c r="Q528" t="str">
        <f>VLOOKUP($E528,MAPPING!$B$2:$F$7,3,0)</f>
        <v>VARCHAR</v>
      </c>
      <c r="R528" s="37">
        <v>50.0</v>
      </c>
      <c r="S528" s="27" t="s">
        <v>48</v>
      </c>
      <c r="T528" s="27" t="s">
        <v>48</v>
      </c>
      <c r="W528" t="str">
        <f t="shared" si="150"/>
        <v>REPORTING_DATE VARCHAR(50),</v>
      </c>
      <c r="X528" t="str">
        <f>VLOOKUP($E528,MAPPING!$B$2:$F$7,4,0)</f>
        <v>VARCHAR2</v>
      </c>
      <c r="Y528" s="37">
        <v>50.0</v>
      </c>
      <c r="Z528" s="27" t="s">
        <v>48</v>
      </c>
      <c r="AA528" s="27" t="s">
        <v>48</v>
      </c>
      <c r="AD528" s="29" t="str">
        <f t="shared" si="151"/>
        <v>REPORTING_DATE VARCHAR2(50),</v>
      </c>
      <c r="AE528" t="str">
        <f>VLOOKUP($E528,MAPPING!$B$2:$F$7,5,0)</f>
        <v> VARCHAR</v>
      </c>
      <c r="AF528" s="37">
        <v>50.0</v>
      </c>
      <c r="AG528" s="11" t="s">
        <v>48</v>
      </c>
      <c r="AH528" s="11" t="s">
        <v>48</v>
      </c>
      <c r="AK528" t="str">
        <f t="shared" si="152"/>
        <v>REPORTING_DATE  VARCHAR(50),</v>
      </c>
    </row>
    <row r="529" ht="15.75" customHeight="1">
      <c r="C529" s="33">
        <v>11.0</v>
      </c>
      <c r="D529" s="36" t="s">
        <v>223</v>
      </c>
      <c r="E529" s="36" t="s">
        <v>12</v>
      </c>
      <c r="G529" t="s">
        <v>48</v>
      </c>
      <c r="H529" t="s">
        <v>48</v>
      </c>
      <c r="J529" t="str">
        <f>VLOOKUP($E529,MAPPING!$B$2:$F$7,2,0)</f>
        <v>INT</v>
      </c>
      <c r="K529" s="13">
        <v>50.0</v>
      </c>
      <c r="L529" t="s">
        <v>48</v>
      </c>
      <c r="M529" t="s">
        <v>48</v>
      </c>
      <c r="P529" t="str">
        <f>CONCATENATE(UPPER($D529)," ",J529,")",CHAR(10),"ROW FORMAT DELIMITED FIELDS TERMINATED BY ',';",)</f>
        <v>VERSION INT)
ROW FORMAT DELIMITED FIELDS TERMINATED BY ',';</v>
      </c>
      <c r="Q529" t="str">
        <f>VLOOKUP($E529,MAPPING!$B$2:$F$7,3,0)</f>
        <v>INTEGER</v>
      </c>
      <c r="R529" s="13">
        <v>50.0</v>
      </c>
      <c r="S529" s="27" t="s">
        <v>48</v>
      </c>
      <c r="T529" s="27" t="s">
        <v>48</v>
      </c>
      <c r="W529" t="str">
        <f>CONCATENATE(UPPER($D529)," ",Q529,"(",R529,")",IF(U529&lt;&gt;"",CONCATENATE(" DEFAULT ",U529),""),IF(S529="Y"," NOT NULL",""),");")</f>
        <v>VERSION INTEGER(50));</v>
      </c>
      <c r="X529" t="str">
        <f>VLOOKUP($E529,MAPPING!$B$2:$F$7,4,0)</f>
        <v>INTEGER</v>
      </c>
      <c r="Y529" s="13">
        <v>50.0</v>
      </c>
      <c r="Z529" s="27" t="s">
        <v>48</v>
      </c>
      <c r="AA529" s="27" t="s">
        <v>48</v>
      </c>
      <c r="AD529" s="29" t="str">
        <f>CONCATENATE(UPPER($D529)," ",X529,IF(AE529="INTEGER","",CONCATENATE("(",AF529,")")) ,IF(AG529="Y"," NOT NULL",""),");")</f>
        <v>VERSION INTEGER);</v>
      </c>
      <c r="AE529" t="str">
        <f>VLOOKUP($E529,MAPPING!$B$2:$F$7,5,0)</f>
        <v>INTEGER</v>
      </c>
      <c r="AF529" s="13">
        <v>50.0</v>
      </c>
      <c r="AG529" s="11" t="s">
        <v>48</v>
      </c>
      <c r="AH529" s="11" t="s">
        <v>48</v>
      </c>
      <c r="AK529" t="str">
        <f>CONCATENATE(UPPER($D529)," ",AE529,IF(AE529="INTEGER","",CONCATENATE("(",AF529,")")),IF(AI529&lt;&gt;"",CONCATENATE(" DEFAULT ",AI529),""),IF(AG529="Y"," NOT NULL",""),");")</f>
        <v>VERSION INTEGER);</v>
      </c>
    </row>
    <row r="530" ht="15.75" customHeight="1">
      <c r="B530" s="35" t="s">
        <v>416</v>
      </c>
      <c r="C530" s="33">
        <v>0.0</v>
      </c>
      <c r="D530" s="36" t="s">
        <v>279</v>
      </c>
      <c r="E530" s="36" t="s">
        <v>7</v>
      </c>
      <c r="G530" t="s">
        <v>48</v>
      </c>
      <c r="H530" t="s">
        <v>48</v>
      </c>
      <c r="J530" t="str">
        <f>VLOOKUP($E530,MAPPING!$B$2:$F$7,2,0)</f>
        <v>STRING</v>
      </c>
      <c r="K530" s="37">
        <v>50.0</v>
      </c>
      <c r="L530" t="s">
        <v>48</v>
      </c>
      <c r="M530" t="s">
        <v>48</v>
      </c>
      <c r="O530" s="28" t="str">
        <f>CONCATENATE("DROP TABLE IF EXISTS ",UPPER($B$530),";",CHAR(10),"CREATE TABLE ",UPPER($B$530),"(")</f>
        <v>DROP TABLE IF EXISTS CUSTOMER_PORTFOLIO;
CREATE TABLE CUSTOMER_PORTFOLIO(</v>
      </c>
      <c r="P530" t="str">
        <f t="shared" ref="P530:P539" si="153">CONCATENATE(UPPER($D530)," ",J530,",")</f>
        <v>CUST_ID STRING,</v>
      </c>
      <c r="Q530" t="str">
        <f>VLOOKUP($E530,MAPPING!$B$2:$F$7,3,0)</f>
        <v>VARCHAR</v>
      </c>
      <c r="R530" s="37">
        <v>50.0</v>
      </c>
      <c r="S530" s="27" t="s">
        <v>48</v>
      </c>
      <c r="T530" s="27" t="s">
        <v>48</v>
      </c>
      <c r="V530" s="28" t="str">
        <f>CONCATENATE("DROP TABLE IF EXISTS ",UPPER($B$530),";",CHAR(10),"CREATE TABLE ",UPPER($B$530),"(")</f>
        <v>DROP TABLE IF EXISTS CUSTOMER_PORTFOLIO;
CREATE TABLE CUSTOMER_PORTFOLIO(</v>
      </c>
      <c r="W530" t="str">
        <f t="shared" ref="W530:W539" si="154">CONCATENATE(UPPER($D530)," ",Q530,"(",R530,")",IF(U530&lt;&gt;"",CONCATENATE(" DEFAULT ",U530),""),IF(S530="Y"," NOT NULL",""),",")</f>
        <v>CUST_ID VARCHAR(50),</v>
      </c>
      <c r="X530" t="str">
        <f>VLOOKUP($E530,MAPPING!$B$2:$F$7,4,0)</f>
        <v>VARCHAR2</v>
      </c>
      <c r="Y530" s="37">
        <v>50.0</v>
      </c>
      <c r="Z530" s="27" t="s">
        <v>48</v>
      </c>
      <c r="AA530" s="27" t="s">
        <v>48</v>
      </c>
      <c r="AC530" s="28" t="str">
        <f>CONCATENATE("DROP TABLE ",UPPER($B$530),";",CHAR(10),"CREATE TABLE ",UPPER($B$530),"(")</f>
        <v>DROP TABLE CUSTOMER_PORTFOLIO;
CREATE TABLE CUSTOMER_PORTFOLIO(</v>
      </c>
      <c r="AD530" s="29" t="str">
        <f t="shared" ref="AD530:AD539" si="155">CONCATENATE(UPPER($D530)," ",X530,IF(AE530="INTEGER","",CONCATENATE("(",AF530,")")) ,IF(AG530="Y"," NOT NULL",""),",")</f>
        <v>CUST_ID VARCHAR2(50),</v>
      </c>
      <c r="AE530" t="str">
        <f>VLOOKUP($E530,MAPPING!$B$2:$F$7,5,0)</f>
        <v> VARCHAR</v>
      </c>
      <c r="AF530" s="37">
        <v>50.0</v>
      </c>
      <c r="AG530" s="11" t="s">
        <v>48</v>
      </c>
      <c r="AH530" s="11" t="s">
        <v>48</v>
      </c>
      <c r="AJ530" s="28" t="str">
        <f>CONCATENATE("DROP TABLE IF EXISTS ",UPPER($B$530),";",CHAR(10),"CREATE TABLE ",UPPER($B$530),"(")</f>
        <v>DROP TABLE IF EXISTS CUSTOMER_PORTFOLIO;
CREATE TABLE CUSTOMER_PORTFOLIO(</v>
      </c>
      <c r="AK530" t="str">
        <f t="shared" ref="AK530:AK539" si="156">CONCATENATE(UPPER($D530)," ",AE530,IF(AE530="INTEGER","",CONCATENATE("(",AF530,")")),IF(AI530&lt;&gt;"",CONCATENATE(" DEFAULT ",AI530),""),IF(AG530="Y"," NOT NULL",""),",")</f>
        <v>CUST_ID  VARCHAR(50),</v>
      </c>
    </row>
    <row r="531" ht="15.75" customHeight="1">
      <c r="C531" s="33">
        <v>1.0</v>
      </c>
      <c r="D531" s="36" t="s">
        <v>391</v>
      </c>
      <c r="E531" s="36" t="s">
        <v>7</v>
      </c>
      <c r="G531" t="s">
        <v>48</v>
      </c>
      <c r="H531" t="s">
        <v>48</v>
      </c>
      <c r="J531" t="str">
        <f>VLOOKUP($E531,MAPPING!$B$2:$F$7,2,0)</f>
        <v>STRING</v>
      </c>
      <c r="K531" s="37">
        <v>50.0</v>
      </c>
      <c r="L531" t="s">
        <v>48</v>
      </c>
      <c r="M531" t="s">
        <v>48</v>
      </c>
      <c r="P531" t="str">
        <f t="shared" si="153"/>
        <v>INDUSTRY STRING,</v>
      </c>
      <c r="Q531" t="str">
        <f>VLOOKUP($E531,MAPPING!$B$2:$F$7,3,0)</f>
        <v>VARCHAR</v>
      </c>
      <c r="R531" s="37">
        <v>50.0</v>
      </c>
      <c r="S531" s="27" t="s">
        <v>48</v>
      </c>
      <c r="T531" s="27" t="s">
        <v>48</v>
      </c>
      <c r="W531" t="str">
        <f t="shared" si="154"/>
        <v>INDUSTRY VARCHAR(50),</v>
      </c>
      <c r="X531" t="str">
        <f>VLOOKUP($E531,MAPPING!$B$2:$F$7,4,0)</f>
        <v>VARCHAR2</v>
      </c>
      <c r="Y531" s="37">
        <v>50.0</v>
      </c>
      <c r="Z531" s="27" t="s">
        <v>48</v>
      </c>
      <c r="AA531" s="27" t="s">
        <v>48</v>
      </c>
      <c r="AD531" s="29" t="str">
        <f t="shared" si="155"/>
        <v>INDUSTRY VARCHAR2(50),</v>
      </c>
      <c r="AE531" t="str">
        <f>VLOOKUP($E531,MAPPING!$B$2:$F$7,5,0)</f>
        <v> VARCHAR</v>
      </c>
      <c r="AF531" s="37">
        <v>50.0</v>
      </c>
      <c r="AG531" s="11" t="s">
        <v>48</v>
      </c>
      <c r="AH531" s="11" t="s">
        <v>48</v>
      </c>
      <c r="AK531" t="str">
        <f t="shared" si="156"/>
        <v>INDUSTRY  VARCHAR(50),</v>
      </c>
    </row>
    <row r="532" ht="15.75" customHeight="1">
      <c r="C532" s="33">
        <v>2.0</v>
      </c>
      <c r="D532" s="36" t="s">
        <v>386</v>
      </c>
      <c r="E532" s="36" t="s">
        <v>17</v>
      </c>
      <c r="G532" t="s">
        <v>48</v>
      </c>
      <c r="H532" t="s">
        <v>48</v>
      </c>
      <c r="J532" t="str">
        <f>VLOOKUP($E532,MAPPING!$B$2:$F$7,2,0)</f>
        <v>DECIMAL</v>
      </c>
      <c r="K532" s="37" t="s">
        <v>23</v>
      </c>
      <c r="L532" t="s">
        <v>48</v>
      </c>
      <c r="M532" t="s">
        <v>48</v>
      </c>
      <c r="P532" t="str">
        <f t="shared" si="153"/>
        <v>PD DECIMAL,</v>
      </c>
      <c r="Q532" t="str">
        <f>VLOOKUP($E532,MAPPING!$B$2:$F$7,3,0)</f>
        <v>DECIMAL</v>
      </c>
      <c r="R532" s="37" t="s">
        <v>23</v>
      </c>
      <c r="S532" s="27" t="s">
        <v>48</v>
      </c>
      <c r="T532" s="27" t="s">
        <v>48</v>
      </c>
      <c r="W532" t="str">
        <f t="shared" si="154"/>
        <v>PD DECIMAL(10,2),</v>
      </c>
      <c r="X532" t="str">
        <f>VLOOKUP($E532,MAPPING!$B$2:$F$7,4,0)</f>
        <v>DECIMAL</v>
      </c>
      <c r="Y532" s="37" t="s">
        <v>23</v>
      </c>
      <c r="Z532" s="27" t="s">
        <v>48</v>
      </c>
      <c r="AA532" s="27" t="s">
        <v>48</v>
      </c>
      <c r="AD532" s="29" t="str">
        <f t="shared" si="155"/>
        <v>PD DECIMAL(10,2),</v>
      </c>
      <c r="AE532" t="str">
        <f>VLOOKUP($E532,MAPPING!$B$2:$F$7,5,0)</f>
        <v>DECIMAL</v>
      </c>
      <c r="AF532" s="37" t="s">
        <v>23</v>
      </c>
      <c r="AG532" s="11" t="s">
        <v>48</v>
      </c>
      <c r="AH532" s="11" t="s">
        <v>48</v>
      </c>
      <c r="AK532" t="str">
        <f t="shared" si="156"/>
        <v>PD DECIMAL(10,2),</v>
      </c>
    </row>
    <row r="533" ht="15.75" customHeight="1">
      <c r="C533" s="33">
        <v>3.0</v>
      </c>
      <c r="D533" s="36" t="s">
        <v>392</v>
      </c>
      <c r="E533" s="36" t="s">
        <v>12</v>
      </c>
      <c r="G533" t="s">
        <v>48</v>
      </c>
      <c r="H533" t="s">
        <v>48</v>
      </c>
      <c r="J533" t="str">
        <f>VLOOKUP($E533,MAPPING!$B$2:$F$7,2,0)</f>
        <v>INT</v>
      </c>
      <c r="K533" s="13">
        <v>50.0</v>
      </c>
      <c r="L533" t="s">
        <v>48</v>
      </c>
      <c r="M533" t="s">
        <v>48</v>
      </c>
      <c r="P533" t="str">
        <f t="shared" si="153"/>
        <v>EXPOSURE INT,</v>
      </c>
      <c r="Q533" t="str">
        <f>VLOOKUP($E533,MAPPING!$B$2:$F$7,3,0)</f>
        <v>INTEGER</v>
      </c>
      <c r="R533" s="13">
        <v>50.0</v>
      </c>
      <c r="S533" s="27" t="s">
        <v>48</v>
      </c>
      <c r="T533" s="27" t="s">
        <v>48</v>
      </c>
      <c r="W533" t="str">
        <f t="shared" si="154"/>
        <v>EXPOSURE INTEGER(50),</v>
      </c>
      <c r="X533" t="str">
        <f>VLOOKUP($E533,MAPPING!$B$2:$F$7,4,0)</f>
        <v>INTEGER</v>
      </c>
      <c r="Y533" s="13">
        <v>50.0</v>
      </c>
      <c r="Z533" s="27" t="s">
        <v>48</v>
      </c>
      <c r="AA533" s="27" t="s">
        <v>48</v>
      </c>
      <c r="AD533" s="29" t="str">
        <f t="shared" si="155"/>
        <v>EXPOSURE INTEGER,</v>
      </c>
      <c r="AE533" t="str">
        <f>VLOOKUP($E533,MAPPING!$B$2:$F$7,5,0)</f>
        <v>INTEGER</v>
      </c>
      <c r="AF533" s="13">
        <v>50.0</v>
      </c>
      <c r="AG533" s="11" t="s">
        <v>48</v>
      </c>
      <c r="AH533" s="11" t="s">
        <v>48</v>
      </c>
      <c r="AK533" t="str">
        <f t="shared" si="156"/>
        <v>EXPOSURE INTEGER,</v>
      </c>
    </row>
    <row r="534" ht="15.75" customHeight="1">
      <c r="C534" s="33">
        <v>4.0</v>
      </c>
      <c r="D534" s="36" t="s">
        <v>393</v>
      </c>
      <c r="E534" s="36" t="s">
        <v>17</v>
      </c>
      <c r="G534" t="s">
        <v>48</v>
      </c>
      <c r="H534" t="s">
        <v>48</v>
      </c>
      <c r="J534" t="str">
        <f>VLOOKUP($E534,MAPPING!$B$2:$F$7,2,0)</f>
        <v>DECIMAL</v>
      </c>
      <c r="K534" s="37" t="s">
        <v>23</v>
      </c>
      <c r="L534" t="s">
        <v>48</v>
      </c>
      <c r="M534" t="s">
        <v>48</v>
      </c>
      <c r="P534" t="str">
        <f t="shared" si="153"/>
        <v>LGD DECIMAL,</v>
      </c>
      <c r="Q534" t="str">
        <f>VLOOKUP($E534,MAPPING!$B$2:$F$7,3,0)</f>
        <v>DECIMAL</v>
      </c>
      <c r="R534" s="37" t="s">
        <v>23</v>
      </c>
      <c r="S534" s="27" t="s">
        <v>48</v>
      </c>
      <c r="T534" s="27" t="s">
        <v>48</v>
      </c>
      <c r="W534" t="str">
        <f t="shared" si="154"/>
        <v>LGD DECIMAL(10,2),</v>
      </c>
      <c r="X534" t="str">
        <f>VLOOKUP($E534,MAPPING!$B$2:$F$7,4,0)</f>
        <v>DECIMAL</v>
      </c>
      <c r="Y534" s="37" t="s">
        <v>23</v>
      </c>
      <c r="Z534" s="27" t="s">
        <v>48</v>
      </c>
      <c r="AA534" s="27" t="s">
        <v>48</v>
      </c>
      <c r="AD534" s="29" t="str">
        <f t="shared" si="155"/>
        <v>LGD DECIMAL(10,2),</v>
      </c>
      <c r="AE534" t="str">
        <f>VLOOKUP($E534,MAPPING!$B$2:$F$7,5,0)</f>
        <v>DECIMAL</v>
      </c>
      <c r="AF534" s="37" t="s">
        <v>23</v>
      </c>
      <c r="AG534" s="11" t="s">
        <v>48</v>
      </c>
      <c r="AH534" s="11" t="s">
        <v>48</v>
      </c>
      <c r="AK534" t="str">
        <f t="shared" si="156"/>
        <v>LGD DECIMAL(10,2),</v>
      </c>
    </row>
    <row r="535" ht="15.75" customHeight="1">
      <c r="C535" s="33">
        <v>5.0</v>
      </c>
      <c r="D535" s="36" t="s">
        <v>394</v>
      </c>
      <c r="E535" s="36" t="s">
        <v>12</v>
      </c>
      <c r="G535" t="s">
        <v>48</v>
      </c>
      <c r="H535" t="s">
        <v>48</v>
      </c>
      <c r="J535" t="str">
        <f>VLOOKUP($E535,MAPPING!$B$2:$F$7,2,0)</f>
        <v>INT</v>
      </c>
      <c r="K535" s="13">
        <v>50.0</v>
      </c>
      <c r="L535" t="s">
        <v>48</v>
      </c>
      <c r="M535" t="s">
        <v>48</v>
      </c>
      <c r="P535" t="str">
        <f t="shared" si="153"/>
        <v>LGD_VAR INT,</v>
      </c>
      <c r="Q535" t="str">
        <f>VLOOKUP($E535,MAPPING!$B$2:$F$7,3,0)</f>
        <v>INTEGER</v>
      </c>
      <c r="R535" s="13">
        <v>50.0</v>
      </c>
      <c r="S535" s="27" t="s">
        <v>48</v>
      </c>
      <c r="T535" s="27" t="s">
        <v>48</v>
      </c>
      <c r="W535" t="str">
        <f t="shared" si="154"/>
        <v>LGD_VAR INTEGER(50),</v>
      </c>
      <c r="X535" t="str">
        <f>VLOOKUP($E535,MAPPING!$B$2:$F$7,4,0)</f>
        <v>INTEGER</v>
      </c>
      <c r="Y535" s="13">
        <v>50.0</v>
      </c>
      <c r="Z535" s="27" t="s">
        <v>48</v>
      </c>
      <c r="AA535" s="27" t="s">
        <v>48</v>
      </c>
      <c r="AD535" s="29" t="str">
        <f t="shared" si="155"/>
        <v>LGD_VAR INTEGER,</v>
      </c>
      <c r="AE535" t="str">
        <f>VLOOKUP($E535,MAPPING!$B$2:$F$7,5,0)</f>
        <v>INTEGER</v>
      </c>
      <c r="AF535" s="13">
        <v>50.0</v>
      </c>
      <c r="AG535" s="11" t="s">
        <v>48</v>
      </c>
      <c r="AH535" s="11" t="s">
        <v>48</v>
      </c>
      <c r="AK535" t="str">
        <f t="shared" si="156"/>
        <v>LGD_VAR INTEGER,</v>
      </c>
    </row>
    <row r="536" ht="15.75" customHeight="1">
      <c r="C536" s="33">
        <v>6.0</v>
      </c>
      <c r="D536" s="36" t="s">
        <v>395</v>
      </c>
      <c r="E536" s="36" t="s">
        <v>17</v>
      </c>
      <c r="G536" t="s">
        <v>48</v>
      </c>
      <c r="H536" t="s">
        <v>48</v>
      </c>
      <c r="J536" t="str">
        <f>VLOOKUP($E536,MAPPING!$B$2:$F$7,2,0)</f>
        <v>DECIMAL</v>
      </c>
      <c r="K536" s="37" t="s">
        <v>23</v>
      </c>
      <c r="L536" t="s">
        <v>48</v>
      </c>
      <c r="M536" t="s">
        <v>48</v>
      </c>
      <c r="P536" t="str">
        <f t="shared" si="153"/>
        <v>CORRELATION DECIMAL,</v>
      </c>
      <c r="Q536" t="str">
        <f>VLOOKUP($E536,MAPPING!$B$2:$F$7,3,0)</f>
        <v>DECIMAL</v>
      </c>
      <c r="R536" s="37" t="s">
        <v>23</v>
      </c>
      <c r="S536" s="27" t="s">
        <v>48</v>
      </c>
      <c r="T536" s="27" t="s">
        <v>48</v>
      </c>
      <c r="W536" t="str">
        <f t="shared" si="154"/>
        <v>CORRELATION DECIMAL(10,2),</v>
      </c>
      <c r="X536" t="str">
        <f>VLOOKUP($E536,MAPPING!$B$2:$F$7,4,0)</f>
        <v>DECIMAL</v>
      </c>
      <c r="Y536" s="37" t="s">
        <v>23</v>
      </c>
      <c r="Z536" s="27" t="s">
        <v>48</v>
      </c>
      <c r="AA536" s="27" t="s">
        <v>48</v>
      </c>
      <c r="AD536" s="29" t="str">
        <f t="shared" si="155"/>
        <v>CORRELATION DECIMAL(10,2),</v>
      </c>
      <c r="AE536" t="str">
        <f>VLOOKUP($E536,MAPPING!$B$2:$F$7,5,0)</f>
        <v>DECIMAL</v>
      </c>
      <c r="AF536" s="37" t="s">
        <v>23</v>
      </c>
      <c r="AG536" s="11" t="s">
        <v>48</v>
      </c>
      <c r="AH536" s="11" t="s">
        <v>48</v>
      </c>
      <c r="AK536" t="str">
        <f t="shared" si="156"/>
        <v>CORRELATION DECIMAL(10,2),</v>
      </c>
    </row>
    <row r="537" ht="15.75" customHeight="1">
      <c r="C537" s="33">
        <v>7.0</v>
      </c>
      <c r="D537" s="36" t="s">
        <v>396</v>
      </c>
      <c r="E537" s="36" t="s">
        <v>17</v>
      </c>
      <c r="G537" t="s">
        <v>48</v>
      </c>
      <c r="H537" t="s">
        <v>48</v>
      </c>
      <c r="J537" t="str">
        <f>VLOOKUP($E537,MAPPING!$B$2:$F$7,2,0)</f>
        <v>DECIMAL</v>
      </c>
      <c r="K537" s="37" t="s">
        <v>23</v>
      </c>
      <c r="L537" t="s">
        <v>48</v>
      </c>
      <c r="M537" t="s">
        <v>48</v>
      </c>
      <c r="P537" t="str">
        <f t="shared" si="153"/>
        <v>SQRT_CORRELATION DECIMAL,</v>
      </c>
      <c r="Q537" t="str">
        <f>VLOOKUP($E537,MAPPING!$B$2:$F$7,3,0)</f>
        <v>DECIMAL</v>
      </c>
      <c r="R537" s="37" t="s">
        <v>23</v>
      </c>
      <c r="S537" s="27" t="s">
        <v>48</v>
      </c>
      <c r="T537" s="27" t="s">
        <v>48</v>
      </c>
      <c r="W537" t="str">
        <f t="shared" si="154"/>
        <v>SQRT_CORRELATION DECIMAL(10,2),</v>
      </c>
      <c r="X537" t="str">
        <f>VLOOKUP($E537,MAPPING!$B$2:$F$7,4,0)</f>
        <v>DECIMAL</v>
      </c>
      <c r="Y537" s="37" t="s">
        <v>23</v>
      </c>
      <c r="Z537" s="27" t="s">
        <v>48</v>
      </c>
      <c r="AA537" s="27" t="s">
        <v>48</v>
      </c>
      <c r="AD537" s="29" t="str">
        <f t="shared" si="155"/>
        <v>SQRT_CORRELATION DECIMAL(10,2),</v>
      </c>
      <c r="AE537" t="str">
        <f>VLOOKUP($E537,MAPPING!$B$2:$F$7,5,0)</f>
        <v>DECIMAL</v>
      </c>
      <c r="AF537" s="37" t="s">
        <v>23</v>
      </c>
      <c r="AG537" s="11" t="s">
        <v>48</v>
      </c>
      <c r="AH537" s="11" t="s">
        <v>48</v>
      </c>
      <c r="AK537" t="str">
        <f t="shared" si="156"/>
        <v>SQRT_CORRELATION DECIMAL(10,2),</v>
      </c>
    </row>
    <row r="538" ht="15.75" customHeight="1">
      <c r="C538" s="33">
        <v>8.0</v>
      </c>
      <c r="D538" s="36" t="s">
        <v>397</v>
      </c>
      <c r="E538" s="36" t="s">
        <v>17</v>
      </c>
      <c r="G538" t="s">
        <v>48</v>
      </c>
      <c r="H538" t="s">
        <v>48</v>
      </c>
      <c r="J538" t="str">
        <f>VLOOKUP($E538,MAPPING!$B$2:$F$7,2,0)</f>
        <v>DECIMAL</v>
      </c>
      <c r="K538" s="37" t="s">
        <v>23</v>
      </c>
      <c r="L538" t="s">
        <v>48</v>
      </c>
      <c r="M538" t="s">
        <v>48</v>
      </c>
      <c r="P538" t="str">
        <f t="shared" si="153"/>
        <v>DEF_POINT DECIMAL,</v>
      </c>
      <c r="Q538" t="str">
        <f>VLOOKUP($E538,MAPPING!$B$2:$F$7,3,0)</f>
        <v>DECIMAL</v>
      </c>
      <c r="R538" s="37" t="s">
        <v>23</v>
      </c>
      <c r="S538" s="27" t="s">
        <v>48</v>
      </c>
      <c r="T538" s="27" t="s">
        <v>48</v>
      </c>
      <c r="W538" t="str">
        <f t="shared" si="154"/>
        <v>DEF_POINT DECIMAL(10,2),</v>
      </c>
      <c r="X538" t="str">
        <f>VLOOKUP($E538,MAPPING!$B$2:$F$7,4,0)</f>
        <v>DECIMAL</v>
      </c>
      <c r="Y538" s="37" t="s">
        <v>23</v>
      </c>
      <c r="Z538" s="27" t="s">
        <v>48</v>
      </c>
      <c r="AA538" s="27" t="s">
        <v>48</v>
      </c>
      <c r="AD538" s="29" t="str">
        <f t="shared" si="155"/>
        <v>DEF_POINT DECIMAL(10,2),</v>
      </c>
      <c r="AE538" t="str">
        <f>VLOOKUP($E538,MAPPING!$B$2:$F$7,5,0)</f>
        <v>DECIMAL</v>
      </c>
      <c r="AF538" s="37" t="s">
        <v>23</v>
      </c>
      <c r="AG538" s="11" t="s">
        <v>48</v>
      </c>
      <c r="AH538" s="11" t="s">
        <v>48</v>
      </c>
      <c r="AK538" t="str">
        <f t="shared" si="156"/>
        <v>DEF_POINT DECIMAL(10,2),</v>
      </c>
    </row>
    <row r="539" ht="15.75" customHeight="1">
      <c r="C539" s="33">
        <v>9.0</v>
      </c>
      <c r="D539" s="36" t="s">
        <v>282</v>
      </c>
      <c r="E539" s="36" t="s">
        <v>7</v>
      </c>
      <c r="G539" t="s">
        <v>48</v>
      </c>
      <c r="H539" t="s">
        <v>48</v>
      </c>
      <c r="J539" t="str">
        <f>VLOOKUP($E539,MAPPING!$B$2:$F$7,2,0)</f>
        <v>STRING</v>
      </c>
      <c r="K539" s="37">
        <v>50.0</v>
      </c>
      <c r="L539" t="s">
        <v>48</v>
      </c>
      <c r="M539" t="s">
        <v>48</v>
      </c>
      <c r="P539" t="str">
        <f t="shared" si="153"/>
        <v>REPORTING_DATE STRING,</v>
      </c>
      <c r="Q539" t="str">
        <f>VLOOKUP($E539,MAPPING!$B$2:$F$7,3,0)</f>
        <v>VARCHAR</v>
      </c>
      <c r="R539" s="37">
        <v>50.0</v>
      </c>
      <c r="S539" s="27" t="s">
        <v>48</v>
      </c>
      <c r="T539" s="27" t="s">
        <v>48</v>
      </c>
      <c r="W539" t="str">
        <f t="shared" si="154"/>
        <v>REPORTING_DATE VARCHAR(50),</v>
      </c>
      <c r="X539" t="str">
        <f>VLOOKUP($E539,MAPPING!$B$2:$F$7,4,0)</f>
        <v>VARCHAR2</v>
      </c>
      <c r="Y539" s="37">
        <v>50.0</v>
      </c>
      <c r="Z539" s="27" t="s">
        <v>48</v>
      </c>
      <c r="AA539" s="27" t="s">
        <v>48</v>
      </c>
      <c r="AD539" s="29" t="str">
        <f t="shared" si="155"/>
        <v>REPORTING_DATE VARCHAR2(50),</v>
      </c>
      <c r="AE539" t="str">
        <f>VLOOKUP($E539,MAPPING!$B$2:$F$7,5,0)</f>
        <v> VARCHAR</v>
      </c>
      <c r="AF539" s="37">
        <v>50.0</v>
      </c>
      <c r="AG539" s="11" t="s">
        <v>48</v>
      </c>
      <c r="AH539" s="11" t="s">
        <v>48</v>
      </c>
      <c r="AK539" t="str">
        <f t="shared" si="156"/>
        <v>REPORTING_DATE  VARCHAR(50),</v>
      </c>
    </row>
    <row r="540" ht="15.75" customHeight="1">
      <c r="C540" s="33">
        <v>10.0</v>
      </c>
      <c r="D540" s="36" t="s">
        <v>223</v>
      </c>
      <c r="E540" s="36" t="s">
        <v>12</v>
      </c>
      <c r="G540" t="s">
        <v>48</v>
      </c>
      <c r="H540" t="s">
        <v>48</v>
      </c>
      <c r="J540" t="str">
        <f>VLOOKUP($E540,MAPPING!$B$2:$F$7,2,0)</f>
        <v>INT</v>
      </c>
      <c r="K540" s="13">
        <v>50.0</v>
      </c>
      <c r="L540" t="s">
        <v>48</v>
      </c>
      <c r="M540" t="s">
        <v>48</v>
      </c>
      <c r="P540" t="str">
        <f>CONCATENATE(UPPER($D540)," ",J540,")",CHAR(10),"ROW FORMAT DELIMITED FIELDS TERMINATED BY ',';",)</f>
        <v>VERSION INT)
ROW FORMAT DELIMITED FIELDS TERMINATED BY ',';</v>
      </c>
      <c r="Q540" t="str">
        <f>VLOOKUP($E540,MAPPING!$B$2:$F$7,3,0)</f>
        <v>INTEGER</v>
      </c>
      <c r="R540" s="13">
        <v>50.0</v>
      </c>
      <c r="S540" s="27" t="s">
        <v>48</v>
      </c>
      <c r="T540" s="27" t="s">
        <v>48</v>
      </c>
      <c r="W540" t="str">
        <f>CONCATENATE(UPPER($D540)," ",Q540,"(",R540,")",IF(U540&lt;&gt;"",CONCATENATE(" DEFAULT ",U540),""),IF(S540="Y"," NOT NULL",""),");")</f>
        <v>VERSION INTEGER(50));</v>
      </c>
      <c r="X540" t="str">
        <f>VLOOKUP($E540,MAPPING!$B$2:$F$7,4,0)</f>
        <v>INTEGER</v>
      </c>
      <c r="Y540" s="13">
        <v>50.0</v>
      </c>
      <c r="Z540" s="27" t="s">
        <v>48</v>
      </c>
      <c r="AA540" s="27" t="s">
        <v>48</v>
      </c>
      <c r="AD540" s="29" t="str">
        <f>CONCATENATE(UPPER($D540)," ",X540,IF(AE540="INTEGER","",CONCATENATE("(",AF540,")")) ,IF(AG540="Y"," NOT NULL",""),");")</f>
        <v>VERSION INTEGER);</v>
      </c>
      <c r="AE540" t="str">
        <f>VLOOKUP($E540,MAPPING!$B$2:$F$7,5,0)</f>
        <v>INTEGER</v>
      </c>
      <c r="AF540" s="13">
        <v>50.0</v>
      </c>
      <c r="AG540" s="11" t="s">
        <v>48</v>
      </c>
      <c r="AH540" s="11" t="s">
        <v>48</v>
      </c>
      <c r="AK540" t="str">
        <f>CONCATENATE(UPPER($D540)," ",AE540,IF(AE540="INTEGER","",CONCATENATE("(",AF540,")")),IF(AI540&lt;&gt;"",CONCATENATE(" DEFAULT ",AI540),""),IF(AG540="Y"," NOT NULL",""),");")</f>
        <v>VERSION INTEGER);</v>
      </c>
    </row>
    <row r="541" ht="15.75" customHeight="1">
      <c r="B541" s="35" t="s">
        <v>417</v>
      </c>
      <c r="C541" s="33">
        <v>0.0</v>
      </c>
      <c r="D541" s="36" t="s">
        <v>282</v>
      </c>
      <c r="E541" s="36" t="s">
        <v>7</v>
      </c>
      <c r="G541" t="s">
        <v>48</v>
      </c>
      <c r="H541" t="s">
        <v>48</v>
      </c>
      <c r="J541" t="str">
        <f>VLOOKUP($E541,MAPPING!$B$2:$F$7,2,0)</f>
        <v>STRING</v>
      </c>
      <c r="K541" s="37">
        <v>50.0</v>
      </c>
      <c r="L541" t="s">
        <v>48</v>
      </c>
      <c r="M541" t="s">
        <v>48</v>
      </c>
      <c r="O541" s="28" t="str">
        <f>CONCATENATE("DROP TABLE IF EXISTS ",UPPER($B$541),";",CHAR(10),"CREATE TABLE ",UPPER($B$541),"(")</f>
        <v>DROP TABLE IF EXISTS CUSTOMER_VAR_CONTRIBUTION_TOPN_PERC;
CREATE TABLE CUSTOMER_VAR_CONTRIBUTION_TOPN_PERC(</v>
      </c>
      <c r="P541" t="str">
        <f t="shared" ref="P541:P543" si="157">CONCATENATE(UPPER($D541)," ",J541,",")</f>
        <v>REPORTING_DATE STRING,</v>
      </c>
      <c r="Q541" t="str">
        <f>VLOOKUP($E541,MAPPING!$B$2:$F$7,3,0)</f>
        <v>VARCHAR</v>
      </c>
      <c r="R541" s="37">
        <v>50.0</v>
      </c>
      <c r="S541" s="27" t="s">
        <v>48</v>
      </c>
      <c r="T541" s="27" t="s">
        <v>48</v>
      </c>
      <c r="V541" s="28" t="str">
        <f>CONCATENATE("DROP TABLE IF EXISTS ",UPPER($B$541),";",CHAR(10),"CREATE TABLE ",UPPER($B$541),"(")</f>
        <v>DROP TABLE IF EXISTS CUSTOMER_VAR_CONTRIBUTION_TOPN_PERC;
CREATE TABLE CUSTOMER_VAR_CONTRIBUTION_TOPN_PERC(</v>
      </c>
      <c r="W541" t="str">
        <f t="shared" ref="W541:W543" si="158">CONCATENATE(UPPER($D541)," ",Q541,"(",R541,")",IF(U541&lt;&gt;"",CONCATENATE(" DEFAULT ",U541),""),IF(S541="Y"," NOT NULL",""),",")</f>
        <v>REPORTING_DATE VARCHAR(50),</v>
      </c>
      <c r="X541" t="str">
        <f>VLOOKUP($E541,MAPPING!$B$2:$F$7,4,0)</f>
        <v>VARCHAR2</v>
      </c>
      <c r="Y541" s="37">
        <v>50.0</v>
      </c>
      <c r="Z541" s="27" t="s">
        <v>48</v>
      </c>
      <c r="AA541" s="27" t="s">
        <v>48</v>
      </c>
      <c r="AC541" s="28" t="str">
        <f>CONCATENATE("DROP TABLE ",UPPER($B$541),";",CHAR(10),"CREATE TABLE ",UPPER($B$541),"(")</f>
        <v>DROP TABLE CUSTOMER_VAR_CONTRIBUTION_TOPN_PERC;
CREATE TABLE CUSTOMER_VAR_CONTRIBUTION_TOPN_PERC(</v>
      </c>
      <c r="AD541" s="29" t="str">
        <f t="shared" ref="AD541:AD543" si="159">CONCATENATE(UPPER($D541)," ",X541,IF(AE541="INTEGER","",CONCATENATE("(",AF541,")")) ,IF(AG541="Y"," NOT NULL",""),",")</f>
        <v>REPORTING_DATE VARCHAR2(50),</v>
      </c>
      <c r="AE541" t="str">
        <f>VLOOKUP($E541,MAPPING!$B$2:$F$7,5,0)</f>
        <v> VARCHAR</v>
      </c>
      <c r="AF541" s="37">
        <v>50.0</v>
      </c>
      <c r="AG541" s="11" t="s">
        <v>48</v>
      </c>
      <c r="AH541" s="11" t="s">
        <v>48</v>
      </c>
      <c r="AJ541" s="28" t="str">
        <f>CONCATENATE("DROP TABLE IF EXISTS ",UPPER($B$541),";",CHAR(10),"CREATE TABLE ",UPPER($B$541),"(")</f>
        <v>DROP TABLE IF EXISTS CUSTOMER_VAR_CONTRIBUTION_TOPN_PERC;
CREATE TABLE CUSTOMER_VAR_CONTRIBUTION_TOPN_PERC(</v>
      </c>
      <c r="AK541" t="str">
        <f t="shared" ref="AK541:AK543" si="160">CONCATENATE(UPPER($D541)," ",AE541,IF(AE541="INTEGER","",CONCATENATE("(",AF541,")")),IF(AI541&lt;&gt;"",CONCATENATE(" DEFAULT ",AI541),""),IF(AG541="Y"," NOT NULL",""),",")</f>
        <v>REPORTING_DATE  VARCHAR(50),</v>
      </c>
    </row>
    <row r="542" ht="15.75" customHeight="1">
      <c r="C542" s="33">
        <v>1.0</v>
      </c>
      <c r="D542" s="36" t="s">
        <v>418</v>
      </c>
      <c r="E542" s="36" t="s">
        <v>7</v>
      </c>
      <c r="G542" t="s">
        <v>48</v>
      </c>
      <c r="H542" t="s">
        <v>48</v>
      </c>
      <c r="J542" t="str">
        <f>VLOOKUP($E542,MAPPING!$B$2:$F$7,2,0)</f>
        <v>STRING</v>
      </c>
      <c r="K542" s="37">
        <v>50.0</v>
      </c>
      <c r="L542" t="s">
        <v>48</v>
      </c>
      <c r="M542" t="s">
        <v>48</v>
      </c>
      <c r="P542" t="str">
        <f t="shared" si="157"/>
        <v>TOP_N STRING,</v>
      </c>
      <c r="Q542" t="str">
        <f>VLOOKUP($E542,MAPPING!$B$2:$F$7,3,0)</f>
        <v>VARCHAR</v>
      </c>
      <c r="R542" s="37">
        <v>50.0</v>
      </c>
      <c r="S542" s="27" t="s">
        <v>48</v>
      </c>
      <c r="T542" s="27" t="s">
        <v>48</v>
      </c>
      <c r="W542" t="str">
        <f t="shared" si="158"/>
        <v>TOP_N VARCHAR(50),</v>
      </c>
      <c r="X542" t="str">
        <f>VLOOKUP($E542,MAPPING!$B$2:$F$7,4,0)</f>
        <v>VARCHAR2</v>
      </c>
      <c r="Y542" s="37">
        <v>50.0</v>
      </c>
      <c r="Z542" s="27" t="s">
        <v>48</v>
      </c>
      <c r="AA542" s="27" t="s">
        <v>48</v>
      </c>
      <c r="AD542" s="29" t="str">
        <f t="shared" si="159"/>
        <v>TOP_N VARCHAR2(50),</v>
      </c>
      <c r="AE542" t="str">
        <f>VLOOKUP($E542,MAPPING!$B$2:$F$7,5,0)</f>
        <v> VARCHAR</v>
      </c>
      <c r="AF542" s="37">
        <v>50.0</v>
      </c>
      <c r="AG542" s="11" t="s">
        <v>48</v>
      </c>
      <c r="AH542" s="11" t="s">
        <v>48</v>
      </c>
      <c r="AK542" t="str">
        <f t="shared" si="160"/>
        <v>TOP_N  VARCHAR(50),</v>
      </c>
    </row>
    <row r="543" ht="15.75" customHeight="1">
      <c r="C543" s="33">
        <v>2.0</v>
      </c>
      <c r="D543" s="36" t="s">
        <v>419</v>
      </c>
      <c r="E543" s="36" t="s">
        <v>17</v>
      </c>
      <c r="G543" t="s">
        <v>48</v>
      </c>
      <c r="H543" t="s">
        <v>48</v>
      </c>
      <c r="J543" t="str">
        <f>VLOOKUP($E543,MAPPING!$B$2:$F$7,2,0)</f>
        <v>DECIMAL</v>
      </c>
      <c r="K543" s="37" t="s">
        <v>23</v>
      </c>
      <c r="L543" t="s">
        <v>48</v>
      </c>
      <c r="M543" t="s">
        <v>48</v>
      </c>
      <c r="P543" t="str">
        <f t="shared" si="157"/>
        <v>VAR_CONTRIBUTION_PERC DECIMAL,</v>
      </c>
      <c r="Q543" t="str">
        <f>VLOOKUP($E543,MAPPING!$B$2:$F$7,3,0)</f>
        <v>DECIMAL</v>
      </c>
      <c r="R543" s="37" t="s">
        <v>23</v>
      </c>
      <c r="S543" s="27" t="s">
        <v>48</v>
      </c>
      <c r="T543" s="27" t="s">
        <v>48</v>
      </c>
      <c r="W543" t="str">
        <f t="shared" si="158"/>
        <v>VAR_CONTRIBUTION_PERC DECIMAL(10,2),</v>
      </c>
      <c r="X543" t="str">
        <f>VLOOKUP($E543,MAPPING!$B$2:$F$7,4,0)</f>
        <v>DECIMAL</v>
      </c>
      <c r="Y543" s="37" t="s">
        <v>23</v>
      </c>
      <c r="Z543" s="27" t="s">
        <v>48</v>
      </c>
      <c r="AA543" s="27" t="s">
        <v>48</v>
      </c>
      <c r="AD543" s="29" t="str">
        <f t="shared" si="159"/>
        <v>VAR_CONTRIBUTION_PERC DECIMAL(10,2),</v>
      </c>
      <c r="AE543" t="str">
        <f>VLOOKUP($E543,MAPPING!$B$2:$F$7,5,0)</f>
        <v>DECIMAL</v>
      </c>
      <c r="AF543" s="37" t="s">
        <v>23</v>
      </c>
      <c r="AG543" s="11" t="s">
        <v>48</v>
      </c>
      <c r="AH543" s="11" t="s">
        <v>48</v>
      </c>
      <c r="AK543" t="str">
        <f t="shared" si="160"/>
        <v>VAR_CONTRIBUTION_PERC DECIMAL(10,2),</v>
      </c>
    </row>
    <row r="544" ht="15.75" customHeight="1">
      <c r="C544" s="33">
        <v>3.0</v>
      </c>
      <c r="D544" s="36" t="s">
        <v>223</v>
      </c>
      <c r="E544" s="36" t="s">
        <v>12</v>
      </c>
      <c r="G544" t="s">
        <v>48</v>
      </c>
      <c r="H544" t="s">
        <v>48</v>
      </c>
      <c r="J544" t="str">
        <f>VLOOKUP($E544,MAPPING!$B$2:$F$7,2,0)</f>
        <v>INT</v>
      </c>
      <c r="K544" s="13">
        <v>50.0</v>
      </c>
      <c r="L544" t="s">
        <v>48</v>
      </c>
      <c r="M544" t="s">
        <v>48</v>
      </c>
      <c r="P544" t="str">
        <f>CONCATENATE(UPPER($D544)," ",J544,")",CHAR(10),"ROW FORMAT DELIMITED FIELDS TERMINATED BY ',';",)</f>
        <v>VERSION INT)
ROW FORMAT DELIMITED FIELDS TERMINATED BY ',';</v>
      </c>
      <c r="Q544" t="str">
        <f>VLOOKUP($E544,MAPPING!$B$2:$F$7,3,0)</f>
        <v>INTEGER</v>
      </c>
      <c r="R544" s="13">
        <v>50.0</v>
      </c>
      <c r="S544" s="27" t="s">
        <v>48</v>
      </c>
      <c r="T544" s="27" t="s">
        <v>48</v>
      </c>
      <c r="W544" t="str">
        <f>CONCATENATE(UPPER($D544)," ",Q544,"(",R544,")",IF(U544&lt;&gt;"",CONCATENATE(" DEFAULT ",U544),""),IF(S544="Y"," NOT NULL",""),");")</f>
        <v>VERSION INTEGER(50));</v>
      </c>
      <c r="X544" t="str">
        <f>VLOOKUP($E544,MAPPING!$B$2:$F$7,4,0)</f>
        <v>INTEGER</v>
      </c>
      <c r="Y544" s="13">
        <v>50.0</v>
      </c>
      <c r="Z544" s="27" t="s">
        <v>48</v>
      </c>
      <c r="AA544" s="27" t="s">
        <v>48</v>
      </c>
      <c r="AD544" s="29" t="str">
        <f>CONCATENATE(UPPER($D544)," ",X544,IF(AE544="INTEGER","",CONCATENATE("(",AF544,")")) ,IF(AG544="Y"," NOT NULL",""),");")</f>
        <v>VERSION INTEGER);</v>
      </c>
      <c r="AE544" t="str">
        <f>VLOOKUP($E544,MAPPING!$B$2:$F$7,5,0)</f>
        <v>INTEGER</v>
      </c>
      <c r="AF544" s="13">
        <v>50.0</v>
      </c>
      <c r="AG544" s="11" t="s">
        <v>48</v>
      </c>
      <c r="AH544" s="11" t="s">
        <v>48</v>
      </c>
      <c r="AK544" t="str">
        <f>CONCATENATE(UPPER($D544)," ",AE544,IF(AE544="INTEGER","",CONCATENATE("(",AF544,")")),IF(AI544&lt;&gt;"",CONCATENATE(" DEFAULT ",AI544),""),IF(AG544="Y"," NOT NULL",""),");")</f>
        <v>VERSION INTEGER);</v>
      </c>
    </row>
    <row r="545" ht="15.75" customHeight="1">
      <c r="B545" s="35" t="s">
        <v>420</v>
      </c>
      <c r="C545" s="33">
        <v>0.0</v>
      </c>
      <c r="D545" s="36" t="s">
        <v>421</v>
      </c>
      <c r="E545" s="36" t="s">
        <v>7</v>
      </c>
      <c r="G545" t="s">
        <v>48</v>
      </c>
      <c r="H545" t="s">
        <v>48</v>
      </c>
      <c r="J545" t="str">
        <f>VLOOKUP($E545,MAPPING!$B$2:$F$7,2,0)</f>
        <v>STRING</v>
      </c>
      <c r="K545" s="37">
        <v>50.0</v>
      </c>
      <c r="L545" t="s">
        <v>48</v>
      </c>
      <c r="M545" t="s">
        <v>48</v>
      </c>
      <c r="O545" s="28" t="str">
        <f>CONCATENATE("DROP TABLE IF EXISTS ",UPPER($B$545),";",CHAR(10),"CREATE TABLE ",UPPER($B$545),"(")</f>
        <v>DROP TABLE IF EXISTS INDUSTRY_FACTOR_CORRELATION_TRANSPOSE;
CREATE TABLE INDUSTRY_FACTOR_CORRELATION_TRANSPOSE(</v>
      </c>
      <c r="P545" t="str">
        <f t="shared" ref="P545:P548" si="161">CONCATENATE(UPPER($D545)," ",J545,",")</f>
        <v>FACTOR_X STRING,</v>
      </c>
      <c r="Q545" t="str">
        <f>VLOOKUP($E545,MAPPING!$B$2:$F$7,3,0)</f>
        <v>VARCHAR</v>
      </c>
      <c r="R545" s="37">
        <v>50.0</v>
      </c>
      <c r="S545" s="27" t="s">
        <v>48</v>
      </c>
      <c r="T545" s="27" t="s">
        <v>48</v>
      </c>
      <c r="V545" s="28" t="str">
        <f>CONCATENATE("DROP TABLE IF EXISTS ",UPPER($B$545),";",CHAR(10),"CREATE TABLE ",UPPER($B$545),"(")</f>
        <v>DROP TABLE IF EXISTS INDUSTRY_FACTOR_CORRELATION_TRANSPOSE;
CREATE TABLE INDUSTRY_FACTOR_CORRELATION_TRANSPOSE(</v>
      </c>
      <c r="W545" t="str">
        <f t="shared" ref="W545:W548" si="162">CONCATENATE(UPPER($D545)," ",Q545,"(",R545,")",IF(U545&lt;&gt;"",CONCATENATE(" DEFAULT ",U545),""),IF(S545="Y"," NOT NULL",""),",")</f>
        <v>FACTOR_X VARCHAR(50),</v>
      </c>
      <c r="X545" t="str">
        <f>VLOOKUP($E545,MAPPING!$B$2:$F$7,4,0)</f>
        <v>VARCHAR2</v>
      </c>
      <c r="Y545" s="37">
        <v>50.0</v>
      </c>
      <c r="Z545" s="27" t="s">
        <v>48</v>
      </c>
      <c r="AA545" s="27" t="s">
        <v>48</v>
      </c>
      <c r="AC545" s="28" t="str">
        <f>CONCATENATE("DROP TABLE ",UPPER($B$545),";",CHAR(10),"CREATE TABLE ",UPPER($B$545),"(")</f>
        <v>DROP TABLE INDUSTRY_FACTOR_CORRELATION_TRANSPOSE;
CREATE TABLE INDUSTRY_FACTOR_CORRELATION_TRANSPOSE(</v>
      </c>
      <c r="AD545" s="29" t="str">
        <f t="shared" ref="AD545:AD548" si="163">CONCATENATE(UPPER($D545)," ",X545,IF(AE545="INTEGER","",CONCATENATE("(",AF545,")")) ,IF(AG545="Y"," NOT NULL",""),",")</f>
        <v>FACTOR_X VARCHAR2(50),</v>
      </c>
      <c r="AE545" t="str">
        <f>VLOOKUP($E545,MAPPING!$B$2:$F$7,5,0)</f>
        <v> VARCHAR</v>
      </c>
      <c r="AF545" s="37">
        <v>50.0</v>
      </c>
      <c r="AG545" s="11" t="s">
        <v>48</v>
      </c>
      <c r="AH545" s="11" t="s">
        <v>48</v>
      </c>
      <c r="AJ545" s="28" t="str">
        <f>CONCATENATE("DROP TABLE IF EXISTS ",UPPER($B$545),";",CHAR(10),"CREATE TABLE ",UPPER($B$545),"(")</f>
        <v>DROP TABLE IF EXISTS INDUSTRY_FACTOR_CORRELATION_TRANSPOSE;
CREATE TABLE INDUSTRY_FACTOR_CORRELATION_TRANSPOSE(</v>
      </c>
      <c r="AK545" t="str">
        <f t="shared" ref="AK545:AK548" si="164">CONCATENATE(UPPER($D545)," ",AE545,IF(AE545="INTEGER","",CONCATENATE("(",AF545,")")),IF(AI545&lt;&gt;"",CONCATENATE(" DEFAULT ",AI545),""),IF(AG545="Y"," NOT NULL",""),",")</f>
        <v>FACTOR_X  VARCHAR(50),</v>
      </c>
    </row>
    <row r="546" ht="15.75" customHeight="1">
      <c r="C546" s="33">
        <v>1.0</v>
      </c>
      <c r="D546" s="36" t="s">
        <v>282</v>
      </c>
      <c r="E546" s="36" t="s">
        <v>7</v>
      </c>
      <c r="G546" t="s">
        <v>48</v>
      </c>
      <c r="H546" t="s">
        <v>48</v>
      </c>
      <c r="J546" t="str">
        <f>VLOOKUP($E546,MAPPING!$B$2:$F$7,2,0)</f>
        <v>STRING</v>
      </c>
      <c r="K546" s="37">
        <v>50.0</v>
      </c>
      <c r="L546" t="s">
        <v>48</v>
      </c>
      <c r="M546" t="s">
        <v>48</v>
      </c>
      <c r="P546" t="str">
        <f t="shared" si="161"/>
        <v>REPORTING_DATE STRING,</v>
      </c>
      <c r="Q546" t="str">
        <f>VLOOKUP($E546,MAPPING!$B$2:$F$7,3,0)</f>
        <v>VARCHAR</v>
      </c>
      <c r="R546" s="37">
        <v>50.0</v>
      </c>
      <c r="S546" s="27" t="s">
        <v>48</v>
      </c>
      <c r="T546" s="27" t="s">
        <v>48</v>
      </c>
      <c r="W546" t="str">
        <f t="shared" si="162"/>
        <v>REPORTING_DATE VARCHAR(50),</v>
      </c>
      <c r="X546" t="str">
        <f>VLOOKUP($E546,MAPPING!$B$2:$F$7,4,0)</f>
        <v>VARCHAR2</v>
      </c>
      <c r="Y546" s="37">
        <v>50.0</v>
      </c>
      <c r="Z546" s="27" t="s">
        <v>48</v>
      </c>
      <c r="AA546" s="27" t="s">
        <v>48</v>
      </c>
      <c r="AD546" s="29" t="str">
        <f t="shared" si="163"/>
        <v>REPORTING_DATE VARCHAR2(50),</v>
      </c>
      <c r="AE546" t="str">
        <f>VLOOKUP($E546,MAPPING!$B$2:$F$7,5,0)</f>
        <v> VARCHAR</v>
      </c>
      <c r="AF546" s="37">
        <v>50.0</v>
      </c>
      <c r="AG546" s="11" t="s">
        <v>48</v>
      </c>
      <c r="AH546" s="11" t="s">
        <v>48</v>
      </c>
      <c r="AK546" t="str">
        <f t="shared" si="164"/>
        <v>REPORTING_DATE  VARCHAR(50),</v>
      </c>
    </row>
    <row r="547" ht="15.75" customHeight="1">
      <c r="C547" s="33">
        <v>2.0</v>
      </c>
      <c r="D547" s="36" t="s">
        <v>422</v>
      </c>
      <c r="E547" s="36" t="s">
        <v>7</v>
      </c>
      <c r="G547" t="s">
        <v>48</v>
      </c>
      <c r="H547" t="s">
        <v>48</v>
      </c>
      <c r="J547" t="str">
        <f>VLOOKUP($E547,MAPPING!$B$2:$F$7,2,0)</f>
        <v>STRING</v>
      </c>
      <c r="K547" s="37">
        <v>50.0</v>
      </c>
      <c r="L547" t="s">
        <v>48</v>
      </c>
      <c r="M547" t="s">
        <v>48</v>
      </c>
      <c r="P547" t="str">
        <f t="shared" si="161"/>
        <v>FACTOR_Y STRING,</v>
      </c>
      <c r="Q547" t="str">
        <f>VLOOKUP($E547,MAPPING!$B$2:$F$7,3,0)</f>
        <v>VARCHAR</v>
      </c>
      <c r="R547" s="37">
        <v>50.0</v>
      </c>
      <c r="S547" s="27" t="s">
        <v>48</v>
      </c>
      <c r="T547" s="27" t="s">
        <v>48</v>
      </c>
      <c r="W547" t="str">
        <f t="shared" si="162"/>
        <v>FACTOR_Y VARCHAR(50),</v>
      </c>
      <c r="X547" t="str">
        <f>VLOOKUP($E547,MAPPING!$B$2:$F$7,4,0)</f>
        <v>VARCHAR2</v>
      </c>
      <c r="Y547" s="37">
        <v>50.0</v>
      </c>
      <c r="Z547" s="27" t="s">
        <v>48</v>
      </c>
      <c r="AA547" s="27" t="s">
        <v>48</v>
      </c>
      <c r="AD547" s="29" t="str">
        <f t="shared" si="163"/>
        <v>FACTOR_Y VARCHAR2(50),</v>
      </c>
      <c r="AE547" t="str">
        <f>VLOOKUP($E547,MAPPING!$B$2:$F$7,5,0)</f>
        <v> VARCHAR</v>
      </c>
      <c r="AF547" s="37">
        <v>50.0</v>
      </c>
      <c r="AG547" s="11" t="s">
        <v>48</v>
      </c>
      <c r="AH547" s="11" t="s">
        <v>48</v>
      </c>
      <c r="AK547" t="str">
        <f t="shared" si="164"/>
        <v>FACTOR_Y  VARCHAR(50),</v>
      </c>
    </row>
    <row r="548" ht="15.75" customHeight="1">
      <c r="C548" s="33">
        <v>3.0</v>
      </c>
      <c r="D548" s="36" t="s">
        <v>412</v>
      </c>
      <c r="E548" s="36" t="s">
        <v>17</v>
      </c>
      <c r="G548" t="s">
        <v>48</v>
      </c>
      <c r="H548" t="s">
        <v>48</v>
      </c>
      <c r="J548" t="str">
        <f>VLOOKUP($E548,MAPPING!$B$2:$F$7,2,0)</f>
        <v>DECIMAL</v>
      </c>
      <c r="K548" s="37" t="s">
        <v>23</v>
      </c>
      <c r="L548" t="s">
        <v>48</v>
      </c>
      <c r="M548" t="s">
        <v>48</v>
      </c>
      <c r="P548" t="str">
        <f t="shared" si="161"/>
        <v>FACTOR_VALUE DECIMAL,</v>
      </c>
      <c r="Q548" t="str">
        <f>VLOOKUP($E548,MAPPING!$B$2:$F$7,3,0)</f>
        <v>DECIMAL</v>
      </c>
      <c r="R548" s="37" t="s">
        <v>23</v>
      </c>
      <c r="S548" s="27" t="s">
        <v>48</v>
      </c>
      <c r="T548" s="27" t="s">
        <v>48</v>
      </c>
      <c r="W548" t="str">
        <f t="shared" si="162"/>
        <v>FACTOR_VALUE DECIMAL(10,2),</v>
      </c>
      <c r="X548" t="str">
        <f>VLOOKUP($E548,MAPPING!$B$2:$F$7,4,0)</f>
        <v>DECIMAL</v>
      </c>
      <c r="Y548" s="37" t="s">
        <v>23</v>
      </c>
      <c r="Z548" s="27" t="s">
        <v>48</v>
      </c>
      <c r="AA548" s="27" t="s">
        <v>48</v>
      </c>
      <c r="AD548" s="29" t="str">
        <f t="shared" si="163"/>
        <v>FACTOR_VALUE DECIMAL(10,2),</v>
      </c>
      <c r="AE548" t="str">
        <f>VLOOKUP($E548,MAPPING!$B$2:$F$7,5,0)</f>
        <v>DECIMAL</v>
      </c>
      <c r="AF548" s="37" t="s">
        <v>23</v>
      </c>
      <c r="AG548" s="11" t="s">
        <v>48</v>
      </c>
      <c r="AH548" s="11" t="s">
        <v>48</v>
      </c>
      <c r="AK548" t="str">
        <f t="shared" si="164"/>
        <v>FACTOR_VALUE DECIMAL(10,2),</v>
      </c>
    </row>
    <row r="549" ht="15.75" customHeight="1">
      <c r="C549" s="33">
        <v>4.0</v>
      </c>
      <c r="D549" s="36" t="s">
        <v>223</v>
      </c>
      <c r="E549" s="36" t="s">
        <v>12</v>
      </c>
      <c r="G549" t="s">
        <v>48</v>
      </c>
      <c r="H549" t="s">
        <v>48</v>
      </c>
      <c r="J549" t="str">
        <f>VLOOKUP($E549,MAPPING!$B$2:$F$7,2,0)</f>
        <v>INT</v>
      </c>
      <c r="K549" s="13">
        <v>50.0</v>
      </c>
      <c r="L549" t="s">
        <v>48</v>
      </c>
      <c r="M549" t="s">
        <v>48</v>
      </c>
      <c r="P549" t="str">
        <f>CONCATENATE(UPPER($D549)," ",J549,")",CHAR(10),"ROW FORMAT DELIMITED FIELDS TERMINATED BY ',';",)</f>
        <v>VERSION INT)
ROW FORMAT DELIMITED FIELDS TERMINATED BY ',';</v>
      </c>
      <c r="Q549" t="str">
        <f>VLOOKUP($E549,MAPPING!$B$2:$F$7,3,0)</f>
        <v>INTEGER</v>
      </c>
      <c r="R549" s="13">
        <v>50.0</v>
      </c>
      <c r="S549" s="27" t="s">
        <v>48</v>
      </c>
      <c r="T549" s="27" t="s">
        <v>48</v>
      </c>
      <c r="W549" t="str">
        <f>CONCATENATE(UPPER($D549)," ",Q549,"(",R549,")",IF(U549&lt;&gt;"",CONCATENATE(" DEFAULT ",U549),""),IF(S549="Y"," NOT NULL",""),");")</f>
        <v>VERSION INTEGER(50));</v>
      </c>
      <c r="X549" t="str">
        <f>VLOOKUP($E549,MAPPING!$B$2:$F$7,4,0)</f>
        <v>INTEGER</v>
      </c>
      <c r="Y549" s="13">
        <v>50.0</v>
      </c>
      <c r="Z549" s="27" t="s">
        <v>48</v>
      </c>
      <c r="AA549" s="27" t="s">
        <v>48</v>
      </c>
      <c r="AD549" s="29" t="str">
        <f>CONCATENATE(UPPER($D549)," ",X549,IF(AE549="INTEGER","",CONCATENATE("(",AF549,")")) ,IF(AG549="Y"," NOT NULL",""),");")</f>
        <v>VERSION INTEGER);</v>
      </c>
      <c r="AE549" t="str">
        <f>VLOOKUP($E549,MAPPING!$B$2:$F$7,5,0)</f>
        <v>INTEGER</v>
      </c>
      <c r="AF549" s="13">
        <v>50.0</v>
      </c>
      <c r="AG549" s="11" t="s">
        <v>48</v>
      </c>
      <c r="AH549" s="11" t="s">
        <v>48</v>
      </c>
      <c r="AK549" t="str">
        <f>CONCATENATE(UPPER($D549)," ",AE549,IF(AE549="INTEGER","",CONCATENATE("(",AF549,")")),IF(AI549&lt;&gt;"",CONCATENATE(" DEFAULT ",AI549),""),IF(AG549="Y"," NOT NULL",""),");")</f>
        <v>VERSION INTEGER);</v>
      </c>
    </row>
    <row r="550" ht="15.75" customHeight="1">
      <c r="B550" s="35" t="s">
        <v>423</v>
      </c>
      <c r="C550" s="33">
        <v>0.0</v>
      </c>
      <c r="D550" s="36" t="s">
        <v>424</v>
      </c>
      <c r="E550" s="36" t="s">
        <v>7</v>
      </c>
      <c r="G550" t="s">
        <v>48</v>
      </c>
      <c r="H550" t="s">
        <v>48</v>
      </c>
      <c r="J550" t="str">
        <f>VLOOKUP($E550,MAPPING!$B$2:$F$7,2,0)</f>
        <v>STRING</v>
      </c>
      <c r="K550" s="37">
        <v>50.0</v>
      </c>
      <c r="L550" t="s">
        <v>48</v>
      </c>
      <c r="M550" t="s">
        <v>48</v>
      </c>
      <c r="O550" s="28" t="str">
        <f>CONCATENATE("DROP TABLE IF EXISTS ",UPPER($B$550),";",CHAR(10),"CREATE TABLE ",UPPER($B$550),"(")</f>
        <v>DROP TABLE IF EXISTS INDUSTRY_FACTOR_CORRELATION;
CREATE TABLE INDUSTRY_FACTOR_CORRELATION(</v>
      </c>
      <c r="P550" t="str">
        <f t="shared" ref="P550:P555" si="165">CONCATENATE(UPPER($D550)," ",J550,",")</f>
        <v>FACTOR STRING,</v>
      </c>
      <c r="Q550" t="str">
        <f>VLOOKUP($E550,MAPPING!$B$2:$F$7,3,0)</f>
        <v>VARCHAR</v>
      </c>
      <c r="R550" s="37">
        <v>50.0</v>
      </c>
      <c r="S550" s="27" t="s">
        <v>48</v>
      </c>
      <c r="T550" s="27" t="s">
        <v>48</v>
      </c>
      <c r="V550" s="28" t="str">
        <f>CONCATENATE("DROP TABLE IF EXISTS ",UPPER($B$550),";",CHAR(10),"CREATE TABLE ",UPPER($B$550),"(")</f>
        <v>DROP TABLE IF EXISTS INDUSTRY_FACTOR_CORRELATION;
CREATE TABLE INDUSTRY_FACTOR_CORRELATION(</v>
      </c>
      <c r="W550" t="str">
        <f t="shared" ref="W550:W555" si="166">CONCATENATE(UPPER($D550)," ",Q550,"(",R550,")",IF(U550&lt;&gt;"",CONCATENATE(" DEFAULT ",U550),""),IF(S550="Y"," NOT NULL",""),",")</f>
        <v>FACTOR VARCHAR(50),</v>
      </c>
      <c r="X550" t="str">
        <f>VLOOKUP($E550,MAPPING!$B$2:$F$7,4,0)</f>
        <v>VARCHAR2</v>
      </c>
      <c r="Y550" s="37">
        <v>50.0</v>
      </c>
      <c r="Z550" s="27" t="s">
        <v>48</v>
      </c>
      <c r="AA550" s="27" t="s">
        <v>48</v>
      </c>
      <c r="AC550" s="28" t="str">
        <f>CONCATENATE("DROP TABLE ",UPPER($B$550),";",CHAR(10),"CREATE TABLE ",UPPER($B$550),"(")</f>
        <v>DROP TABLE INDUSTRY_FACTOR_CORRELATION;
CREATE TABLE INDUSTRY_FACTOR_CORRELATION(</v>
      </c>
      <c r="AD550" s="29" t="str">
        <f t="shared" ref="AD550:AD555" si="167">CONCATENATE(UPPER($D550)," ",X550,IF(AE550="INTEGER","",CONCATENATE("(",AF550,")")) ,IF(AG550="Y"," NOT NULL",""),",")</f>
        <v>FACTOR VARCHAR2(50),</v>
      </c>
      <c r="AE550" t="str">
        <f>VLOOKUP($E550,MAPPING!$B$2:$F$7,5,0)</f>
        <v> VARCHAR</v>
      </c>
      <c r="AF550" s="37">
        <v>50.0</v>
      </c>
      <c r="AG550" s="11" t="s">
        <v>48</v>
      </c>
      <c r="AH550" s="11" t="s">
        <v>48</v>
      </c>
      <c r="AJ550" s="28" t="str">
        <f>CONCATENATE("DROP TABLE IF EXISTS ",UPPER($B$550),";",CHAR(10),"CREATE TABLE ",UPPER($B$550),"(")</f>
        <v>DROP TABLE IF EXISTS INDUSTRY_FACTOR_CORRELATION;
CREATE TABLE INDUSTRY_FACTOR_CORRELATION(</v>
      </c>
      <c r="AK550" t="str">
        <f t="shared" ref="AK550:AK555" si="168">CONCATENATE(UPPER($D550)," ",AE550,IF(AE550="INTEGER","",CONCATENATE("(",AF550,")")),IF(AI550&lt;&gt;"",CONCATENATE(" DEFAULT ",AI550),""),IF(AG550="Y"," NOT NULL",""),",")</f>
        <v>FACTOR  VARCHAR(50),</v>
      </c>
    </row>
    <row r="551" ht="15.75" customHeight="1">
      <c r="C551" s="33">
        <v>1.0</v>
      </c>
      <c r="D551" s="36" t="s">
        <v>425</v>
      </c>
      <c r="E551" s="36" t="s">
        <v>17</v>
      </c>
      <c r="G551" t="s">
        <v>48</v>
      </c>
      <c r="H551" t="s">
        <v>48</v>
      </c>
      <c r="J551" t="str">
        <f>VLOOKUP($E551,MAPPING!$B$2:$F$7,2,0)</f>
        <v>DECIMAL</v>
      </c>
      <c r="K551" s="37" t="s">
        <v>23</v>
      </c>
      <c r="L551" t="s">
        <v>48</v>
      </c>
      <c r="M551" t="s">
        <v>48</v>
      </c>
      <c r="P551" t="str">
        <f t="shared" si="165"/>
        <v>FACTOR1 DECIMAL,</v>
      </c>
      <c r="Q551" t="str">
        <f>VLOOKUP($E551,MAPPING!$B$2:$F$7,3,0)</f>
        <v>DECIMAL</v>
      </c>
      <c r="R551" s="37" t="s">
        <v>23</v>
      </c>
      <c r="S551" s="27" t="s">
        <v>48</v>
      </c>
      <c r="T551" s="27" t="s">
        <v>48</v>
      </c>
      <c r="W551" t="str">
        <f t="shared" si="166"/>
        <v>FACTOR1 DECIMAL(10,2),</v>
      </c>
      <c r="X551" t="str">
        <f>VLOOKUP($E551,MAPPING!$B$2:$F$7,4,0)</f>
        <v>DECIMAL</v>
      </c>
      <c r="Y551" s="37" t="s">
        <v>23</v>
      </c>
      <c r="Z551" s="27" t="s">
        <v>48</v>
      </c>
      <c r="AA551" s="27" t="s">
        <v>48</v>
      </c>
      <c r="AD551" s="29" t="str">
        <f t="shared" si="167"/>
        <v>FACTOR1 DECIMAL(10,2),</v>
      </c>
      <c r="AE551" t="str">
        <f>VLOOKUP($E551,MAPPING!$B$2:$F$7,5,0)</f>
        <v>DECIMAL</v>
      </c>
      <c r="AF551" s="37" t="s">
        <v>23</v>
      </c>
      <c r="AG551" s="11" t="s">
        <v>48</v>
      </c>
      <c r="AH551" s="11" t="s">
        <v>48</v>
      </c>
      <c r="AK551" t="str">
        <f t="shared" si="168"/>
        <v>FACTOR1 DECIMAL(10,2),</v>
      </c>
    </row>
    <row r="552" ht="15.75" customHeight="1">
      <c r="C552" s="33">
        <v>2.0</v>
      </c>
      <c r="D552" s="36" t="s">
        <v>426</v>
      </c>
      <c r="E552" s="36" t="s">
        <v>17</v>
      </c>
      <c r="G552" t="s">
        <v>48</v>
      </c>
      <c r="H552" t="s">
        <v>48</v>
      </c>
      <c r="J552" t="str">
        <f>VLOOKUP($E552,MAPPING!$B$2:$F$7,2,0)</f>
        <v>DECIMAL</v>
      </c>
      <c r="K552" s="37" t="s">
        <v>23</v>
      </c>
      <c r="L552" t="s">
        <v>48</v>
      </c>
      <c r="M552" t="s">
        <v>48</v>
      </c>
      <c r="P552" t="str">
        <f t="shared" si="165"/>
        <v>FACTOR2 DECIMAL,</v>
      </c>
      <c r="Q552" t="str">
        <f>VLOOKUP($E552,MAPPING!$B$2:$F$7,3,0)</f>
        <v>DECIMAL</v>
      </c>
      <c r="R552" s="37" t="s">
        <v>23</v>
      </c>
      <c r="S552" s="27" t="s">
        <v>48</v>
      </c>
      <c r="T552" s="27" t="s">
        <v>48</v>
      </c>
      <c r="W552" t="str">
        <f t="shared" si="166"/>
        <v>FACTOR2 DECIMAL(10,2),</v>
      </c>
      <c r="X552" t="str">
        <f>VLOOKUP($E552,MAPPING!$B$2:$F$7,4,0)</f>
        <v>DECIMAL</v>
      </c>
      <c r="Y552" s="37" t="s">
        <v>23</v>
      </c>
      <c r="Z552" s="27" t="s">
        <v>48</v>
      </c>
      <c r="AA552" s="27" t="s">
        <v>48</v>
      </c>
      <c r="AD552" s="29" t="str">
        <f t="shared" si="167"/>
        <v>FACTOR2 DECIMAL(10,2),</v>
      </c>
      <c r="AE552" t="str">
        <f>VLOOKUP($E552,MAPPING!$B$2:$F$7,5,0)</f>
        <v>DECIMAL</v>
      </c>
      <c r="AF552" s="37" t="s">
        <v>23</v>
      </c>
      <c r="AG552" s="11" t="s">
        <v>48</v>
      </c>
      <c r="AH552" s="11" t="s">
        <v>48</v>
      </c>
      <c r="AK552" t="str">
        <f t="shared" si="168"/>
        <v>FACTOR2 DECIMAL(10,2),</v>
      </c>
    </row>
    <row r="553" ht="15.75" customHeight="1">
      <c r="C553" s="33">
        <v>3.0</v>
      </c>
      <c r="D553" s="36" t="s">
        <v>427</v>
      </c>
      <c r="E553" s="36" t="s">
        <v>17</v>
      </c>
      <c r="G553" t="s">
        <v>48</v>
      </c>
      <c r="H553" t="s">
        <v>48</v>
      </c>
      <c r="J553" t="str">
        <f>VLOOKUP($E553,MAPPING!$B$2:$F$7,2,0)</f>
        <v>DECIMAL</v>
      </c>
      <c r="K553" s="37" t="s">
        <v>23</v>
      </c>
      <c r="L553" t="s">
        <v>48</v>
      </c>
      <c r="M553" t="s">
        <v>48</v>
      </c>
      <c r="P553" t="str">
        <f t="shared" si="165"/>
        <v>FACTOR3 DECIMAL,</v>
      </c>
      <c r="Q553" t="str">
        <f>VLOOKUP($E553,MAPPING!$B$2:$F$7,3,0)</f>
        <v>DECIMAL</v>
      </c>
      <c r="R553" s="37" t="s">
        <v>23</v>
      </c>
      <c r="S553" s="27" t="s">
        <v>48</v>
      </c>
      <c r="T553" s="27" t="s">
        <v>48</v>
      </c>
      <c r="W553" t="str">
        <f t="shared" si="166"/>
        <v>FACTOR3 DECIMAL(10,2),</v>
      </c>
      <c r="X553" t="str">
        <f>VLOOKUP($E553,MAPPING!$B$2:$F$7,4,0)</f>
        <v>DECIMAL</v>
      </c>
      <c r="Y553" s="37" t="s">
        <v>23</v>
      </c>
      <c r="Z553" s="27" t="s">
        <v>48</v>
      </c>
      <c r="AA553" s="27" t="s">
        <v>48</v>
      </c>
      <c r="AD553" s="29" t="str">
        <f t="shared" si="167"/>
        <v>FACTOR3 DECIMAL(10,2),</v>
      </c>
      <c r="AE553" t="str">
        <f>VLOOKUP($E553,MAPPING!$B$2:$F$7,5,0)</f>
        <v>DECIMAL</v>
      </c>
      <c r="AF553" s="37" t="s">
        <v>23</v>
      </c>
      <c r="AG553" s="11" t="s">
        <v>48</v>
      </c>
      <c r="AH553" s="11" t="s">
        <v>48</v>
      </c>
      <c r="AK553" t="str">
        <f t="shared" si="168"/>
        <v>FACTOR3 DECIMAL(10,2),</v>
      </c>
    </row>
    <row r="554" ht="15.75" customHeight="1">
      <c r="C554" s="33">
        <v>4.0</v>
      </c>
      <c r="D554" s="36" t="s">
        <v>428</v>
      </c>
      <c r="E554" s="36" t="s">
        <v>17</v>
      </c>
      <c r="G554" t="s">
        <v>48</v>
      </c>
      <c r="H554" t="s">
        <v>48</v>
      </c>
      <c r="J554" t="str">
        <f>VLOOKUP($E554,MAPPING!$B$2:$F$7,2,0)</f>
        <v>DECIMAL</v>
      </c>
      <c r="K554" s="37" t="s">
        <v>23</v>
      </c>
      <c r="L554" t="s">
        <v>48</v>
      </c>
      <c r="M554" t="s">
        <v>48</v>
      </c>
      <c r="P554" t="str">
        <f t="shared" si="165"/>
        <v>FACTOR4 DECIMAL,</v>
      </c>
      <c r="Q554" t="str">
        <f>VLOOKUP($E554,MAPPING!$B$2:$F$7,3,0)</f>
        <v>DECIMAL</v>
      </c>
      <c r="R554" s="37" t="s">
        <v>23</v>
      </c>
      <c r="S554" s="27" t="s">
        <v>48</v>
      </c>
      <c r="T554" s="27" t="s">
        <v>48</v>
      </c>
      <c r="W554" t="str">
        <f t="shared" si="166"/>
        <v>FACTOR4 DECIMAL(10,2),</v>
      </c>
      <c r="X554" t="str">
        <f>VLOOKUP($E554,MAPPING!$B$2:$F$7,4,0)</f>
        <v>DECIMAL</v>
      </c>
      <c r="Y554" s="37" t="s">
        <v>23</v>
      </c>
      <c r="Z554" s="27" t="s">
        <v>48</v>
      </c>
      <c r="AA554" s="27" t="s">
        <v>48</v>
      </c>
      <c r="AD554" s="29" t="str">
        <f t="shared" si="167"/>
        <v>FACTOR4 DECIMAL(10,2),</v>
      </c>
      <c r="AE554" t="str">
        <f>VLOOKUP($E554,MAPPING!$B$2:$F$7,5,0)</f>
        <v>DECIMAL</v>
      </c>
      <c r="AF554" s="37" t="s">
        <v>23</v>
      </c>
      <c r="AG554" s="11" t="s">
        <v>48</v>
      </c>
      <c r="AH554" s="11" t="s">
        <v>48</v>
      </c>
      <c r="AK554" t="str">
        <f t="shared" si="168"/>
        <v>FACTOR4 DECIMAL(10,2),</v>
      </c>
    </row>
    <row r="555" ht="15.75" customHeight="1">
      <c r="C555" s="33">
        <v>5.0</v>
      </c>
      <c r="D555" s="36" t="s">
        <v>282</v>
      </c>
      <c r="E555" s="36" t="s">
        <v>7</v>
      </c>
      <c r="G555" t="s">
        <v>48</v>
      </c>
      <c r="H555" t="s">
        <v>48</v>
      </c>
      <c r="J555" t="str">
        <f>VLOOKUP($E555,MAPPING!$B$2:$F$7,2,0)</f>
        <v>STRING</v>
      </c>
      <c r="K555" s="37">
        <v>50.0</v>
      </c>
      <c r="L555" t="s">
        <v>48</v>
      </c>
      <c r="M555" t="s">
        <v>48</v>
      </c>
      <c r="P555" t="str">
        <f t="shared" si="165"/>
        <v>REPORTING_DATE STRING,</v>
      </c>
      <c r="Q555" t="str">
        <f>VLOOKUP($E555,MAPPING!$B$2:$F$7,3,0)</f>
        <v>VARCHAR</v>
      </c>
      <c r="R555" s="37">
        <v>50.0</v>
      </c>
      <c r="S555" s="27" t="s">
        <v>48</v>
      </c>
      <c r="T555" s="27" t="s">
        <v>48</v>
      </c>
      <c r="W555" t="str">
        <f t="shared" si="166"/>
        <v>REPORTING_DATE VARCHAR(50),</v>
      </c>
      <c r="X555" t="str">
        <f>VLOOKUP($E555,MAPPING!$B$2:$F$7,4,0)</f>
        <v>VARCHAR2</v>
      </c>
      <c r="Y555" s="37">
        <v>50.0</v>
      </c>
      <c r="Z555" s="27" t="s">
        <v>48</v>
      </c>
      <c r="AA555" s="27" t="s">
        <v>48</v>
      </c>
      <c r="AD555" s="29" t="str">
        <f t="shared" si="167"/>
        <v>REPORTING_DATE VARCHAR2(50),</v>
      </c>
      <c r="AE555" t="str">
        <f>VLOOKUP($E555,MAPPING!$B$2:$F$7,5,0)</f>
        <v> VARCHAR</v>
      </c>
      <c r="AF555" s="37">
        <v>50.0</v>
      </c>
      <c r="AG555" s="11" t="s">
        <v>48</v>
      </c>
      <c r="AH555" s="11" t="s">
        <v>48</v>
      </c>
      <c r="AK555" t="str">
        <f t="shared" si="168"/>
        <v>REPORTING_DATE  VARCHAR(50),</v>
      </c>
    </row>
    <row r="556" ht="15.75" customHeight="1">
      <c r="C556" s="33">
        <v>6.0</v>
      </c>
      <c r="D556" s="36" t="s">
        <v>223</v>
      </c>
      <c r="E556" s="36" t="s">
        <v>12</v>
      </c>
      <c r="G556" t="s">
        <v>48</v>
      </c>
      <c r="H556" t="s">
        <v>48</v>
      </c>
      <c r="J556" t="str">
        <f>VLOOKUP($E556,MAPPING!$B$2:$F$7,2,0)</f>
        <v>INT</v>
      </c>
      <c r="K556" s="13">
        <v>50.0</v>
      </c>
      <c r="L556" t="s">
        <v>48</v>
      </c>
      <c r="M556" t="s">
        <v>48</v>
      </c>
      <c r="P556" t="str">
        <f>CONCATENATE(UPPER($D556)," ",J556,")",CHAR(10),"ROW FORMAT DELIMITED FIELDS TERMINATED BY ',';",)</f>
        <v>VERSION INT)
ROW FORMAT DELIMITED FIELDS TERMINATED BY ',';</v>
      </c>
      <c r="Q556" t="str">
        <f>VLOOKUP($E556,MAPPING!$B$2:$F$7,3,0)</f>
        <v>INTEGER</v>
      </c>
      <c r="R556" s="13">
        <v>50.0</v>
      </c>
      <c r="S556" s="27" t="s">
        <v>48</v>
      </c>
      <c r="T556" s="27" t="s">
        <v>48</v>
      </c>
      <c r="W556" t="str">
        <f>CONCATENATE(UPPER($D556)," ",Q556,"(",R556,")",IF(U556&lt;&gt;"",CONCATENATE(" DEFAULT ",U556),""),IF(S556="Y"," NOT NULL",""),");")</f>
        <v>VERSION INTEGER(50));</v>
      </c>
      <c r="X556" t="str">
        <f>VLOOKUP($E556,MAPPING!$B$2:$F$7,4,0)</f>
        <v>INTEGER</v>
      </c>
      <c r="Y556" s="13">
        <v>50.0</v>
      </c>
      <c r="Z556" s="27" t="s">
        <v>48</v>
      </c>
      <c r="AA556" s="27" t="s">
        <v>48</v>
      </c>
      <c r="AD556" s="29" t="str">
        <f>CONCATENATE(UPPER($D556)," ",X556,IF(AE556="INTEGER","",CONCATENATE("(",AF556,")")) ,IF(AG556="Y"," NOT NULL",""),");")</f>
        <v>VERSION INTEGER);</v>
      </c>
      <c r="AE556" t="str">
        <f>VLOOKUP($E556,MAPPING!$B$2:$F$7,5,0)</f>
        <v>INTEGER</v>
      </c>
      <c r="AF556" s="13">
        <v>50.0</v>
      </c>
      <c r="AG556" s="11" t="s">
        <v>48</v>
      </c>
      <c r="AH556" s="11" t="s">
        <v>48</v>
      </c>
      <c r="AK556" t="str">
        <f>CONCATENATE(UPPER($D556)," ",AE556,IF(AE556="INTEGER","",CONCATENATE("(",AF556,")")),IF(AI556&lt;&gt;"",CONCATENATE(" DEFAULT ",AI556),""),IF(AG556="Y"," NOT NULL",""),");")</f>
        <v>VERSION INTEGER);</v>
      </c>
    </row>
    <row r="557" ht="15.75" customHeight="1">
      <c r="B557" s="35" t="s">
        <v>429</v>
      </c>
      <c r="C557" s="33">
        <v>0.0</v>
      </c>
      <c r="D557" s="36" t="s">
        <v>284</v>
      </c>
      <c r="E557" s="36" t="s">
        <v>7</v>
      </c>
      <c r="G557" t="s">
        <v>48</v>
      </c>
      <c r="H557" t="s">
        <v>48</v>
      </c>
      <c r="J557" t="str">
        <f>VLOOKUP($E557,MAPPING!$B$2:$F$7,2,0)</f>
        <v>STRING</v>
      </c>
      <c r="K557" s="37">
        <v>50.0</v>
      </c>
      <c r="L557" t="s">
        <v>48</v>
      </c>
      <c r="M557" t="s">
        <v>48</v>
      </c>
      <c r="O557" s="28" t="str">
        <f>CONCATENATE("DROP TABLE IF EXISTS ",UPPER($B$557),";",CHAR(10),"CREATE TABLE ",UPPER($B$557),"(")</f>
        <v>DROP TABLE IF EXISTS INDUSTRY_FACTOR_MEAN;
CREATE TABLE INDUSTRY_FACTOR_MEAN(</v>
      </c>
      <c r="P557" t="str">
        <f t="shared" ref="P557:P559" si="169">CONCATENATE(UPPER($D557)," ",J557,",")</f>
        <v>ID STRING,</v>
      </c>
      <c r="Q557" t="str">
        <f>VLOOKUP($E557,MAPPING!$B$2:$F$7,3,0)</f>
        <v>VARCHAR</v>
      </c>
      <c r="R557" s="37">
        <v>50.0</v>
      </c>
      <c r="S557" s="27" t="s">
        <v>48</v>
      </c>
      <c r="T557" s="27" t="s">
        <v>48</v>
      </c>
      <c r="V557" s="28" t="str">
        <f>CONCATENATE("DROP TABLE IF EXISTS ",UPPER($B$557),";",CHAR(10),"CREATE TABLE ",UPPER($B$557),"(")</f>
        <v>DROP TABLE IF EXISTS INDUSTRY_FACTOR_MEAN;
CREATE TABLE INDUSTRY_FACTOR_MEAN(</v>
      </c>
      <c r="W557" t="str">
        <f t="shared" ref="W557:W559" si="170">CONCATENATE(UPPER($D557)," ",Q557,"(",R557,")",IF(U557&lt;&gt;"",CONCATENATE(" DEFAULT ",U557),""),IF(S557="Y"," NOT NULL",""),",")</f>
        <v>ID VARCHAR(50),</v>
      </c>
      <c r="X557" t="str">
        <f>VLOOKUP($E557,MAPPING!$B$2:$F$7,4,0)</f>
        <v>VARCHAR2</v>
      </c>
      <c r="Y557" s="37">
        <v>50.0</v>
      </c>
      <c r="Z557" s="27" t="s">
        <v>48</v>
      </c>
      <c r="AA557" s="27" t="s">
        <v>48</v>
      </c>
      <c r="AC557" s="28" t="str">
        <f>CONCATENATE("DROP TABLE ",UPPER($B$557),";",CHAR(10),"CREATE TABLE ",UPPER($B$557),"(")</f>
        <v>DROP TABLE INDUSTRY_FACTOR_MEAN;
CREATE TABLE INDUSTRY_FACTOR_MEAN(</v>
      </c>
      <c r="AD557" s="29" t="str">
        <f t="shared" ref="AD557:AD559" si="171">CONCATENATE(UPPER($D557)," ",X557,IF(AE557="INTEGER","",CONCATENATE("(",AF557,")")) ,IF(AG557="Y"," NOT NULL",""),",")</f>
        <v>ID VARCHAR2(50),</v>
      </c>
      <c r="AE557" t="str">
        <f>VLOOKUP($E557,MAPPING!$B$2:$F$7,5,0)</f>
        <v> VARCHAR</v>
      </c>
      <c r="AF557" s="37">
        <v>50.0</v>
      </c>
      <c r="AG557" s="11" t="s">
        <v>48</v>
      </c>
      <c r="AH557" s="11" t="s">
        <v>48</v>
      </c>
      <c r="AJ557" s="28" t="str">
        <f>CONCATENATE("DROP TABLE IF EXISTS ",UPPER($B$557),";",CHAR(10),"CREATE TABLE ",UPPER($B$557),"(")</f>
        <v>DROP TABLE IF EXISTS INDUSTRY_FACTOR_MEAN;
CREATE TABLE INDUSTRY_FACTOR_MEAN(</v>
      </c>
      <c r="AK557" t="str">
        <f t="shared" ref="AK557:AK559" si="172">CONCATENATE(UPPER($D557)," ",AE557,IF(AE557="INTEGER","",CONCATENATE("(",AF557,")")),IF(AI557&lt;&gt;"",CONCATENATE(" DEFAULT ",AI557),""),IF(AG557="Y"," NOT NULL",""),",")</f>
        <v>ID  VARCHAR(50),</v>
      </c>
    </row>
    <row r="558" ht="15.75" customHeight="1">
      <c r="C558" s="33">
        <v>1.0</v>
      </c>
      <c r="D558" s="36" t="s">
        <v>430</v>
      </c>
      <c r="E558" s="36" t="s">
        <v>17</v>
      </c>
      <c r="G558" t="s">
        <v>48</v>
      </c>
      <c r="H558" t="s">
        <v>48</v>
      </c>
      <c r="J558" t="str">
        <f>VLOOKUP($E558,MAPPING!$B$2:$F$7,2,0)</f>
        <v>DECIMAL</v>
      </c>
      <c r="K558" s="37" t="s">
        <v>23</v>
      </c>
      <c r="L558" t="s">
        <v>48</v>
      </c>
      <c r="M558" t="s">
        <v>48</v>
      </c>
      <c r="P558" t="str">
        <f t="shared" si="169"/>
        <v>MEAN DECIMAL,</v>
      </c>
      <c r="Q558" t="str">
        <f>VLOOKUP($E558,MAPPING!$B$2:$F$7,3,0)</f>
        <v>DECIMAL</v>
      </c>
      <c r="R558" s="37" t="s">
        <v>23</v>
      </c>
      <c r="S558" s="27" t="s">
        <v>48</v>
      </c>
      <c r="T558" s="27" t="s">
        <v>48</v>
      </c>
      <c r="W558" t="str">
        <f t="shared" si="170"/>
        <v>MEAN DECIMAL(10,2),</v>
      </c>
      <c r="X558" t="str">
        <f>VLOOKUP($E558,MAPPING!$B$2:$F$7,4,0)</f>
        <v>DECIMAL</v>
      </c>
      <c r="Y558" s="37" t="s">
        <v>23</v>
      </c>
      <c r="Z558" s="27" t="s">
        <v>48</v>
      </c>
      <c r="AA558" s="27" t="s">
        <v>48</v>
      </c>
      <c r="AD558" s="29" t="str">
        <f t="shared" si="171"/>
        <v>MEAN DECIMAL(10,2),</v>
      </c>
      <c r="AE558" t="str">
        <f>VLOOKUP($E558,MAPPING!$B$2:$F$7,5,0)</f>
        <v>DECIMAL</v>
      </c>
      <c r="AF558" s="37" t="s">
        <v>23</v>
      </c>
      <c r="AG558" s="11" t="s">
        <v>48</v>
      </c>
      <c r="AH558" s="11" t="s">
        <v>48</v>
      </c>
      <c r="AK558" t="str">
        <f t="shared" si="172"/>
        <v>MEAN DECIMAL(10,2),</v>
      </c>
    </row>
    <row r="559" ht="15.75" customHeight="1">
      <c r="C559" s="33">
        <v>2.0</v>
      </c>
      <c r="D559" s="36" t="s">
        <v>282</v>
      </c>
      <c r="E559" s="36" t="s">
        <v>7</v>
      </c>
      <c r="G559" t="s">
        <v>48</v>
      </c>
      <c r="H559" t="s">
        <v>48</v>
      </c>
      <c r="J559" t="str">
        <f>VLOOKUP($E559,MAPPING!$B$2:$F$7,2,0)</f>
        <v>STRING</v>
      </c>
      <c r="K559" s="37">
        <v>50.0</v>
      </c>
      <c r="L559" t="s">
        <v>48</v>
      </c>
      <c r="M559" t="s">
        <v>48</v>
      </c>
      <c r="P559" t="str">
        <f t="shared" si="169"/>
        <v>REPORTING_DATE STRING,</v>
      </c>
      <c r="Q559" t="str">
        <f>VLOOKUP($E559,MAPPING!$B$2:$F$7,3,0)</f>
        <v>VARCHAR</v>
      </c>
      <c r="R559" s="37">
        <v>50.0</v>
      </c>
      <c r="S559" s="27" t="s">
        <v>48</v>
      </c>
      <c r="T559" s="27" t="s">
        <v>48</v>
      </c>
      <c r="W559" t="str">
        <f t="shared" si="170"/>
        <v>REPORTING_DATE VARCHAR(50),</v>
      </c>
      <c r="X559" t="str">
        <f>VLOOKUP($E559,MAPPING!$B$2:$F$7,4,0)</f>
        <v>VARCHAR2</v>
      </c>
      <c r="Y559" s="37">
        <v>50.0</v>
      </c>
      <c r="Z559" s="27" t="s">
        <v>48</v>
      </c>
      <c r="AA559" s="27" t="s">
        <v>48</v>
      </c>
      <c r="AD559" s="29" t="str">
        <f t="shared" si="171"/>
        <v>REPORTING_DATE VARCHAR2(50),</v>
      </c>
      <c r="AE559" t="str">
        <f>VLOOKUP($E559,MAPPING!$B$2:$F$7,5,0)</f>
        <v> VARCHAR</v>
      </c>
      <c r="AF559" s="37">
        <v>50.0</v>
      </c>
      <c r="AG559" s="11" t="s">
        <v>48</v>
      </c>
      <c r="AH559" s="11" t="s">
        <v>48</v>
      </c>
      <c r="AK559" t="str">
        <f t="shared" si="172"/>
        <v>REPORTING_DATE  VARCHAR(50),</v>
      </c>
    </row>
    <row r="560" ht="15.75" customHeight="1">
      <c r="C560" s="33">
        <v>3.0</v>
      </c>
      <c r="D560" s="36" t="s">
        <v>223</v>
      </c>
      <c r="E560" s="36" t="s">
        <v>12</v>
      </c>
      <c r="G560" t="s">
        <v>48</v>
      </c>
      <c r="H560" t="s">
        <v>48</v>
      </c>
      <c r="J560" t="str">
        <f>VLOOKUP($E560,MAPPING!$B$2:$F$7,2,0)</f>
        <v>INT</v>
      </c>
      <c r="K560" s="13">
        <v>50.0</v>
      </c>
      <c r="L560" t="s">
        <v>48</v>
      </c>
      <c r="M560" t="s">
        <v>48</v>
      </c>
      <c r="P560" t="str">
        <f>CONCATENATE(UPPER($D560)," ",J560,")",CHAR(10),"ROW FORMAT DELIMITED FIELDS TERMINATED BY ',';",)</f>
        <v>VERSION INT)
ROW FORMAT DELIMITED FIELDS TERMINATED BY ',';</v>
      </c>
      <c r="Q560" t="str">
        <f>VLOOKUP($E560,MAPPING!$B$2:$F$7,3,0)</f>
        <v>INTEGER</v>
      </c>
      <c r="R560" s="13">
        <v>50.0</v>
      </c>
      <c r="S560" s="27" t="s">
        <v>48</v>
      </c>
      <c r="T560" s="27" t="s">
        <v>48</v>
      </c>
      <c r="W560" t="str">
        <f>CONCATENATE(UPPER($D560)," ",Q560,"(",R560,")",IF(U560&lt;&gt;"",CONCATENATE(" DEFAULT ",U560),""),IF(S560="Y"," NOT NULL",""),");")</f>
        <v>VERSION INTEGER(50));</v>
      </c>
      <c r="X560" t="str">
        <f>VLOOKUP($E560,MAPPING!$B$2:$F$7,4,0)</f>
        <v>INTEGER</v>
      </c>
      <c r="Y560" s="13">
        <v>50.0</v>
      </c>
      <c r="Z560" s="27" t="s">
        <v>48</v>
      </c>
      <c r="AA560" s="27" t="s">
        <v>48</v>
      </c>
      <c r="AD560" s="29" t="str">
        <f>CONCATENATE(UPPER($D560)," ",X560,IF(AE560="INTEGER","",CONCATENATE("(",AF560,")")) ,IF(AG560="Y"," NOT NULL",""),");")</f>
        <v>VERSION INTEGER);</v>
      </c>
      <c r="AE560" t="str">
        <f>VLOOKUP($E560,MAPPING!$B$2:$F$7,5,0)</f>
        <v>INTEGER</v>
      </c>
      <c r="AF560" s="13">
        <v>50.0</v>
      </c>
      <c r="AG560" s="11" t="s">
        <v>48</v>
      </c>
      <c r="AH560" s="11" t="s">
        <v>48</v>
      </c>
      <c r="AK560" t="str">
        <f>CONCATENATE(UPPER($D560)," ",AE560,IF(AE560="INTEGER","",CONCATENATE("(",AF560,")")),IF(AI560&lt;&gt;"",CONCATENATE(" DEFAULT ",AI560),""),IF(AG560="Y"," NOT NULL",""),");")</f>
        <v>VERSION INTEGER);</v>
      </c>
    </row>
    <row r="561" ht="15.75" customHeight="1">
      <c r="B561" s="35" t="s">
        <v>431</v>
      </c>
      <c r="C561" s="33">
        <v>0.0</v>
      </c>
      <c r="D561" s="36" t="s">
        <v>287</v>
      </c>
      <c r="E561" s="36" t="s">
        <v>12</v>
      </c>
      <c r="G561" t="s">
        <v>48</v>
      </c>
      <c r="H561" t="s">
        <v>48</v>
      </c>
      <c r="J561" t="str">
        <f>VLOOKUP($E561,MAPPING!$B$2:$F$7,2,0)</f>
        <v>INT</v>
      </c>
      <c r="K561" s="13">
        <v>50.0</v>
      </c>
      <c r="L561" t="s">
        <v>48</v>
      </c>
      <c r="M561" t="s">
        <v>48</v>
      </c>
      <c r="O561" s="28" t="str">
        <f>CONCATENATE("DROP TABLE IF EXISTS ",UPPER($B$561),";",CHAR(10),"CREATE TABLE ",UPPER($B$561),"(")</f>
        <v>DROP TABLE IF EXISTS INDUSTRY_FACTOR_SIMULATION_STAGE;
CREATE TABLE INDUSTRY_FACTOR_SIMULATION_STAGE(</v>
      </c>
      <c r="P561" t="str">
        <f t="shared" ref="P561:P565" si="173">CONCATENATE(UPPER($D561)," ",J561,",")</f>
        <v>ITERATION_ID INT,</v>
      </c>
      <c r="Q561" t="str">
        <f>VLOOKUP($E561,MAPPING!$B$2:$F$7,3,0)</f>
        <v>INTEGER</v>
      </c>
      <c r="R561" s="13">
        <v>50.0</v>
      </c>
      <c r="S561" s="27" t="s">
        <v>48</v>
      </c>
      <c r="T561" s="27" t="s">
        <v>48</v>
      </c>
      <c r="V561" s="28" t="str">
        <f>CONCATENATE("DROP TABLE IF EXISTS ",UPPER($B$561),";",CHAR(10),"CREATE TABLE ",UPPER($B$561),"(")</f>
        <v>DROP TABLE IF EXISTS INDUSTRY_FACTOR_SIMULATION_STAGE;
CREATE TABLE INDUSTRY_FACTOR_SIMULATION_STAGE(</v>
      </c>
      <c r="W561" t="str">
        <f t="shared" ref="W561:W565" si="174">CONCATENATE(UPPER($D561)," ",Q561,"(",R561,")",IF(U561&lt;&gt;"",CONCATENATE(" DEFAULT ",U561),""),IF(S561="Y"," NOT NULL",""),",")</f>
        <v>ITERATION_ID INTEGER(50),</v>
      </c>
      <c r="X561" t="str">
        <f>VLOOKUP($E561,MAPPING!$B$2:$F$7,4,0)</f>
        <v>INTEGER</v>
      </c>
      <c r="Y561" s="13">
        <v>50.0</v>
      </c>
      <c r="Z561" s="27" t="s">
        <v>48</v>
      </c>
      <c r="AA561" s="27" t="s">
        <v>48</v>
      </c>
      <c r="AC561" s="28" t="str">
        <f>CONCATENATE("DROP TABLE ",UPPER($B$561),";",CHAR(10),"CREATE TABLE ",UPPER($B$561),"(")</f>
        <v>DROP TABLE INDUSTRY_FACTOR_SIMULATION_STAGE;
CREATE TABLE INDUSTRY_FACTOR_SIMULATION_STAGE(</v>
      </c>
      <c r="AD561" s="29" t="str">
        <f t="shared" ref="AD561:AD565" si="175">CONCATENATE(UPPER($D561)," ",X561,IF(AE561="INTEGER","",CONCATENATE("(",AF561,")")) ,IF(AG561="Y"," NOT NULL",""),",")</f>
        <v>ITERATION_ID INTEGER,</v>
      </c>
      <c r="AE561" t="str">
        <f>VLOOKUP($E561,MAPPING!$B$2:$F$7,5,0)</f>
        <v>INTEGER</v>
      </c>
      <c r="AF561" s="13">
        <v>50.0</v>
      </c>
      <c r="AG561" s="11" t="s">
        <v>48</v>
      </c>
      <c r="AH561" s="11" t="s">
        <v>48</v>
      </c>
      <c r="AJ561" s="28" t="str">
        <f>CONCATENATE("DROP TABLE IF EXISTS ",UPPER($B$561),";",CHAR(10),"CREATE TABLE ",UPPER($B$561),"(")</f>
        <v>DROP TABLE IF EXISTS INDUSTRY_FACTOR_SIMULATION_STAGE;
CREATE TABLE INDUSTRY_FACTOR_SIMULATION_STAGE(</v>
      </c>
      <c r="AK561" t="str">
        <f t="shared" ref="AK561:AK565" si="176">CONCATENATE(UPPER($D561)," ",AE561,IF(AE561="INTEGER","",CONCATENATE("(",AF561,")")),IF(AI561&lt;&gt;"",CONCATENATE(" DEFAULT ",AI561),""),IF(AG561="Y"," NOT NULL",""),",")</f>
        <v>ITERATION_ID INTEGER,</v>
      </c>
    </row>
    <row r="562" ht="15.75" customHeight="1">
      <c r="C562" s="33">
        <v>1.0</v>
      </c>
      <c r="D562" s="36" t="s">
        <v>425</v>
      </c>
      <c r="E562" s="36" t="s">
        <v>17</v>
      </c>
      <c r="G562" t="s">
        <v>48</v>
      </c>
      <c r="H562" t="s">
        <v>48</v>
      </c>
      <c r="J562" t="str">
        <f>VLOOKUP($E562,MAPPING!$B$2:$F$7,2,0)</f>
        <v>DECIMAL</v>
      </c>
      <c r="K562" s="37" t="s">
        <v>23</v>
      </c>
      <c r="L562" t="s">
        <v>48</v>
      </c>
      <c r="M562" t="s">
        <v>48</v>
      </c>
      <c r="P562" t="str">
        <f t="shared" si="173"/>
        <v>FACTOR1 DECIMAL,</v>
      </c>
      <c r="Q562" t="str">
        <f>VLOOKUP($E562,MAPPING!$B$2:$F$7,3,0)</f>
        <v>DECIMAL</v>
      </c>
      <c r="R562" s="37" t="s">
        <v>23</v>
      </c>
      <c r="S562" s="27" t="s">
        <v>48</v>
      </c>
      <c r="T562" s="27" t="s">
        <v>48</v>
      </c>
      <c r="W562" t="str">
        <f t="shared" si="174"/>
        <v>FACTOR1 DECIMAL(10,2),</v>
      </c>
      <c r="X562" t="str">
        <f>VLOOKUP($E562,MAPPING!$B$2:$F$7,4,0)</f>
        <v>DECIMAL</v>
      </c>
      <c r="Y562" s="37" t="s">
        <v>23</v>
      </c>
      <c r="Z562" s="27" t="s">
        <v>48</v>
      </c>
      <c r="AA562" s="27" t="s">
        <v>48</v>
      </c>
      <c r="AD562" s="29" t="str">
        <f t="shared" si="175"/>
        <v>FACTOR1 DECIMAL(10,2),</v>
      </c>
      <c r="AE562" t="str">
        <f>VLOOKUP($E562,MAPPING!$B$2:$F$7,5,0)</f>
        <v>DECIMAL</v>
      </c>
      <c r="AF562" s="37" t="s">
        <v>23</v>
      </c>
      <c r="AG562" s="11" t="s">
        <v>48</v>
      </c>
      <c r="AH562" s="11" t="s">
        <v>48</v>
      </c>
      <c r="AK562" t="str">
        <f t="shared" si="176"/>
        <v>FACTOR1 DECIMAL(10,2),</v>
      </c>
    </row>
    <row r="563" ht="15.75" customHeight="1">
      <c r="C563" s="33">
        <v>2.0</v>
      </c>
      <c r="D563" s="36" t="s">
        <v>426</v>
      </c>
      <c r="E563" s="36" t="s">
        <v>17</v>
      </c>
      <c r="G563" t="s">
        <v>48</v>
      </c>
      <c r="H563" t="s">
        <v>48</v>
      </c>
      <c r="J563" t="str">
        <f>VLOOKUP($E563,MAPPING!$B$2:$F$7,2,0)</f>
        <v>DECIMAL</v>
      </c>
      <c r="K563" s="37" t="s">
        <v>23</v>
      </c>
      <c r="L563" t="s">
        <v>48</v>
      </c>
      <c r="M563" t="s">
        <v>48</v>
      </c>
      <c r="P563" t="str">
        <f t="shared" si="173"/>
        <v>FACTOR2 DECIMAL,</v>
      </c>
      <c r="Q563" t="str">
        <f>VLOOKUP($E563,MAPPING!$B$2:$F$7,3,0)</f>
        <v>DECIMAL</v>
      </c>
      <c r="R563" s="37" t="s">
        <v>23</v>
      </c>
      <c r="S563" s="27" t="s">
        <v>48</v>
      </c>
      <c r="T563" s="27" t="s">
        <v>48</v>
      </c>
      <c r="W563" t="str">
        <f t="shared" si="174"/>
        <v>FACTOR2 DECIMAL(10,2),</v>
      </c>
      <c r="X563" t="str">
        <f>VLOOKUP($E563,MAPPING!$B$2:$F$7,4,0)</f>
        <v>DECIMAL</v>
      </c>
      <c r="Y563" s="37" t="s">
        <v>23</v>
      </c>
      <c r="Z563" s="27" t="s">
        <v>48</v>
      </c>
      <c r="AA563" s="27" t="s">
        <v>48</v>
      </c>
      <c r="AD563" s="29" t="str">
        <f t="shared" si="175"/>
        <v>FACTOR2 DECIMAL(10,2),</v>
      </c>
      <c r="AE563" t="str">
        <f>VLOOKUP($E563,MAPPING!$B$2:$F$7,5,0)</f>
        <v>DECIMAL</v>
      </c>
      <c r="AF563" s="37" t="s">
        <v>23</v>
      </c>
      <c r="AG563" s="11" t="s">
        <v>48</v>
      </c>
      <c r="AH563" s="11" t="s">
        <v>48</v>
      </c>
      <c r="AK563" t="str">
        <f t="shared" si="176"/>
        <v>FACTOR2 DECIMAL(10,2),</v>
      </c>
    </row>
    <row r="564" ht="15.75" customHeight="1">
      <c r="C564" s="33">
        <v>3.0</v>
      </c>
      <c r="D564" s="36" t="s">
        <v>427</v>
      </c>
      <c r="E564" s="36" t="s">
        <v>17</v>
      </c>
      <c r="G564" t="s">
        <v>48</v>
      </c>
      <c r="H564" t="s">
        <v>48</v>
      </c>
      <c r="J564" t="str">
        <f>VLOOKUP($E564,MAPPING!$B$2:$F$7,2,0)</f>
        <v>DECIMAL</v>
      </c>
      <c r="K564" s="37" t="s">
        <v>23</v>
      </c>
      <c r="L564" t="s">
        <v>48</v>
      </c>
      <c r="M564" t="s">
        <v>48</v>
      </c>
      <c r="P564" t="str">
        <f t="shared" si="173"/>
        <v>FACTOR3 DECIMAL,</v>
      </c>
      <c r="Q564" t="str">
        <f>VLOOKUP($E564,MAPPING!$B$2:$F$7,3,0)</f>
        <v>DECIMAL</v>
      </c>
      <c r="R564" s="37" t="s">
        <v>23</v>
      </c>
      <c r="S564" s="27" t="s">
        <v>48</v>
      </c>
      <c r="T564" s="27" t="s">
        <v>48</v>
      </c>
      <c r="W564" t="str">
        <f t="shared" si="174"/>
        <v>FACTOR3 DECIMAL(10,2),</v>
      </c>
      <c r="X564" t="str">
        <f>VLOOKUP($E564,MAPPING!$B$2:$F$7,4,0)</f>
        <v>DECIMAL</v>
      </c>
      <c r="Y564" s="37" t="s">
        <v>23</v>
      </c>
      <c r="Z564" s="27" t="s">
        <v>48</v>
      </c>
      <c r="AA564" s="27" t="s">
        <v>48</v>
      </c>
      <c r="AD564" s="29" t="str">
        <f t="shared" si="175"/>
        <v>FACTOR3 DECIMAL(10,2),</v>
      </c>
      <c r="AE564" t="str">
        <f>VLOOKUP($E564,MAPPING!$B$2:$F$7,5,0)</f>
        <v>DECIMAL</v>
      </c>
      <c r="AF564" s="37" t="s">
        <v>23</v>
      </c>
      <c r="AG564" s="11" t="s">
        <v>48</v>
      </c>
      <c r="AH564" s="11" t="s">
        <v>48</v>
      </c>
      <c r="AK564" t="str">
        <f t="shared" si="176"/>
        <v>FACTOR3 DECIMAL(10,2),</v>
      </c>
    </row>
    <row r="565" ht="15.75" customHeight="1">
      <c r="C565" s="33">
        <v>4.0</v>
      </c>
      <c r="D565" s="36" t="s">
        <v>428</v>
      </c>
      <c r="E565" s="36" t="s">
        <v>17</v>
      </c>
      <c r="G565" t="s">
        <v>48</v>
      </c>
      <c r="H565" t="s">
        <v>48</v>
      </c>
      <c r="J565" t="str">
        <f>VLOOKUP($E565,MAPPING!$B$2:$F$7,2,0)</f>
        <v>DECIMAL</v>
      </c>
      <c r="K565" s="37" t="s">
        <v>23</v>
      </c>
      <c r="L565" t="s">
        <v>48</v>
      </c>
      <c r="M565" t="s">
        <v>48</v>
      </c>
      <c r="P565" t="str">
        <f t="shared" si="173"/>
        <v>FACTOR4 DECIMAL,</v>
      </c>
      <c r="Q565" t="str">
        <f>VLOOKUP($E565,MAPPING!$B$2:$F$7,3,0)</f>
        <v>DECIMAL</v>
      </c>
      <c r="R565" s="37" t="s">
        <v>23</v>
      </c>
      <c r="S565" s="27" t="s">
        <v>48</v>
      </c>
      <c r="T565" s="27" t="s">
        <v>48</v>
      </c>
      <c r="W565" t="str">
        <f t="shared" si="174"/>
        <v>FACTOR4 DECIMAL(10,2),</v>
      </c>
      <c r="X565" t="str">
        <f>VLOOKUP($E565,MAPPING!$B$2:$F$7,4,0)</f>
        <v>DECIMAL</v>
      </c>
      <c r="Y565" s="37" t="s">
        <v>23</v>
      </c>
      <c r="Z565" s="27" t="s">
        <v>48</v>
      </c>
      <c r="AA565" s="27" t="s">
        <v>48</v>
      </c>
      <c r="AD565" s="29" t="str">
        <f t="shared" si="175"/>
        <v>FACTOR4 DECIMAL(10,2),</v>
      </c>
      <c r="AE565" t="str">
        <f>VLOOKUP($E565,MAPPING!$B$2:$F$7,5,0)</f>
        <v>DECIMAL</v>
      </c>
      <c r="AF565" s="37" t="s">
        <v>23</v>
      </c>
      <c r="AG565" s="11" t="s">
        <v>48</v>
      </c>
      <c r="AH565" s="11" t="s">
        <v>48</v>
      </c>
      <c r="AK565" t="str">
        <f t="shared" si="176"/>
        <v>FACTOR4 DECIMAL(10,2),</v>
      </c>
    </row>
    <row r="566" ht="15.75" customHeight="1">
      <c r="C566" s="33">
        <v>5.0</v>
      </c>
      <c r="D566" s="36" t="s">
        <v>223</v>
      </c>
      <c r="E566" s="36" t="s">
        <v>12</v>
      </c>
      <c r="G566" t="s">
        <v>48</v>
      </c>
      <c r="H566" t="s">
        <v>48</v>
      </c>
      <c r="J566" t="str">
        <f>VLOOKUP($E566,MAPPING!$B$2:$F$7,2,0)</f>
        <v>INT</v>
      </c>
      <c r="K566" s="13">
        <v>50.0</v>
      </c>
      <c r="L566" t="s">
        <v>48</v>
      </c>
      <c r="M566" t="s">
        <v>48</v>
      </c>
      <c r="P566" t="str">
        <f>CONCATENATE(UPPER($D566)," ",J566,")",CHAR(10),"ROW FORMAT DELIMITED FIELDS TERMINATED BY ',';",)</f>
        <v>VERSION INT)
ROW FORMAT DELIMITED FIELDS TERMINATED BY ',';</v>
      </c>
      <c r="Q566" t="str">
        <f>VLOOKUP($E566,MAPPING!$B$2:$F$7,3,0)</f>
        <v>INTEGER</v>
      </c>
      <c r="R566" s="13">
        <v>50.0</v>
      </c>
      <c r="S566" s="27" t="s">
        <v>48</v>
      </c>
      <c r="T566" s="27" t="s">
        <v>48</v>
      </c>
      <c r="W566" t="str">
        <f>CONCATENATE(UPPER($D566)," ",Q566,"(",R566,")",IF(U566&lt;&gt;"",CONCATENATE(" DEFAULT ",U566),""),IF(S566="Y"," NOT NULL",""),");")</f>
        <v>VERSION INTEGER(50));</v>
      </c>
      <c r="X566" t="str">
        <f>VLOOKUP($E566,MAPPING!$B$2:$F$7,4,0)</f>
        <v>INTEGER</v>
      </c>
      <c r="Y566" s="13">
        <v>50.0</v>
      </c>
      <c r="Z566" s="27" t="s">
        <v>48</v>
      </c>
      <c r="AA566" s="27" t="s">
        <v>48</v>
      </c>
      <c r="AD566" s="29" t="str">
        <f>CONCATENATE(UPPER($D566)," ",X566,IF(AE566="INTEGER","",CONCATENATE("(",AF566,")")) ,IF(AG566="Y"," NOT NULL",""),");")</f>
        <v>VERSION INTEGER);</v>
      </c>
      <c r="AE566" t="str">
        <f>VLOOKUP($E566,MAPPING!$B$2:$F$7,5,0)</f>
        <v>INTEGER</v>
      </c>
      <c r="AF566" s="13">
        <v>50.0</v>
      </c>
      <c r="AG566" s="11" t="s">
        <v>48</v>
      </c>
      <c r="AH566" s="11" t="s">
        <v>48</v>
      </c>
      <c r="AK566" t="str">
        <f>CONCATENATE(UPPER($D566)," ",AE566,IF(AE566="INTEGER","",CONCATENATE("(",AF566,")")),IF(AI566&lt;&gt;"",CONCATENATE(" DEFAULT ",AI566),""),IF(AG566="Y"," NOT NULL",""),");")</f>
        <v>VERSION INTEGER);</v>
      </c>
    </row>
    <row r="567" ht="15.75" customHeight="1">
      <c r="B567" s="35" t="s">
        <v>432</v>
      </c>
      <c r="C567" s="33">
        <v>0.0</v>
      </c>
      <c r="D567" s="36" t="s">
        <v>287</v>
      </c>
      <c r="E567" s="36" t="s">
        <v>12</v>
      </c>
      <c r="G567" t="s">
        <v>48</v>
      </c>
      <c r="H567" t="s">
        <v>48</v>
      </c>
      <c r="J567" t="str">
        <f>VLOOKUP($E567,MAPPING!$B$2:$F$7,2,0)</f>
        <v>INT</v>
      </c>
      <c r="K567" s="13">
        <v>50.0</v>
      </c>
      <c r="L567" t="s">
        <v>48</v>
      </c>
      <c r="M567" t="s">
        <v>48</v>
      </c>
      <c r="O567" s="28" t="str">
        <f>CONCATENATE("DROP TABLE IF EXISTS ",UPPER($B$567),";",CHAR(10),"CREATE TABLE ",UPPER($B$567),"(")</f>
        <v>DROP TABLE IF EXISTS INDUSTRY_FACTOR_SIMULATION;
CREATE TABLE INDUSTRY_FACTOR_SIMULATION(</v>
      </c>
      <c r="P567" t="str">
        <f t="shared" ref="P567:P572" si="177">CONCATENATE(UPPER($D567)," ",J567,",")</f>
        <v>ITERATION_ID INT,</v>
      </c>
      <c r="Q567" t="str">
        <f>VLOOKUP($E567,MAPPING!$B$2:$F$7,3,0)</f>
        <v>INTEGER</v>
      </c>
      <c r="R567" s="13">
        <v>50.0</v>
      </c>
      <c r="S567" s="27" t="s">
        <v>48</v>
      </c>
      <c r="T567" s="27" t="s">
        <v>48</v>
      </c>
      <c r="V567" s="28" t="str">
        <f>CONCATENATE("DROP TABLE IF EXISTS ",UPPER($B$567),";",CHAR(10),"CREATE TABLE ",UPPER($B$567),"(")</f>
        <v>DROP TABLE IF EXISTS INDUSTRY_FACTOR_SIMULATION;
CREATE TABLE INDUSTRY_FACTOR_SIMULATION(</v>
      </c>
      <c r="W567" t="str">
        <f t="shared" ref="W567:W572" si="178">CONCATENATE(UPPER($D567)," ",Q567,"(",R567,")",IF(U567&lt;&gt;"",CONCATENATE(" DEFAULT ",U567),""),IF(S567="Y"," NOT NULL",""),",")</f>
        <v>ITERATION_ID INTEGER(50),</v>
      </c>
      <c r="X567" t="str">
        <f>VLOOKUP($E567,MAPPING!$B$2:$F$7,4,0)</f>
        <v>INTEGER</v>
      </c>
      <c r="Y567" s="13">
        <v>50.0</v>
      </c>
      <c r="Z567" s="27" t="s">
        <v>48</v>
      </c>
      <c r="AA567" s="27" t="s">
        <v>48</v>
      </c>
      <c r="AC567" s="28" t="str">
        <f>CONCATENATE("DROP TABLE ",UPPER($B$567),";",CHAR(10),"CREATE TABLE ",UPPER($B$567),"(")</f>
        <v>DROP TABLE INDUSTRY_FACTOR_SIMULATION;
CREATE TABLE INDUSTRY_FACTOR_SIMULATION(</v>
      </c>
      <c r="AD567" s="29" t="str">
        <f t="shared" ref="AD567:AD572" si="179">CONCATENATE(UPPER($D567)," ",X567,IF(AE567="INTEGER","",CONCATENATE("(",AF567,")")) ,IF(AG567="Y"," NOT NULL",""),",")</f>
        <v>ITERATION_ID INTEGER,</v>
      </c>
      <c r="AE567" t="str">
        <f>VLOOKUP($E567,MAPPING!$B$2:$F$7,5,0)</f>
        <v>INTEGER</v>
      </c>
      <c r="AF567" s="13">
        <v>50.0</v>
      </c>
      <c r="AG567" s="11" t="s">
        <v>48</v>
      </c>
      <c r="AH567" s="11" t="s">
        <v>48</v>
      </c>
      <c r="AJ567" s="28" t="str">
        <f>CONCATENATE("DROP TABLE IF EXISTS ",UPPER($B$567),";",CHAR(10),"CREATE TABLE ",UPPER($B$567),"(")</f>
        <v>DROP TABLE IF EXISTS INDUSTRY_FACTOR_SIMULATION;
CREATE TABLE INDUSTRY_FACTOR_SIMULATION(</v>
      </c>
      <c r="AK567" t="str">
        <f t="shared" ref="AK567:AK572" si="180">CONCATENATE(UPPER($D567)," ",AE567,IF(AE567="INTEGER","",CONCATENATE("(",AF567,")")),IF(AI567&lt;&gt;"",CONCATENATE(" DEFAULT ",AI567),""),IF(AG567="Y"," NOT NULL",""),",")</f>
        <v>ITERATION_ID INTEGER,</v>
      </c>
    </row>
    <row r="568" ht="15.75" customHeight="1">
      <c r="C568" s="33">
        <v>1.0</v>
      </c>
      <c r="D568" s="36" t="s">
        <v>425</v>
      </c>
      <c r="E568" s="36" t="s">
        <v>17</v>
      </c>
      <c r="G568" t="s">
        <v>48</v>
      </c>
      <c r="H568" t="s">
        <v>48</v>
      </c>
      <c r="J568" t="str">
        <f>VLOOKUP($E568,MAPPING!$B$2:$F$7,2,0)</f>
        <v>DECIMAL</v>
      </c>
      <c r="K568" s="37" t="s">
        <v>23</v>
      </c>
      <c r="L568" t="s">
        <v>48</v>
      </c>
      <c r="M568" t="s">
        <v>48</v>
      </c>
      <c r="P568" t="str">
        <f t="shared" si="177"/>
        <v>FACTOR1 DECIMAL,</v>
      </c>
      <c r="Q568" t="str">
        <f>VLOOKUP($E568,MAPPING!$B$2:$F$7,3,0)</f>
        <v>DECIMAL</v>
      </c>
      <c r="R568" s="37" t="s">
        <v>23</v>
      </c>
      <c r="S568" s="27" t="s">
        <v>48</v>
      </c>
      <c r="T568" s="27" t="s">
        <v>48</v>
      </c>
      <c r="W568" t="str">
        <f t="shared" si="178"/>
        <v>FACTOR1 DECIMAL(10,2),</v>
      </c>
      <c r="X568" t="str">
        <f>VLOOKUP($E568,MAPPING!$B$2:$F$7,4,0)</f>
        <v>DECIMAL</v>
      </c>
      <c r="Y568" s="37" t="s">
        <v>23</v>
      </c>
      <c r="Z568" s="27" t="s">
        <v>48</v>
      </c>
      <c r="AA568" s="27" t="s">
        <v>48</v>
      </c>
      <c r="AD568" s="29" t="str">
        <f t="shared" si="179"/>
        <v>FACTOR1 DECIMAL(10,2),</v>
      </c>
      <c r="AE568" t="str">
        <f>VLOOKUP($E568,MAPPING!$B$2:$F$7,5,0)</f>
        <v>DECIMAL</v>
      </c>
      <c r="AF568" s="37" t="s">
        <v>23</v>
      </c>
      <c r="AG568" s="11" t="s">
        <v>48</v>
      </c>
      <c r="AH568" s="11" t="s">
        <v>48</v>
      </c>
      <c r="AK568" t="str">
        <f t="shared" si="180"/>
        <v>FACTOR1 DECIMAL(10,2),</v>
      </c>
    </row>
    <row r="569" ht="15.75" customHeight="1">
      <c r="C569" s="33">
        <v>2.0</v>
      </c>
      <c r="D569" s="36" t="s">
        <v>426</v>
      </c>
      <c r="E569" s="36" t="s">
        <v>17</v>
      </c>
      <c r="G569" t="s">
        <v>48</v>
      </c>
      <c r="H569" t="s">
        <v>48</v>
      </c>
      <c r="J569" t="str">
        <f>VLOOKUP($E569,MAPPING!$B$2:$F$7,2,0)</f>
        <v>DECIMAL</v>
      </c>
      <c r="K569" s="37" t="s">
        <v>23</v>
      </c>
      <c r="L569" t="s">
        <v>48</v>
      </c>
      <c r="M569" t="s">
        <v>48</v>
      </c>
      <c r="P569" t="str">
        <f t="shared" si="177"/>
        <v>FACTOR2 DECIMAL,</v>
      </c>
      <c r="Q569" t="str">
        <f>VLOOKUP($E569,MAPPING!$B$2:$F$7,3,0)</f>
        <v>DECIMAL</v>
      </c>
      <c r="R569" s="37" t="s">
        <v>23</v>
      </c>
      <c r="S569" s="27" t="s">
        <v>48</v>
      </c>
      <c r="T569" s="27" t="s">
        <v>48</v>
      </c>
      <c r="W569" t="str">
        <f t="shared" si="178"/>
        <v>FACTOR2 DECIMAL(10,2),</v>
      </c>
      <c r="X569" t="str">
        <f>VLOOKUP($E569,MAPPING!$B$2:$F$7,4,0)</f>
        <v>DECIMAL</v>
      </c>
      <c r="Y569" s="37" t="s">
        <v>23</v>
      </c>
      <c r="Z569" s="27" t="s">
        <v>48</v>
      </c>
      <c r="AA569" s="27" t="s">
        <v>48</v>
      </c>
      <c r="AD569" s="29" t="str">
        <f t="shared" si="179"/>
        <v>FACTOR2 DECIMAL(10,2),</v>
      </c>
      <c r="AE569" t="str">
        <f>VLOOKUP($E569,MAPPING!$B$2:$F$7,5,0)</f>
        <v>DECIMAL</v>
      </c>
      <c r="AF569" s="37" t="s">
        <v>23</v>
      </c>
      <c r="AG569" s="11" t="s">
        <v>48</v>
      </c>
      <c r="AH569" s="11" t="s">
        <v>48</v>
      </c>
      <c r="AK569" t="str">
        <f t="shared" si="180"/>
        <v>FACTOR2 DECIMAL(10,2),</v>
      </c>
    </row>
    <row r="570" ht="15.75" customHeight="1">
      <c r="C570" s="33">
        <v>3.0</v>
      </c>
      <c r="D570" s="36" t="s">
        <v>427</v>
      </c>
      <c r="E570" s="36" t="s">
        <v>17</v>
      </c>
      <c r="G570" t="s">
        <v>48</v>
      </c>
      <c r="H570" t="s">
        <v>48</v>
      </c>
      <c r="J570" t="str">
        <f>VLOOKUP($E570,MAPPING!$B$2:$F$7,2,0)</f>
        <v>DECIMAL</v>
      </c>
      <c r="K570" s="37" t="s">
        <v>23</v>
      </c>
      <c r="L570" t="s">
        <v>48</v>
      </c>
      <c r="M570" t="s">
        <v>48</v>
      </c>
      <c r="P570" t="str">
        <f t="shared" si="177"/>
        <v>FACTOR3 DECIMAL,</v>
      </c>
      <c r="Q570" t="str">
        <f>VLOOKUP($E570,MAPPING!$B$2:$F$7,3,0)</f>
        <v>DECIMAL</v>
      </c>
      <c r="R570" s="37" t="s">
        <v>23</v>
      </c>
      <c r="S570" s="27" t="s">
        <v>48</v>
      </c>
      <c r="T570" s="27" t="s">
        <v>48</v>
      </c>
      <c r="W570" t="str">
        <f t="shared" si="178"/>
        <v>FACTOR3 DECIMAL(10,2),</v>
      </c>
      <c r="X570" t="str">
        <f>VLOOKUP($E570,MAPPING!$B$2:$F$7,4,0)</f>
        <v>DECIMAL</v>
      </c>
      <c r="Y570" s="37" t="s">
        <v>23</v>
      </c>
      <c r="Z570" s="27" t="s">
        <v>48</v>
      </c>
      <c r="AA570" s="27" t="s">
        <v>48</v>
      </c>
      <c r="AD570" s="29" t="str">
        <f t="shared" si="179"/>
        <v>FACTOR3 DECIMAL(10,2),</v>
      </c>
      <c r="AE570" t="str">
        <f>VLOOKUP($E570,MAPPING!$B$2:$F$7,5,0)</f>
        <v>DECIMAL</v>
      </c>
      <c r="AF570" s="37" t="s">
        <v>23</v>
      </c>
      <c r="AG570" s="11" t="s">
        <v>48</v>
      </c>
      <c r="AH570" s="11" t="s">
        <v>48</v>
      </c>
      <c r="AK570" t="str">
        <f t="shared" si="180"/>
        <v>FACTOR3 DECIMAL(10,2),</v>
      </c>
    </row>
    <row r="571" ht="15.75" customHeight="1">
      <c r="C571" s="33">
        <v>4.0</v>
      </c>
      <c r="D571" s="36" t="s">
        <v>428</v>
      </c>
      <c r="E571" s="36" t="s">
        <v>17</v>
      </c>
      <c r="G571" t="s">
        <v>48</v>
      </c>
      <c r="H571" t="s">
        <v>48</v>
      </c>
      <c r="J571" t="str">
        <f>VLOOKUP($E571,MAPPING!$B$2:$F$7,2,0)</f>
        <v>DECIMAL</v>
      </c>
      <c r="K571" s="37" t="s">
        <v>23</v>
      </c>
      <c r="L571" t="s">
        <v>48</v>
      </c>
      <c r="M571" t="s">
        <v>48</v>
      </c>
      <c r="P571" t="str">
        <f t="shared" si="177"/>
        <v>FACTOR4 DECIMAL,</v>
      </c>
      <c r="Q571" t="str">
        <f>VLOOKUP($E571,MAPPING!$B$2:$F$7,3,0)</f>
        <v>DECIMAL</v>
      </c>
      <c r="R571" s="37" t="s">
        <v>23</v>
      </c>
      <c r="S571" s="27" t="s">
        <v>48</v>
      </c>
      <c r="T571" s="27" t="s">
        <v>48</v>
      </c>
      <c r="W571" t="str">
        <f t="shared" si="178"/>
        <v>FACTOR4 DECIMAL(10,2),</v>
      </c>
      <c r="X571" t="str">
        <f>VLOOKUP($E571,MAPPING!$B$2:$F$7,4,0)</f>
        <v>DECIMAL</v>
      </c>
      <c r="Y571" s="37" t="s">
        <v>23</v>
      </c>
      <c r="Z571" s="27" t="s">
        <v>48</v>
      </c>
      <c r="AA571" s="27" t="s">
        <v>48</v>
      </c>
      <c r="AD571" s="29" t="str">
        <f t="shared" si="179"/>
        <v>FACTOR4 DECIMAL(10,2),</v>
      </c>
      <c r="AE571" t="str">
        <f>VLOOKUP($E571,MAPPING!$B$2:$F$7,5,0)</f>
        <v>DECIMAL</v>
      </c>
      <c r="AF571" s="37" t="s">
        <v>23</v>
      </c>
      <c r="AG571" s="11" t="s">
        <v>48</v>
      </c>
      <c r="AH571" s="11" t="s">
        <v>48</v>
      </c>
      <c r="AK571" t="str">
        <f t="shared" si="180"/>
        <v>FACTOR4 DECIMAL(10,2),</v>
      </c>
    </row>
    <row r="572" ht="15.75" customHeight="1">
      <c r="C572" s="33">
        <v>5.0</v>
      </c>
      <c r="D572" s="36" t="s">
        <v>282</v>
      </c>
      <c r="E572" s="36" t="s">
        <v>7</v>
      </c>
      <c r="G572" t="s">
        <v>48</v>
      </c>
      <c r="H572" t="s">
        <v>48</v>
      </c>
      <c r="J572" t="str">
        <f>VLOOKUP($E572,MAPPING!$B$2:$F$7,2,0)</f>
        <v>STRING</v>
      </c>
      <c r="K572" s="37">
        <v>50.0</v>
      </c>
      <c r="L572" t="s">
        <v>48</v>
      </c>
      <c r="M572" t="s">
        <v>48</v>
      </c>
      <c r="P572" t="str">
        <f t="shared" si="177"/>
        <v>REPORTING_DATE STRING,</v>
      </c>
      <c r="Q572" t="str">
        <f>VLOOKUP($E572,MAPPING!$B$2:$F$7,3,0)</f>
        <v>VARCHAR</v>
      </c>
      <c r="R572" s="37">
        <v>50.0</v>
      </c>
      <c r="S572" s="27" t="s">
        <v>48</v>
      </c>
      <c r="T572" s="27" t="s">
        <v>48</v>
      </c>
      <c r="W572" t="str">
        <f t="shared" si="178"/>
        <v>REPORTING_DATE VARCHAR(50),</v>
      </c>
      <c r="X572" t="str">
        <f>VLOOKUP($E572,MAPPING!$B$2:$F$7,4,0)</f>
        <v>VARCHAR2</v>
      </c>
      <c r="Y572" s="37">
        <v>50.0</v>
      </c>
      <c r="Z572" s="27" t="s">
        <v>48</v>
      </c>
      <c r="AA572" s="27" t="s">
        <v>48</v>
      </c>
      <c r="AD572" s="29" t="str">
        <f t="shared" si="179"/>
        <v>REPORTING_DATE VARCHAR2(50),</v>
      </c>
      <c r="AE572" t="str">
        <f>VLOOKUP($E572,MAPPING!$B$2:$F$7,5,0)</f>
        <v> VARCHAR</v>
      </c>
      <c r="AF572" s="37">
        <v>50.0</v>
      </c>
      <c r="AG572" s="11" t="s">
        <v>48</v>
      </c>
      <c r="AH572" s="11" t="s">
        <v>48</v>
      </c>
      <c r="AK572" t="str">
        <f t="shared" si="180"/>
        <v>REPORTING_DATE  VARCHAR(50),</v>
      </c>
    </row>
    <row r="573" ht="15.75" customHeight="1">
      <c r="C573" s="33">
        <v>6.0</v>
      </c>
      <c r="D573" s="36" t="s">
        <v>223</v>
      </c>
      <c r="E573" s="36" t="s">
        <v>12</v>
      </c>
      <c r="G573" t="s">
        <v>48</v>
      </c>
      <c r="H573" t="s">
        <v>48</v>
      </c>
      <c r="J573" t="str">
        <f>VLOOKUP($E573,MAPPING!$B$2:$F$7,2,0)</f>
        <v>INT</v>
      </c>
      <c r="K573" s="13">
        <v>50.0</v>
      </c>
      <c r="L573" t="s">
        <v>48</v>
      </c>
      <c r="M573" t="s">
        <v>48</v>
      </c>
      <c r="P573" t="str">
        <f>CONCATENATE(UPPER($D573)," ",J573,")",CHAR(10),"ROW FORMAT DELIMITED FIELDS TERMINATED BY ',';",)</f>
        <v>VERSION INT)
ROW FORMAT DELIMITED FIELDS TERMINATED BY ',';</v>
      </c>
      <c r="Q573" t="str">
        <f>VLOOKUP($E573,MAPPING!$B$2:$F$7,3,0)</f>
        <v>INTEGER</v>
      </c>
      <c r="R573" s="13">
        <v>50.0</v>
      </c>
      <c r="S573" s="27" t="s">
        <v>48</v>
      </c>
      <c r="T573" s="27" t="s">
        <v>48</v>
      </c>
      <c r="W573" t="str">
        <f>CONCATENATE(UPPER($D573)," ",Q573,"(",R573,")",IF(U573&lt;&gt;"",CONCATENATE(" DEFAULT ",U573),""),IF(S573="Y"," NOT NULL",""),");")</f>
        <v>VERSION INTEGER(50));</v>
      </c>
      <c r="X573" t="str">
        <f>VLOOKUP($E573,MAPPING!$B$2:$F$7,4,0)</f>
        <v>INTEGER</v>
      </c>
      <c r="Y573" s="13">
        <v>50.0</v>
      </c>
      <c r="Z573" s="27" t="s">
        <v>48</v>
      </c>
      <c r="AA573" s="27" t="s">
        <v>48</v>
      </c>
      <c r="AD573" s="29" t="str">
        <f>CONCATENATE(UPPER($D573)," ",X573,IF(AE573="INTEGER","",CONCATENATE("(",AF573,")")) ,IF(AG573="Y"," NOT NULL",""),");")</f>
        <v>VERSION INTEGER);</v>
      </c>
      <c r="AE573" t="str">
        <f>VLOOKUP($E573,MAPPING!$B$2:$F$7,5,0)</f>
        <v>INTEGER</v>
      </c>
      <c r="AF573" s="13">
        <v>50.0</v>
      </c>
      <c r="AG573" s="11" t="s">
        <v>48</v>
      </c>
      <c r="AH573" s="11" t="s">
        <v>48</v>
      </c>
      <c r="AK573" t="str">
        <f>CONCATENATE(UPPER($D573)," ",AE573,IF(AE573="INTEGER","",CONCATENATE("(",AF573,")")),IF(AI573&lt;&gt;"",CONCATENATE(" DEFAULT ",AI573),""),IF(AG573="Y"," NOT NULL",""),");")</f>
        <v>VERSION INTEGER);</v>
      </c>
    </row>
    <row r="574" ht="15.75" customHeight="1">
      <c r="B574" s="35" t="s">
        <v>433</v>
      </c>
      <c r="C574" s="33">
        <v>0.0</v>
      </c>
      <c r="D574" s="36" t="s">
        <v>287</v>
      </c>
      <c r="E574" s="36" t="s">
        <v>12</v>
      </c>
      <c r="G574" t="s">
        <v>48</v>
      </c>
      <c r="H574" t="s">
        <v>48</v>
      </c>
      <c r="J574" t="str">
        <f>VLOOKUP($E574,MAPPING!$B$2:$F$7,2,0)</f>
        <v>INT</v>
      </c>
      <c r="K574" s="13">
        <v>50.0</v>
      </c>
      <c r="L574" t="s">
        <v>48</v>
      </c>
      <c r="M574" t="s">
        <v>48</v>
      </c>
      <c r="O574" s="28" t="str">
        <f>CONCATENATE("DROP TABLE IF EXISTS ",UPPER($B$574),";",CHAR(10),"CREATE TABLE ",UPPER($B$574),"(")</f>
        <v>DROP TABLE IF EXISTS INDUSTRY_FACTOR_TRANSPOSE;
CREATE TABLE INDUSTRY_FACTOR_TRANSPOSE(</v>
      </c>
      <c r="P574" t="str">
        <f t="shared" ref="P574:P577" si="181">CONCATENATE(UPPER($D574)," ",J574,",")</f>
        <v>ITERATION_ID INT,</v>
      </c>
      <c r="Q574" t="str">
        <f>VLOOKUP($E574,MAPPING!$B$2:$F$7,3,0)</f>
        <v>INTEGER</v>
      </c>
      <c r="R574" s="13">
        <v>50.0</v>
      </c>
      <c r="S574" s="27" t="s">
        <v>48</v>
      </c>
      <c r="T574" s="27" t="s">
        <v>48</v>
      </c>
      <c r="V574" s="28" t="str">
        <f>CONCATENATE("DROP TABLE IF EXISTS ",UPPER($B$574),";",CHAR(10),"CREATE TABLE ",UPPER($B$574),"(")</f>
        <v>DROP TABLE IF EXISTS INDUSTRY_FACTOR_TRANSPOSE;
CREATE TABLE INDUSTRY_FACTOR_TRANSPOSE(</v>
      </c>
      <c r="W574" t="str">
        <f t="shared" ref="W574:W577" si="182">CONCATENATE(UPPER($D574)," ",Q574,"(",R574,")",IF(U574&lt;&gt;"",CONCATENATE(" DEFAULT ",U574),""),IF(S574="Y"," NOT NULL",""),",")</f>
        <v>ITERATION_ID INTEGER(50),</v>
      </c>
      <c r="X574" t="str">
        <f>VLOOKUP($E574,MAPPING!$B$2:$F$7,4,0)</f>
        <v>INTEGER</v>
      </c>
      <c r="Y574" s="13">
        <v>50.0</v>
      </c>
      <c r="Z574" s="27" t="s">
        <v>48</v>
      </c>
      <c r="AA574" s="27" t="s">
        <v>48</v>
      </c>
      <c r="AC574" s="28" t="str">
        <f>CONCATENATE("DROP TABLE ",UPPER($B$574),";",CHAR(10),"CREATE TABLE ",UPPER($B$574),"(")</f>
        <v>DROP TABLE INDUSTRY_FACTOR_TRANSPOSE;
CREATE TABLE INDUSTRY_FACTOR_TRANSPOSE(</v>
      </c>
      <c r="AD574" s="29" t="str">
        <f t="shared" ref="AD574:AD577" si="183">CONCATENATE(UPPER($D574)," ",X574,IF(AE574="INTEGER","",CONCATENATE("(",AF574,")")) ,IF(AG574="Y"," NOT NULL",""),",")</f>
        <v>ITERATION_ID INTEGER,</v>
      </c>
      <c r="AE574" t="str">
        <f>VLOOKUP($E574,MAPPING!$B$2:$F$7,5,0)</f>
        <v>INTEGER</v>
      </c>
      <c r="AF574" s="13">
        <v>50.0</v>
      </c>
      <c r="AG574" s="11" t="s">
        <v>48</v>
      </c>
      <c r="AH574" s="11" t="s">
        <v>48</v>
      </c>
      <c r="AJ574" s="28" t="str">
        <f>CONCATENATE("DROP TABLE IF EXISTS ",UPPER($B$574),";",CHAR(10),"CREATE TABLE ",UPPER($B$574),"(")</f>
        <v>DROP TABLE IF EXISTS INDUSTRY_FACTOR_TRANSPOSE;
CREATE TABLE INDUSTRY_FACTOR_TRANSPOSE(</v>
      </c>
      <c r="AK574" t="str">
        <f t="shared" ref="AK574:AK577" si="184">CONCATENATE(UPPER($D574)," ",AE574,IF(AE574="INTEGER","",CONCATENATE("(",AF574,")")),IF(AI574&lt;&gt;"",CONCATENATE(" DEFAULT ",AI574),""),IF(AG574="Y"," NOT NULL",""),",")</f>
        <v>ITERATION_ID INTEGER,</v>
      </c>
    </row>
    <row r="575" ht="15.75" customHeight="1">
      <c r="C575" s="33">
        <v>1.0</v>
      </c>
      <c r="D575" s="36" t="s">
        <v>282</v>
      </c>
      <c r="E575" s="36" t="s">
        <v>7</v>
      </c>
      <c r="G575" t="s">
        <v>48</v>
      </c>
      <c r="H575" t="s">
        <v>48</v>
      </c>
      <c r="J575" t="str">
        <f>VLOOKUP($E575,MAPPING!$B$2:$F$7,2,0)</f>
        <v>STRING</v>
      </c>
      <c r="K575" s="37">
        <v>50.0</v>
      </c>
      <c r="L575" t="s">
        <v>48</v>
      </c>
      <c r="M575" t="s">
        <v>48</v>
      </c>
      <c r="P575" t="str">
        <f t="shared" si="181"/>
        <v>REPORTING_DATE STRING,</v>
      </c>
      <c r="Q575" t="str">
        <f>VLOOKUP($E575,MAPPING!$B$2:$F$7,3,0)</f>
        <v>VARCHAR</v>
      </c>
      <c r="R575" s="37">
        <v>50.0</v>
      </c>
      <c r="S575" s="27" t="s">
        <v>48</v>
      </c>
      <c r="T575" s="27" t="s">
        <v>48</v>
      </c>
      <c r="W575" t="str">
        <f t="shared" si="182"/>
        <v>REPORTING_DATE VARCHAR(50),</v>
      </c>
      <c r="X575" t="str">
        <f>VLOOKUP($E575,MAPPING!$B$2:$F$7,4,0)</f>
        <v>VARCHAR2</v>
      </c>
      <c r="Y575" s="37">
        <v>50.0</v>
      </c>
      <c r="Z575" s="27" t="s">
        <v>48</v>
      </c>
      <c r="AA575" s="27" t="s">
        <v>48</v>
      </c>
      <c r="AD575" s="29" t="str">
        <f t="shared" si="183"/>
        <v>REPORTING_DATE VARCHAR2(50),</v>
      </c>
      <c r="AE575" t="str">
        <f>VLOOKUP($E575,MAPPING!$B$2:$F$7,5,0)</f>
        <v> VARCHAR</v>
      </c>
      <c r="AF575" s="37">
        <v>50.0</v>
      </c>
      <c r="AG575" s="11" t="s">
        <v>48</v>
      </c>
      <c r="AH575" s="11" t="s">
        <v>48</v>
      </c>
      <c r="AK575" t="str">
        <f t="shared" si="184"/>
        <v>REPORTING_DATE  VARCHAR(50),</v>
      </c>
    </row>
    <row r="576" ht="15.75" customHeight="1">
      <c r="C576" s="33">
        <v>2.0</v>
      </c>
      <c r="D576" s="36" t="s">
        <v>424</v>
      </c>
      <c r="E576" s="36" t="s">
        <v>7</v>
      </c>
      <c r="G576" t="s">
        <v>48</v>
      </c>
      <c r="H576" t="s">
        <v>48</v>
      </c>
      <c r="J576" t="str">
        <f>VLOOKUP($E576,MAPPING!$B$2:$F$7,2,0)</f>
        <v>STRING</v>
      </c>
      <c r="K576" s="37">
        <v>50.0</v>
      </c>
      <c r="L576" t="s">
        <v>48</v>
      </c>
      <c r="M576" t="s">
        <v>48</v>
      </c>
      <c r="P576" t="str">
        <f t="shared" si="181"/>
        <v>FACTOR STRING,</v>
      </c>
      <c r="Q576" t="str">
        <f>VLOOKUP($E576,MAPPING!$B$2:$F$7,3,0)</f>
        <v>VARCHAR</v>
      </c>
      <c r="R576" s="37">
        <v>50.0</v>
      </c>
      <c r="S576" s="27" t="s">
        <v>48</v>
      </c>
      <c r="T576" s="27" t="s">
        <v>48</v>
      </c>
      <c r="W576" t="str">
        <f t="shared" si="182"/>
        <v>FACTOR VARCHAR(50),</v>
      </c>
      <c r="X576" t="str">
        <f>VLOOKUP($E576,MAPPING!$B$2:$F$7,4,0)</f>
        <v>VARCHAR2</v>
      </c>
      <c r="Y576" s="37">
        <v>50.0</v>
      </c>
      <c r="Z576" s="27" t="s">
        <v>48</v>
      </c>
      <c r="AA576" s="27" t="s">
        <v>48</v>
      </c>
      <c r="AD576" s="29" t="str">
        <f t="shared" si="183"/>
        <v>FACTOR VARCHAR2(50),</v>
      </c>
      <c r="AE576" t="str">
        <f>VLOOKUP($E576,MAPPING!$B$2:$F$7,5,0)</f>
        <v> VARCHAR</v>
      </c>
      <c r="AF576" s="37">
        <v>50.0</v>
      </c>
      <c r="AG576" s="11" t="s">
        <v>48</v>
      </c>
      <c r="AH576" s="11" t="s">
        <v>48</v>
      </c>
      <c r="AK576" t="str">
        <f t="shared" si="184"/>
        <v>FACTOR  VARCHAR(50),</v>
      </c>
    </row>
    <row r="577" ht="15.75" customHeight="1">
      <c r="C577" s="33">
        <v>3.0</v>
      </c>
      <c r="D577" s="36" t="s">
        <v>412</v>
      </c>
      <c r="E577" s="36" t="s">
        <v>17</v>
      </c>
      <c r="G577" t="s">
        <v>48</v>
      </c>
      <c r="H577" t="s">
        <v>48</v>
      </c>
      <c r="J577" t="str">
        <f>VLOOKUP($E577,MAPPING!$B$2:$F$7,2,0)</f>
        <v>DECIMAL</v>
      </c>
      <c r="K577" s="37" t="s">
        <v>23</v>
      </c>
      <c r="L577" t="s">
        <v>48</v>
      </c>
      <c r="M577" t="s">
        <v>48</v>
      </c>
      <c r="P577" t="str">
        <f t="shared" si="181"/>
        <v>FACTOR_VALUE DECIMAL,</v>
      </c>
      <c r="Q577" t="str">
        <f>VLOOKUP($E577,MAPPING!$B$2:$F$7,3,0)</f>
        <v>DECIMAL</v>
      </c>
      <c r="R577" s="37" t="s">
        <v>23</v>
      </c>
      <c r="S577" s="27" t="s">
        <v>48</v>
      </c>
      <c r="T577" s="27" t="s">
        <v>48</v>
      </c>
      <c r="W577" t="str">
        <f t="shared" si="182"/>
        <v>FACTOR_VALUE DECIMAL(10,2),</v>
      </c>
      <c r="X577" t="str">
        <f>VLOOKUP($E577,MAPPING!$B$2:$F$7,4,0)</f>
        <v>DECIMAL</v>
      </c>
      <c r="Y577" s="37" t="s">
        <v>23</v>
      </c>
      <c r="Z577" s="27" t="s">
        <v>48</v>
      </c>
      <c r="AA577" s="27" t="s">
        <v>48</v>
      </c>
      <c r="AD577" s="29" t="str">
        <f t="shared" si="183"/>
        <v>FACTOR_VALUE DECIMAL(10,2),</v>
      </c>
      <c r="AE577" t="str">
        <f>VLOOKUP($E577,MAPPING!$B$2:$F$7,5,0)</f>
        <v>DECIMAL</v>
      </c>
      <c r="AF577" s="37" t="s">
        <v>23</v>
      </c>
      <c r="AG577" s="11" t="s">
        <v>48</v>
      </c>
      <c r="AH577" s="11" t="s">
        <v>48</v>
      </c>
      <c r="AK577" t="str">
        <f t="shared" si="184"/>
        <v>FACTOR_VALUE DECIMAL(10,2),</v>
      </c>
    </row>
    <row r="578" ht="15.75" customHeight="1">
      <c r="C578" s="33">
        <v>4.0</v>
      </c>
      <c r="D578" s="36" t="s">
        <v>223</v>
      </c>
      <c r="E578" s="36" t="s">
        <v>12</v>
      </c>
      <c r="G578" t="s">
        <v>48</v>
      </c>
      <c r="H578" t="s">
        <v>48</v>
      </c>
      <c r="J578" t="str">
        <f>VLOOKUP($E578,MAPPING!$B$2:$F$7,2,0)</f>
        <v>INT</v>
      </c>
      <c r="K578" s="13">
        <v>50.0</v>
      </c>
      <c r="L578" t="s">
        <v>48</v>
      </c>
      <c r="M578" t="s">
        <v>48</v>
      </c>
      <c r="P578" t="str">
        <f>CONCATENATE(UPPER($D578)," ",J578,")",CHAR(10),"ROW FORMAT DELIMITED FIELDS TERMINATED BY ',';",)</f>
        <v>VERSION INT)
ROW FORMAT DELIMITED FIELDS TERMINATED BY ',';</v>
      </c>
      <c r="Q578" t="str">
        <f>VLOOKUP($E578,MAPPING!$B$2:$F$7,3,0)</f>
        <v>INTEGER</v>
      </c>
      <c r="R578" s="13">
        <v>50.0</v>
      </c>
      <c r="S578" s="27" t="s">
        <v>48</v>
      </c>
      <c r="T578" s="27" t="s">
        <v>48</v>
      </c>
      <c r="W578" t="str">
        <f>CONCATENATE(UPPER($D578)," ",Q578,"(",R578,")",IF(U578&lt;&gt;"",CONCATENATE(" DEFAULT ",U578),""),IF(S578="Y"," NOT NULL",""),");")</f>
        <v>VERSION INTEGER(50));</v>
      </c>
      <c r="X578" t="str">
        <f>VLOOKUP($E578,MAPPING!$B$2:$F$7,4,0)</f>
        <v>INTEGER</v>
      </c>
      <c r="Y578" s="13">
        <v>50.0</v>
      </c>
      <c r="Z578" s="27" t="s">
        <v>48</v>
      </c>
      <c r="AA578" s="27" t="s">
        <v>48</v>
      </c>
      <c r="AD578" s="29" t="str">
        <f>CONCATENATE(UPPER($D578)," ",X578,IF(AE578="INTEGER","",CONCATENATE("(",AF578,")")) ,IF(AG578="Y"," NOT NULL",""),");")</f>
        <v>VERSION INTEGER);</v>
      </c>
      <c r="AE578" t="str">
        <f>VLOOKUP($E578,MAPPING!$B$2:$F$7,5,0)</f>
        <v>INTEGER</v>
      </c>
      <c r="AF578" s="13">
        <v>50.0</v>
      </c>
      <c r="AG578" s="11" t="s">
        <v>48</v>
      </c>
      <c r="AH578" s="11" t="s">
        <v>48</v>
      </c>
      <c r="AK578" t="str">
        <f>CONCATENATE(UPPER($D578)," ",AE578,IF(AE578="INTEGER","",CONCATENATE("(",AF578,")")),IF(AI578&lt;&gt;"",CONCATENATE(" DEFAULT ",AI578),""),IF(AG578="Y"," NOT NULL",""),");")</f>
        <v>VERSION INTEGER);</v>
      </c>
    </row>
    <row r="579" ht="15.75" customHeight="1">
      <c r="B579" s="35" t="s">
        <v>434</v>
      </c>
      <c r="C579" s="33">
        <v>0.0</v>
      </c>
      <c r="D579" s="36" t="s">
        <v>282</v>
      </c>
      <c r="E579" s="36" t="s">
        <v>7</v>
      </c>
      <c r="G579" t="s">
        <v>48</v>
      </c>
      <c r="H579" t="s">
        <v>48</v>
      </c>
      <c r="J579" t="str">
        <f>VLOOKUP($E579,MAPPING!$B$2:$F$7,2,0)</f>
        <v>STRING</v>
      </c>
      <c r="K579" s="37">
        <v>50.0</v>
      </c>
      <c r="L579" t="s">
        <v>48</v>
      </c>
      <c r="M579" t="s">
        <v>48</v>
      </c>
      <c r="O579" s="28" t="str">
        <f>CONCATENATE("DROP TABLE IF EXISTS ",UPPER($B$579),";",CHAR(10),"CREATE TABLE ",UPPER($B$579),"(")</f>
        <v>DROP TABLE IF EXISTS LKP_REPORTING_DATE;
CREATE TABLE LKP_REPORTING_DATE(</v>
      </c>
      <c r="P579" t="str">
        <f>CONCATENATE(UPPER($D579)," ",J579,",")</f>
        <v>REPORTING_DATE STRING,</v>
      </c>
      <c r="Q579" t="str">
        <f>VLOOKUP($E579,MAPPING!$B$2:$F$7,3,0)</f>
        <v>VARCHAR</v>
      </c>
      <c r="R579" s="37">
        <v>50.0</v>
      </c>
      <c r="S579" s="27" t="s">
        <v>48</v>
      </c>
      <c r="T579" s="27" t="s">
        <v>48</v>
      </c>
      <c r="V579" s="28" t="str">
        <f>CONCATENATE("DROP TABLE IF EXISTS ",UPPER($B$579),";",CHAR(10),"CREATE TABLE ",UPPER($B$579),"(")</f>
        <v>DROP TABLE IF EXISTS LKP_REPORTING_DATE;
CREATE TABLE LKP_REPORTING_DATE(</v>
      </c>
      <c r="W579" t="str">
        <f>CONCATENATE(UPPER($D579)," ",Q579,"(",R579,")",IF(U579&lt;&gt;"",CONCATENATE(" DEFAULT ",U579),""),IF(S579="Y"," NOT NULL",""),",")</f>
        <v>REPORTING_DATE VARCHAR(50),</v>
      </c>
      <c r="X579" t="str">
        <f>VLOOKUP($E579,MAPPING!$B$2:$F$7,4,0)</f>
        <v>VARCHAR2</v>
      </c>
      <c r="Y579" s="37">
        <v>50.0</v>
      </c>
      <c r="Z579" s="27" t="s">
        <v>48</v>
      </c>
      <c r="AA579" s="27" t="s">
        <v>48</v>
      </c>
      <c r="AC579" s="28" t="str">
        <f>CONCATENATE("DROP TABLE ",UPPER($B$579),";",CHAR(10),"CREATE TABLE ",UPPER($B$579),"(")</f>
        <v>DROP TABLE LKP_REPORTING_DATE;
CREATE TABLE LKP_REPORTING_DATE(</v>
      </c>
      <c r="AD579" s="29" t="str">
        <f>CONCATENATE(UPPER($D579)," ",X579,IF(AE579="INTEGER","",CONCATENATE("(",AF579,")")) ,IF(AG579="Y"," NOT NULL",""),",")</f>
        <v>REPORTING_DATE VARCHAR2(50),</v>
      </c>
      <c r="AE579" t="str">
        <f>VLOOKUP($E579,MAPPING!$B$2:$F$7,5,0)</f>
        <v> VARCHAR</v>
      </c>
      <c r="AF579" s="37">
        <v>50.0</v>
      </c>
      <c r="AG579" s="11" t="s">
        <v>48</v>
      </c>
      <c r="AH579" s="11" t="s">
        <v>48</v>
      </c>
      <c r="AJ579" s="28" t="str">
        <f>CONCATENATE("DROP TABLE IF EXISTS ",UPPER($B$579),";",CHAR(10),"CREATE TABLE ",UPPER($B$579),"(")</f>
        <v>DROP TABLE IF EXISTS LKP_REPORTING_DATE;
CREATE TABLE LKP_REPORTING_DATE(</v>
      </c>
      <c r="AK579" t="str">
        <f>CONCATENATE(UPPER($D579)," ",AE579,IF(AE579="INTEGER","",CONCATENATE("(",AF579,")")),IF(AI579&lt;&gt;"",CONCATENATE(" DEFAULT ",AI579),""),IF(AG579="Y"," NOT NULL",""),",")</f>
        <v>REPORTING_DATE  VARCHAR(50),</v>
      </c>
    </row>
    <row r="580" ht="15.75" customHeight="1">
      <c r="C580" s="33">
        <v>1.0</v>
      </c>
      <c r="D580" s="36" t="s">
        <v>223</v>
      </c>
      <c r="E580" s="36" t="s">
        <v>12</v>
      </c>
      <c r="G580" t="s">
        <v>48</v>
      </c>
      <c r="H580" t="s">
        <v>48</v>
      </c>
      <c r="J580" t="str">
        <f>VLOOKUP($E580,MAPPING!$B$2:$F$7,2,0)</f>
        <v>INT</v>
      </c>
      <c r="K580" s="13">
        <v>50.0</v>
      </c>
      <c r="L580" t="s">
        <v>48</v>
      </c>
      <c r="M580" t="s">
        <v>48</v>
      </c>
      <c r="P580" t="str">
        <f>CONCATENATE(UPPER($D580)," ",J580,")",CHAR(10),"ROW FORMAT DELIMITED FIELDS TERMINATED BY ',';",)</f>
        <v>VERSION INT)
ROW FORMAT DELIMITED FIELDS TERMINATED BY ',';</v>
      </c>
      <c r="Q580" t="str">
        <f>VLOOKUP($E580,MAPPING!$B$2:$F$7,3,0)</f>
        <v>INTEGER</v>
      </c>
      <c r="R580" s="13">
        <v>50.0</v>
      </c>
      <c r="S580" s="27" t="s">
        <v>48</v>
      </c>
      <c r="T580" s="27" t="s">
        <v>48</v>
      </c>
      <c r="W580" t="str">
        <f>CONCATENATE(UPPER($D580)," ",Q580,"(",R580,")",IF(U580&lt;&gt;"",CONCATENATE(" DEFAULT ",U580),""),IF(S580="Y"," NOT NULL",""),");")</f>
        <v>VERSION INTEGER(50));</v>
      </c>
      <c r="X580" t="str">
        <f>VLOOKUP($E580,MAPPING!$B$2:$F$7,4,0)</f>
        <v>INTEGER</v>
      </c>
      <c r="Y580" s="13">
        <v>50.0</v>
      </c>
      <c r="Z580" s="27" t="s">
        <v>48</v>
      </c>
      <c r="AA580" s="27" t="s">
        <v>48</v>
      </c>
      <c r="AD580" s="29" t="str">
        <f>CONCATENATE(UPPER($D580)," ",X580,IF(AE580="INTEGER","",CONCATENATE("(",AF580,")")) ,IF(AG580="Y"," NOT NULL",""),");")</f>
        <v>VERSION INTEGER);</v>
      </c>
      <c r="AE580" t="str">
        <f>VLOOKUP($E580,MAPPING!$B$2:$F$7,5,0)</f>
        <v>INTEGER</v>
      </c>
      <c r="AF580" s="13">
        <v>50.0</v>
      </c>
      <c r="AG580" s="11" t="s">
        <v>48</v>
      </c>
      <c r="AH580" s="11" t="s">
        <v>48</v>
      </c>
      <c r="AK580" t="str">
        <f>CONCATENATE(UPPER($D580)," ",AE580,IF(AE580="INTEGER","",CONCATENATE("(",AF580,")")),IF(AI580&lt;&gt;"",CONCATENATE(" DEFAULT ",AI580),""),IF(AG580="Y"," NOT NULL",""),");")</f>
        <v>VERSION INTEGER);</v>
      </c>
    </row>
    <row r="581" ht="15.75" customHeight="1">
      <c r="B581" s="35" t="s">
        <v>435</v>
      </c>
      <c r="C581" s="33">
        <v>0.0</v>
      </c>
      <c r="D581" s="36" t="s">
        <v>436</v>
      </c>
      <c r="E581" s="36" t="s">
        <v>15</v>
      </c>
      <c r="G581" t="s">
        <v>48</v>
      </c>
      <c r="H581" t="s">
        <v>48</v>
      </c>
      <c r="J581" t="str">
        <f>VLOOKUP($E581,MAPPING!$B$2:$F$7,2,0)</f>
        <v>DECIMAL</v>
      </c>
      <c r="K581" s="37" t="s">
        <v>23</v>
      </c>
      <c r="L581" t="s">
        <v>48</v>
      </c>
      <c r="M581" t="s">
        <v>48</v>
      </c>
      <c r="O581" s="28" t="str">
        <f>CONCATENATE("DROP TABLE IF EXISTS ",UPPER($B$581),";",CHAR(10),"CREATE TABLE ",UPPER($B$581),"(")</f>
        <v>DROP TABLE IF EXISTS PORTFOLIO_EXPECTED_SUM;
CREATE TABLE PORTFOLIO_EXPECTED_SUM(</v>
      </c>
      <c r="P581" t="str">
        <f t="shared" ref="P581:P582" si="185">CONCATENATE(UPPER($D581)," ",J581,",")</f>
        <v>EXPECTED_SUM DECIMAL,</v>
      </c>
      <c r="Q581" t="str">
        <f>VLOOKUP($E581,MAPPING!$B$2:$F$7,3,0)</f>
        <v>DECIMAL</v>
      </c>
      <c r="R581" s="37" t="s">
        <v>23</v>
      </c>
      <c r="S581" s="27" t="s">
        <v>48</v>
      </c>
      <c r="T581" s="27" t="s">
        <v>48</v>
      </c>
      <c r="V581" s="28" t="str">
        <f>CONCATENATE("DROP TABLE IF EXISTS ",UPPER($B$581),";",CHAR(10),"CREATE TABLE ",UPPER($B$581),"(")</f>
        <v>DROP TABLE IF EXISTS PORTFOLIO_EXPECTED_SUM;
CREATE TABLE PORTFOLIO_EXPECTED_SUM(</v>
      </c>
      <c r="W581" t="str">
        <f t="shared" ref="W581:W582" si="186">CONCATENATE(UPPER($D581)," ",Q581,"(",R581,")",IF(U581&lt;&gt;"",CONCATENATE(" DEFAULT ",U581),""),IF(S581="Y"," NOT NULL",""),",")</f>
        <v>EXPECTED_SUM DECIMAL(10,2),</v>
      </c>
      <c r="X581" t="str">
        <f>VLOOKUP($E581,MAPPING!$B$2:$F$7,4,0)</f>
        <v>DECIMAL</v>
      </c>
      <c r="Y581" s="37" t="s">
        <v>23</v>
      </c>
      <c r="Z581" s="27" t="s">
        <v>48</v>
      </c>
      <c r="AA581" s="27" t="s">
        <v>48</v>
      </c>
      <c r="AC581" s="28" t="str">
        <f>CONCATENATE("DROP TABLE ",UPPER($B$581),";",CHAR(10),"CREATE TABLE ",UPPER($B$581),"(")</f>
        <v>DROP TABLE PORTFOLIO_EXPECTED_SUM;
CREATE TABLE PORTFOLIO_EXPECTED_SUM(</v>
      </c>
      <c r="AD581" s="29" t="str">
        <f t="shared" ref="AD581:AD582" si="187">CONCATENATE(UPPER($D581)," ",X581,IF(AE581="INTEGER","",CONCATENATE("(",AF581,")")) ,IF(AG581="Y"," NOT NULL",""),",")</f>
        <v>EXPECTED_SUM DECIMAL(10,2),</v>
      </c>
      <c r="AE581" t="str">
        <f>VLOOKUP($E581,MAPPING!$B$2:$F$7,5,0)</f>
        <v>DECIMAL</v>
      </c>
      <c r="AF581" s="37" t="s">
        <v>23</v>
      </c>
      <c r="AG581" s="11" t="s">
        <v>48</v>
      </c>
      <c r="AH581" s="11" t="s">
        <v>48</v>
      </c>
      <c r="AJ581" s="28" t="str">
        <f>CONCATENATE("DROP TABLE IF EXISTS ",UPPER($B$581),";",CHAR(10),"CREATE TABLE ",UPPER($B$581),"(")</f>
        <v>DROP TABLE IF EXISTS PORTFOLIO_EXPECTED_SUM;
CREATE TABLE PORTFOLIO_EXPECTED_SUM(</v>
      </c>
      <c r="AK581" t="str">
        <f t="shared" ref="AK581:AK582" si="188">CONCATENATE(UPPER($D581)," ",AE581,IF(AE581="INTEGER","",CONCATENATE("(",AF581,")")),IF(AI581&lt;&gt;"",CONCATENATE(" DEFAULT ",AI581),""),IF(AG581="Y"," NOT NULL",""),",")</f>
        <v>EXPECTED_SUM DECIMAL(10,2),</v>
      </c>
    </row>
    <row r="582" ht="15.75" customHeight="1">
      <c r="C582" s="33">
        <v>1.0</v>
      </c>
      <c r="D582" s="36" t="s">
        <v>282</v>
      </c>
      <c r="E582" s="36" t="s">
        <v>7</v>
      </c>
      <c r="G582" t="s">
        <v>48</v>
      </c>
      <c r="H582" t="s">
        <v>48</v>
      </c>
      <c r="J582" t="str">
        <f>VLOOKUP($E582,MAPPING!$B$2:$F$7,2,0)</f>
        <v>STRING</v>
      </c>
      <c r="K582" s="37">
        <v>50.0</v>
      </c>
      <c r="L582" t="s">
        <v>48</v>
      </c>
      <c r="M582" t="s">
        <v>48</v>
      </c>
      <c r="P582" t="str">
        <f t="shared" si="185"/>
        <v>REPORTING_DATE STRING,</v>
      </c>
      <c r="Q582" t="str">
        <f>VLOOKUP($E582,MAPPING!$B$2:$F$7,3,0)</f>
        <v>VARCHAR</v>
      </c>
      <c r="R582" s="37">
        <v>50.0</v>
      </c>
      <c r="S582" s="27" t="s">
        <v>48</v>
      </c>
      <c r="T582" s="27" t="s">
        <v>48</v>
      </c>
      <c r="W582" t="str">
        <f t="shared" si="186"/>
        <v>REPORTING_DATE VARCHAR(50),</v>
      </c>
      <c r="X582" t="str">
        <f>VLOOKUP($E582,MAPPING!$B$2:$F$7,4,0)</f>
        <v>VARCHAR2</v>
      </c>
      <c r="Y582" s="37">
        <v>50.0</v>
      </c>
      <c r="Z582" s="27" t="s">
        <v>48</v>
      </c>
      <c r="AA582" s="27" t="s">
        <v>48</v>
      </c>
      <c r="AD582" s="29" t="str">
        <f t="shared" si="187"/>
        <v>REPORTING_DATE VARCHAR2(50),</v>
      </c>
      <c r="AE582" t="str">
        <f>VLOOKUP($E582,MAPPING!$B$2:$F$7,5,0)</f>
        <v> VARCHAR</v>
      </c>
      <c r="AF582" s="37">
        <v>50.0</v>
      </c>
      <c r="AG582" s="11" t="s">
        <v>48</v>
      </c>
      <c r="AH582" s="11" t="s">
        <v>48</v>
      </c>
      <c r="AK582" t="str">
        <f t="shared" si="188"/>
        <v>REPORTING_DATE  VARCHAR(50),</v>
      </c>
    </row>
    <row r="583" ht="15.75" customHeight="1">
      <c r="C583" s="33">
        <v>2.0</v>
      </c>
      <c r="D583" s="36" t="s">
        <v>223</v>
      </c>
      <c r="E583" s="36" t="s">
        <v>12</v>
      </c>
      <c r="G583" t="s">
        <v>48</v>
      </c>
      <c r="H583" t="s">
        <v>48</v>
      </c>
      <c r="J583" t="str">
        <f>VLOOKUP($E583,MAPPING!$B$2:$F$7,2,0)</f>
        <v>INT</v>
      </c>
      <c r="K583" s="13">
        <v>50.0</v>
      </c>
      <c r="L583" t="s">
        <v>48</v>
      </c>
      <c r="M583" t="s">
        <v>48</v>
      </c>
      <c r="P583" t="str">
        <f>CONCATENATE(UPPER($D583)," ",J583,")",CHAR(10),"ROW FORMAT DELIMITED FIELDS TERMINATED BY ',';",)</f>
        <v>VERSION INT)
ROW FORMAT DELIMITED FIELDS TERMINATED BY ',';</v>
      </c>
      <c r="Q583" t="str">
        <f>VLOOKUP($E583,MAPPING!$B$2:$F$7,3,0)</f>
        <v>INTEGER</v>
      </c>
      <c r="R583" s="13">
        <v>50.0</v>
      </c>
      <c r="S583" s="27" t="s">
        <v>48</v>
      </c>
      <c r="T583" s="27" t="s">
        <v>48</v>
      </c>
      <c r="W583" t="str">
        <f>CONCATENATE(UPPER($D583)," ",Q583,"(",R583,")",IF(U583&lt;&gt;"",CONCATENATE(" DEFAULT ",U583),""),IF(S583="Y"," NOT NULL",""),");")</f>
        <v>VERSION INTEGER(50));</v>
      </c>
      <c r="X583" t="str">
        <f>VLOOKUP($E583,MAPPING!$B$2:$F$7,4,0)</f>
        <v>INTEGER</v>
      </c>
      <c r="Y583" s="13">
        <v>50.0</v>
      </c>
      <c r="Z583" s="27" t="s">
        <v>48</v>
      </c>
      <c r="AA583" s="27" t="s">
        <v>48</v>
      </c>
      <c r="AD583" s="29" t="str">
        <f>CONCATENATE(UPPER($D583)," ",X583,IF(AE583="INTEGER","",CONCATENATE("(",AF583,")")) ,IF(AG583="Y"," NOT NULL",""),");")</f>
        <v>VERSION INTEGER);</v>
      </c>
      <c r="AE583" t="str">
        <f>VLOOKUP($E583,MAPPING!$B$2:$F$7,5,0)</f>
        <v>INTEGER</v>
      </c>
      <c r="AF583" s="13">
        <v>50.0</v>
      </c>
      <c r="AG583" s="11" t="s">
        <v>48</v>
      </c>
      <c r="AH583" s="11" t="s">
        <v>48</v>
      </c>
      <c r="AK583" t="str">
        <f>CONCATENATE(UPPER($D583)," ",AE583,IF(AE583="INTEGER","",CONCATENATE("(",AF583,")")),IF(AI583&lt;&gt;"",CONCATENATE(" DEFAULT ",AI583),""),IF(AG583="Y"," NOT NULL",""),");")</f>
        <v>VERSION INTEGER);</v>
      </c>
    </row>
    <row r="584" ht="15.75" customHeight="1">
      <c r="B584" s="35" t="s">
        <v>437</v>
      </c>
      <c r="C584" s="33">
        <v>0.0</v>
      </c>
      <c r="D584" s="36" t="s">
        <v>438</v>
      </c>
      <c r="E584" s="36" t="s">
        <v>15</v>
      </c>
      <c r="G584" t="s">
        <v>48</v>
      </c>
      <c r="H584" t="s">
        <v>48</v>
      </c>
      <c r="J584" t="str">
        <f>VLOOKUP($E584,MAPPING!$B$2:$F$7,2,0)</f>
        <v>DECIMAL</v>
      </c>
      <c r="K584" s="37" t="s">
        <v>23</v>
      </c>
      <c r="L584" t="s">
        <v>48</v>
      </c>
      <c r="M584" t="s">
        <v>48</v>
      </c>
      <c r="O584" s="28" t="str">
        <f>CONCATENATE("DROP TABLE IF EXISTS ",UPPER($B$584),";",CHAR(10),"CREATE TABLE ",UPPER($B$584),"(")</f>
        <v>DROP TABLE IF EXISTS PORTFOLIO_LOSS_AGGR_ES;
CREATE TABLE PORTFOLIO_LOSS_AGGR_ES(</v>
      </c>
      <c r="P584" t="str">
        <f t="shared" ref="P584:P588" si="189">CONCATENATE(UPPER($D584)," ",J584,",")</f>
        <v>EXPECTED_LOSS DECIMAL,</v>
      </c>
      <c r="Q584" t="str">
        <f>VLOOKUP($E584,MAPPING!$B$2:$F$7,3,0)</f>
        <v>DECIMAL</v>
      </c>
      <c r="R584" s="37" t="s">
        <v>23</v>
      </c>
      <c r="S584" s="27" t="s">
        <v>48</v>
      </c>
      <c r="T584" s="27" t="s">
        <v>48</v>
      </c>
      <c r="V584" s="28" t="str">
        <f>CONCATENATE("DROP TABLE IF EXISTS ",UPPER($B$584),";",CHAR(10),"CREATE TABLE ",UPPER($B$584),"(")</f>
        <v>DROP TABLE IF EXISTS PORTFOLIO_LOSS_AGGR_ES;
CREATE TABLE PORTFOLIO_LOSS_AGGR_ES(</v>
      </c>
      <c r="W584" t="str">
        <f t="shared" ref="W584:W588" si="190">CONCATENATE(UPPER($D584)," ",Q584,"(",R584,")",IF(U584&lt;&gt;"",CONCATENATE(" DEFAULT ",U584),""),IF(S584="Y"," NOT NULL",""),",")</f>
        <v>EXPECTED_LOSS DECIMAL(10,2),</v>
      </c>
      <c r="X584" t="str">
        <f>VLOOKUP($E584,MAPPING!$B$2:$F$7,4,0)</f>
        <v>DECIMAL</v>
      </c>
      <c r="Y584" s="37" t="s">
        <v>23</v>
      </c>
      <c r="Z584" s="27" t="s">
        <v>48</v>
      </c>
      <c r="AA584" s="27" t="s">
        <v>48</v>
      </c>
      <c r="AC584" s="28" t="str">
        <f>CONCATENATE("DROP TABLE ",UPPER($B$584),";",CHAR(10),"CREATE TABLE ",UPPER($B$584),"(")</f>
        <v>DROP TABLE PORTFOLIO_LOSS_AGGR_ES;
CREATE TABLE PORTFOLIO_LOSS_AGGR_ES(</v>
      </c>
      <c r="AD584" s="29" t="str">
        <f t="shared" ref="AD584:AD588" si="191">CONCATENATE(UPPER($D584)," ",X584,IF(AE584="INTEGER","",CONCATENATE("(",AF584,")")) ,IF(AG584="Y"," NOT NULL",""),",")</f>
        <v>EXPECTED_LOSS DECIMAL(10,2),</v>
      </c>
      <c r="AE584" t="str">
        <f>VLOOKUP($E584,MAPPING!$B$2:$F$7,5,0)</f>
        <v>DECIMAL</v>
      </c>
      <c r="AF584" s="37" t="s">
        <v>23</v>
      </c>
      <c r="AG584" s="11" t="s">
        <v>48</v>
      </c>
      <c r="AH584" s="11" t="s">
        <v>48</v>
      </c>
      <c r="AJ584" s="28" t="str">
        <f>CONCATENATE("DROP TABLE IF EXISTS ",UPPER($B$584),";",CHAR(10),"CREATE TABLE ",UPPER($B$584),"(")</f>
        <v>DROP TABLE IF EXISTS PORTFOLIO_LOSS_AGGR_ES;
CREATE TABLE PORTFOLIO_LOSS_AGGR_ES(</v>
      </c>
      <c r="AK584" t="str">
        <f t="shared" ref="AK584:AK588" si="192">CONCATENATE(UPPER($D584)," ",AE584,IF(AE584="INTEGER","",CONCATENATE("(",AF584,")")),IF(AI584&lt;&gt;"",CONCATENATE(" DEFAULT ",AI584),""),IF(AG584="Y"," NOT NULL",""),",")</f>
        <v>EXPECTED_LOSS DECIMAL(10,2),</v>
      </c>
    </row>
    <row r="585" ht="15.75" customHeight="1">
      <c r="C585" s="33">
        <v>1.0</v>
      </c>
      <c r="D585" s="36" t="s">
        <v>439</v>
      </c>
      <c r="E585" s="36" t="s">
        <v>15</v>
      </c>
      <c r="G585" t="s">
        <v>48</v>
      </c>
      <c r="H585" t="s">
        <v>48</v>
      </c>
      <c r="J585" t="str">
        <f>VLOOKUP($E585,MAPPING!$B$2:$F$7,2,0)</f>
        <v>DECIMAL</v>
      </c>
      <c r="K585" s="37" t="s">
        <v>23</v>
      </c>
      <c r="L585" t="s">
        <v>48</v>
      </c>
      <c r="M585" t="s">
        <v>48</v>
      </c>
      <c r="P585" t="str">
        <f t="shared" si="189"/>
        <v>VALUE_AT_RISK DECIMAL,</v>
      </c>
      <c r="Q585" t="str">
        <f>VLOOKUP($E585,MAPPING!$B$2:$F$7,3,0)</f>
        <v>DECIMAL</v>
      </c>
      <c r="R585" s="37" t="s">
        <v>23</v>
      </c>
      <c r="S585" s="27" t="s">
        <v>48</v>
      </c>
      <c r="T585" s="27" t="s">
        <v>48</v>
      </c>
      <c r="W585" t="str">
        <f t="shared" si="190"/>
        <v>VALUE_AT_RISK DECIMAL(10,2),</v>
      </c>
      <c r="X585" t="str">
        <f>VLOOKUP($E585,MAPPING!$B$2:$F$7,4,0)</f>
        <v>DECIMAL</v>
      </c>
      <c r="Y585" s="37" t="s">
        <v>23</v>
      </c>
      <c r="Z585" s="27" t="s">
        <v>48</v>
      </c>
      <c r="AA585" s="27" t="s">
        <v>48</v>
      </c>
      <c r="AD585" s="29" t="str">
        <f t="shared" si="191"/>
        <v>VALUE_AT_RISK DECIMAL(10,2),</v>
      </c>
      <c r="AE585" t="str">
        <f>VLOOKUP($E585,MAPPING!$B$2:$F$7,5,0)</f>
        <v>DECIMAL</v>
      </c>
      <c r="AF585" s="37" t="s">
        <v>23</v>
      </c>
      <c r="AG585" s="11" t="s">
        <v>48</v>
      </c>
      <c r="AH585" s="11" t="s">
        <v>48</v>
      </c>
      <c r="AK585" t="str">
        <f t="shared" si="192"/>
        <v>VALUE_AT_RISK DECIMAL(10,2),</v>
      </c>
    </row>
    <row r="586" ht="15.75" customHeight="1">
      <c r="C586" s="33">
        <v>2.0</v>
      </c>
      <c r="D586" s="36" t="s">
        <v>440</v>
      </c>
      <c r="E586" s="36" t="s">
        <v>15</v>
      </c>
      <c r="G586" t="s">
        <v>48</v>
      </c>
      <c r="H586" t="s">
        <v>48</v>
      </c>
      <c r="J586" t="str">
        <f>VLOOKUP($E586,MAPPING!$B$2:$F$7,2,0)</f>
        <v>DECIMAL</v>
      </c>
      <c r="K586" s="37" t="s">
        <v>23</v>
      </c>
      <c r="L586" t="s">
        <v>48</v>
      </c>
      <c r="M586" t="s">
        <v>48</v>
      </c>
      <c r="P586" t="str">
        <f t="shared" si="189"/>
        <v>ECONOMIC_CAPITAL DECIMAL,</v>
      </c>
      <c r="Q586" t="str">
        <f>VLOOKUP($E586,MAPPING!$B$2:$F$7,3,0)</f>
        <v>DECIMAL</v>
      </c>
      <c r="R586" s="37" t="s">
        <v>23</v>
      </c>
      <c r="S586" s="27" t="s">
        <v>48</v>
      </c>
      <c r="T586" s="27" t="s">
        <v>48</v>
      </c>
      <c r="W586" t="str">
        <f t="shared" si="190"/>
        <v>ECONOMIC_CAPITAL DECIMAL(10,2),</v>
      </c>
      <c r="X586" t="str">
        <f>VLOOKUP($E586,MAPPING!$B$2:$F$7,4,0)</f>
        <v>DECIMAL</v>
      </c>
      <c r="Y586" s="37" t="s">
        <v>23</v>
      </c>
      <c r="Z586" s="27" t="s">
        <v>48</v>
      </c>
      <c r="AA586" s="27" t="s">
        <v>48</v>
      </c>
      <c r="AD586" s="29" t="str">
        <f t="shared" si="191"/>
        <v>ECONOMIC_CAPITAL DECIMAL(10,2),</v>
      </c>
      <c r="AE586" t="str">
        <f>VLOOKUP($E586,MAPPING!$B$2:$F$7,5,0)</f>
        <v>DECIMAL</v>
      </c>
      <c r="AF586" s="37" t="s">
        <v>23</v>
      </c>
      <c r="AG586" s="11" t="s">
        <v>48</v>
      </c>
      <c r="AH586" s="11" t="s">
        <v>48</v>
      </c>
      <c r="AK586" t="str">
        <f t="shared" si="192"/>
        <v>ECONOMIC_CAPITAL DECIMAL(10,2),</v>
      </c>
    </row>
    <row r="587" ht="15.75" customHeight="1">
      <c r="C587" s="33">
        <v>3.0</v>
      </c>
      <c r="D587" s="36" t="s">
        <v>436</v>
      </c>
      <c r="E587" s="36" t="s">
        <v>15</v>
      </c>
      <c r="G587" t="s">
        <v>48</v>
      </c>
      <c r="H587" t="s">
        <v>48</v>
      </c>
      <c r="J587" t="str">
        <f>VLOOKUP($E587,MAPPING!$B$2:$F$7,2,0)</f>
        <v>DECIMAL</v>
      </c>
      <c r="K587" s="37" t="s">
        <v>23</v>
      </c>
      <c r="L587" t="s">
        <v>48</v>
      </c>
      <c r="M587" t="s">
        <v>48</v>
      </c>
      <c r="P587" t="str">
        <f t="shared" si="189"/>
        <v>EXPECTED_SUM DECIMAL,</v>
      </c>
      <c r="Q587" t="str">
        <f>VLOOKUP($E587,MAPPING!$B$2:$F$7,3,0)</f>
        <v>DECIMAL</v>
      </c>
      <c r="R587" s="37" t="s">
        <v>23</v>
      </c>
      <c r="S587" s="27" t="s">
        <v>48</v>
      </c>
      <c r="T587" s="27" t="s">
        <v>48</v>
      </c>
      <c r="W587" t="str">
        <f t="shared" si="190"/>
        <v>EXPECTED_SUM DECIMAL(10,2),</v>
      </c>
      <c r="X587" t="str">
        <f>VLOOKUP($E587,MAPPING!$B$2:$F$7,4,0)</f>
        <v>DECIMAL</v>
      </c>
      <c r="Y587" s="37" t="s">
        <v>23</v>
      </c>
      <c r="Z587" s="27" t="s">
        <v>48</v>
      </c>
      <c r="AA587" s="27" t="s">
        <v>48</v>
      </c>
      <c r="AD587" s="29" t="str">
        <f t="shared" si="191"/>
        <v>EXPECTED_SUM DECIMAL(10,2),</v>
      </c>
      <c r="AE587" t="str">
        <f>VLOOKUP($E587,MAPPING!$B$2:$F$7,5,0)</f>
        <v>DECIMAL</v>
      </c>
      <c r="AF587" s="37" t="s">
        <v>23</v>
      </c>
      <c r="AG587" s="11" t="s">
        <v>48</v>
      </c>
      <c r="AH587" s="11" t="s">
        <v>48</v>
      </c>
      <c r="AK587" t="str">
        <f t="shared" si="192"/>
        <v>EXPECTED_SUM DECIMAL(10,2),</v>
      </c>
    </row>
    <row r="588" ht="15.75" customHeight="1">
      <c r="C588" s="33">
        <v>4.0</v>
      </c>
      <c r="D588" s="36" t="s">
        <v>282</v>
      </c>
      <c r="E588" s="36" t="s">
        <v>7</v>
      </c>
      <c r="G588" t="s">
        <v>48</v>
      </c>
      <c r="H588" t="s">
        <v>48</v>
      </c>
      <c r="J588" t="str">
        <f>VLOOKUP($E588,MAPPING!$B$2:$F$7,2,0)</f>
        <v>STRING</v>
      </c>
      <c r="K588" s="37">
        <v>50.0</v>
      </c>
      <c r="L588" t="s">
        <v>48</v>
      </c>
      <c r="M588" t="s">
        <v>48</v>
      </c>
      <c r="P588" t="str">
        <f t="shared" si="189"/>
        <v>REPORTING_DATE STRING,</v>
      </c>
      <c r="Q588" t="str">
        <f>VLOOKUP($E588,MAPPING!$B$2:$F$7,3,0)</f>
        <v>VARCHAR</v>
      </c>
      <c r="R588" s="37">
        <v>50.0</v>
      </c>
      <c r="S588" s="27" t="s">
        <v>48</v>
      </c>
      <c r="T588" s="27" t="s">
        <v>48</v>
      </c>
      <c r="W588" t="str">
        <f t="shared" si="190"/>
        <v>REPORTING_DATE VARCHAR(50),</v>
      </c>
      <c r="X588" t="str">
        <f>VLOOKUP($E588,MAPPING!$B$2:$F$7,4,0)</f>
        <v>VARCHAR2</v>
      </c>
      <c r="Y588" s="37">
        <v>50.0</v>
      </c>
      <c r="Z588" s="27" t="s">
        <v>48</v>
      </c>
      <c r="AA588" s="27" t="s">
        <v>48</v>
      </c>
      <c r="AD588" s="29" t="str">
        <f t="shared" si="191"/>
        <v>REPORTING_DATE VARCHAR2(50),</v>
      </c>
      <c r="AE588" t="str">
        <f>VLOOKUP($E588,MAPPING!$B$2:$F$7,5,0)</f>
        <v> VARCHAR</v>
      </c>
      <c r="AF588" s="37">
        <v>50.0</v>
      </c>
      <c r="AG588" s="11" t="s">
        <v>48</v>
      </c>
      <c r="AH588" s="11" t="s">
        <v>48</v>
      </c>
      <c r="AK588" t="str">
        <f t="shared" si="192"/>
        <v>REPORTING_DATE  VARCHAR(50),</v>
      </c>
    </row>
    <row r="589" ht="15.75" customHeight="1">
      <c r="C589" s="33">
        <v>5.0</v>
      </c>
      <c r="D589" s="36" t="s">
        <v>223</v>
      </c>
      <c r="E589" s="36" t="s">
        <v>12</v>
      </c>
      <c r="G589" t="s">
        <v>48</v>
      </c>
      <c r="H589" t="s">
        <v>48</v>
      </c>
      <c r="J589" t="str">
        <f>VLOOKUP($E589,MAPPING!$B$2:$F$7,2,0)</f>
        <v>INT</v>
      </c>
      <c r="K589" s="13">
        <v>50.0</v>
      </c>
      <c r="L589" t="s">
        <v>48</v>
      </c>
      <c r="M589" t="s">
        <v>48</v>
      </c>
      <c r="P589" t="str">
        <f>CONCATENATE(UPPER($D589)," ",J589,")",CHAR(10),"ROW FORMAT DELIMITED FIELDS TERMINATED BY ',';",)</f>
        <v>VERSION INT)
ROW FORMAT DELIMITED FIELDS TERMINATED BY ',';</v>
      </c>
      <c r="Q589" t="str">
        <f>VLOOKUP($E589,MAPPING!$B$2:$F$7,3,0)</f>
        <v>INTEGER</v>
      </c>
      <c r="R589" s="13">
        <v>50.0</v>
      </c>
      <c r="S589" s="27" t="s">
        <v>48</v>
      </c>
      <c r="T589" s="27" t="s">
        <v>48</v>
      </c>
      <c r="W589" t="str">
        <f>CONCATENATE(UPPER($D589)," ",Q589,"(",R589,")",IF(U589&lt;&gt;"",CONCATENATE(" DEFAULT ",U589),""),IF(S589="Y"," NOT NULL",""),");")</f>
        <v>VERSION INTEGER(50));</v>
      </c>
      <c r="X589" t="str">
        <f>VLOOKUP($E589,MAPPING!$B$2:$F$7,4,0)</f>
        <v>INTEGER</v>
      </c>
      <c r="Y589" s="13">
        <v>50.0</v>
      </c>
      <c r="Z589" s="27" t="s">
        <v>48</v>
      </c>
      <c r="AA589" s="27" t="s">
        <v>48</v>
      </c>
      <c r="AD589" s="29" t="str">
        <f>CONCATENATE(UPPER($D589)," ",X589,IF(AE589="INTEGER","",CONCATENATE("(",AF589,")")) ,IF(AG589="Y"," NOT NULL",""),");")</f>
        <v>VERSION INTEGER);</v>
      </c>
      <c r="AE589" t="str">
        <f>VLOOKUP($E589,MAPPING!$B$2:$F$7,5,0)</f>
        <v>INTEGER</v>
      </c>
      <c r="AF589" s="13">
        <v>50.0</v>
      </c>
      <c r="AG589" s="11" t="s">
        <v>48</v>
      </c>
      <c r="AH589" s="11" t="s">
        <v>48</v>
      </c>
      <c r="AK589" t="str">
        <f>CONCATENATE(UPPER($D589)," ",AE589,IF(AE589="INTEGER","",CONCATENATE("(",AF589,")")),IF(AI589&lt;&gt;"",CONCATENATE(" DEFAULT ",AI589),""),IF(AG589="Y"," NOT NULL",""),");")</f>
        <v>VERSION INTEGER);</v>
      </c>
    </row>
    <row r="590" ht="15.75" customHeight="1">
      <c r="B590" s="35" t="s">
        <v>441</v>
      </c>
      <c r="C590" s="33">
        <v>0.0</v>
      </c>
      <c r="D590" s="36" t="s">
        <v>282</v>
      </c>
      <c r="E590" s="36" t="s">
        <v>7</v>
      </c>
      <c r="G590" t="s">
        <v>48</v>
      </c>
      <c r="H590" t="s">
        <v>48</v>
      </c>
      <c r="J590" t="str">
        <f>VLOOKUP($E590,MAPPING!$B$2:$F$7,2,0)</f>
        <v>STRING</v>
      </c>
      <c r="K590" s="37">
        <v>50.0</v>
      </c>
      <c r="L590" t="s">
        <v>48</v>
      </c>
      <c r="M590" t="s">
        <v>48</v>
      </c>
      <c r="O590" s="28" t="str">
        <f>CONCATENATE("DROP TABLE IF EXISTS ",UPPER($B$590),";",CHAR(10),"CREATE TABLE ",UPPER($B$590),"(")</f>
        <v>DROP TABLE IF EXISTS PORTFOLIO_LOSS_HISTOGRAM_PERCENTAGE;
CREATE TABLE PORTFOLIO_LOSS_HISTOGRAM_PERCENTAGE(</v>
      </c>
      <c r="P590" t="str">
        <f t="shared" ref="P590:P592" si="193">CONCATENATE(UPPER($D590)," ",J590,",")</f>
        <v>REPORTING_DATE STRING,</v>
      </c>
      <c r="Q590" t="str">
        <f>VLOOKUP($E590,MAPPING!$B$2:$F$7,3,0)</f>
        <v>VARCHAR</v>
      </c>
      <c r="R590" s="37">
        <v>50.0</v>
      </c>
      <c r="S590" s="27" t="s">
        <v>48</v>
      </c>
      <c r="T590" s="27" t="s">
        <v>48</v>
      </c>
      <c r="V590" s="28" t="str">
        <f>CONCATENATE("DROP TABLE IF EXISTS ",UPPER($B$590),";",CHAR(10),"CREATE TABLE ",UPPER($B$590),"(")</f>
        <v>DROP TABLE IF EXISTS PORTFOLIO_LOSS_HISTOGRAM_PERCENTAGE;
CREATE TABLE PORTFOLIO_LOSS_HISTOGRAM_PERCENTAGE(</v>
      </c>
      <c r="W590" t="str">
        <f t="shared" ref="W590:W592" si="194">CONCATENATE(UPPER($D590)," ",Q590,"(",R590,")",IF(U590&lt;&gt;"",CONCATENATE(" DEFAULT ",U590),""),IF(S590="Y"," NOT NULL",""),",")</f>
        <v>REPORTING_DATE VARCHAR(50),</v>
      </c>
      <c r="X590" t="str">
        <f>VLOOKUP($E590,MAPPING!$B$2:$F$7,4,0)</f>
        <v>VARCHAR2</v>
      </c>
      <c r="Y590" s="37">
        <v>50.0</v>
      </c>
      <c r="Z590" s="27" t="s">
        <v>48</v>
      </c>
      <c r="AA590" s="27" t="s">
        <v>48</v>
      </c>
      <c r="AC590" s="28" t="str">
        <f>CONCATENATE("DROP TABLE ",UPPER($B$590),";",CHAR(10),"CREATE TABLE ",UPPER($B$590),"(")</f>
        <v>DROP TABLE PORTFOLIO_LOSS_HISTOGRAM_PERCENTAGE;
CREATE TABLE PORTFOLIO_LOSS_HISTOGRAM_PERCENTAGE(</v>
      </c>
      <c r="AD590" s="29" t="str">
        <f t="shared" ref="AD590:AD592" si="195">CONCATENATE(UPPER($D590)," ",X590,IF(AE590="INTEGER","",CONCATENATE("(",AF590,")")) ,IF(AG590="Y"," NOT NULL",""),",")</f>
        <v>REPORTING_DATE VARCHAR2(50),</v>
      </c>
      <c r="AE590" t="str">
        <f>VLOOKUP($E590,MAPPING!$B$2:$F$7,5,0)</f>
        <v> VARCHAR</v>
      </c>
      <c r="AF590" s="37">
        <v>50.0</v>
      </c>
      <c r="AG590" s="11" t="s">
        <v>48</v>
      </c>
      <c r="AH590" s="11" t="s">
        <v>48</v>
      </c>
      <c r="AJ590" s="28" t="str">
        <f>CONCATENATE("DROP TABLE IF EXISTS ",UPPER($B$590),";",CHAR(10),"CREATE TABLE ",UPPER($B$590),"(")</f>
        <v>DROP TABLE IF EXISTS PORTFOLIO_LOSS_HISTOGRAM_PERCENTAGE;
CREATE TABLE PORTFOLIO_LOSS_HISTOGRAM_PERCENTAGE(</v>
      </c>
      <c r="AK590" t="str">
        <f t="shared" ref="AK590:AK592" si="196">CONCATENATE(UPPER($D590)," ",AE590,IF(AE590="INTEGER","",CONCATENATE("(",AF590,")")),IF(AI590&lt;&gt;"",CONCATENATE(" DEFAULT ",AI590),""),IF(AG590="Y"," NOT NULL",""),",")</f>
        <v>REPORTING_DATE  VARCHAR(50),</v>
      </c>
    </row>
    <row r="591" ht="15.75" customHeight="1">
      <c r="C591" s="33">
        <v>1.0</v>
      </c>
      <c r="D591" s="36" t="s">
        <v>442</v>
      </c>
      <c r="E591" s="36" t="s">
        <v>7</v>
      </c>
      <c r="G591" t="s">
        <v>48</v>
      </c>
      <c r="H591" t="s">
        <v>48</v>
      </c>
      <c r="J591" t="str">
        <f>VLOOKUP($E591,MAPPING!$B$2:$F$7,2,0)</f>
        <v>STRING</v>
      </c>
      <c r="K591" s="37">
        <v>50.0</v>
      </c>
      <c r="L591" t="s">
        <v>48</v>
      </c>
      <c r="M591" t="s">
        <v>48</v>
      </c>
      <c r="P591" t="str">
        <f t="shared" si="193"/>
        <v>BUCKET STRING,</v>
      </c>
      <c r="Q591" t="str">
        <f>VLOOKUP($E591,MAPPING!$B$2:$F$7,3,0)</f>
        <v>VARCHAR</v>
      </c>
      <c r="R591" s="37">
        <v>50.0</v>
      </c>
      <c r="S591" s="27" t="s">
        <v>48</v>
      </c>
      <c r="T591" s="27" t="s">
        <v>48</v>
      </c>
      <c r="W591" t="str">
        <f t="shared" si="194"/>
        <v>BUCKET VARCHAR(50),</v>
      </c>
      <c r="X591" t="str">
        <f>VLOOKUP($E591,MAPPING!$B$2:$F$7,4,0)</f>
        <v>VARCHAR2</v>
      </c>
      <c r="Y591" s="37">
        <v>50.0</v>
      </c>
      <c r="Z591" s="27" t="s">
        <v>48</v>
      </c>
      <c r="AA591" s="27" t="s">
        <v>48</v>
      </c>
      <c r="AD591" s="29" t="str">
        <f t="shared" si="195"/>
        <v>BUCKET VARCHAR2(50),</v>
      </c>
      <c r="AE591" t="str">
        <f>VLOOKUP($E591,MAPPING!$B$2:$F$7,5,0)</f>
        <v> VARCHAR</v>
      </c>
      <c r="AF591" s="37">
        <v>50.0</v>
      </c>
      <c r="AG591" s="11" t="s">
        <v>48</v>
      </c>
      <c r="AH591" s="11" t="s">
        <v>48</v>
      </c>
      <c r="AK591" t="str">
        <f t="shared" si="196"/>
        <v>BUCKET  VARCHAR(50),</v>
      </c>
    </row>
    <row r="592" ht="15.75" customHeight="1">
      <c r="C592" s="33">
        <v>2.0</v>
      </c>
      <c r="D592" s="36" t="s">
        <v>443</v>
      </c>
      <c r="E592" s="36" t="s">
        <v>12</v>
      </c>
      <c r="G592" t="s">
        <v>48</v>
      </c>
      <c r="H592" t="s">
        <v>48</v>
      </c>
      <c r="J592" t="str">
        <f>VLOOKUP($E592,MAPPING!$B$2:$F$7,2,0)</f>
        <v>INT</v>
      </c>
      <c r="K592" s="13">
        <v>50.0</v>
      </c>
      <c r="L592" t="s">
        <v>48</v>
      </c>
      <c r="M592" t="s">
        <v>48</v>
      </c>
      <c r="P592" t="str">
        <f t="shared" si="193"/>
        <v>FREQUENCY INT,</v>
      </c>
      <c r="Q592" t="str">
        <f>VLOOKUP($E592,MAPPING!$B$2:$F$7,3,0)</f>
        <v>INTEGER</v>
      </c>
      <c r="R592" s="13">
        <v>50.0</v>
      </c>
      <c r="S592" s="27" t="s">
        <v>48</v>
      </c>
      <c r="T592" s="27" t="s">
        <v>48</v>
      </c>
      <c r="W592" t="str">
        <f t="shared" si="194"/>
        <v>FREQUENCY INTEGER(50),</v>
      </c>
      <c r="X592" t="str">
        <f>VLOOKUP($E592,MAPPING!$B$2:$F$7,4,0)</f>
        <v>INTEGER</v>
      </c>
      <c r="Y592" s="13">
        <v>50.0</v>
      </c>
      <c r="Z592" s="27" t="s">
        <v>48</v>
      </c>
      <c r="AA592" s="27" t="s">
        <v>48</v>
      </c>
      <c r="AD592" s="29" t="str">
        <f t="shared" si="195"/>
        <v>FREQUENCY INTEGER,</v>
      </c>
      <c r="AE592" t="str">
        <f>VLOOKUP($E592,MAPPING!$B$2:$F$7,5,0)</f>
        <v>INTEGER</v>
      </c>
      <c r="AF592" s="13">
        <v>50.0</v>
      </c>
      <c r="AG592" s="11" t="s">
        <v>48</v>
      </c>
      <c r="AH592" s="11" t="s">
        <v>48</v>
      </c>
      <c r="AK592" t="str">
        <f t="shared" si="196"/>
        <v>FREQUENCY INTEGER,</v>
      </c>
    </row>
    <row r="593" ht="15.75" customHeight="1">
      <c r="C593" s="33">
        <v>3.0</v>
      </c>
      <c r="D593" s="36" t="s">
        <v>223</v>
      </c>
      <c r="E593" s="36" t="s">
        <v>12</v>
      </c>
      <c r="G593" t="s">
        <v>48</v>
      </c>
      <c r="H593" t="s">
        <v>48</v>
      </c>
      <c r="J593" t="str">
        <f>VLOOKUP($E593,MAPPING!$B$2:$F$7,2,0)</f>
        <v>INT</v>
      </c>
      <c r="K593" s="13">
        <v>50.0</v>
      </c>
      <c r="L593" t="s">
        <v>48</v>
      </c>
      <c r="M593" t="s">
        <v>48</v>
      </c>
      <c r="P593" t="str">
        <f>CONCATENATE(UPPER($D593)," ",J593,")",CHAR(10),"ROW FORMAT DELIMITED FIELDS TERMINATED BY ',';",)</f>
        <v>VERSION INT)
ROW FORMAT DELIMITED FIELDS TERMINATED BY ',';</v>
      </c>
      <c r="Q593" t="str">
        <f>VLOOKUP($E593,MAPPING!$B$2:$F$7,3,0)</f>
        <v>INTEGER</v>
      </c>
      <c r="R593" s="13">
        <v>50.0</v>
      </c>
      <c r="S593" s="27" t="s">
        <v>48</v>
      </c>
      <c r="T593" s="27" t="s">
        <v>48</v>
      </c>
      <c r="W593" t="str">
        <f>CONCATENATE(UPPER($D593)," ",Q593,"(",R593,")",IF(U593&lt;&gt;"",CONCATENATE(" DEFAULT ",U593),""),IF(S593="Y"," NOT NULL",""),");")</f>
        <v>VERSION INTEGER(50));</v>
      </c>
      <c r="X593" t="str">
        <f>VLOOKUP($E593,MAPPING!$B$2:$F$7,4,0)</f>
        <v>INTEGER</v>
      </c>
      <c r="Y593" s="13">
        <v>50.0</v>
      </c>
      <c r="Z593" s="27" t="s">
        <v>48</v>
      </c>
      <c r="AA593" s="27" t="s">
        <v>48</v>
      </c>
      <c r="AD593" s="29" t="str">
        <f>CONCATENATE(UPPER($D593)," ",X593,IF(AE593="INTEGER","",CONCATENATE("(",AF593,")")) ,IF(AG593="Y"," NOT NULL",""),");")</f>
        <v>VERSION INTEGER);</v>
      </c>
      <c r="AE593" t="str">
        <f>VLOOKUP($E593,MAPPING!$B$2:$F$7,5,0)</f>
        <v>INTEGER</v>
      </c>
      <c r="AF593" s="13">
        <v>50.0</v>
      </c>
      <c r="AG593" s="11" t="s">
        <v>48</v>
      </c>
      <c r="AH593" s="11" t="s">
        <v>48</v>
      </c>
      <c r="AK593" t="str">
        <f>CONCATENATE(UPPER($D593)," ",AE593,IF(AE593="INTEGER","",CONCATENATE("(",AF593,")")),IF(AI593&lt;&gt;"",CONCATENATE(" DEFAULT ",AI593),""),IF(AG593="Y"," NOT NULL",""),");")</f>
        <v>VERSION INTEGER);</v>
      </c>
    </row>
    <row r="594" ht="15.75" customHeight="1">
      <c r="B594" s="35" t="s">
        <v>444</v>
      </c>
      <c r="C594" s="33">
        <v>0.0</v>
      </c>
      <c r="D594" s="36" t="s">
        <v>282</v>
      </c>
      <c r="E594" s="36" t="s">
        <v>7</v>
      </c>
      <c r="G594" t="s">
        <v>48</v>
      </c>
      <c r="H594" t="s">
        <v>48</v>
      </c>
      <c r="J594" t="str">
        <f>VLOOKUP($E594,MAPPING!$B$2:$F$7,2,0)</f>
        <v>STRING</v>
      </c>
      <c r="K594" s="37">
        <v>50.0</v>
      </c>
      <c r="L594" t="s">
        <v>48</v>
      </c>
      <c r="M594" t="s">
        <v>48</v>
      </c>
      <c r="O594" s="28" t="str">
        <f>CONCATENATE("DROP TABLE IF EXISTS ",UPPER($B$594),";",CHAR(10),"CREATE TABLE ",UPPER($B$594),"(")</f>
        <v>DROP TABLE IF EXISTS PORTFOLIO_LOSS_HISTOGRAM;
CREATE TABLE PORTFOLIO_LOSS_HISTOGRAM(</v>
      </c>
      <c r="P594" t="str">
        <f t="shared" ref="P594:P596" si="197">CONCATENATE(UPPER($D594)," ",J594,",")</f>
        <v>REPORTING_DATE STRING,</v>
      </c>
      <c r="Q594" t="str">
        <f>VLOOKUP($E594,MAPPING!$B$2:$F$7,3,0)</f>
        <v>VARCHAR</v>
      </c>
      <c r="R594" s="37">
        <v>50.0</v>
      </c>
      <c r="S594" s="27" t="s">
        <v>48</v>
      </c>
      <c r="T594" s="27" t="s">
        <v>48</v>
      </c>
      <c r="V594" s="28" t="str">
        <f>CONCATENATE("DROP TABLE IF EXISTS ",UPPER($B$594),";",CHAR(10),"CREATE TABLE ",UPPER($B$594),"(")</f>
        <v>DROP TABLE IF EXISTS PORTFOLIO_LOSS_HISTOGRAM;
CREATE TABLE PORTFOLIO_LOSS_HISTOGRAM(</v>
      </c>
      <c r="W594" t="str">
        <f t="shared" ref="W594:W596" si="198">CONCATENATE(UPPER($D594)," ",Q594,"(",R594,")",IF(U594&lt;&gt;"",CONCATENATE(" DEFAULT ",U594),""),IF(S594="Y"," NOT NULL",""),",")</f>
        <v>REPORTING_DATE VARCHAR(50),</v>
      </c>
      <c r="X594" t="str">
        <f>VLOOKUP($E594,MAPPING!$B$2:$F$7,4,0)</f>
        <v>VARCHAR2</v>
      </c>
      <c r="Y594" s="37">
        <v>50.0</v>
      </c>
      <c r="Z594" s="27" t="s">
        <v>48</v>
      </c>
      <c r="AA594" s="27" t="s">
        <v>48</v>
      </c>
      <c r="AC594" s="28" t="str">
        <f>CONCATENATE("DROP TABLE ",UPPER($B$594),";",CHAR(10),"CREATE TABLE ",UPPER($B$594),"(")</f>
        <v>DROP TABLE PORTFOLIO_LOSS_HISTOGRAM;
CREATE TABLE PORTFOLIO_LOSS_HISTOGRAM(</v>
      </c>
      <c r="AD594" s="29" t="str">
        <f t="shared" ref="AD594:AD596" si="199">CONCATENATE(UPPER($D594)," ",X594,IF(AE594="INTEGER","",CONCATENATE("(",AF594,")")) ,IF(AG594="Y"," NOT NULL",""),",")</f>
        <v>REPORTING_DATE VARCHAR2(50),</v>
      </c>
      <c r="AE594" t="str">
        <f>VLOOKUP($E594,MAPPING!$B$2:$F$7,5,0)</f>
        <v> VARCHAR</v>
      </c>
      <c r="AF594" s="37">
        <v>50.0</v>
      </c>
      <c r="AG594" s="11" t="s">
        <v>48</v>
      </c>
      <c r="AH594" s="11" t="s">
        <v>48</v>
      </c>
      <c r="AJ594" s="28" t="str">
        <f>CONCATENATE("DROP TABLE IF EXISTS ",UPPER($B$594),";",CHAR(10),"CREATE TABLE ",UPPER($B$594),"(")</f>
        <v>DROP TABLE IF EXISTS PORTFOLIO_LOSS_HISTOGRAM;
CREATE TABLE PORTFOLIO_LOSS_HISTOGRAM(</v>
      </c>
      <c r="AK594" t="str">
        <f t="shared" ref="AK594:AK596" si="200">CONCATENATE(UPPER($D594)," ",AE594,IF(AE594="INTEGER","",CONCATENATE("(",AF594,")")),IF(AI594&lt;&gt;"",CONCATENATE(" DEFAULT ",AI594),""),IF(AG594="Y"," NOT NULL",""),",")</f>
        <v>REPORTING_DATE  VARCHAR(50),</v>
      </c>
    </row>
    <row r="595" ht="15.75" customHeight="1">
      <c r="C595" s="33">
        <v>1.0</v>
      </c>
      <c r="D595" s="36" t="s">
        <v>442</v>
      </c>
      <c r="E595" s="36" t="s">
        <v>7</v>
      </c>
      <c r="G595" t="s">
        <v>48</v>
      </c>
      <c r="H595" t="s">
        <v>48</v>
      </c>
      <c r="J595" t="str">
        <f>VLOOKUP($E595,MAPPING!$B$2:$F$7,2,0)</f>
        <v>STRING</v>
      </c>
      <c r="K595" s="37">
        <v>50.0</v>
      </c>
      <c r="L595" t="s">
        <v>48</v>
      </c>
      <c r="M595" t="s">
        <v>48</v>
      </c>
      <c r="P595" t="str">
        <f t="shared" si="197"/>
        <v>BUCKET STRING,</v>
      </c>
      <c r="Q595" t="str">
        <f>VLOOKUP($E595,MAPPING!$B$2:$F$7,3,0)</f>
        <v>VARCHAR</v>
      </c>
      <c r="R595" s="37">
        <v>50.0</v>
      </c>
      <c r="S595" s="27" t="s">
        <v>48</v>
      </c>
      <c r="T595" s="27" t="s">
        <v>48</v>
      </c>
      <c r="W595" t="str">
        <f t="shared" si="198"/>
        <v>BUCKET VARCHAR(50),</v>
      </c>
      <c r="X595" t="str">
        <f>VLOOKUP($E595,MAPPING!$B$2:$F$7,4,0)</f>
        <v>VARCHAR2</v>
      </c>
      <c r="Y595" s="37">
        <v>50.0</v>
      </c>
      <c r="Z595" s="27" t="s">
        <v>48</v>
      </c>
      <c r="AA595" s="27" t="s">
        <v>48</v>
      </c>
      <c r="AD595" s="29" t="str">
        <f t="shared" si="199"/>
        <v>BUCKET VARCHAR2(50),</v>
      </c>
      <c r="AE595" t="str">
        <f>VLOOKUP($E595,MAPPING!$B$2:$F$7,5,0)</f>
        <v> VARCHAR</v>
      </c>
      <c r="AF595" s="37">
        <v>50.0</v>
      </c>
      <c r="AG595" s="11" t="s">
        <v>48</v>
      </c>
      <c r="AH595" s="11" t="s">
        <v>48</v>
      </c>
      <c r="AK595" t="str">
        <f t="shared" si="200"/>
        <v>BUCKET  VARCHAR(50),</v>
      </c>
    </row>
    <row r="596" ht="15.75" customHeight="1">
      <c r="C596" s="33">
        <v>2.0</v>
      </c>
      <c r="D596" s="36" t="s">
        <v>443</v>
      </c>
      <c r="E596" s="36" t="s">
        <v>12</v>
      </c>
      <c r="G596" t="s">
        <v>48</v>
      </c>
      <c r="H596" t="s">
        <v>48</v>
      </c>
      <c r="J596" t="str">
        <f>VLOOKUP($E596,MAPPING!$B$2:$F$7,2,0)</f>
        <v>INT</v>
      </c>
      <c r="K596" s="13">
        <v>50.0</v>
      </c>
      <c r="L596" t="s">
        <v>48</v>
      </c>
      <c r="M596" t="s">
        <v>48</v>
      </c>
      <c r="P596" t="str">
        <f t="shared" si="197"/>
        <v>FREQUENCY INT,</v>
      </c>
      <c r="Q596" t="str">
        <f>VLOOKUP($E596,MAPPING!$B$2:$F$7,3,0)</f>
        <v>INTEGER</v>
      </c>
      <c r="R596" s="13">
        <v>50.0</v>
      </c>
      <c r="S596" s="27" t="s">
        <v>48</v>
      </c>
      <c r="T596" s="27" t="s">
        <v>48</v>
      </c>
      <c r="W596" t="str">
        <f t="shared" si="198"/>
        <v>FREQUENCY INTEGER(50),</v>
      </c>
      <c r="X596" t="str">
        <f>VLOOKUP($E596,MAPPING!$B$2:$F$7,4,0)</f>
        <v>INTEGER</v>
      </c>
      <c r="Y596" s="13">
        <v>50.0</v>
      </c>
      <c r="Z596" s="27" t="s">
        <v>48</v>
      </c>
      <c r="AA596" s="27" t="s">
        <v>48</v>
      </c>
      <c r="AD596" s="29" t="str">
        <f t="shared" si="199"/>
        <v>FREQUENCY INTEGER,</v>
      </c>
      <c r="AE596" t="str">
        <f>VLOOKUP($E596,MAPPING!$B$2:$F$7,5,0)</f>
        <v>INTEGER</v>
      </c>
      <c r="AF596" s="13">
        <v>50.0</v>
      </c>
      <c r="AG596" s="11" t="s">
        <v>48</v>
      </c>
      <c r="AH596" s="11" t="s">
        <v>48</v>
      </c>
      <c r="AK596" t="str">
        <f t="shared" si="200"/>
        <v>FREQUENCY INTEGER,</v>
      </c>
    </row>
    <row r="597" ht="15.75" customHeight="1">
      <c r="C597" s="33">
        <v>3.0</v>
      </c>
      <c r="D597" s="36" t="s">
        <v>223</v>
      </c>
      <c r="E597" s="36" t="s">
        <v>12</v>
      </c>
      <c r="G597" t="s">
        <v>48</v>
      </c>
      <c r="H597" t="s">
        <v>48</v>
      </c>
      <c r="J597" t="str">
        <f>VLOOKUP($E597,MAPPING!$B$2:$F$7,2,0)</f>
        <v>INT</v>
      </c>
      <c r="K597" s="13">
        <v>50.0</v>
      </c>
      <c r="L597" t="s">
        <v>48</v>
      </c>
      <c r="M597" t="s">
        <v>48</v>
      </c>
      <c r="P597" t="str">
        <f>CONCATENATE(UPPER($D597)," ",J597,")",CHAR(10),"ROW FORMAT DELIMITED FIELDS TERMINATED BY ',';",)</f>
        <v>VERSION INT)
ROW FORMAT DELIMITED FIELDS TERMINATED BY ',';</v>
      </c>
      <c r="Q597" t="str">
        <f>VLOOKUP($E597,MAPPING!$B$2:$F$7,3,0)</f>
        <v>INTEGER</v>
      </c>
      <c r="R597" s="13">
        <v>50.0</v>
      </c>
      <c r="S597" s="27" t="s">
        <v>48</v>
      </c>
      <c r="T597" s="27" t="s">
        <v>48</v>
      </c>
      <c r="W597" t="str">
        <f>CONCATENATE(UPPER($D597)," ",Q597,"(",R597,")",IF(U597&lt;&gt;"",CONCATENATE(" DEFAULT ",U597),""),IF(S597="Y"," NOT NULL",""),");")</f>
        <v>VERSION INTEGER(50));</v>
      </c>
      <c r="X597" t="str">
        <f>VLOOKUP($E597,MAPPING!$B$2:$F$7,4,0)</f>
        <v>INTEGER</v>
      </c>
      <c r="Y597" s="13">
        <v>50.0</v>
      </c>
      <c r="Z597" s="27" t="s">
        <v>48</v>
      </c>
      <c r="AA597" s="27" t="s">
        <v>48</v>
      </c>
      <c r="AD597" s="29" t="str">
        <f>CONCATENATE(UPPER($D597)," ",X597,IF(AE597="INTEGER","",CONCATENATE("(",AF597,")")) ,IF(AG597="Y"," NOT NULL",""),");")</f>
        <v>VERSION INTEGER);</v>
      </c>
      <c r="AE597" t="str">
        <f>VLOOKUP($E597,MAPPING!$B$2:$F$7,5,0)</f>
        <v>INTEGER</v>
      </c>
      <c r="AF597" s="13">
        <v>50.0</v>
      </c>
      <c r="AG597" s="11" t="s">
        <v>48</v>
      </c>
      <c r="AH597" s="11" t="s">
        <v>48</v>
      </c>
      <c r="AK597" t="str">
        <f>CONCATENATE(UPPER($D597)," ",AE597,IF(AE597="INTEGER","",CONCATENATE("(",AF597,")")),IF(AI597&lt;&gt;"",CONCATENATE(" DEFAULT ",AI597),""),IF(AG597="Y"," NOT NULL",""),");")</f>
        <v>VERSION INTEGER);</v>
      </c>
    </row>
    <row r="598" ht="15.75" customHeight="1">
      <c r="B598" s="35" t="s">
        <v>445</v>
      </c>
      <c r="C598" s="33">
        <v>0.0</v>
      </c>
      <c r="D598" s="36" t="s">
        <v>438</v>
      </c>
      <c r="E598" s="36" t="s">
        <v>15</v>
      </c>
      <c r="G598" t="s">
        <v>48</v>
      </c>
      <c r="H598" t="s">
        <v>48</v>
      </c>
      <c r="J598" t="str">
        <f>VLOOKUP($E598,MAPPING!$B$2:$F$7,2,0)</f>
        <v>DECIMAL</v>
      </c>
      <c r="K598" s="37" t="s">
        <v>23</v>
      </c>
      <c r="L598" t="s">
        <v>48</v>
      </c>
      <c r="M598" t="s">
        <v>48</v>
      </c>
      <c r="O598" s="28" t="str">
        <f>CONCATENATE("DROP TABLE IF EXISTS ",UPPER($B$598),";",CHAR(10),"CREATE TABLE ",UPPER($B$598),"(")</f>
        <v>DROP TABLE IF EXISTS PORTFOLIO_LOSS_SIMULATION_AGGR;
CREATE TABLE PORTFOLIO_LOSS_SIMULATION_AGGR(</v>
      </c>
      <c r="P598" t="str">
        <f t="shared" ref="P598:P601" si="201">CONCATENATE(UPPER($D598)," ",J598,",")</f>
        <v>EXPECTED_LOSS DECIMAL,</v>
      </c>
      <c r="Q598" t="str">
        <f>VLOOKUP($E598,MAPPING!$B$2:$F$7,3,0)</f>
        <v>DECIMAL</v>
      </c>
      <c r="R598" s="37" t="s">
        <v>23</v>
      </c>
      <c r="S598" s="27" t="s">
        <v>48</v>
      </c>
      <c r="T598" s="27" t="s">
        <v>48</v>
      </c>
      <c r="V598" s="28" t="str">
        <f>CONCATENATE("DROP TABLE IF EXISTS ",UPPER($B$598),";",CHAR(10),"CREATE TABLE ",UPPER($B$598),"(")</f>
        <v>DROP TABLE IF EXISTS PORTFOLIO_LOSS_SIMULATION_AGGR;
CREATE TABLE PORTFOLIO_LOSS_SIMULATION_AGGR(</v>
      </c>
      <c r="W598" t="str">
        <f t="shared" ref="W598:W601" si="202">CONCATENATE(UPPER($D598)," ",Q598,"(",R598,")",IF(U598&lt;&gt;"",CONCATENATE(" DEFAULT ",U598),""),IF(S598="Y"," NOT NULL",""),",")</f>
        <v>EXPECTED_LOSS DECIMAL(10,2),</v>
      </c>
      <c r="X598" t="str">
        <f>VLOOKUP($E598,MAPPING!$B$2:$F$7,4,0)</f>
        <v>DECIMAL</v>
      </c>
      <c r="Y598" s="37" t="s">
        <v>23</v>
      </c>
      <c r="Z598" s="27" t="s">
        <v>48</v>
      </c>
      <c r="AA598" s="27" t="s">
        <v>48</v>
      </c>
      <c r="AC598" s="28" t="str">
        <f>CONCATENATE("DROP TABLE ",UPPER($B$598),";",CHAR(10),"CREATE TABLE ",UPPER($B$598),"(")</f>
        <v>DROP TABLE PORTFOLIO_LOSS_SIMULATION_AGGR;
CREATE TABLE PORTFOLIO_LOSS_SIMULATION_AGGR(</v>
      </c>
      <c r="AD598" s="29" t="str">
        <f t="shared" ref="AD598:AD601" si="203">CONCATENATE(UPPER($D598)," ",X598,IF(AE598="INTEGER","",CONCATENATE("(",AF598,")")) ,IF(AG598="Y"," NOT NULL",""),",")</f>
        <v>EXPECTED_LOSS DECIMAL(10,2),</v>
      </c>
      <c r="AE598" t="str">
        <f>VLOOKUP($E598,MAPPING!$B$2:$F$7,5,0)</f>
        <v>DECIMAL</v>
      </c>
      <c r="AF598" s="37" t="s">
        <v>23</v>
      </c>
      <c r="AG598" s="11" t="s">
        <v>48</v>
      </c>
      <c r="AH598" s="11" t="s">
        <v>48</v>
      </c>
      <c r="AJ598" s="28" t="str">
        <f>CONCATENATE("DROP TABLE IF EXISTS ",UPPER($B$598),";",CHAR(10),"CREATE TABLE ",UPPER($B$598),"(")</f>
        <v>DROP TABLE IF EXISTS PORTFOLIO_LOSS_SIMULATION_AGGR;
CREATE TABLE PORTFOLIO_LOSS_SIMULATION_AGGR(</v>
      </c>
      <c r="AK598" t="str">
        <f t="shared" ref="AK598:AK601" si="204">CONCATENATE(UPPER($D598)," ",AE598,IF(AE598="INTEGER","",CONCATENATE("(",AF598,")")),IF(AI598&lt;&gt;"",CONCATENATE(" DEFAULT ",AI598),""),IF(AG598="Y"," NOT NULL",""),",")</f>
        <v>EXPECTED_LOSS DECIMAL(10,2),</v>
      </c>
    </row>
    <row r="599" ht="15.75" customHeight="1">
      <c r="C599" s="33">
        <v>1.0</v>
      </c>
      <c r="D599" s="36" t="s">
        <v>439</v>
      </c>
      <c r="E599" s="36" t="s">
        <v>15</v>
      </c>
      <c r="G599" t="s">
        <v>48</v>
      </c>
      <c r="H599" t="s">
        <v>48</v>
      </c>
      <c r="J599" t="str">
        <f>VLOOKUP($E599,MAPPING!$B$2:$F$7,2,0)</f>
        <v>DECIMAL</v>
      </c>
      <c r="K599" s="37" t="s">
        <v>23</v>
      </c>
      <c r="L599" t="s">
        <v>48</v>
      </c>
      <c r="M599" t="s">
        <v>48</v>
      </c>
      <c r="P599" t="str">
        <f t="shared" si="201"/>
        <v>VALUE_AT_RISK DECIMAL,</v>
      </c>
      <c r="Q599" t="str">
        <f>VLOOKUP($E599,MAPPING!$B$2:$F$7,3,0)</f>
        <v>DECIMAL</v>
      </c>
      <c r="R599" s="37" t="s">
        <v>23</v>
      </c>
      <c r="S599" s="27" t="s">
        <v>48</v>
      </c>
      <c r="T599" s="27" t="s">
        <v>48</v>
      </c>
      <c r="W599" t="str">
        <f t="shared" si="202"/>
        <v>VALUE_AT_RISK DECIMAL(10,2),</v>
      </c>
      <c r="X599" t="str">
        <f>VLOOKUP($E599,MAPPING!$B$2:$F$7,4,0)</f>
        <v>DECIMAL</v>
      </c>
      <c r="Y599" s="37" t="s">
        <v>23</v>
      </c>
      <c r="Z599" s="27" t="s">
        <v>48</v>
      </c>
      <c r="AA599" s="27" t="s">
        <v>48</v>
      </c>
      <c r="AD599" s="29" t="str">
        <f t="shared" si="203"/>
        <v>VALUE_AT_RISK DECIMAL(10,2),</v>
      </c>
      <c r="AE599" t="str">
        <f>VLOOKUP($E599,MAPPING!$B$2:$F$7,5,0)</f>
        <v>DECIMAL</v>
      </c>
      <c r="AF599" s="37" t="s">
        <v>23</v>
      </c>
      <c r="AG599" s="11" t="s">
        <v>48</v>
      </c>
      <c r="AH599" s="11" t="s">
        <v>48</v>
      </c>
      <c r="AK599" t="str">
        <f t="shared" si="204"/>
        <v>VALUE_AT_RISK DECIMAL(10,2),</v>
      </c>
    </row>
    <row r="600" ht="15.75" customHeight="1">
      <c r="C600" s="33">
        <v>2.0</v>
      </c>
      <c r="D600" s="36" t="s">
        <v>440</v>
      </c>
      <c r="E600" s="36" t="s">
        <v>15</v>
      </c>
      <c r="G600" t="s">
        <v>48</v>
      </c>
      <c r="H600" t="s">
        <v>48</v>
      </c>
      <c r="J600" t="str">
        <f>VLOOKUP($E600,MAPPING!$B$2:$F$7,2,0)</f>
        <v>DECIMAL</v>
      </c>
      <c r="K600" s="37" t="s">
        <v>23</v>
      </c>
      <c r="L600" t="s">
        <v>48</v>
      </c>
      <c r="M600" t="s">
        <v>48</v>
      </c>
      <c r="P600" t="str">
        <f t="shared" si="201"/>
        <v>ECONOMIC_CAPITAL DECIMAL,</v>
      </c>
      <c r="Q600" t="str">
        <f>VLOOKUP($E600,MAPPING!$B$2:$F$7,3,0)</f>
        <v>DECIMAL</v>
      </c>
      <c r="R600" s="37" t="s">
        <v>23</v>
      </c>
      <c r="S600" s="27" t="s">
        <v>48</v>
      </c>
      <c r="T600" s="27" t="s">
        <v>48</v>
      </c>
      <c r="W600" t="str">
        <f t="shared" si="202"/>
        <v>ECONOMIC_CAPITAL DECIMAL(10,2),</v>
      </c>
      <c r="X600" t="str">
        <f>VLOOKUP($E600,MAPPING!$B$2:$F$7,4,0)</f>
        <v>DECIMAL</v>
      </c>
      <c r="Y600" s="37" t="s">
        <v>23</v>
      </c>
      <c r="Z600" s="27" t="s">
        <v>48</v>
      </c>
      <c r="AA600" s="27" t="s">
        <v>48</v>
      </c>
      <c r="AD600" s="29" t="str">
        <f t="shared" si="203"/>
        <v>ECONOMIC_CAPITAL DECIMAL(10,2),</v>
      </c>
      <c r="AE600" t="str">
        <f>VLOOKUP($E600,MAPPING!$B$2:$F$7,5,0)</f>
        <v>DECIMAL</v>
      </c>
      <c r="AF600" s="37" t="s">
        <v>23</v>
      </c>
      <c r="AG600" s="11" t="s">
        <v>48</v>
      </c>
      <c r="AH600" s="11" t="s">
        <v>48</v>
      </c>
      <c r="AK600" t="str">
        <f t="shared" si="204"/>
        <v>ECONOMIC_CAPITAL DECIMAL(10,2),</v>
      </c>
    </row>
    <row r="601" ht="15.75" customHeight="1">
      <c r="C601" s="33">
        <v>3.0</v>
      </c>
      <c r="D601" s="36" t="s">
        <v>282</v>
      </c>
      <c r="E601" s="36" t="s">
        <v>7</v>
      </c>
      <c r="G601" t="s">
        <v>48</v>
      </c>
      <c r="H601" t="s">
        <v>48</v>
      </c>
      <c r="J601" t="str">
        <f>VLOOKUP($E601,MAPPING!$B$2:$F$7,2,0)</f>
        <v>STRING</v>
      </c>
      <c r="K601" s="37">
        <v>50.0</v>
      </c>
      <c r="L601" t="s">
        <v>48</v>
      </c>
      <c r="M601" t="s">
        <v>48</v>
      </c>
      <c r="P601" t="str">
        <f t="shared" si="201"/>
        <v>REPORTING_DATE STRING,</v>
      </c>
      <c r="Q601" t="str">
        <f>VLOOKUP($E601,MAPPING!$B$2:$F$7,3,0)</f>
        <v>VARCHAR</v>
      </c>
      <c r="R601" s="37">
        <v>50.0</v>
      </c>
      <c r="S601" s="27" t="s">
        <v>48</v>
      </c>
      <c r="T601" s="27" t="s">
        <v>48</v>
      </c>
      <c r="W601" t="str">
        <f t="shared" si="202"/>
        <v>REPORTING_DATE VARCHAR(50),</v>
      </c>
      <c r="X601" t="str">
        <f>VLOOKUP($E601,MAPPING!$B$2:$F$7,4,0)</f>
        <v>VARCHAR2</v>
      </c>
      <c r="Y601" s="37">
        <v>50.0</v>
      </c>
      <c r="Z601" s="27" t="s">
        <v>48</v>
      </c>
      <c r="AA601" s="27" t="s">
        <v>48</v>
      </c>
      <c r="AD601" s="29" t="str">
        <f t="shared" si="203"/>
        <v>REPORTING_DATE VARCHAR2(50),</v>
      </c>
      <c r="AE601" t="str">
        <f>VLOOKUP($E601,MAPPING!$B$2:$F$7,5,0)</f>
        <v> VARCHAR</v>
      </c>
      <c r="AF601" s="37">
        <v>50.0</v>
      </c>
      <c r="AG601" s="11" t="s">
        <v>48</v>
      </c>
      <c r="AH601" s="11" t="s">
        <v>48</v>
      </c>
      <c r="AK601" t="str">
        <f t="shared" si="204"/>
        <v>REPORTING_DATE  VARCHAR(50),</v>
      </c>
    </row>
    <row r="602" ht="15.75" customHeight="1">
      <c r="C602" s="33">
        <v>4.0</v>
      </c>
      <c r="D602" s="36" t="s">
        <v>223</v>
      </c>
      <c r="E602" s="36" t="s">
        <v>12</v>
      </c>
      <c r="G602" t="s">
        <v>48</v>
      </c>
      <c r="H602" t="s">
        <v>48</v>
      </c>
      <c r="J602" t="str">
        <f>VLOOKUP($E602,MAPPING!$B$2:$F$7,2,0)</f>
        <v>INT</v>
      </c>
      <c r="K602" s="13">
        <v>50.0</v>
      </c>
      <c r="L602" t="s">
        <v>48</v>
      </c>
      <c r="M602" t="s">
        <v>48</v>
      </c>
      <c r="P602" t="str">
        <f>CONCATENATE(UPPER($D602)," ",J602,")",CHAR(10),"ROW FORMAT DELIMITED FIELDS TERMINATED BY ',';",)</f>
        <v>VERSION INT)
ROW FORMAT DELIMITED FIELDS TERMINATED BY ',';</v>
      </c>
      <c r="Q602" t="str">
        <f>VLOOKUP($E602,MAPPING!$B$2:$F$7,3,0)</f>
        <v>INTEGER</v>
      </c>
      <c r="R602" s="13">
        <v>50.0</v>
      </c>
      <c r="S602" s="27" t="s">
        <v>48</v>
      </c>
      <c r="T602" s="27" t="s">
        <v>48</v>
      </c>
      <c r="W602" t="str">
        <f>CONCATENATE(UPPER($D602)," ",Q602,"(",R602,")",IF(U602&lt;&gt;"",CONCATENATE(" DEFAULT ",U602),""),IF(S602="Y"," NOT NULL",""),");")</f>
        <v>VERSION INTEGER(50));</v>
      </c>
      <c r="X602" t="str">
        <f>VLOOKUP($E602,MAPPING!$B$2:$F$7,4,0)</f>
        <v>INTEGER</v>
      </c>
      <c r="Y602" s="13">
        <v>50.0</v>
      </c>
      <c r="Z602" s="27" t="s">
        <v>48</v>
      </c>
      <c r="AA602" s="27" t="s">
        <v>48</v>
      </c>
      <c r="AD602" s="29" t="str">
        <f>CONCATENATE(UPPER($D602)," ",X602,IF(AE602="INTEGER","",CONCATENATE("(",AF602,")")) ,IF(AG602="Y"," NOT NULL",""),");")</f>
        <v>VERSION INTEGER);</v>
      </c>
      <c r="AE602" t="str">
        <f>VLOOKUP($E602,MAPPING!$B$2:$F$7,5,0)</f>
        <v>INTEGER</v>
      </c>
      <c r="AF602" s="13">
        <v>50.0</v>
      </c>
      <c r="AG602" s="11" t="s">
        <v>48</v>
      </c>
      <c r="AH602" s="11" t="s">
        <v>48</v>
      </c>
      <c r="AK602" t="str">
        <f>CONCATENATE(UPPER($D602)," ",AE602,IF(AE602="INTEGER","",CONCATENATE("(",AF602,")")),IF(AI602&lt;&gt;"",CONCATENATE(" DEFAULT ",AI602),""),IF(AG602="Y"," NOT NULL",""),");")</f>
        <v>VERSION INTEGER);</v>
      </c>
    </row>
    <row r="603" ht="15.75" customHeight="1">
      <c r="B603" s="35" t="s">
        <v>446</v>
      </c>
      <c r="C603" s="33">
        <v>0.0</v>
      </c>
      <c r="D603" s="36" t="s">
        <v>385</v>
      </c>
      <c r="E603" s="36" t="s">
        <v>12</v>
      </c>
      <c r="G603" t="s">
        <v>48</v>
      </c>
      <c r="H603" t="s">
        <v>48</v>
      </c>
      <c r="J603" t="str">
        <f>VLOOKUP($E603,MAPPING!$B$2:$F$7,2,0)</f>
        <v>INT</v>
      </c>
      <c r="K603" s="13">
        <v>50.0</v>
      </c>
      <c r="L603" t="s">
        <v>48</v>
      </c>
      <c r="M603" t="s">
        <v>48</v>
      </c>
      <c r="O603" s="28" t="str">
        <f>CONCATENATE("DROP TABLE IF EXISTS ",UPPER($B$603),";",CHAR(10),"CREATE TABLE ",UPPER($B$603),"(")</f>
        <v>DROP TABLE IF EXISTS PORTFOLIO_LOSS_SIMULATION_EL;
CREATE TABLE PORTFOLIO_LOSS_SIMULATION_EL(</v>
      </c>
      <c r="P603" t="str">
        <f t="shared" ref="P603:P608" si="205">CONCATENATE(UPPER($D603)," ",J603,",")</f>
        <v>ITERATIONID INT,</v>
      </c>
      <c r="Q603" t="str">
        <f>VLOOKUP($E603,MAPPING!$B$2:$F$7,3,0)</f>
        <v>INTEGER</v>
      </c>
      <c r="R603" s="13">
        <v>50.0</v>
      </c>
      <c r="S603" s="27" t="s">
        <v>48</v>
      </c>
      <c r="T603" s="27" t="s">
        <v>48</v>
      </c>
      <c r="V603" s="28" t="str">
        <f>CONCATENATE("DROP TABLE IF EXISTS ",UPPER($B$603),";",CHAR(10),"CREATE TABLE ",UPPER($B$603),"(")</f>
        <v>DROP TABLE IF EXISTS PORTFOLIO_LOSS_SIMULATION_EL;
CREATE TABLE PORTFOLIO_LOSS_SIMULATION_EL(</v>
      </c>
      <c r="W603" t="str">
        <f t="shared" ref="W603:W608" si="206">CONCATENATE(UPPER($D603)," ",Q603,"(",R603,")",IF(U603&lt;&gt;"",CONCATENATE(" DEFAULT ",U603),""),IF(S603="Y"," NOT NULL",""),",")</f>
        <v>ITERATIONID INTEGER(50),</v>
      </c>
      <c r="X603" t="str">
        <f>VLOOKUP($E603,MAPPING!$B$2:$F$7,4,0)</f>
        <v>INTEGER</v>
      </c>
      <c r="Y603" s="13">
        <v>50.0</v>
      </c>
      <c r="Z603" s="27" t="s">
        <v>48</v>
      </c>
      <c r="AA603" s="27" t="s">
        <v>48</v>
      </c>
      <c r="AC603" s="28" t="str">
        <f>CONCATENATE("DROP TABLE ",UPPER($B$603),";",CHAR(10),"CREATE TABLE ",UPPER($B$603),"(")</f>
        <v>DROP TABLE PORTFOLIO_LOSS_SIMULATION_EL;
CREATE TABLE PORTFOLIO_LOSS_SIMULATION_EL(</v>
      </c>
      <c r="AD603" s="29" t="str">
        <f t="shared" ref="AD603:AD608" si="207">CONCATENATE(UPPER($D603)," ",X603,IF(AE603="INTEGER","",CONCATENATE("(",AF603,")")) ,IF(AG603="Y"," NOT NULL",""),",")</f>
        <v>ITERATIONID INTEGER,</v>
      </c>
      <c r="AE603" t="str">
        <f>VLOOKUP($E603,MAPPING!$B$2:$F$7,5,0)</f>
        <v>INTEGER</v>
      </c>
      <c r="AF603" s="13">
        <v>50.0</v>
      </c>
      <c r="AG603" s="11" t="s">
        <v>48</v>
      </c>
      <c r="AH603" s="11" t="s">
        <v>48</v>
      </c>
      <c r="AJ603" s="28" t="str">
        <f>CONCATENATE("DROP TABLE IF EXISTS ",UPPER($B$603),";",CHAR(10),"CREATE TABLE ",UPPER($B$603),"(")</f>
        <v>DROP TABLE IF EXISTS PORTFOLIO_LOSS_SIMULATION_EL;
CREATE TABLE PORTFOLIO_LOSS_SIMULATION_EL(</v>
      </c>
      <c r="AK603" t="str">
        <f t="shared" ref="AK603:AK608" si="208">CONCATENATE(UPPER($D603)," ",AE603,IF(AE603="INTEGER","",CONCATENATE("(",AF603,")")),IF(AI603&lt;&gt;"",CONCATENATE(" DEFAULT ",AI603),""),IF(AG603="Y"," NOT NULL",""),",")</f>
        <v>ITERATIONID INTEGER,</v>
      </c>
    </row>
    <row r="604" ht="15.75" customHeight="1">
      <c r="C604" s="33">
        <v>1.0</v>
      </c>
      <c r="D604" s="36" t="s">
        <v>447</v>
      </c>
      <c r="E604" s="36" t="s">
        <v>15</v>
      </c>
      <c r="G604" t="s">
        <v>48</v>
      </c>
      <c r="H604" t="s">
        <v>48</v>
      </c>
      <c r="J604" t="str">
        <f>VLOOKUP($E604,MAPPING!$B$2:$F$7,2,0)</f>
        <v>DECIMAL</v>
      </c>
      <c r="K604" s="37" t="s">
        <v>23</v>
      </c>
      <c r="L604" t="s">
        <v>48</v>
      </c>
      <c r="M604" t="s">
        <v>48</v>
      </c>
      <c r="P604" t="str">
        <f t="shared" si="205"/>
        <v>PORTFOLIO_LOSS DECIMAL,</v>
      </c>
      <c r="Q604" t="str">
        <f>VLOOKUP($E604,MAPPING!$B$2:$F$7,3,0)</f>
        <v>DECIMAL</v>
      </c>
      <c r="R604" s="37" t="s">
        <v>23</v>
      </c>
      <c r="S604" s="27" t="s">
        <v>48</v>
      </c>
      <c r="T604" s="27" t="s">
        <v>48</v>
      </c>
      <c r="W604" t="str">
        <f t="shared" si="206"/>
        <v>PORTFOLIO_LOSS DECIMAL(10,2),</v>
      </c>
      <c r="X604" t="str">
        <f>VLOOKUP($E604,MAPPING!$B$2:$F$7,4,0)</f>
        <v>DECIMAL</v>
      </c>
      <c r="Y604" s="37" t="s">
        <v>23</v>
      </c>
      <c r="Z604" s="27" t="s">
        <v>48</v>
      </c>
      <c r="AA604" s="27" t="s">
        <v>48</v>
      </c>
      <c r="AD604" s="29" t="str">
        <f t="shared" si="207"/>
        <v>PORTFOLIO_LOSS DECIMAL(10,2),</v>
      </c>
      <c r="AE604" t="str">
        <f>VLOOKUP($E604,MAPPING!$B$2:$F$7,5,0)</f>
        <v>DECIMAL</v>
      </c>
      <c r="AF604" s="37" t="s">
        <v>23</v>
      </c>
      <c r="AG604" s="11" t="s">
        <v>48</v>
      </c>
      <c r="AH604" s="11" t="s">
        <v>48</v>
      </c>
      <c r="AK604" t="str">
        <f t="shared" si="208"/>
        <v>PORTFOLIO_LOSS DECIMAL(10,2),</v>
      </c>
    </row>
    <row r="605" ht="15.75" customHeight="1">
      <c r="C605" s="33">
        <v>2.0</v>
      </c>
      <c r="D605" s="36" t="s">
        <v>438</v>
      </c>
      <c r="E605" s="36" t="s">
        <v>15</v>
      </c>
      <c r="G605" t="s">
        <v>48</v>
      </c>
      <c r="H605" t="s">
        <v>48</v>
      </c>
      <c r="J605" t="str">
        <f>VLOOKUP($E605,MAPPING!$B$2:$F$7,2,0)</f>
        <v>DECIMAL</v>
      </c>
      <c r="K605" s="37" t="s">
        <v>23</v>
      </c>
      <c r="L605" t="s">
        <v>48</v>
      </c>
      <c r="M605" t="s">
        <v>48</v>
      </c>
      <c r="P605" t="str">
        <f t="shared" si="205"/>
        <v>EXPECTED_LOSS DECIMAL,</v>
      </c>
      <c r="Q605" t="str">
        <f>VLOOKUP($E605,MAPPING!$B$2:$F$7,3,0)</f>
        <v>DECIMAL</v>
      </c>
      <c r="R605" s="37" t="s">
        <v>23</v>
      </c>
      <c r="S605" s="27" t="s">
        <v>48</v>
      </c>
      <c r="T605" s="27" t="s">
        <v>48</v>
      </c>
      <c r="W605" t="str">
        <f t="shared" si="206"/>
        <v>EXPECTED_LOSS DECIMAL(10,2),</v>
      </c>
      <c r="X605" t="str">
        <f>VLOOKUP($E605,MAPPING!$B$2:$F$7,4,0)</f>
        <v>DECIMAL</v>
      </c>
      <c r="Y605" s="37" t="s">
        <v>23</v>
      </c>
      <c r="Z605" s="27" t="s">
        <v>48</v>
      </c>
      <c r="AA605" s="27" t="s">
        <v>48</v>
      </c>
      <c r="AD605" s="29" t="str">
        <f t="shared" si="207"/>
        <v>EXPECTED_LOSS DECIMAL(10,2),</v>
      </c>
      <c r="AE605" t="str">
        <f>VLOOKUP($E605,MAPPING!$B$2:$F$7,5,0)</f>
        <v>DECIMAL</v>
      </c>
      <c r="AF605" s="37" t="s">
        <v>23</v>
      </c>
      <c r="AG605" s="11" t="s">
        <v>48</v>
      </c>
      <c r="AH605" s="11" t="s">
        <v>48</v>
      </c>
      <c r="AK605" t="str">
        <f t="shared" si="208"/>
        <v>EXPECTED_LOSS DECIMAL(10,2),</v>
      </c>
    </row>
    <row r="606" ht="15.75" customHeight="1">
      <c r="C606" s="33">
        <v>3.0</v>
      </c>
      <c r="D606" s="36" t="s">
        <v>439</v>
      </c>
      <c r="E606" s="36" t="s">
        <v>15</v>
      </c>
      <c r="G606" t="s">
        <v>48</v>
      </c>
      <c r="H606" t="s">
        <v>48</v>
      </c>
      <c r="J606" t="str">
        <f>VLOOKUP($E606,MAPPING!$B$2:$F$7,2,0)</f>
        <v>DECIMAL</v>
      </c>
      <c r="K606" s="37" t="s">
        <v>23</v>
      </c>
      <c r="L606" t="s">
        <v>48</v>
      </c>
      <c r="M606" t="s">
        <v>48</v>
      </c>
      <c r="P606" t="str">
        <f t="shared" si="205"/>
        <v>VALUE_AT_RISK DECIMAL,</v>
      </c>
      <c r="Q606" t="str">
        <f>VLOOKUP($E606,MAPPING!$B$2:$F$7,3,0)</f>
        <v>DECIMAL</v>
      </c>
      <c r="R606" s="37" t="s">
        <v>23</v>
      </c>
      <c r="S606" s="27" t="s">
        <v>48</v>
      </c>
      <c r="T606" s="27" t="s">
        <v>48</v>
      </c>
      <c r="W606" t="str">
        <f t="shared" si="206"/>
        <v>VALUE_AT_RISK DECIMAL(10,2),</v>
      </c>
      <c r="X606" t="str">
        <f>VLOOKUP($E606,MAPPING!$B$2:$F$7,4,0)</f>
        <v>DECIMAL</v>
      </c>
      <c r="Y606" s="37" t="s">
        <v>23</v>
      </c>
      <c r="Z606" s="27" t="s">
        <v>48</v>
      </c>
      <c r="AA606" s="27" t="s">
        <v>48</v>
      </c>
      <c r="AD606" s="29" t="str">
        <f t="shared" si="207"/>
        <v>VALUE_AT_RISK DECIMAL(10,2),</v>
      </c>
      <c r="AE606" t="str">
        <f>VLOOKUP($E606,MAPPING!$B$2:$F$7,5,0)</f>
        <v>DECIMAL</v>
      </c>
      <c r="AF606" s="37" t="s">
        <v>23</v>
      </c>
      <c r="AG606" s="11" t="s">
        <v>48</v>
      </c>
      <c r="AH606" s="11" t="s">
        <v>48</v>
      </c>
      <c r="AK606" t="str">
        <f t="shared" si="208"/>
        <v>VALUE_AT_RISK DECIMAL(10,2),</v>
      </c>
    </row>
    <row r="607" ht="15.75" customHeight="1">
      <c r="C607" s="33">
        <v>4.0</v>
      </c>
      <c r="D607" s="36" t="s">
        <v>440</v>
      </c>
      <c r="E607" s="36" t="s">
        <v>15</v>
      </c>
      <c r="G607" t="s">
        <v>48</v>
      </c>
      <c r="H607" t="s">
        <v>48</v>
      </c>
      <c r="J607" t="str">
        <f>VLOOKUP($E607,MAPPING!$B$2:$F$7,2,0)</f>
        <v>DECIMAL</v>
      </c>
      <c r="K607" s="37" t="s">
        <v>23</v>
      </c>
      <c r="L607" t="s">
        <v>48</v>
      </c>
      <c r="M607" t="s">
        <v>48</v>
      </c>
      <c r="P607" t="str">
        <f t="shared" si="205"/>
        <v>ECONOMIC_CAPITAL DECIMAL,</v>
      </c>
      <c r="Q607" t="str">
        <f>VLOOKUP($E607,MAPPING!$B$2:$F$7,3,0)</f>
        <v>DECIMAL</v>
      </c>
      <c r="R607" s="37" t="s">
        <v>23</v>
      </c>
      <c r="S607" s="27" t="s">
        <v>48</v>
      </c>
      <c r="T607" s="27" t="s">
        <v>48</v>
      </c>
      <c r="W607" t="str">
        <f t="shared" si="206"/>
        <v>ECONOMIC_CAPITAL DECIMAL(10,2),</v>
      </c>
      <c r="X607" t="str">
        <f>VLOOKUP($E607,MAPPING!$B$2:$F$7,4,0)</f>
        <v>DECIMAL</v>
      </c>
      <c r="Y607" s="37" t="s">
        <v>23</v>
      </c>
      <c r="Z607" s="27" t="s">
        <v>48</v>
      </c>
      <c r="AA607" s="27" t="s">
        <v>48</v>
      </c>
      <c r="AD607" s="29" t="str">
        <f t="shared" si="207"/>
        <v>ECONOMIC_CAPITAL DECIMAL(10,2),</v>
      </c>
      <c r="AE607" t="str">
        <f>VLOOKUP($E607,MAPPING!$B$2:$F$7,5,0)</f>
        <v>DECIMAL</v>
      </c>
      <c r="AF607" s="37" t="s">
        <v>23</v>
      </c>
      <c r="AG607" s="11" t="s">
        <v>48</v>
      </c>
      <c r="AH607" s="11" t="s">
        <v>48</v>
      </c>
      <c r="AK607" t="str">
        <f t="shared" si="208"/>
        <v>ECONOMIC_CAPITAL DECIMAL(10,2),</v>
      </c>
    </row>
    <row r="608" ht="15.75" customHeight="1">
      <c r="C608" s="33">
        <v>5.0</v>
      </c>
      <c r="D608" s="36" t="s">
        <v>282</v>
      </c>
      <c r="E608" s="36" t="s">
        <v>7</v>
      </c>
      <c r="G608" t="s">
        <v>48</v>
      </c>
      <c r="H608" t="s">
        <v>48</v>
      </c>
      <c r="J608" t="str">
        <f>VLOOKUP($E608,MAPPING!$B$2:$F$7,2,0)</f>
        <v>STRING</v>
      </c>
      <c r="K608" s="37">
        <v>50.0</v>
      </c>
      <c r="L608" t="s">
        <v>48</v>
      </c>
      <c r="M608" t="s">
        <v>48</v>
      </c>
      <c r="P608" t="str">
        <f t="shared" si="205"/>
        <v>REPORTING_DATE STRING,</v>
      </c>
      <c r="Q608" t="str">
        <f>VLOOKUP($E608,MAPPING!$B$2:$F$7,3,0)</f>
        <v>VARCHAR</v>
      </c>
      <c r="R608" s="37">
        <v>50.0</v>
      </c>
      <c r="S608" s="27" t="s">
        <v>48</v>
      </c>
      <c r="T608" s="27" t="s">
        <v>48</v>
      </c>
      <c r="W608" t="str">
        <f t="shared" si="206"/>
        <v>REPORTING_DATE VARCHAR(50),</v>
      </c>
      <c r="X608" t="str">
        <f>VLOOKUP($E608,MAPPING!$B$2:$F$7,4,0)</f>
        <v>VARCHAR2</v>
      </c>
      <c r="Y608" s="37">
        <v>50.0</v>
      </c>
      <c r="Z608" s="27" t="s">
        <v>48</v>
      </c>
      <c r="AA608" s="27" t="s">
        <v>48</v>
      </c>
      <c r="AD608" s="29" t="str">
        <f t="shared" si="207"/>
        <v>REPORTING_DATE VARCHAR2(50),</v>
      </c>
      <c r="AE608" t="str">
        <f>VLOOKUP($E608,MAPPING!$B$2:$F$7,5,0)</f>
        <v> VARCHAR</v>
      </c>
      <c r="AF608" s="37">
        <v>50.0</v>
      </c>
      <c r="AG608" s="11" t="s">
        <v>48</v>
      </c>
      <c r="AH608" s="11" t="s">
        <v>48</v>
      </c>
      <c r="AK608" t="str">
        <f t="shared" si="208"/>
        <v>REPORTING_DATE  VARCHAR(50),</v>
      </c>
    </row>
    <row r="609" ht="15.75" customHeight="1">
      <c r="C609" s="33">
        <v>6.0</v>
      </c>
      <c r="D609" s="36" t="s">
        <v>223</v>
      </c>
      <c r="E609" s="36" t="s">
        <v>12</v>
      </c>
      <c r="G609" t="s">
        <v>48</v>
      </c>
      <c r="H609" t="s">
        <v>48</v>
      </c>
      <c r="J609" t="str">
        <f>VLOOKUP($E609,MAPPING!$B$2:$F$7,2,0)</f>
        <v>INT</v>
      </c>
      <c r="K609" s="13">
        <v>50.0</v>
      </c>
      <c r="L609" t="s">
        <v>48</v>
      </c>
      <c r="M609" t="s">
        <v>48</v>
      </c>
      <c r="P609" t="str">
        <f>CONCATENATE(UPPER($D609)," ",J609,")",CHAR(10),"ROW FORMAT DELIMITED FIELDS TERMINATED BY ',';",)</f>
        <v>VERSION INT)
ROW FORMAT DELIMITED FIELDS TERMINATED BY ',';</v>
      </c>
      <c r="Q609" t="str">
        <f>VLOOKUP($E609,MAPPING!$B$2:$F$7,3,0)</f>
        <v>INTEGER</v>
      </c>
      <c r="R609" s="13">
        <v>50.0</v>
      </c>
      <c r="S609" s="27" t="s">
        <v>48</v>
      </c>
      <c r="T609" s="27" t="s">
        <v>48</v>
      </c>
      <c r="W609" t="str">
        <f>CONCATENATE(UPPER($D609)," ",Q609,"(",R609,")",IF(U609&lt;&gt;"",CONCATENATE(" DEFAULT ",U609),""),IF(S609="Y"," NOT NULL",""),");")</f>
        <v>VERSION INTEGER(50));</v>
      </c>
      <c r="X609" t="str">
        <f>VLOOKUP($E609,MAPPING!$B$2:$F$7,4,0)</f>
        <v>INTEGER</v>
      </c>
      <c r="Y609" s="13">
        <v>50.0</v>
      </c>
      <c r="Z609" s="27" t="s">
        <v>48</v>
      </c>
      <c r="AA609" s="27" t="s">
        <v>48</v>
      </c>
      <c r="AD609" s="29" t="str">
        <f>CONCATENATE(UPPER($D609)," ",X609,IF(AE609="INTEGER","",CONCATENATE("(",AF609,")")) ,IF(AG609="Y"," NOT NULL",""),");")</f>
        <v>VERSION INTEGER);</v>
      </c>
      <c r="AE609" t="str">
        <f>VLOOKUP($E609,MAPPING!$B$2:$F$7,5,0)</f>
        <v>INTEGER</v>
      </c>
      <c r="AF609" s="13">
        <v>50.0</v>
      </c>
      <c r="AG609" s="11" t="s">
        <v>48</v>
      </c>
      <c r="AH609" s="11" t="s">
        <v>48</v>
      </c>
      <c r="AK609" t="str">
        <f>CONCATENATE(UPPER($D609)," ",AE609,IF(AE609="INTEGER","",CONCATENATE("(",AF609,")")),IF(AI609&lt;&gt;"",CONCATENATE(" DEFAULT ",AI609),""),IF(AG609="Y"," NOT NULL",""),");")</f>
        <v>VERSION INTEGER);</v>
      </c>
    </row>
    <row r="610" ht="15.75" customHeight="1">
      <c r="B610" s="35" t="s">
        <v>448</v>
      </c>
      <c r="C610" s="33">
        <v>0.0</v>
      </c>
      <c r="D610" s="36" t="s">
        <v>385</v>
      </c>
      <c r="E610" s="36" t="s">
        <v>12</v>
      </c>
      <c r="G610" t="s">
        <v>48</v>
      </c>
      <c r="H610" t="s">
        <v>48</v>
      </c>
      <c r="J610" t="str">
        <f>VLOOKUP($E610,MAPPING!$B$2:$F$7,2,0)</f>
        <v>INT</v>
      </c>
      <c r="K610" s="13">
        <v>50.0</v>
      </c>
      <c r="L610" t="s">
        <v>48</v>
      </c>
      <c r="M610" t="s">
        <v>48</v>
      </c>
      <c r="O610" s="28" t="str">
        <f>CONCATENATE("DROP TABLE IF EXISTS ",UPPER($B$610),";",CHAR(10),"CREATE TABLE ",UPPER($B$610),"(")</f>
        <v>DROP TABLE IF EXISTS PORTFOLIO_LOSS_SIMULATION;
CREATE TABLE PORTFOLIO_LOSS_SIMULATION(</v>
      </c>
      <c r="P610" t="str">
        <f t="shared" ref="P610:P612" si="209">CONCATENATE(UPPER($D610)," ",J610,",")</f>
        <v>ITERATIONID INT,</v>
      </c>
      <c r="Q610" t="str">
        <f>VLOOKUP($E610,MAPPING!$B$2:$F$7,3,0)</f>
        <v>INTEGER</v>
      </c>
      <c r="R610" s="13">
        <v>50.0</v>
      </c>
      <c r="S610" s="27" t="s">
        <v>48</v>
      </c>
      <c r="T610" s="27" t="s">
        <v>48</v>
      </c>
      <c r="V610" s="28" t="str">
        <f>CONCATENATE("DROP TABLE IF EXISTS ",UPPER($B$610),";",CHAR(10),"CREATE TABLE ",UPPER($B$610),"(")</f>
        <v>DROP TABLE IF EXISTS PORTFOLIO_LOSS_SIMULATION;
CREATE TABLE PORTFOLIO_LOSS_SIMULATION(</v>
      </c>
      <c r="W610" t="str">
        <f t="shared" ref="W610:W612" si="210">CONCATENATE(UPPER($D610)," ",Q610,"(",R610,")",IF(U610&lt;&gt;"",CONCATENATE(" DEFAULT ",U610),""),IF(S610="Y"," NOT NULL",""),",")</f>
        <v>ITERATIONID INTEGER(50),</v>
      </c>
      <c r="X610" t="str">
        <f>VLOOKUP($E610,MAPPING!$B$2:$F$7,4,0)</f>
        <v>INTEGER</v>
      </c>
      <c r="Y610" s="13">
        <v>50.0</v>
      </c>
      <c r="Z610" s="27" t="s">
        <v>48</v>
      </c>
      <c r="AA610" s="27" t="s">
        <v>48</v>
      </c>
      <c r="AC610" s="28" t="str">
        <f>CONCATENATE("DROP TABLE ",UPPER($B$610),";",CHAR(10),"CREATE TABLE ",UPPER($B$610),"(")</f>
        <v>DROP TABLE PORTFOLIO_LOSS_SIMULATION;
CREATE TABLE PORTFOLIO_LOSS_SIMULATION(</v>
      </c>
      <c r="AD610" s="29" t="str">
        <f t="shared" ref="AD610:AD612" si="211">CONCATENATE(UPPER($D610)," ",X610,IF(AE610="INTEGER","",CONCATENATE("(",AF610,")")) ,IF(AG610="Y"," NOT NULL",""),",")</f>
        <v>ITERATIONID INTEGER,</v>
      </c>
      <c r="AE610" t="str">
        <f>VLOOKUP($E610,MAPPING!$B$2:$F$7,5,0)</f>
        <v>INTEGER</v>
      </c>
      <c r="AF610" s="13">
        <v>50.0</v>
      </c>
      <c r="AG610" s="11" t="s">
        <v>48</v>
      </c>
      <c r="AH610" s="11" t="s">
        <v>48</v>
      </c>
      <c r="AJ610" s="28" t="str">
        <f>CONCATENATE("DROP TABLE IF EXISTS ",UPPER($B$610),";",CHAR(10),"CREATE TABLE ",UPPER($B$610),"(")</f>
        <v>DROP TABLE IF EXISTS PORTFOLIO_LOSS_SIMULATION;
CREATE TABLE PORTFOLIO_LOSS_SIMULATION(</v>
      </c>
      <c r="AK610" t="str">
        <f t="shared" ref="AK610:AK612" si="212">CONCATENATE(UPPER($D610)," ",AE610,IF(AE610="INTEGER","",CONCATENATE("(",AF610,")")),IF(AI610&lt;&gt;"",CONCATENATE(" DEFAULT ",AI610),""),IF(AG610="Y"," NOT NULL",""),",")</f>
        <v>ITERATIONID INTEGER,</v>
      </c>
    </row>
    <row r="611" ht="15.75" customHeight="1">
      <c r="C611" s="33">
        <v>1.0</v>
      </c>
      <c r="D611" s="36" t="s">
        <v>447</v>
      </c>
      <c r="E611" s="36" t="s">
        <v>15</v>
      </c>
      <c r="G611" t="s">
        <v>48</v>
      </c>
      <c r="H611" t="s">
        <v>48</v>
      </c>
      <c r="J611" t="str">
        <f>VLOOKUP($E611,MAPPING!$B$2:$F$7,2,0)</f>
        <v>DECIMAL</v>
      </c>
      <c r="K611" s="37" t="s">
        <v>23</v>
      </c>
      <c r="L611" t="s">
        <v>48</v>
      </c>
      <c r="M611" t="s">
        <v>48</v>
      </c>
      <c r="P611" t="str">
        <f t="shared" si="209"/>
        <v>PORTFOLIO_LOSS DECIMAL,</v>
      </c>
      <c r="Q611" t="str">
        <f>VLOOKUP($E611,MAPPING!$B$2:$F$7,3,0)</f>
        <v>DECIMAL</v>
      </c>
      <c r="R611" s="37" t="s">
        <v>23</v>
      </c>
      <c r="S611" s="27" t="s">
        <v>48</v>
      </c>
      <c r="T611" s="27" t="s">
        <v>48</v>
      </c>
      <c r="W611" t="str">
        <f t="shared" si="210"/>
        <v>PORTFOLIO_LOSS DECIMAL(10,2),</v>
      </c>
      <c r="X611" t="str">
        <f>VLOOKUP($E611,MAPPING!$B$2:$F$7,4,0)</f>
        <v>DECIMAL</v>
      </c>
      <c r="Y611" s="37" t="s">
        <v>23</v>
      </c>
      <c r="Z611" s="27" t="s">
        <v>48</v>
      </c>
      <c r="AA611" s="27" t="s">
        <v>48</v>
      </c>
      <c r="AD611" s="29" t="str">
        <f t="shared" si="211"/>
        <v>PORTFOLIO_LOSS DECIMAL(10,2),</v>
      </c>
      <c r="AE611" t="str">
        <f>VLOOKUP($E611,MAPPING!$B$2:$F$7,5,0)</f>
        <v>DECIMAL</v>
      </c>
      <c r="AF611" s="37" t="s">
        <v>23</v>
      </c>
      <c r="AG611" s="11" t="s">
        <v>48</v>
      </c>
      <c r="AH611" s="11" t="s">
        <v>48</v>
      </c>
      <c r="AK611" t="str">
        <f t="shared" si="212"/>
        <v>PORTFOLIO_LOSS DECIMAL(10,2),</v>
      </c>
    </row>
    <row r="612" ht="15.75" customHeight="1">
      <c r="C612" s="33">
        <v>2.0</v>
      </c>
      <c r="D612" s="36" t="s">
        <v>282</v>
      </c>
      <c r="E612" s="36" t="s">
        <v>7</v>
      </c>
      <c r="G612" t="s">
        <v>48</v>
      </c>
      <c r="H612" t="s">
        <v>48</v>
      </c>
      <c r="J612" t="str">
        <f>VLOOKUP($E612,MAPPING!$B$2:$F$7,2,0)</f>
        <v>STRING</v>
      </c>
      <c r="K612" s="37">
        <v>50.0</v>
      </c>
      <c r="L612" t="s">
        <v>48</v>
      </c>
      <c r="M612" t="s">
        <v>48</v>
      </c>
      <c r="P612" t="str">
        <f t="shared" si="209"/>
        <v>REPORTING_DATE STRING,</v>
      </c>
      <c r="Q612" t="str">
        <f>VLOOKUP($E612,MAPPING!$B$2:$F$7,3,0)</f>
        <v>VARCHAR</v>
      </c>
      <c r="R612" s="37">
        <v>50.0</v>
      </c>
      <c r="S612" s="27" t="s">
        <v>48</v>
      </c>
      <c r="T612" s="27" t="s">
        <v>48</v>
      </c>
      <c r="W612" t="str">
        <f t="shared" si="210"/>
        <v>REPORTING_DATE VARCHAR(50),</v>
      </c>
      <c r="X612" t="str">
        <f>VLOOKUP($E612,MAPPING!$B$2:$F$7,4,0)</f>
        <v>VARCHAR2</v>
      </c>
      <c r="Y612" s="37">
        <v>50.0</v>
      </c>
      <c r="Z612" s="27" t="s">
        <v>48</v>
      </c>
      <c r="AA612" s="27" t="s">
        <v>48</v>
      </c>
      <c r="AD612" s="29" t="str">
        <f t="shared" si="211"/>
        <v>REPORTING_DATE VARCHAR2(50),</v>
      </c>
      <c r="AE612" t="str">
        <f>VLOOKUP($E612,MAPPING!$B$2:$F$7,5,0)</f>
        <v> VARCHAR</v>
      </c>
      <c r="AF612" s="37">
        <v>50.0</v>
      </c>
      <c r="AG612" s="11" t="s">
        <v>48</v>
      </c>
      <c r="AH612" s="11" t="s">
        <v>48</v>
      </c>
      <c r="AK612" t="str">
        <f t="shared" si="212"/>
        <v>REPORTING_DATE  VARCHAR(50),</v>
      </c>
    </row>
    <row r="613" ht="15.75" customHeight="1">
      <c r="C613" s="33">
        <v>3.0</v>
      </c>
      <c r="D613" s="36" t="s">
        <v>223</v>
      </c>
      <c r="E613" s="36" t="s">
        <v>12</v>
      </c>
      <c r="G613" t="s">
        <v>48</v>
      </c>
      <c r="H613" t="s">
        <v>48</v>
      </c>
      <c r="J613" t="str">
        <f>VLOOKUP($E613,MAPPING!$B$2:$F$7,2,0)</f>
        <v>INT</v>
      </c>
      <c r="K613" s="13">
        <v>50.0</v>
      </c>
      <c r="L613" t="s">
        <v>48</v>
      </c>
      <c r="M613" t="s">
        <v>48</v>
      </c>
      <c r="P613" t="str">
        <f>CONCATENATE(UPPER($D613)," ",J613,")",CHAR(10),"ROW FORMAT DELIMITED FIELDS TERMINATED BY ',';",)</f>
        <v>VERSION INT)
ROW FORMAT DELIMITED FIELDS TERMINATED BY ',';</v>
      </c>
      <c r="Q613" t="str">
        <f>VLOOKUP($E613,MAPPING!$B$2:$F$7,3,0)</f>
        <v>INTEGER</v>
      </c>
      <c r="R613" s="13">
        <v>50.0</v>
      </c>
      <c r="S613" s="27" t="s">
        <v>48</v>
      </c>
      <c r="T613" s="27" t="s">
        <v>48</v>
      </c>
      <c r="W613" t="str">
        <f>CONCATENATE(UPPER($D613)," ",Q613,"(",R613,")",IF(U613&lt;&gt;"",CONCATENATE(" DEFAULT ",U613),""),IF(S613="Y"," NOT NULL",""),");")</f>
        <v>VERSION INTEGER(50));</v>
      </c>
      <c r="X613" t="str">
        <f>VLOOKUP($E613,MAPPING!$B$2:$F$7,4,0)</f>
        <v>INTEGER</v>
      </c>
      <c r="Y613" s="13">
        <v>50.0</v>
      </c>
      <c r="Z613" s="27" t="s">
        <v>48</v>
      </c>
      <c r="AA613" s="27" t="s">
        <v>48</v>
      </c>
      <c r="AD613" s="29" t="str">
        <f>CONCATENATE(UPPER($D613)," ",X613,IF(AE613="INTEGER","",CONCATENATE("(",AF613,")")) ,IF(AG613="Y"," NOT NULL",""),");")</f>
        <v>VERSION INTEGER);</v>
      </c>
      <c r="AE613" t="str">
        <f>VLOOKUP($E613,MAPPING!$B$2:$F$7,5,0)</f>
        <v>INTEGER</v>
      </c>
      <c r="AF613" s="13">
        <v>50.0</v>
      </c>
      <c r="AG613" s="11" t="s">
        <v>48</v>
      </c>
      <c r="AH613" s="11" t="s">
        <v>48</v>
      </c>
      <c r="AK613" t="str">
        <f>CONCATENATE(UPPER($D613)," ",AE613,IF(AE613="INTEGER","",CONCATENATE("(",AF613,")")),IF(AI613&lt;&gt;"",CONCATENATE(" DEFAULT ",AI613),""),IF(AG613="Y"," NOT NULL",""),");")</f>
        <v>VERSION INTEGER);</v>
      </c>
    </row>
    <row r="614" ht="15.75" customHeight="1">
      <c r="B614" s="35" t="s">
        <v>449</v>
      </c>
      <c r="C614" s="33">
        <v>0.0</v>
      </c>
      <c r="D614" s="36" t="s">
        <v>450</v>
      </c>
      <c r="E614" s="36" t="s">
        <v>17</v>
      </c>
      <c r="G614" t="s">
        <v>48</v>
      </c>
      <c r="H614" t="s">
        <v>48</v>
      </c>
      <c r="J614" t="str">
        <f>VLOOKUP($E614,MAPPING!$B$2:$F$7,2,0)</f>
        <v>DECIMAL</v>
      </c>
      <c r="K614" s="37" t="s">
        <v>23</v>
      </c>
      <c r="L614" t="s">
        <v>48</v>
      </c>
      <c r="M614" t="s">
        <v>48</v>
      </c>
      <c r="O614" s="28" t="str">
        <f>CONCATENATE("DROP TABLE IF EXISTS ",UPPER($B$614),";",CHAR(10),"CREATE TABLE ",UPPER($B$614),"(")</f>
        <v>DROP TABLE IF EXISTS PORTFOLIO_LOSS_SUMMARY;
CREATE TABLE PORTFOLIO_LOSS_SUMMARY(</v>
      </c>
      <c r="P614" t="str">
        <f t="shared" ref="P614:P625" si="213">CONCATENATE(UPPER($D614)," ",J614,",")</f>
        <v>PORTFOLIO_AVG_PD DECIMAL,</v>
      </c>
      <c r="Q614" t="str">
        <f>VLOOKUP($E614,MAPPING!$B$2:$F$7,3,0)</f>
        <v>DECIMAL</v>
      </c>
      <c r="R614" s="37" t="s">
        <v>23</v>
      </c>
      <c r="S614" s="27" t="s">
        <v>48</v>
      </c>
      <c r="T614" s="27" t="s">
        <v>48</v>
      </c>
      <c r="V614" s="28" t="str">
        <f>CONCATENATE("DROP TABLE IF EXISTS ",UPPER($B$614),";",CHAR(10),"CREATE TABLE ",UPPER($B$614),"(")</f>
        <v>DROP TABLE IF EXISTS PORTFOLIO_LOSS_SUMMARY;
CREATE TABLE PORTFOLIO_LOSS_SUMMARY(</v>
      </c>
      <c r="W614" t="str">
        <f t="shared" ref="W614:W625" si="214">CONCATENATE(UPPER($D614)," ",Q614,"(",R614,")",IF(U614&lt;&gt;"",CONCATENATE(" DEFAULT ",U614),""),IF(S614="Y"," NOT NULL",""),",")</f>
        <v>PORTFOLIO_AVG_PD DECIMAL(10,2),</v>
      </c>
      <c r="X614" t="str">
        <f>VLOOKUP($E614,MAPPING!$B$2:$F$7,4,0)</f>
        <v>DECIMAL</v>
      </c>
      <c r="Y614" s="37" t="s">
        <v>23</v>
      </c>
      <c r="Z614" s="27" t="s">
        <v>48</v>
      </c>
      <c r="AA614" s="27" t="s">
        <v>48</v>
      </c>
      <c r="AC614" s="28" t="str">
        <f>CONCATENATE("DROP TABLE ",UPPER($B$614),";",CHAR(10),"CREATE TABLE ",UPPER($B$614),"(")</f>
        <v>DROP TABLE PORTFOLIO_LOSS_SUMMARY;
CREATE TABLE PORTFOLIO_LOSS_SUMMARY(</v>
      </c>
      <c r="AD614" s="29" t="str">
        <f t="shared" ref="AD614:AD625" si="215">CONCATENATE(UPPER($D614)," ",X614,IF(AE614="INTEGER","",CONCATENATE("(",AF614,")")) ,IF(AG614="Y"," NOT NULL",""),",")</f>
        <v>PORTFOLIO_AVG_PD DECIMAL(10,2),</v>
      </c>
      <c r="AE614" t="str">
        <f>VLOOKUP($E614,MAPPING!$B$2:$F$7,5,0)</f>
        <v>DECIMAL</v>
      </c>
      <c r="AF614" s="37" t="s">
        <v>23</v>
      </c>
      <c r="AG614" s="11" t="s">
        <v>48</v>
      </c>
      <c r="AH614" s="11" t="s">
        <v>48</v>
      </c>
      <c r="AJ614" s="28" t="str">
        <f>CONCATENATE("DROP TABLE IF EXISTS ",UPPER($B$614),";",CHAR(10),"CREATE TABLE ",UPPER($B$614),"(")</f>
        <v>DROP TABLE IF EXISTS PORTFOLIO_LOSS_SUMMARY;
CREATE TABLE PORTFOLIO_LOSS_SUMMARY(</v>
      </c>
      <c r="AK614" t="str">
        <f t="shared" ref="AK614:AK625" si="216">CONCATENATE(UPPER($D614)," ",AE614,IF(AE614="INTEGER","",CONCATENATE("(",AF614,")")),IF(AI614&lt;&gt;"",CONCATENATE(" DEFAULT ",AI614),""),IF(AG614="Y"," NOT NULL",""),",")</f>
        <v>PORTFOLIO_AVG_PD DECIMAL(10,2),</v>
      </c>
    </row>
    <row r="615" ht="15.75" customHeight="1">
      <c r="C615" s="33">
        <v>1.0</v>
      </c>
      <c r="D615" s="36" t="s">
        <v>451</v>
      </c>
      <c r="E615" s="36" t="s">
        <v>17</v>
      </c>
      <c r="G615" t="s">
        <v>48</v>
      </c>
      <c r="H615" t="s">
        <v>48</v>
      </c>
      <c r="J615" t="str">
        <f>VLOOKUP($E615,MAPPING!$B$2:$F$7,2,0)</f>
        <v>DECIMAL</v>
      </c>
      <c r="K615" s="37" t="s">
        <v>23</v>
      </c>
      <c r="L615" t="s">
        <v>48</v>
      </c>
      <c r="M615" t="s">
        <v>48</v>
      </c>
      <c r="P615" t="str">
        <f t="shared" si="213"/>
        <v>PORTFOLIO_AVG_LGD DECIMAL,</v>
      </c>
      <c r="Q615" t="str">
        <f>VLOOKUP($E615,MAPPING!$B$2:$F$7,3,0)</f>
        <v>DECIMAL</v>
      </c>
      <c r="R615" s="37" t="s">
        <v>23</v>
      </c>
      <c r="S615" s="27" t="s">
        <v>48</v>
      </c>
      <c r="T615" s="27" t="s">
        <v>48</v>
      </c>
      <c r="W615" t="str">
        <f t="shared" si="214"/>
        <v>PORTFOLIO_AVG_LGD DECIMAL(10,2),</v>
      </c>
      <c r="X615" t="str">
        <f>VLOOKUP($E615,MAPPING!$B$2:$F$7,4,0)</f>
        <v>DECIMAL</v>
      </c>
      <c r="Y615" s="37" t="s">
        <v>23</v>
      </c>
      <c r="Z615" s="27" t="s">
        <v>48</v>
      </c>
      <c r="AA615" s="27" t="s">
        <v>48</v>
      </c>
      <c r="AD615" s="29" t="str">
        <f t="shared" si="215"/>
        <v>PORTFOLIO_AVG_LGD DECIMAL(10,2),</v>
      </c>
      <c r="AE615" t="str">
        <f>VLOOKUP($E615,MAPPING!$B$2:$F$7,5,0)</f>
        <v>DECIMAL</v>
      </c>
      <c r="AF615" s="37" t="s">
        <v>23</v>
      </c>
      <c r="AG615" s="11" t="s">
        <v>48</v>
      </c>
      <c r="AH615" s="11" t="s">
        <v>48</v>
      </c>
      <c r="AK615" t="str">
        <f t="shared" si="216"/>
        <v>PORTFOLIO_AVG_LGD DECIMAL(10,2),</v>
      </c>
    </row>
    <row r="616" ht="15.75" customHeight="1">
      <c r="C616" s="33">
        <v>2.0</v>
      </c>
      <c r="D616" s="36" t="s">
        <v>452</v>
      </c>
      <c r="E616" s="36" t="s">
        <v>17</v>
      </c>
      <c r="G616" t="s">
        <v>48</v>
      </c>
      <c r="H616" t="s">
        <v>48</v>
      </c>
      <c r="J616" t="str">
        <f>VLOOKUP($E616,MAPPING!$B$2:$F$7,2,0)</f>
        <v>DECIMAL</v>
      </c>
      <c r="K616" s="37" t="s">
        <v>23</v>
      </c>
      <c r="L616" t="s">
        <v>48</v>
      </c>
      <c r="M616" t="s">
        <v>48</v>
      </c>
      <c r="P616" t="str">
        <f t="shared" si="213"/>
        <v>PORTFOLIO_TOTAL_EAD DECIMAL,</v>
      </c>
      <c r="Q616" t="str">
        <f>VLOOKUP($E616,MAPPING!$B$2:$F$7,3,0)</f>
        <v>DECIMAL</v>
      </c>
      <c r="R616" s="37" t="s">
        <v>23</v>
      </c>
      <c r="S616" s="27" t="s">
        <v>48</v>
      </c>
      <c r="T616" s="27" t="s">
        <v>48</v>
      </c>
      <c r="W616" t="str">
        <f t="shared" si="214"/>
        <v>PORTFOLIO_TOTAL_EAD DECIMAL(10,2),</v>
      </c>
      <c r="X616" t="str">
        <f>VLOOKUP($E616,MAPPING!$B$2:$F$7,4,0)</f>
        <v>DECIMAL</v>
      </c>
      <c r="Y616" s="37" t="s">
        <v>23</v>
      </c>
      <c r="Z616" s="27" t="s">
        <v>48</v>
      </c>
      <c r="AA616" s="27" t="s">
        <v>48</v>
      </c>
      <c r="AD616" s="29" t="str">
        <f t="shared" si="215"/>
        <v>PORTFOLIO_TOTAL_EAD DECIMAL(10,2),</v>
      </c>
      <c r="AE616" t="str">
        <f>VLOOKUP($E616,MAPPING!$B$2:$F$7,5,0)</f>
        <v>DECIMAL</v>
      </c>
      <c r="AF616" s="37" t="s">
        <v>23</v>
      </c>
      <c r="AG616" s="11" t="s">
        <v>48</v>
      </c>
      <c r="AH616" s="11" t="s">
        <v>48</v>
      </c>
      <c r="AK616" t="str">
        <f t="shared" si="216"/>
        <v>PORTFOLIO_TOTAL_EAD DECIMAL(10,2),</v>
      </c>
    </row>
    <row r="617" ht="15.75" customHeight="1">
      <c r="C617" s="33">
        <v>3.0</v>
      </c>
      <c r="D617" s="36" t="s">
        <v>453</v>
      </c>
      <c r="E617" s="36" t="s">
        <v>17</v>
      </c>
      <c r="G617" t="s">
        <v>48</v>
      </c>
      <c r="H617" t="s">
        <v>48</v>
      </c>
      <c r="J617" t="str">
        <f>VLOOKUP($E617,MAPPING!$B$2:$F$7,2,0)</f>
        <v>DECIMAL</v>
      </c>
      <c r="K617" s="37" t="s">
        <v>23</v>
      </c>
      <c r="L617" t="s">
        <v>48</v>
      </c>
      <c r="M617" t="s">
        <v>48</v>
      </c>
      <c r="P617" t="str">
        <f t="shared" si="213"/>
        <v>PORTFOLIO_EXPECTED_LOSS DECIMAL,</v>
      </c>
      <c r="Q617" t="str">
        <f>VLOOKUP($E617,MAPPING!$B$2:$F$7,3,0)</f>
        <v>DECIMAL</v>
      </c>
      <c r="R617" s="37" t="s">
        <v>23</v>
      </c>
      <c r="S617" s="27" t="s">
        <v>48</v>
      </c>
      <c r="T617" s="27" t="s">
        <v>48</v>
      </c>
      <c r="W617" t="str">
        <f t="shared" si="214"/>
        <v>PORTFOLIO_EXPECTED_LOSS DECIMAL(10,2),</v>
      </c>
      <c r="X617" t="str">
        <f>VLOOKUP($E617,MAPPING!$B$2:$F$7,4,0)</f>
        <v>DECIMAL</v>
      </c>
      <c r="Y617" s="37" t="s">
        <v>23</v>
      </c>
      <c r="Z617" s="27" t="s">
        <v>48</v>
      </c>
      <c r="AA617" s="27" t="s">
        <v>48</v>
      </c>
      <c r="AD617" s="29" t="str">
        <f t="shared" si="215"/>
        <v>PORTFOLIO_EXPECTED_LOSS DECIMAL(10,2),</v>
      </c>
      <c r="AE617" t="str">
        <f>VLOOKUP($E617,MAPPING!$B$2:$F$7,5,0)</f>
        <v>DECIMAL</v>
      </c>
      <c r="AF617" s="37" t="s">
        <v>23</v>
      </c>
      <c r="AG617" s="11" t="s">
        <v>48</v>
      </c>
      <c r="AH617" s="11" t="s">
        <v>48</v>
      </c>
      <c r="AK617" t="str">
        <f t="shared" si="216"/>
        <v>PORTFOLIO_EXPECTED_LOSS DECIMAL(10,2),</v>
      </c>
    </row>
    <row r="618" ht="15.75" customHeight="1">
      <c r="C618" s="33">
        <v>4.0</v>
      </c>
      <c r="D618" s="36" t="s">
        <v>454</v>
      </c>
      <c r="E618" s="36" t="s">
        <v>17</v>
      </c>
      <c r="G618" t="s">
        <v>48</v>
      </c>
      <c r="H618" t="s">
        <v>48</v>
      </c>
      <c r="J618" t="str">
        <f>VLOOKUP($E618,MAPPING!$B$2:$F$7,2,0)</f>
        <v>DECIMAL</v>
      </c>
      <c r="K618" s="37" t="s">
        <v>23</v>
      </c>
      <c r="L618" t="s">
        <v>48</v>
      </c>
      <c r="M618" t="s">
        <v>48</v>
      </c>
      <c r="P618" t="str">
        <f t="shared" si="213"/>
        <v>PORTFOLIO_VALUE_AT_RISK DECIMAL,</v>
      </c>
      <c r="Q618" t="str">
        <f>VLOOKUP($E618,MAPPING!$B$2:$F$7,3,0)</f>
        <v>DECIMAL</v>
      </c>
      <c r="R618" s="37" t="s">
        <v>23</v>
      </c>
      <c r="S618" s="27" t="s">
        <v>48</v>
      </c>
      <c r="T618" s="27" t="s">
        <v>48</v>
      </c>
      <c r="W618" t="str">
        <f t="shared" si="214"/>
        <v>PORTFOLIO_VALUE_AT_RISK DECIMAL(10,2),</v>
      </c>
      <c r="X618" t="str">
        <f>VLOOKUP($E618,MAPPING!$B$2:$F$7,4,0)</f>
        <v>DECIMAL</v>
      </c>
      <c r="Y618" s="37" t="s">
        <v>23</v>
      </c>
      <c r="Z618" s="27" t="s">
        <v>48</v>
      </c>
      <c r="AA618" s="27" t="s">
        <v>48</v>
      </c>
      <c r="AD618" s="29" t="str">
        <f t="shared" si="215"/>
        <v>PORTFOLIO_VALUE_AT_RISK DECIMAL(10,2),</v>
      </c>
      <c r="AE618" t="str">
        <f>VLOOKUP($E618,MAPPING!$B$2:$F$7,5,0)</f>
        <v>DECIMAL</v>
      </c>
      <c r="AF618" s="37" t="s">
        <v>23</v>
      </c>
      <c r="AG618" s="11" t="s">
        <v>48</v>
      </c>
      <c r="AH618" s="11" t="s">
        <v>48</v>
      </c>
      <c r="AK618" t="str">
        <f t="shared" si="216"/>
        <v>PORTFOLIO_VALUE_AT_RISK DECIMAL(10,2),</v>
      </c>
    </row>
    <row r="619" ht="15.75" customHeight="1">
      <c r="C619" s="33">
        <v>5.0</v>
      </c>
      <c r="D619" s="36" t="s">
        <v>455</v>
      </c>
      <c r="E619" s="36" t="s">
        <v>17</v>
      </c>
      <c r="G619" t="s">
        <v>48</v>
      </c>
      <c r="H619" t="s">
        <v>48</v>
      </c>
      <c r="J619" t="str">
        <f>VLOOKUP($E619,MAPPING!$B$2:$F$7,2,0)</f>
        <v>DECIMAL</v>
      </c>
      <c r="K619" s="37" t="s">
        <v>23</v>
      </c>
      <c r="L619" t="s">
        <v>48</v>
      </c>
      <c r="M619" t="s">
        <v>48</v>
      </c>
      <c r="P619" t="str">
        <f t="shared" si="213"/>
        <v>PORTFOLIO_ECONOMIC_CAPITAL DECIMAL,</v>
      </c>
      <c r="Q619" t="str">
        <f>VLOOKUP($E619,MAPPING!$B$2:$F$7,3,0)</f>
        <v>DECIMAL</v>
      </c>
      <c r="R619" s="37" t="s">
        <v>23</v>
      </c>
      <c r="S619" s="27" t="s">
        <v>48</v>
      </c>
      <c r="T619" s="27" t="s">
        <v>48</v>
      </c>
      <c r="W619" t="str">
        <f t="shared" si="214"/>
        <v>PORTFOLIO_ECONOMIC_CAPITAL DECIMAL(10,2),</v>
      </c>
      <c r="X619" t="str">
        <f>VLOOKUP($E619,MAPPING!$B$2:$F$7,4,0)</f>
        <v>DECIMAL</v>
      </c>
      <c r="Y619" s="37" t="s">
        <v>23</v>
      </c>
      <c r="Z619" s="27" t="s">
        <v>48</v>
      </c>
      <c r="AA619" s="27" t="s">
        <v>48</v>
      </c>
      <c r="AD619" s="29" t="str">
        <f t="shared" si="215"/>
        <v>PORTFOLIO_ECONOMIC_CAPITAL DECIMAL(10,2),</v>
      </c>
      <c r="AE619" t="str">
        <f>VLOOKUP($E619,MAPPING!$B$2:$F$7,5,0)</f>
        <v>DECIMAL</v>
      </c>
      <c r="AF619" s="37" t="s">
        <v>23</v>
      </c>
      <c r="AG619" s="11" t="s">
        <v>48</v>
      </c>
      <c r="AH619" s="11" t="s">
        <v>48</v>
      </c>
      <c r="AK619" t="str">
        <f t="shared" si="216"/>
        <v>PORTFOLIO_ECONOMIC_CAPITAL DECIMAL(10,2),</v>
      </c>
    </row>
    <row r="620" ht="15.75" customHeight="1">
      <c r="C620" s="33">
        <v>6.0</v>
      </c>
      <c r="D620" s="36" t="s">
        <v>456</v>
      </c>
      <c r="E620" s="36" t="s">
        <v>17</v>
      </c>
      <c r="G620" t="s">
        <v>48</v>
      </c>
      <c r="H620" t="s">
        <v>48</v>
      </c>
      <c r="J620" t="str">
        <f>VLOOKUP($E620,MAPPING!$B$2:$F$7,2,0)</f>
        <v>DECIMAL</v>
      </c>
      <c r="K620" s="37" t="s">
        <v>23</v>
      </c>
      <c r="L620" t="s">
        <v>48</v>
      </c>
      <c r="M620" t="s">
        <v>48</v>
      </c>
      <c r="P620" t="str">
        <f t="shared" si="213"/>
        <v>PORTFOLIO_EXPECTED_SUM DECIMAL,</v>
      </c>
      <c r="Q620" t="str">
        <f>VLOOKUP($E620,MAPPING!$B$2:$F$7,3,0)</f>
        <v>DECIMAL</v>
      </c>
      <c r="R620" s="37" t="s">
        <v>23</v>
      </c>
      <c r="S620" s="27" t="s">
        <v>48</v>
      </c>
      <c r="T620" s="27" t="s">
        <v>48</v>
      </c>
      <c r="W620" t="str">
        <f t="shared" si="214"/>
        <v>PORTFOLIO_EXPECTED_SUM DECIMAL(10,2),</v>
      </c>
      <c r="X620" t="str">
        <f>VLOOKUP($E620,MAPPING!$B$2:$F$7,4,0)</f>
        <v>DECIMAL</v>
      </c>
      <c r="Y620" s="37" t="s">
        <v>23</v>
      </c>
      <c r="Z620" s="27" t="s">
        <v>48</v>
      </c>
      <c r="AA620" s="27" t="s">
        <v>48</v>
      </c>
      <c r="AD620" s="29" t="str">
        <f t="shared" si="215"/>
        <v>PORTFOLIO_EXPECTED_SUM DECIMAL(10,2),</v>
      </c>
      <c r="AE620" t="str">
        <f>VLOOKUP($E620,MAPPING!$B$2:$F$7,5,0)</f>
        <v>DECIMAL</v>
      </c>
      <c r="AF620" s="37" t="s">
        <v>23</v>
      </c>
      <c r="AG620" s="11" t="s">
        <v>48</v>
      </c>
      <c r="AH620" s="11" t="s">
        <v>48</v>
      </c>
      <c r="AK620" t="str">
        <f t="shared" si="216"/>
        <v>PORTFOLIO_EXPECTED_SUM DECIMAL(10,2),</v>
      </c>
    </row>
    <row r="621" ht="15.75" customHeight="1">
      <c r="C621" s="33">
        <v>7.0</v>
      </c>
      <c r="D621" s="36" t="s">
        <v>457</v>
      </c>
      <c r="E621" s="36" t="s">
        <v>17</v>
      </c>
      <c r="G621" t="s">
        <v>48</v>
      </c>
      <c r="H621" t="s">
        <v>48</v>
      </c>
      <c r="J621" t="str">
        <f>VLOOKUP($E621,MAPPING!$B$2:$F$7,2,0)</f>
        <v>DECIMAL</v>
      </c>
      <c r="K621" s="37" t="s">
        <v>23</v>
      </c>
      <c r="L621" t="s">
        <v>48</v>
      </c>
      <c r="M621" t="s">
        <v>48</v>
      </c>
      <c r="P621" t="str">
        <f t="shared" si="213"/>
        <v>PORTFOLIO_ES_PERCENTAGE DECIMAL,</v>
      </c>
      <c r="Q621" t="str">
        <f>VLOOKUP($E621,MAPPING!$B$2:$F$7,3,0)</f>
        <v>DECIMAL</v>
      </c>
      <c r="R621" s="37" t="s">
        <v>23</v>
      </c>
      <c r="S621" s="27" t="s">
        <v>48</v>
      </c>
      <c r="T621" s="27" t="s">
        <v>48</v>
      </c>
      <c r="W621" t="str">
        <f t="shared" si="214"/>
        <v>PORTFOLIO_ES_PERCENTAGE DECIMAL(10,2),</v>
      </c>
      <c r="X621" t="str">
        <f>VLOOKUP($E621,MAPPING!$B$2:$F$7,4,0)</f>
        <v>DECIMAL</v>
      </c>
      <c r="Y621" s="37" t="s">
        <v>23</v>
      </c>
      <c r="Z621" s="27" t="s">
        <v>48</v>
      </c>
      <c r="AA621" s="27" t="s">
        <v>48</v>
      </c>
      <c r="AD621" s="29" t="str">
        <f t="shared" si="215"/>
        <v>PORTFOLIO_ES_PERCENTAGE DECIMAL(10,2),</v>
      </c>
      <c r="AE621" t="str">
        <f>VLOOKUP($E621,MAPPING!$B$2:$F$7,5,0)</f>
        <v>DECIMAL</v>
      </c>
      <c r="AF621" s="37" t="s">
        <v>23</v>
      </c>
      <c r="AG621" s="11" t="s">
        <v>48</v>
      </c>
      <c r="AH621" s="11" t="s">
        <v>48</v>
      </c>
      <c r="AK621" t="str">
        <f t="shared" si="216"/>
        <v>PORTFOLIO_ES_PERCENTAGE DECIMAL(10,2),</v>
      </c>
    </row>
    <row r="622" ht="15.75" customHeight="1">
      <c r="C622" s="33">
        <v>8.0</v>
      </c>
      <c r="D622" s="36" t="s">
        <v>458</v>
      </c>
      <c r="E622" s="36" t="s">
        <v>17</v>
      </c>
      <c r="G622" t="s">
        <v>48</v>
      </c>
      <c r="H622" t="s">
        <v>48</v>
      </c>
      <c r="J622" t="str">
        <f>VLOOKUP($E622,MAPPING!$B$2:$F$7,2,0)</f>
        <v>DECIMAL</v>
      </c>
      <c r="K622" s="37" t="s">
        <v>23</v>
      </c>
      <c r="L622" t="s">
        <v>48</v>
      </c>
      <c r="M622" t="s">
        <v>48</v>
      </c>
      <c r="P622" t="str">
        <f t="shared" si="213"/>
        <v>PORTFOLIO_VAL_PERCENTAGE DECIMAL,</v>
      </c>
      <c r="Q622" t="str">
        <f>VLOOKUP($E622,MAPPING!$B$2:$F$7,3,0)</f>
        <v>DECIMAL</v>
      </c>
      <c r="R622" s="37" t="s">
        <v>23</v>
      </c>
      <c r="S622" s="27" t="s">
        <v>48</v>
      </c>
      <c r="T622" s="27" t="s">
        <v>48</v>
      </c>
      <c r="W622" t="str">
        <f t="shared" si="214"/>
        <v>PORTFOLIO_VAL_PERCENTAGE DECIMAL(10,2),</v>
      </c>
      <c r="X622" t="str">
        <f>VLOOKUP($E622,MAPPING!$B$2:$F$7,4,0)</f>
        <v>DECIMAL</v>
      </c>
      <c r="Y622" s="37" t="s">
        <v>23</v>
      </c>
      <c r="Z622" s="27" t="s">
        <v>48</v>
      </c>
      <c r="AA622" s="27" t="s">
        <v>48</v>
      </c>
      <c r="AD622" s="29" t="str">
        <f t="shared" si="215"/>
        <v>PORTFOLIO_VAL_PERCENTAGE DECIMAL(10,2),</v>
      </c>
      <c r="AE622" t="str">
        <f>VLOOKUP($E622,MAPPING!$B$2:$F$7,5,0)</f>
        <v>DECIMAL</v>
      </c>
      <c r="AF622" s="37" t="s">
        <v>23</v>
      </c>
      <c r="AG622" s="11" t="s">
        <v>48</v>
      </c>
      <c r="AH622" s="11" t="s">
        <v>48</v>
      </c>
      <c r="AK622" t="str">
        <f t="shared" si="216"/>
        <v>PORTFOLIO_VAL_PERCENTAGE DECIMAL(10,2),</v>
      </c>
    </row>
    <row r="623" ht="15.75" customHeight="1">
      <c r="C623" s="33">
        <v>9.0</v>
      </c>
      <c r="D623" s="36" t="s">
        <v>459</v>
      </c>
      <c r="E623" s="36" t="s">
        <v>17</v>
      </c>
      <c r="G623" t="s">
        <v>48</v>
      </c>
      <c r="H623" t="s">
        <v>48</v>
      </c>
      <c r="J623" t="str">
        <f>VLOOKUP($E623,MAPPING!$B$2:$F$7,2,0)</f>
        <v>DECIMAL</v>
      </c>
      <c r="K623" s="37" t="s">
        <v>23</v>
      </c>
      <c r="L623" t="s">
        <v>48</v>
      </c>
      <c r="M623" t="s">
        <v>48</v>
      </c>
      <c r="P623" t="str">
        <f t="shared" si="213"/>
        <v>PORTFOLIO_EL_PERCENTAGE DECIMAL,</v>
      </c>
      <c r="Q623" t="str">
        <f>VLOOKUP($E623,MAPPING!$B$2:$F$7,3,0)</f>
        <v>DECIMAL</v>
      </c>
      <c r="R623" s="37" t="s">
        <v>23</v>
      </c>
      <c r="S623" s="27" t="s">
        <v>48</v>
      </c>
      <c r="T623" s="27" t="s">
        <v>48</v>
      </c>
      <c r="W623" t="str">
        <f t="shared" si="214"/>
        <v>PORTFOLIO_EL_PERCENTAGE DECIMAL(10,2),</v>
      </c>
      <c r="X623" t="str">
        <f>VLOOKUP($E623,MAPPING!$B$2:$F$7,4,0)</f>
        <v>DECIMAL</v>
      </c>
      <c r="Y623" s="37" t="s">
        <v>23</v>
      </c>
      <c r="Z623" s="27" t="s">
        <v>48</v>
      </c>
      <c r="AA623" s="27" t="s">
        <v>48</v>
      </c>
      <c r="AD623" s="29" t="str">
        <f t="shared" si="215"/>
        <v>PORTFOLIO_EL_PERCENTAGE DECIMAL(10,2),</v>
      </c>
      <c r="AE623" t="str">
        <f>VLOOKUP($E623,MAPPING!$B$2:$F$7,5,0)</f>
        <v>DECIMAL</v>
      </c>
      <c r="AF623" s="37" t="s">
        <v>23</v>
      </c>
      <c r="AG623" s="11" t="s">
        <v>48</v>
      </c>
      <c r="AH623" s="11" t="s">
        <v>48</v>
      </c>
      <c r="AK623" t="str">
        <f t="shared" si="216"/>
        <v>PORTFOLIO_EL_PERCENTAGE DECIMAL(10,2),</v>
      </c>
    </row>
    <row r="624" ht="15.75" customHeight="1">
      <c r="C624" s="33">
        <v>10.0</v>
      </c>
      <c r="D624" s="36" t="s">
        <v>460</v>
      </c>
      <c r="E624" s="36" t="s">
        <v>17</v>
      </c>
      <c r="G624" t="s">
        <v>48</v>
      </c>
      <c r="H624" t="s">
        <v>48</v>
      </c>
      <c r="J624" t="str">
        <f>VLOOKUP($E624,MAPPING!$B$2:$F$7,2,0)</f>
        <v>DECIMAL</v>
      </c>
      <c r="K624" s="37" t="s">
        <v>23</v>
      </c>
      <c r="L624" t="s">
        <v>48</v>
      </c>
      <c r="M624" t="s">
        <v>48</v>
      </c>
      <c r="P624" t="str">
        <f t="shared" si="213"/>
        <v>PORTFOLIO_EC_PERCENTAGE DECIMAL,</v>
      </c>
      <c r="Q624" t="str">
        <f>VLOOKUP($E624,MAPPING!$B$2:$F$7,3,0)</f>
        <v>DECIMAL</v>
      </c>
      <c r="R624" s="37" t="s">
        <v>23</v>
      </c>
      <c r="S624" s="27" t="s">
        <v>48</v>
      </c>
      <c r="T624" s="27" t="s">
        <v>48</v>
      </c>
      <c r="W624" t="str">
        <f t="shared" si="214"/>
        <v>PORTFOLIO_EC_PERCENTAGE DECIMAL(10,2),</v>
      </c>
      <c r="X624" t="str">
        <f>VLOOKUP($E624,MAPPING!$B$2:$F$7,4,0)</f>
        <v>DECIMAL</v>
      </c>
      <c r="Y624" s="37" t="s">
        <v>23</v>
      </c>
      <c r="Z624" s="27" t="s">
        <v>48</v>
      </c>
      <c r="AA624" s="27" t="s">
        <v>48</v>
      </c>
      <c r="AD624" s="29" t="str">
        <f t="shared" si="215"/>
        <v>PORTFOLIO_EC_PERCENTAGE DECIMAL(10,2),</v>
      </c>
      <c r="AE624" t="str">
        <f>VLOOKUP($E624,MAPPING!$B$2:$F$7,5,0)</f>
        <v>DECIMAL</v>
      </c>
      <c r="AF624" s="37" t="s">
        <v>23</v>
      </c>
      <c r="AG624" s="11" t="s">
        <v>48</v>
      </c>
      <c r="AH624" s="11" t="s">
        <v>48</v>
      </c>
      <c r="AK624" t="str">
        <f t="shared" si="216"/>
        <v>PORTFOLIO_EC_PERCENTAGE DECIMAL(10,2),</v>
      </c>
    </row>
    <row r="625" ht="15.75" customHeight="1">
      <c r="C625" s="33">
        <v>11.0</v>
      </c>
      <c r="D625" s="36" t="s">
        <v>282</v>
      </c>
      <c r="E625" s="36" t="s">
        <v>7</v>
      </c>
      <c r="G625" t="s">
        <v>48</v>
      </c>
      <c r="H625" t="s">
        <v>48</v>
      </c>
      <c r="J625" t="str">
        <f>VLOOKUP($E625,MAPPING!$B$2:$F$7,2,0)</f>
        <v>STRING</v>
      </c>
      <c r="K625" s="37">
        <v>50.0</v>
      </c>
      <c r="L625" t="s">
        <v>48</v>
      </c>
      <c r="M625" t="s">
        <v>48</v>
      </c>
      <c r="P625" t="str">
        <f t="shared" si="213"/>
        <v>REPORTING_DATE STRING,</v>
      </c>
      <c r="Q625" t="str">
        <f>VLOOKUP($E625,MAPPING!$B$2:$F$7,3,0)</f>
        <v>VARCHAR</v>
      </c>
      <c r="R625" s="37">
        <v>50.0</v>
      </c>
      <c r="S625" s="27" t="s">
        <v>48</v>
      </c>
      <c r="T625" s="27" t="s">
        <v>48</v>
      </c>
      <c r="W625" t="str">
        <f t="shared" si="214"/>
        <v>REPORTING_DATE VARCHAR(50),</v>
      </c>
      <c r="X625" t="str">
        <f>VLOOKUP($E625,MAPPING!$B$2:$F$7,4,0)</f>
        <v>VARCHAR2</v>
      </c>
      <c r="Y625" s="37">
        <v>50.0</v>
      </c>
      <c r="Z625" s="27" t="s">
        <v>48</v>
      </c>
      <c r="AA625" s="27" t="s">
        <v>48</v>
      </c>
      <c r="AD625" s="29" t="str">
        <f t="shared" si="215"/>
        <v>REPORTING_DATE VARCHAR2(50),</v>
      </c>
      <c r="AE625" t="str">
        <f>VLOOKUP($E625,MAPPING!$B$2:$F$7,5,0)</f>
        <v> VARCHAR</v>
      </c>
      <c r="AF625" s="37">
        <v>50.0</v>
      </c>
      <c r="AG625" s="11" t="s">
        <v>48</v>
      </c>
      <c r="AH625" s="11" t="s">
        <v>48</v>
      </c>
      <c r="AK625" t="str">
        <f t="shared" si="216"/>
        <v>REPORTING_DATE  VARCHAR(50),</v>
      </c>
    </row>
    <row r="626" ht="15.75" customHeight="1">
      <c r="C626" s="33">
        <v>12.0</v>
      </c>
      <c r="D626" s="36" t="s">
        <v>223</v>
      </c>
      <c r="E626" s="36" t="s">
        <v>12</v>
      </c>
      <c r="G626" t="s">
        <v>48</v>
      </c>
      <c r="H626" t="s">
        <v>48</v>
      </c>
      <c r="J626" t="str">
        <f>VLOOKUP($E626,MAPPING!$B$2:$F$7,2,0)</f>
        <v>INT</v>
      </c>
      <c r="K626" s="13">
        <v>50.0</v>
      </c>
      <c r="L626" t="s">
        <v>48</v>
      </c>
      <c r="M626" t="s">
        <v>48</v>
      </c>
      <c r="P626" t="str">
        <f>CONCATENATE(UPPER($D626)," ",J626,")",CHAR(10),"ROW FORMAT DELIMITED FIELDS TERMINATED BY ',';",)</f>
        <v>VERSION INT)
ROW FORMAT DELIMITED FIELDS TERMINATED BY ',';</v>
      </c>
      <c r="Q626" t="str">
        <f>VLOOKUP($E626,MAPPING!$B$2:$F$7,3,0)</f>
        <v>INTEGER</v>
      </c>
      <c r="R626" s="13">
        <v>50.0</v>
      </c>
      <c r="S626" s="27" t="s">
        <v>48</v>
      </c>
      <c r="T626" s="27" t="s">
        <v>48</v>
      </c>
      <c r="W626" t="str">
        <f>CONCATENATE(UPPER($D626)," ",Q626,"(",R626,")",IF(U626&lt;&gt;"",CONCATENATE(" DEFAULT ",U626),""),IF(S626="Y"," NOT NULL",""),");")</f>
        <v>VERSION INTEGER(50));</v>
      </c>
      <c r="X626" t="str">
        <f>VLOOKUP($E626,MAPPING!$B$2:$F$7,4,0)</f>
        <v>INTEGER</v>
      </c>
      <c r="Y626" s="13">
        <v>50.0</v>
      </c>
      <c r="Z626" s="27" t="s">
        <v>48</v>
      </c>
      <c r="AA626" s="27" t="s">
        <v>48</v>
      </c>
      <c r="AD626" s="29" t="str">
        <f>CONCATENATE(UPPER($D626)," ",X626,IF(AE626="INTEGER","",CONCATENATE("(",AF626,")")) ,IF(AG626="Y"," NOT NULL",""),");")</f>
        <v>VERSION INTEGER);</v>
      </c>
      <c r="AE626" t="str">
        <f>VLOOKUP($E626,MAPPING!$B$2:$F$7,5,0)</f>
        <v>INTEGER</v>
      </c>
      <c r="AF626" s="13">
        <v>50.0</v>
      </c>
      <c r="AG626" s="11" t="s">
        <v>48</v>
      </c>
      <c r="AH626" s="11" t="s">
        <v>48</v>
      </c>
      <c r="AK626" t="str">
        <f>CONCATENATE(UPPER($D626)," ",AE626,IF(AE626="INTEGER","",CONCATENATE("(",AF626,")")),IF(AI626&lt;&gt;"",CONCATENATE(" DEFAULT ",AI626),""),IF(AG626="Y"," NOT NULL",""),");")</f>
        <v>VERSION INTEGER);</v>
      </c>
    </row>
    <row r="627" ht="15.75" customHeight="1">
      <c r="B627" s="38" t="s">
        <v>461</v>
      </c>
      <c r="C627" s="33">
        <v>0.0</v>
      </c>
      <c r="D627" s="36" t="s">
        <v>462</v>
      </c>
      <c r="E627" s="36" t="s">
        <v>7</v>
      </c>
      <c r="G627" t="s">
        <v>48</v>
      </c>
      <c r="H627" t="s">
        <v>48</v>
      </c>
      <c r="J627" t="str">
        <f>VLOOKUP($E627,MAPPING!$B$2:$F$7,2,0)</f>
        <v>STRING</v>
      </c>
      <c r="K627" s="37">
        <v>50.0</v>
      </c>
      <c r="L627" t="s">
        <v>48</v>
      </c>
      <c r="M627" t="s">
        <v>48</v>
      </c>
      <c r="O627" s="28" t="str">
        <f>CONCATENATE("DROP TABLE IF EXISTS ",UPPER($B$627),";",CHAR(10),"CREATE TABLE ",UPPER($B$627),"(")</f>
        <v>DROP TABLE IF EXISTS PORTFOLIO_VAR_HEATMAP_BUCKETS;
CREATE TABLE PORTFOLIO_VAR_HEATMAP_BUCKETS(</v>
      </c>
      <c r="P627" t="str">
        <f t="shared" ref="P627:P628" si="217">CONCATENATE(UPPER($D627)," ",J627,",")</f>
        <v>PORTFOLIO_PD_BUCKET STRING,</v>
      </c>
      <c r="Q627" t="str">
        <f>VLOOKUP($E627,MAPPING!$B$2:$F$7,3,0)</f>
        <v>VARCHAR</v>
      </c>
      <c r="R627" s="37">
        <v>50.0</v>
      </c>
      <c r="S627" s="27" t="s">
        <v>48</v>
      </c>
      <c r="T627" s="27" t="s">
        <v>48</v>
      </c>
      <c r="V627" s="28" t="str">
        <f>CONCATENATE("DROP TABLE IF EXISTS ",UPPER($B$627),";",CHAR(10),"CREATE TABLE ",UPPER($B$627),"(")</f>
        <v>DROP TABLE IF EXISTS PORTFOLIO_VAR_HEATMAP_BUCKETS;
CREATE TABLE PORTFOLIO_VAR_HEATMAP_BUCKETS(</v>
      </c>
      <c r="W627" t="str">
        <f t="shared" ref="W627:W628" si="218">CONCATENATE(UPPER($D627)," ",Q627,"(",R627,")",IF(U627&lt;&gt;"",CONCATENATE(" DEFAULT ",U627),""),IF(S627="Y"," NOT NULL",""),",")</f>
        <v>PORTFOLIO_PD_BUCKET VARCHAR(50),</v>
      </c>
      <c r="X627" t="str">
        <f>VLOOKUP($E627,MAPPING!$B$2:$F$7,4,0)</f>
        <v>VARCHAR2</v>
      </c>
      <c r="Y627" s="37">
        <v>50.0</v>
      </c>
      <c r="Z627" s="27" t="s">
        <v>48</v>
      </c>
      <c r="AA627" s="27" t="s">
        <v>48</v>
      </c>
      <c r="AC627" s="28" t="str">
        <f>CONCATENATE("DROP TABLE ",UPPER($B$627),";",CHAR(10),"CREATE TABLE ",UPPER($B$627),"(")</f>
        <v>DROP TABLE PORTFOLIO_VAR_HEATMAP_BUCKETS;
CREATE TABLE PORTFOLIO_VAR_HEATMAP_BUCKETS(</v>
      </c>
      <c r="AD627" s="29" t="str">
        <f t="shared" ref="AD627:AD628" si="219">CONCATENATE(UPPER($D627)," ",X627,IF(AE627="INTEGER","",CONCATENATE("(",AF627,")")) ,IF(AG627="Y"," NOT NULL",""),",")</f>
        <v>PORTFOLIO_PD_BUCKET VARCHAR2(50),</v>
      </c>
      <c r="AE627" t="str">
        <f>VLOOKUP($E627,MAPPING!$B$2:$F$7,5,0)</f>
        <v> VARCHAR</v>
      </c>
      <c r="AF627" s="37">
        <v>50.0</v>
      </c>
      <c r="AG627" s="11" t="s">
        <v>48</v>
      </c>
      <c r="AH627" s="11" t="s">
        <v>48</v>
      </c>
      <c r="AJ627" s="28" t="str">
        <f>CONCATENATE("DROP TABLE IF EXISTS ",UPPER($B$627),";",CHAR(10),"CREATE TABLE ",UPPER($B$627),"(")</f>
        <v>DROP TABLE IF EXISTS PORTFOLIO_VAR_HEATMAP_BUCKETS;
CREATE TABLE PORTFOLIO_VAR_HEATMAP_BUCKETS(</v>
      </c>
      <c r="AK627" t="str">
        <f t="shared" ref="AK627:AK628" si="220">CONCATENATE(UPPER($D627)," ",AE627,IF(AE627="INTEGER","",CONCATENATE("(",AF627,")")),IF(AI627&lt;&gt;"",CONCATENATE(" DEFAULT ",AI627),""),IF(AG627="Y"," NOT NULL",""),",")</f>
        <v>PORTFOLIO_PD_BUCKET  VARCHAR(50),</v>
      </c>
    </row>
    <row r="628" ht="15.75" customHeight="1">
      <c r="C628" s="33">
        <v>1.0</v>
      </c>
      <c r="D628" s="36" t="s">
        <v>463</v>
      </c>
      <c r="E628" s="36" t="s">
        <v>7</v>
      </c>
      <c r="G628" t="s">
        <v>48</v>
      </c>
      <c r="H628" t="s">
        <v>48</v>
      </c>
      <c r="J628" t="str">
        <f>VLOOKUP($E628,MAPPING!$B$2:$F$7,2,0)</f>
        <v>STRING</v>
      </c>
      <c r="K628" s="37">
        <v>50.0</v>
      </c>
      <c r="L628" t="s">
        <v>48</v>
      </c>
      <c r="M628" t="s">
        <v>48</v>
      </c>
      <c r="P628" t="str">
        <f t="shared" si="217"/>
        <v>PORTFOLIO_LGD_BUCKET STRING,</v>
      </c>
      <c r="Q628" t="str">
        <f>VLOOKUP($E628,MAPPING!$B$2:$F$7,3,0)</f>
        <v>VARCHAR</v>
      </c>
      <c r="R628" s="37">
        <v>50.0</v>
      </c>
      <c r="S628" s="27" t="s">
        <v>48</v>
      </c>
      <c r="T628" s="27" t="s">
        <v>48</v>
      </c>
      <c r="W628" t="str">
        <f t="shared" si="218"/>
        <v>PORTFOLIO_LGD_BUCKET VARCHAR(50),</v>
      </c>
      <c r="X628" t="str">
        <f>VLOOKUP($E628,MAPPING!$B$2:$F$7,4,0)</f>
        <v>VARCHAR2</v>
      </c>
      <c r="Y628" s="37">
        <v>50.0</v>
      </c>
      <c r="Z628" s="27" t="s">
        <v>48</v>
      </c>
      <c r="AA628" s="27" t="s">
        <v>48</v>
      </c>
      <c r="AD628" s="29" t="str">
        <f t="shared" si="219"/>
        <v>PORTFOLIO_LGD_BUCKET VARCHAR2(50),</v>
      </c>
      <c r="AE628" t="str">
        <f>VLOOKUP($E628,MAPPING!$B$2:$F$7,5,0)</f>
        <v> VARCHAR</v>
      </c>
      <c r="AF628" s="37">
        <v>50.0</v>
      </c>
      <c r="AG628" s="11" t="s">
        <v>48</v>
      </c>
      <c r="AH628" s="11" t="s">
        <v>48</v>
      </c>
      <c r="AK628" t="str">
        <f t="shared" si="220"/>
        <v>PORTFOLIO_LGD_BUCKET  VARCHAR(50),</v>
      </c>
    </row>
    <row r="629" ht="15.75" customHeight="1">
      <c r="C629" s="33">
        <v>2.0</v>
      </c>
      <c r="D629" s="36" t="s">
        <v>223</v>
      </c>
      <c r="E629" s="36" t="s">
        <v>7</v>
      </c>
      <c r="G629" t="s">
        <v>48</v>
      </c>
      <c r="H629" t="s">
        <v>48</v>
      </c>
      <c r="J629" t="str">
        <f>VLOOKUP($E629,MAPPING!$B$2:$F$7,2,0)</f>
        <v>STRING</v>
      </c>
      <c r="K629" s="37">
        <v>50.0</v>
      </c>
      <c r="L629" t="s">
        <v>48</v>
      </c>
      <c r="M629" t="s">
        <v>48</v>
      </c>
      <c r="P629" t="str">
        <f>CONCATENATE(UPPER($D629)," ",J629,")",CHAR(10),"ROW FORMAT DELIMITED FIELDS TERMINATED BY ',';",)</f>
        <v>VERSION STRING)
ROW FORMAT DELIMITED FIELDS TERMINATED BY ',';</v>
      </c>
      <c r="Q629" t="str">
        <f>VLOOKUP($E629,MAPPING!$B$2:$F$7,3,0)</f>
        <v>VARCHAR</v>
      </c>
      <c r="R629" s="37">
        <v>50.0</v>
      </c>
      <c r="S629" s="27" t="s">
        <v>48</v>
      </c>
      <c r="T629" s="27" t="s">
        <v>48</v>
      </c>
      <c r="W629" t="str">
        <f>CONCATENATE(UPPER($D629)," ",Q629,"(",R629,")",IF(U629&lt;&gt;"",CONCATENATE(" DEFAULT ",U629),""),IF(S629="Y"," NOT NULL",""),");")</f>
        <v>VERSION VARCHAR(50));</v>
      </c>
      <c r="X629" t="str">
        <f>VLOOKUP($E629,MAPPING!$B$2:$F$7,4,0)</f>
        <v>VARCHAR2</v>
      </c>
      <c r="Y629" s="37">
        <v>50.0</v>
      </c>
      <c r="Z629" s="27" t="s">
        <v>48</v>
      </c>
      <c r="AA629" s="27" t="s">
        <v>48</v>
      </c>
      <c r="AD629" s="29" t="str">
        <f>CONCATENATE(UPPER($D629)," ",X629,IF(AE629="INTEGER","",CONCATENATE("(",AF629,")")) ,IF(AG629="Y"," NOT NULL",""),");")</f>
        <v>VERSION VARCHAR2(50));</v>
      </c>
      <c r="AE629" t="str">
        <f>VLOOKUP($E629,MAPPING!$B$2:$F$7,5,0)</f>
        <v> VARCHAR</v>
      </c>
      <c r="AF629" s="37">
        <v>50.0</v>
      </c>
      <c r="AG629" s="11" t="s">
        <v>48</v>
      </c>
      <c r="AH629" s="11" t="s">
        <v>48</v>
      </c>
      <c r="AK629" t="str">
        <f>CONCATENATE(UPPER($D629)," ",AE629,IF(AE629="INTEGER","",CONCATENATE("(",AF629,")")),IF(AI629&lt;&gt;"",CONCATENATE(" DEFAULT ",AI629),""),IF(AG629="Y"," NOT NULL",""),");")</f>
        <v>VERSION  VARCHAR(50));</v>
      </c>
    </row>
    <row r="630" ht="15.75" customHeight="1">
      <c r="C630" s="26"/>
      <c r="R630" s="13"/>
    </row>
    <row r="631" ht="15.75" customHeight="1">
      <c r="C631" s="26"/>
      <c r="R631" s="13"/>
    </row>
    <row r="632" ht="15.75" customHeight="1">
      <c r="C632" s="26"/>
      <c r="R632" s="13"/>
    </row>
    <row r="633" ht="15.75" customHeight="1">
      <c r="C633" s="26"/>
      <c r="R633" s="13"/>
    </row>
    <row r="634">
      <c r="C634" s="26"/>
      <c r="R634" s="13"/>
    </row>
    <row r="635" ht="15.75" customHeight="1">
      <c r="C635" s="26"/>
      <c r="R635" s="13"/>
    </row>
    <row r="636" ht="15.75" customHeight="1">
      <c r="C636" s="26"/>
      <c r="R636" s="13"/>
    </row>
    <row r="637" ht="15.75" customHeight="1">
      <c r="C637" s="26"/>
      <c r="R637" s="13"/>
    </row>
    <row r="638" ht="15.75" customHeight="1">
      <c r="C638" s="26"/>
      <c r="R638" s="13"/>
    </row>
    <row r="639" ht="15.75" customHeight="1">
      <c r="C639" s="26"/>
      <c r="R639" s="13"/>
    </row>
    <row r="640" ht="15.75" customHeight="1">
      <c r="C640" s="26"/>
      <c r="R640" s="13"/>
    </row>
    <row r="641" ht="15.75" customHeight="1">
      <c r="C641" s="26"/>
      <c r="R641" s="13"/>
    </row>
    <row r="642" ht="15.75" customHeight="1">
      <c r="C642" s="26"/>
      <c r="R642" s="13"/>
    </row>
    <row r="643" ht="15.75" customHeight="1">
      <c r="C643" s="26"/>
      <c r="R643" s="13"/>
    </row>
    <row r="644" ht="15.75" customHeight="1">
      <c r="C644" s="26"/>
      <c r="R644" s="13"/>
    </row>
    <row r="645" ht="15.75" customHeight="1">
      <c r="C645" s="26"/>
      <c r="R645" s="13"/>
    </row>
    <row r="646" ht="15.75" customHeight="1">
      <c r="C646" s="26"/>
      <c r="R646" s="13"/>
    </row>
    <row r="647" ht="15.75" customHeight="1">
      <c r="C647" s="26"/>
      <c r="R647" s="13"/>
    </row>
    <row r="648" ht="15.75" customHeight="1">
      <c r="C648" s="26"/>
      <c r="R648" s="13"/>
    </row>
    <row r="649" ht="15.75" customHeight="1">
      <c r="C649" s="26"/>
      <c r="R649" s="13"/>
    </row>
    <row r="650" ht="15.75" customHeight="1">
      <c r="C650" s="26"/>
      <c r="R650" s="13"/>
    </row>
    <row r="651" ht="15.75" customHeight="1">
      <c r="C651" s="26"/>
      <c r="R651" s="13"/>
    </row>
    <row r="652" ht="15.75" customHeight="1">
      <c r="C652" s="26"/>
      <c r="R652" s="13"/>
    </row>
    <row r="653" ht="15.75" customHeight="1">
      <c r="C653" s="26"/>
      <c r="R653" s="13"/>
    </row>
    <row r="654" ht="15.75" customHeight="1">
      <c r="C654" s="26"/>
      <c r="R654" s="13"/>
    </row>
    <row r="655" ht="15.75" customHeight="1">
      <c r="C655" s="26"/>
      <c r="R655" s="13"/>
    </row>
    <row r="656" ht="15.75" customHeight="1">
      <c r="C656" s="26"/>
      <c r="R656" s="13"/>
    </row>
    <row r="657" ht="15.75" customHeight="1">
      <c r="C657" s="26"/>
      <c r="R657" s="13"/>
    </row>
    <row r="658" ht="15.75" customHeight="1">
      <c r="C658" s="26"/>
      <c r="R658" s="13"/>
    </row>
    <row r="659" ht="15.75" customHeight="1">
      <c r="C659" s="26"/>
      <c r="R659" s="13"/>
    </row>
    <row r="660" ht="15.75" customHeight="1">
      <c r="C660" s="26"/>
      <c r="R660" s="13"/>
    </row>
    <row r="661" ht="15.75" customHeight="1">
      <c r="C661" s="26"/>
      <c r="R661" s="13"/>
    </row>
    <row r="662" ht="15.75" customHeight="1">
      <c r="C662" s="26"/>
      <c r="R662" s="13"/>
    </row>
    <row r="663" ht="15.75" customHeight="1">
      <c r="C663" s="26"/>
      <c r="R663" s="13"/>
    </row>
    <row r="664" ht="15.75" customHeight="1">
      <c r="C664" s="26"/>
      <c r="R664" s="13"/>
    </row>
    <row r="665" ht="15.75" customHeight="1">
      <c r="C665" s="26"/>
      <c r="R665" s="13"/>
    </row>
    <row r="666" ht="15.75" customHeight="1">
      <c r="C666" s="26"/>
      <c r="R666" s="13"/>
    </row>
    <row r="667" ht="15.75" customHeight="1">
      <c r="C667" s="26"/>
      <c r="R667" s="13"/>
    </row>
    <row r="668" ht="15.75" customHeight="1">
      <c r="C668" s="26"/>
      <c r="R668" s="13"/>
    </row>
    <row r="669" ht="15.75" customHeight="1">
      <c r="C669" s="26"/>
      <c r="R669" s="13"/>
    </row>
    <row r="670" ht="15.75" customHeight="1">
      <c r="C670" s="26"/>
      <c r="R670" s="13"/>
    </row>
    <row r="671" ht="15.75" customHeight="1">
      <c r="C671" s="26"/>
      <c r="R671" s="13"/>
    </row>
    <row r="672" ht="15.75" customHeight="1">
      <c r="C672" s="26"/>
      <c r="R672" s="13"/>
    </row>
    <row r="673" ht="15.75" customHeight="1">
      <c r="C673" s="26"/>
      <c r="R673" s="13"/>
    </row>
    <row r="674" ht="15.75" customHeight="1">
      <c r="C674" s="26"/>
      <c r="R674" s="13"/>
    </row>
    <row r="675" ht="15.75" customHeight="1">
      <c r="C675" s="26"/>
      <c r="R675" s="13"/>
    </row>
    <row r="676" ht="15.75" customHeight="1">
      <c r="C676" s="26"/>
      <c r="R676" s="13"/>
    </row>
    <row r="677" ht="15.75" customHeight="1">
      <c r="C677" s="26"/>
      <c r="R677" s="13"/>
    </row>
    <row r="678" ht="15.75" customHeight="1">
      <c r="C678" s="26"/>
      <c r="R678" s="13"/>
    </row>
    <row r="679" ht="15.75" customHeight="1">
      <c r="C679" s="26"/>
      <c r="R679" s="13"/>
    </row>
    <row r="680" ht="15.75" customHeight="1">
      <c r="C680" s="26"/>
      <c r="R680" s="13"/>
    </row>
    <row r="681" ht="15.75" customHeight="1">
      <c r="C681" s="26"/>
      <c r="R681" s="13"/>
    </row>
    <row r="682" ht="15.75" customHeight="1">
      <c r="C682" s="26"/>
      <c r="R682" s="13"/>
    </row>
    <row r="683" ht="15.75" customHeight="1">
      <c r="C683" s="26"/>
      <c r="R683" s="13"/>
    </row>
    <row r="684" ht="15.75" customHeight="1">
      <c r="C684" s="26"/>
      <c r="R684" s="13"/>
    </row>
    <row r="685" ht="15.75" customHeight="1">
      <c r="C685" s="26"/>
      <c r="R685" s="13"/>
    </row>
    <row r="686" ht="15.75" customHeight="1">
      <c r="C686" s="26"/>
      <c r="R686" s="13"/>
    </row>
    <row r="687" ht="15.75" customHeight="1">
      <c r="C687" s="26"/>
      <c r="R687" s="13"/>
    </row>
    <row r="688" ht="15.75" customHeight="1">
      <c r="C688" s="26"/>
      <c r="R688" s="13"/>
    </row>
    <row r="689" ht="15.75" customHeight="1">
      <c r="C689" s="26"/>
      <c r="R689" s="13"/>
    </row>
    <row r="690" ht="15.75" customHeight="1">
      <c r="C690" s="26"/>
      <c r="R690" s="13"/>
    </row>
    <row r="691" ht="15.75" customHeight="1">
      <c r="C691" s="26"/>
      <c r="R691" s="13"/>
    </row>
    <row r="692" ht="15.75" customHeight="1">
      <c r="C692" s="26"/>
      <c r="R692" s="13"/>
    </row>
    <row r="693" ht="15.75" customHeight="1">
      <c r="C693" s="26"/>
      <c r="R693" s="13"/>
    </row>
    <row r="694" ht="15.75" customHeight="1">
      <c r="C694" s="26"/>
      <c r="R694" s="13"/>
    </row>
    <row r="695" ht="15.75" customHeight="1">
      <c r="C695" s="26"/>
      <c r="R695" s="13"/>
    </row>
    <row r="696" ht="15.75" customHeight="1">
      <c r="C696" s="26"/>
      <c r="R696" s="13"/>
    </row>
    <row r="697" ht="15.75" customHeight="1">
      <c r="C697" s="26"/>
      <c r="R697" s="13"/>
    </row>
    <row r="698" ht="15.75" customHeight="1">
      <c r="C698" s="26"/>
      <c r="R698" s="13"/>
    </row>
    <row r="699" ht="15.75" customHeight="1">
      <c r="C699" s="26"/>
      <c r="R699" s="13"/>
    </row>
    <row r="700" ht="15.75" customHeight="1">
      <c r="C700" s="26"/>
      <c r="R700" s="13"/>
    </row>
    <row r="701" ht="15.75" customHeight="1">
      <c r="C701" s="26"/>
      <c r="R701" s="13"/>
    </row>
    <row r="702" ht="15.75" customHeight="1">
      <c r="C702" s="26"/>
      <c r="R702" s="13"/>
    </row>
    <row r="703" ht="15.75" customHeight="1">
      <c r="C703" s="26"/>
      <c r="R703" s="13"/>
    </row>
    <row r="704" ht="15.75" customHeight="1">
      <c r="C704" s="26"/>
      <c r="R704" s="13"/>
    </row>
    <row r="705" ht="15.75" customHeight="1">
      <c r="C705" s="26"/>
      <c r="R705" s="13"/>
    </row>
    <row r="706" ht="15.75" customHeight="1">
      <c r="C706" s="26"/>
      <c r="R706" s="13"/>
    </row>
    <row r="707" ht="15.75" customHeight="1">
      <c r="C707" s="26"/>
      <c r="R707" s="13"/>
    </row>
    <row r="708" ht="15.75" customHeight="1">
      <c r="C708" s="26"/>
      <c r="R708" s="13"/>
    </row>
    <row r="709" ht="15.75" customHeight="1">
      <c r="C709" s="26"/>
      <c r="R709" s="13"/>
    </row>
    <row r="710" ht="15.75" customHeight="1">
      <c r="C710" s="26"/>
      <c r="R710" s="13"/>
    </row>
    <row r="711" ht="15.75" customHeight="1">
      <c r="C711" s="26"/>
      <c r="R711" s="13"/>
    </row>
    <row r="712" ht="15.75" customHeight="1">
      <c r="C712" s="26"/>
      <c r="R712" s="13"/>
    </row>
    <row r="713" ht="15.75" customHeight="1">
      <c r="C713" s="26"/>
      <c r="R713" s="13"/>
    </row>
    <row r="714" ht="15.75" customHeight="1">
      <c r="C714" s="26"/>
      <c r="R714" s="13"/>
    </row>
    <row r="715" ht="15.75" customHeight="1">
      <c r="C715" s="26"/>
      <c r="R715" s="13"/>
    </row>
    <row r="716" ht="15.75" customHeight="1">
      <c r="C716" s="26"/>
      <c r="R716" s="13"/>
    </row>
    <row r="717" ht="15.75" customHeight="1">
      <c r="C717" s="26"/>
      <c r="R717" s="13"/>
    </row>
    <row r="718" ht="15.75" customHeight="1">
      <c r="C718" s="26"/>
      <c r="R718" s="13"/>
    </row>
    <row r="719" ht="15.75" customHeight="1">
      <c r="C719" s="26"/>
      <c r="R719" s="13"/>
    </row>
    <row r="720" ht="15.75" customHeight="1">
      <c r="C720" s="26"/>
      <c r="R720" s="13"/>
    </row>
    <row r="721" ht="15.75" customHeight="1">
      <c r="C721" s="26"/>
      <c r="R721" s="13"/>
    </row>
    <row r="722" ht="15.75" customHeight="1">
      <c r="C722" s="26"/>
      <c r="R722" s="13"/>
    </row>
    <row r="723" ht="15.75" customHeight="1">
      <c r="C723" s="26"/>
      <c r="R723" s="13"/>
    </row>
    <row r="724" ht="15.75" customHeight="1">
      <c r="C724" s="26"/>
      <c r="R724" s="13"/>
    </row>
    <row r="725" ht="15.75" customHeight="1">
      <c r="C725" s="26"/>
      <c r="R725" s="13"/>
    </row>
    <row r="726" ht="15.75" customHeight="1">
      <c r="C726" s="26"/>
      <c r="R726" s="13"/>
    </row>
    <row r="727" ht="15.75" customHeight="1">
      <c r="C727" s="26"/>
      <c r="R727" s="13"/>
    </row>
    <row r="728" ht="15.75" customHeight="1">
      <c r="C728" s="26"/>
      <c r="R728" s="13"/>
    </row>
    <row r="729" ht="15.75" customHeight="1">
      <c r="C729" s="26"/>
      <c r="R729" s="13"/>
    </row>
    <row r="730" ht="15.75" customHeight="1">
      <c r="C730" s="26"/>
      <c r="R730" s="13"/>
    </row>
    <row r="731" ht="15.75" customHeight="1">
      <c r="C731" s="26"/>
      <c r="R731" s="13"/>
    </row>
    <row r="732" ht="15.75" customHeight="1">
      <c r="C732" s="26"/>
      <c r="R732" s="13"/>
    </row>
    <row r="733" ht="15.75" customHeight="1">
      <c r="C733" s="26"/>
      <c r="R733" s="13"/>
    </row>
    <row r="734" ht="15.75" customHeight="1">
      <c r="C734" s="26"/>
      <c r="R734" s="13"/>
    </row>
    <row r="735" ht="15.75" customHeight="1">
      <c r="C735" s="26"/>
      <c r="R735" s="13"/>
    </row>
    <row r="736" ht="15.75" customHeight="1">
      <c r="C736" s="26"/>
      <c r="R736" s="13"/>
    </row>
    <row r="737" ht="15.75" customHeight="1">
      <c r="C737" s="26"/>
      <c r="R737" s="13"/>
    </row>
    <row r="738" ht="15.75" customHeight="1">
      <c r="C738" s="26"/>
      <c r="R738" s="13"/>
    </row>
    <row r="739" ht="15.75" customHeight="1">
      <c r="C739" s="26"/>
      <c r="R739" s="13"/>
    </row>
    <row r="740" ht="15.75" customHeight="1">
      <c r="C740" s="26"/>
      <c r="R740" s="13"/>
    </row>
    <row r="741" ht="15.75" customHeight="1">
      <c r="C741" s="26"/>
      <c r="R741" s="13"/>
    </row>
    <row r="742" ht="15.75" customHeight="1">
      <c r="C742" s="26"/>
      <c r="R742" s="13"/>
    </row>
    <row r="743" ht="15.75" customHeight="1">
      <c r="C743" s="26"/>
      <c r="R743" s="13"/>
    </row>
    <row r="744" ht="15.75" customHeight="1">
      <c r="C744" s="26"/>
      <c r="R744" s="13"/>
    </row>
    <row r="745" ht="15.75" customHeight="1">
      <c r="C745" s="26"/>
      <c r="R745" s="13"/>
    </row>
    <row r="746" ht="15.75" customHeight="1">
      <c r="C746" s="26"/>
      <c r="R746" s="13"/>
    </row>
    <row r="747" ht="15.75" customHeight="1">
      <c r="C747" s="26"/>
      <c r="R747" s="13"/>
    </row>
    <row r="748" ht="15.75" customHeight="1">
      <c r="C748" s="26"/>
      <c r="R748" s="13"/>
    </row>
    <row r="749" ht="15.75" customHeight="1">
      <c r="C749" s="26"/>
      <c r="R749" s="13"/>
    </row>
    <row r="750" ht="15.75" customHeight="1">
      <c r="C750" s="26"/>
      <c r="R750" s="13"/>
    </row>
    <row r="751" ht="15.75" customHeight="1">
      <c r="C751" s="26"/>
      <c r="R751" s="13"/>
    </row>
    <row r="752" ht="15.75" customHeight="1">
      <c r="C752" s="26"/>
      <c r="R752" s="13"/>
    </row>
    <row r="753" ht="15.75" customHeight="1">
      <c r="C753" s="26"/>
      <c r="R753" s="13"/>
    </row>
    <row r="754" ht="15.75" customHeight="1">
      <c r="C754" s="26"/>
      <c r="R754" s="13"/>
    </row>
    <row r="755" ht="15.75" customHeight="1">
      <c r="C755" s="26"/>
      <c r="R755" s="13"/>
    </row>
    <row r="756" ht="15.75" customHeight="1">
      <c r="C756" s="26"/>
      <c r="R756" s="13"/>
    </row>
    <row r="757" ht="15.75" customHeight="1">
      <c r="C757" s="26"/>
      <c r="R757" s="13"/>
    </row>
    <row r="758" ht="15.75" customHeight="1">
      <c r="C758" s="26"/>
      <c r="R758" s="13"/>
    </row>
    <row r="759" ht="15.75" customHeight="1">
      <c r="C759" s="26"/>
      <c r="R759" s="13"/>
    </row>
    <row r="760" ht="15.75" customHeight="1">
      <c r="C760" s="26"/>
      <c r="R760" s="13"/>
    </row>
    <row r="761" ht="15.75" customHeight="1">
      <c r="C761" s="26"/>
      <c r="R761" s="13"/>
    </row>
    <row r="762" ht="15.75" customHeight="1">
      <c r="C762" s="26"/>
      <c r="R762" s="13"/>
    </row>
    <row r="763" ht="15.75" customHeight="1">
      <c r="C763" s="26"/>
      <c r="R763" s="13"/>
    </row>
    <row r="764" ht="15.75" customHeight="1">
      <c r="C764" s="26"/>
      <c r="R764" s="13"/>
    </row>
    <row r="765" ht="15.75" customHeight="1">
      <c r="C765" s="26"/>
      <c r="R765" s="13"/>
    </row>
    <row r="766" ht="15.75" customHeight="1">
      <c r="C766" s="26"/>
      <c r="R766" s="13"/>
    </row>
    <row r="767" ht="15.75" customHeight="1">
      <c r="C767" s="26"/>
      <c r="R767" s="13"/>
    </row>
    <row r="768" ht="15.75" customHeight="1">
      <c r="C768" s="26"/>
      <c r="R768" s="13"/>
    </row>
    <row r="769" ht="15.75" customHeight="1">
      <c r="C769" s="26"/>
      <c r="R769" s="13"/>
    </row>
    <row r="770" ht="15.75" customHeight="1">
      <c r="C770" s="26"/>
      <c r="R770" s="13"/>
    </row>
    <row r="771" ht="15.75" customHeight="1">
      <c r="C771" s="26"/>
      <c r="R771" s="13"/>
    </row>
    <row r="772" ht="15.75" customHeight="1">
      <c r="C772" s="26"/>
      <c r="R772" s="13"/>
    </row>
    <row r="773" ht="15.75" customHeight="1">
      <c r="C773" s="26"/>
      <c r="R773" s="13"/>
    </row>
    <row r="774" ht="15.75" customHeight="1">
      <c r="C774" s="26"/>
      <c r="R774" s="13"/>
    </row>
    <row r="775" ht="15.75" customHeight="1">
      <c r="C775" s="26"/>
      <c r="R775" s="13"/>
    </row>
    <row r="776" ht="15.75" customHeight="1">
      <c r="C776" s="26"/>
      <c r="R776" s="13"/>
    </row>
    <row r="777" ht="15.75" customHeight="1">
      <c r="C777" s="26"/>
      <c r="R777" s="13"/>
    </row>
    <row r="778" ht="15.75" customHeight="1">
      <c r="C778" s="26"/>
      <c r="R778" s="13"/>
    </row>
    <row r="779" ht="15.75" customHeight="1">
      <c r="C779" s="26"/>
      <c r="R779" s="13"/>
    </row>
    <row r="780" ht="15.75" customHeight="1">
      <c r="C780" s="26"/>
      <c r="R780" s="13"/>
    </row>
    <row r="781" ht="15.75" customHeight="1">
      <c r="C781" s="26"/>
      <c r="R781" s="13"/>
    </row>
    <row r="782" ht="15.75" customHeight="1">
      <c r="C782" s="26"/>
      <c r="R782" s="13"/>
    </row>
    <row r="783" ht="15.75" customHeight="1">
      <c r="C783" s="26"/>
      <c r="R783" s="13"/>
    </row>
    <row r="784" ht="15.75" customHeight="1">
      <c r="C784" s="26"/>
      <c r="R784" s="13"/>
    </row>
    <row r="785" ht="15.75" customHeight="1">
      <c r="C785" s="26"/>
      <c r="R785" s="13"/>
    </row>
    <row r="786" ht="15.75" customHeight="1">
      <c r="C786" s="26"/>
      <c r="R786" s="13"/>
    </row>
    <row r="787" ht="15.75" customHeight="1">
      <c r="C787" s="26"/>
      <c r="R787" s="13"/>
    </row>
    <row r="788" ht="15.75" customHeight="1">
      <c r="C788" s="26"/>
      <c r="R788" s="13"/>
    </row>
    <row r="789" ht="15.75" customHeight="1">
      <c r="C789" s="26"/>
      <c r="R789" s="13"/>
    </row>
    <row r="790" ht="15.75" customHeight="1">
      <c r="C790" s="26"/>
      <c r="R790" s="13"/>
    </row>
    <row r="791" ht="15.75" customHeight="1">
      <c r="C791" s="26"/>
      <c r="R791" s="13"/>
    </row>
    <row r="792" ht="15.75" customHeight="1">
      <c r="C792" s="26"/>
      <c r="R792" s="13"/>
    </row>
    <row r="793" ht="15.75" customHeight="1">
      <c r="C793" s="26"/>
      <c r="R793" s="13"/>
    </row>
    <row r="794" ht="15.75" customHeight="1">
      <c r="C794" s="26"/>
      <c r="R794" s="13"/>
    </row>
    <row r="795" ht="15.75" customHeight="1">
      <c r="C795" s="26"/>
      <c r="R795" s="13"/>
    </row>
    <row r="796" ht="15.75" customHeight="1">
      <c r="C796" s="26"/>
      <c r="R796" s="13"/>
    </row>
    <row r="797" ht="15.75" customHeight="1">
      <c r="C797" s="26"/>
      <c r="R797" s="13"/>
    </row>
    <row r="798" ht="15.75" customHeight="1">
      <c r="C798" s="26"/>
      <c r="R798" s="13"/>
    </row>
    <row r="799" ht="15.75" customHeight="1">
      <c r="C799" s="26"/>
      <c r="R799" s="13"/>
    </row>
    <row r="800" ht="15.75" customHeight="1">
      <c r="C800" s="26"/>
      <c r="R800" s="13"/>
    </row>
    <row r="801" ht="15.75" customHeight="1">
      <c r="C801" s="26"/>
      <c r="R801" s="13"/>
    </row>
    <row r="802" ht="15.75" customHeight="1">
      <c r="C802" s="26"/>
      <c r="R802" s="13"/>
    </row>
    <row r="803" ht="15.75" customHeight="1">
      <c r="C803" s="26"/>
      <c r="R803" s="13"/>
    </row>
    <row r="804" ht="15.75" customHeight="1">
      <c r="C804" s="26"/>
      <c r="R804" s="13"/>
    </row>
    <row r="805" ht="15.75" customHeight="1">
      <c r="C805" s="26"/>
      <c r="R805" s="13"/>
    </row>
    <row r="806" ht="15.75" customHeight="1">
      <c r="C806" s="26"/>
      <c r="R806" s="13"/>
    </row>
    <row r="807" ht="15.75" customHeight="1">
      <c r="C807" s="26"/>
      <c r="R807" s="13"/>
    </row>
    <row r="808" ht="15.75" customHeight="1">
      <c r="C808" s="26"/>
      <c r="R808" s="13"/>
    </row>
    <row r="809" ht="15.75" customHeight="1">
      <c r="C809" s="26"/>
      <c r="R809" s="13"/>
    </row>
    <row r="810" ht="15.75" customHeight="1">
      <c r="C810" s="26"/>
      <c r="R810" s="13"/>
    </row>
    <row r="811" ht="15.75" customHeight="1">
      <c r="C811" s="26"/>
      <c r="R811" s="13"/>
    </row>
    <row r="812" ht="15.75" customHeight="1">
      <c r="C812" s="26"/>
      <c r="R812" s="13"/>
    </row>
    <row r="813" ht="15.75" customHeight="1">
      <c r="C813" s="26"/>
      <c r="R813" s="13"/>
    </row>
    <row r="814" ht="15.75" customHeight="1">
      <c r="C814" s="26"/>
      <c r="R814" s="13"/>
    </row>
    <row r="815" ht="15.75" customHeight="1">
      <c r="C815" s="26"/>
      <c r="R815" s="13"/>
    </row>
    <row r="816" ht="15.75" customHeight="1">
      <c r="C816" s="26"/>
      <c r="R816" s="13"/>
    </row>
    <row r="817" ht="15.75" customHeight="1">
      <c r="C817" s="26"/>
      <c r="R817" s="13"/>
    </row>
    <row r="818" ht="15.75" customHeight="1">
      <c r="C818" s="26"/>
      <c r="R818" s="13"/>
    </row>
    <row r="819" ht="15.75" customHeight="1">
      <c r="C819" s="26"/>
      <c r="R819" s="13"/>
    </row>
    <row r="820" ht="15.75" customHeight="1">
      <c r="C820" s="26"/>
      <c r="R820" s="13"/>
    </row>
    <row r="821" ht="15.75" customHeight="1">
      <c r="C821" s="26"/>
      <c r="R821" s="13"/>
    </row>
    <row r="822" ht="15.75" customHeight="1">
      <c r="C822" s="26"/>
      <c r="R822" s="13"/>
    </row>
    <row r="823" ht="15.75" customHeight="1">
      <c r="C823" s="26"/>
      <c r="R823" s="13"/>
    </row>
    <row r="824" ht="15.75" customHeight="1">
      <c r="C824" s="26"/>
      <c r="R824" s="13"/>
    </row>
    <row r="825" ht="15.75" customHeight="1">
      <c r="C825" s="26"/>
      <c r="R825" s="13"/>
    </row>
    <row r="826" ht="15.75" customHeight="1">
      <c r="C826" s="26"/>
      <c r="R826" s="13"/>
    </row>
    <row r="827" ht="15.75" customHeight="1">
      <c r="C827" s="26"/>
      <c r="R827" s="13"/>
    </row>
    <row r="828" ht="15.75" customHeight="1">
      <c r="C828" s="26"/>
      <c r="R828" s="13"/>
    </row>
    <row r="829" ht="15.75" customHeight="1">
      <c r="C829" s="26"/>
      <c r="R829" s="13"/>
    </row>
    <row r="830" ht="15.75" customHeight="1">
      <c r="C830" s="26"/>
      <c r="R830" s="13"/>
    </row>
    <row r="831" ht="15.75" customHeight="1">
      <c r="C831" s="26"/>
      <c r="R831" s="13"/>
    </row>
    <row r="832" ht="15.75" customHeight="1">
      <c r="C832" s="26"/>
      <c r="R832" s="13"/>
    </row>
    <row r="833" ht="15.75" customHeight="1">
      <c r="C833" s="26"/>
      <c r="R833" s="13"/>
    </row>
    <row r="834" ht="15.75" customHeight="1">
      <c r="C834" s="26"/>
      <c r="R834" s="13"/>
    </row>
    <row r="835" ht="15.75" customHeight="1">
      <c r="C835" s="26"/>
      <c r="R835" s="13"/>
    </row>
    <row r="836" ht="15.75" customHeight="1">
      <c r="C836" s="26"/>
      <c r="R836" s="13"/>
    </row>
    <row r="837" ht="15.75" customHeight="1">
      <c r="C837" s="26"/>
      <c r="R837" s="13"/>
    </row>
    <row r="838" ht="15.75" customHeight="1">
      <c r="C838" s="26"/>
      <c r="R838" s="13"/>
    </row>
    <row r="839" ht="15.75" customHeight="1">
      <c r="C839" s="26"/>
      <c r="R839" s="13"/>
    </row>
    <row r="840" ht="15.75" customHeight="1">
      <c r="C840" s="26"/>
      <c r="R840" s="13"/>
    </row>
    <row r="841" ht="15.75" customHeight="1">
      <c r="C841" s="26"/>
      <c r="R841" s="13"/>
    </row>
    <row r="842" ht="15.75" customHeight="1">
      <c r="C842" s="26"/>
      <c r="R842" s="13"/>
    </row>
    <row r="843" ht="15.75" customHeight="1">
      <c r="C843" s="26"/>
      <c r="R843" s="13"/>
    </row>
    <row r="844" ht="15.75" customHeight="1">
      <c r="C844" s="26"/>
      <c r="R844" s="13"/>
    </row>
    <row r="845" ht="15.75" customHeight="1">
      <c r="C845" s="26"/>
      <c r="R845" s="13"/>
    </row>
    <row r="846" ht="15.75" customHeight="1">
      <c r="C846" s="26"/>
      <c r="R846" s="13"/>
    </row>
    <row r="847" ht="15.75" customHeight="1">
      <c r="C847" s="26"/>
      <c r="R847" s="13"/>
    </row>
    <row r="848" ht="15.75" customHeight="1">
      <c r="C848" s="26"/>
      <c r="R848" s="13"/>
    </row>
    <row r="849" ht="15.75" customHeight="1">
      <c r="C849" s="26"/>
      <c r="R849" s="13"/>
    </row>
    <row r="850" ht="15.75" customHeight="1">
      <c r="C850" s="26"/>
      <c r="R850" s="13"/>
    </row>
    <row r="851" ht="15.75" customHeight="1">
      <c r="C851" s="26"/>
      <c r="R851" s="13"/>
    </row>
    <row r="852" ht="15.75" customHeight="1">
      <c r="C852" s="26"/>
      <c r="R852" s="13"/>
    </row>
    <row r="853" ht="15.75" customHeight="1">
      <c r="C853" s="26"/>
      <c r="R853" s="13"/>
    </row>
    <row r="854" ht="15.75" customHeight="1">
      <c r="C854" s="26"/>
      <c r="R854" s="13"/>
    </row>
    <row r="855" ht="15.75" customHeight="1">
      <c r="C855" s="26"/>
      <c r="R855" s="13"/>
    </row>
    <row r="856" ht="15.75" customHeight="1">
      <c r="C856" s="26"/>
      <c r="R856" s="13"/>
    </row>
    <row r="857" ht="15.75" customHeight="1">
      <c r="C857" s="26"/>
      <c r="R857" s="13"/>
    </row>
    <row r="858" ht="15.75" customHeight="1">
      <c r="C858" s="26"/>
      <c r="R858" s="13"/>
    </row>
    <row r="859" ht="15.75" customHeight="1">
      <c r="C859" s="26"/>
      <c r="R859" s="13"/>
    </row>
    <row r="860" ht="15.75" customHeight="1">
      <c r="C860" s="26"/>
      <c r="R860" s="13"/>
    </row>
    <row r="861" ht="15.75" customHeight="1">
      <c r="C861" s="26"/>
      <c r="R861" s="13"/>
    </row>
    <row r="862" ht="15.75" customHeight="1">
      <c r="C862" s="26"/>
      <c r="R862" s="13"/>
    </row>
    <row r="863" ht="15.75" customHeight="1">
      <c r="C863" s="26"/>
      <c r="R863" s="13"/>
    </row>
    <row r="864" ht="15.75" customHeight="1">
      <c r="C864" s="26"/>
      <c r="R864" s="13"/>
    </row>
    <row r="865" ht="15.75" customHeight="1">
      <c r="C865" s="26"/>
      <c r="R865" s="13"/>
    </row>
    <row r="866" ht="15.75" customHeight="1">
      <c r="C866" s="26"/>
      <c r="R866" s="13"/>
    </row>
    <row r="867" ht="15.75" customHeight="1">
      <c r="C867" s="26"/>
      <c r="R867" s="13"/>
    </row>
    <row r="868" ht="15.75" customHeight="1">
      <c r="C868" s="26"/>
      <c r="R868" s="13"/>
    </row>
    <row r="869" ht="15.75" customHeight="1">
      <c r="C869" s="26"/>
      <c r="R869" s="13"/>
    </row>
    <row r="870" ht="15.75" customHeight="1">
      <c r="C870" s="26"/>
      <c r="R870" s="13"/>
    </row>
    <row r="871" ht="15.75" customHeight="1">
      <c r="C871" s="26"/>
      <c r="R871" s="13"/>
    </row>
    <row r="872" ht="15.75" customHeight="1">
      <c r="C872" s="26"/>
      <c r="R872" s="13"/>
    </row>
    <row r="873" ht="15.75" customHeight="1">
      <c r="C873" s="26"/>
      <c r="R873" s="13"/>
    </row>
    <row r="874" ht="15.75" customHeight="1">
      <c r="C874" s="26"/>
      <c r="R874" s="13"/>
    </row>
    <row r="875" ht="15.75" customHeight="1">
      <c r="C875" s="26"/>
      <c r="R875" s="13"/>
    </row>
    <row r="876" ht="15.75" customHeight="1">
      <c r="C876" s="26"/>
      <c r="R876" s="13"/>
    </row>
    <row r="877" ht="15.75" customHeight="1">
      <c r="C877" s="26"/>
      <c r="R877" s="13"/>
    </row>
    <row r="878" ht="15.75" customHeight="1">
      <c r="C878" s="26"/>
      <c r="R878" s="13"/>
    </row>
    <row r="879" ht="15.75" customHeight="1">
      <c r="C879" s="26"/>
      <c r="R879" s="13"/>
    </row>
    <row r="880" ht="15.75" customHeight="1">
      <c r="C880" s="26"/>
      <c r="R880" s="13"/>
    </row>
    <row r="881" ht="15.75" customHeight="1">
      <c r="C881" s="26"/>
      <c r="R881" s="13"/>
    </row>
    <row r="882" ht="15.75" customHeight="1">
      <c r="C882" s="26"/>
      <c r="R882" s="13"/>
    </row>
    <row r="883" ht="15.75" customHeight="1">
      <c r="C883" s="26"/>
      <c r="R883" s="13"/>
    </row>
    <row r="884" ht="15.75" customHeight="1">
      <c r="C884" s="26"/>
      <c r="R884" s="13"/>
    </row>
    <row r="885" ht="15.75" customHeight="1">
      <c r="C885" s="26"/>
      <c r="R885" s="13"/>
    </row>
    <row r="886" ht="15.75" customHeight="1">
      <c r="C886" s="26"/>
      <c r="R886" s="13"/>
    </row>
    <row r="887" ht="15.75" customHeight="1">
      <c r="C887" s="26"/>
      <c r="R887" s="13"/>
    </row>
    <row r="888" ht="15.75" customHeight="1">
      <c r="C888" s="26"/>
      <c r="R888" s="13"/>
    </row>
    <row r="889" ht="15.75" customHeight="1">
      <c r="C889" s="26"/>
      <c r="R889" s="13"/>
    </row>
    <row r="890" ht="15.75" customHeight="1">
      <c r="C890" s="26"/>
      <c r="R890" s="13"/>
    </row>
    <row r="891" ht="15.75" customHeight="1">
      <c r="C891" s="26"/>
      <c r="R891" s="13"/>
    </row>
    <row r="892" ht="15.75" customHeight="1">
      <c r="C892" s="26"/>
      <c r="R892" s="13"/>
    </row>
    <row r="893" ht="15.75" customHeight="1">
      <c r="C893" s="26"/>
      <c r="R893" s="13"/>
    </row>
    <row r="894" ht="15.75" customHeight="1">
      <c r="C894" s="26"/>
      <c r="R894" s="13"/>
    </row>
    <row r="895" ht="15.75" customHeight="1">
      <c r="C895" s="26"/>
      <c r="R895" s="13"/>
    </row>
    <row r="896" ht="15.75" customHeight="1">
      <c r="C896" s="26"/>
      <c r="R896" s="13"/>
    </row>
    <row r="897" ht="15.75" customHeight="1">
      <c r="C897" s="26"/>
      <c r="R897" s="13"/>
    </row>
    <row r="898" ht="15.75" customHeight="1">
      <c r="C898" s="26"/>
      <c r="R898" s="13"/>
    </row>
    <row r="899" ht="15.75" customHeight="1">
      <c r="C899" s="26"/>
      <c r="R899" s="13"/>
    </row>
    <row r="900" ht="15.75" customHeight="1">
      <c r="C900" s="26"/>
      <c r="R900" s="13"/>
    </row>
    <row r="901" ht="15.75" customHeight="1">
      <c r="C901" s="26"/>
      <c r="R901" s="13"/>
    </row>
    <row r="902" ht="15.75" customHeight="1">
      <c r="C902" s="26"/>
      <c r="R902" s="13"/>
    </row>
    <row r="903" ht="15.75" customHeight="1">
      <c r="C903" s="26"/>
      <c r="R903" s="13"/>
    </row>
    <row r="904" ht="15.75" customHeight="1">
      <c r="C904" s="26"/>
      <c r="R904" s="13"/>
    </row>
    <row r="905" ht="15.75" customHeight="1">
      <c r="C905" s="26"/>
      <c r="R905" s="13"/>
    </row>
    <row r="906" ht="15.75" customHeight="1">
      <c r="C906" s="26"/>
      <c r="R906" s="13"/>
    </row>
    <row r="907" ht="15.75" customHeight="1">
      <c r="C907" s="26"/>
      <c r="R907" s="13"/>
    </row>
    <row r="908" ht="15.75" customHeight="1">
      <c r="C908" s="26"/>
      <c r="R908" s="13"/>
    </row>
    <row r="909" ht="15.75" customHeight="1">
      <c r="C909" s="26"/>
      <c r="R909" s="13"/>
    </row>
    <row r="910" ht="15.75" customHeight="1">
      <c r="C910" s="26"/>
      <c r="R910" s="13"/>
    </row>
    <row r="911" ht="15.75" customHeight="1">
      <c r="C911" s="26"/>
      <c r="R911" s="13"/>
    </row>
    <row r="912" ht="15.75" customHeight="1">
      <c r="C912" s="26"/>
      <c r="R912" s="13"/>
    </row>
    <row r="913" ht="15.75" customHeight="1">
      <c r="C913" s="26"/>
      <c r="R913" s="13"/>
    </row>
    <row r="914" ht="15.75" customHeight="1">
      <c r="C914" s="26"/>
      <c r="R914" s="13"/>
    </row>
    <row r="915" ht="15.75" customHeight="1">
      <c r="C915" s="26"/>
      <c r="R915" s="13"/>
    </row>
    <row r="916" ht="15.75" customHeight="1">
      <c r="C916" s="26"/>
      <c r="R916" s="13"/>
    </row>
    <row r="917" ht="15.75" customHeight="1">
      <c r="C917" s="26"/>
      <c r="R917" s="13"/>
    </row>
    <row r="918" ht="15.75" customHeight="1">
      <c r="C918" s="26"/>
      <c r="R918" s="13"/>
    </row>
    <row r="919" ht="15.75" customHeight="1">
      <c r="C919" s="26"/>
      <c r="R919" s="13"/>
    </row>
    <row r="920" ht="15.75" customHeight="1">
      <c r="C920" s="26"/>
      <c r="R920" s="13"/>
    </row>
    <row r="921" ht="15.75" customHeight="1">
      <c r="C921" s="26"/>
      <c r="R921" s="13"/>
    </row>
    <row r="922" ht="15.75" customHeight="1">
      <c r="C922" s="26"/>
      <c r="R922" s="13"/>
    </row>
    <row r="923" ht="15.75" customHeight="1">
      <c r="C923" s="26"/>
      <c r="R923" s="13"/>
    </row>
    <row r="924" ht="15.75" customHeight="1">
      <c r="C924" s="26"/>
      <c r="R924" s="13"/>
    </row>
    <row r="925" ht="15.75" customHeight="1">
      <c r="C925" s="26"/>
      <c r="R925" s="13"/>
    </row>
    <row r="926" ht="15.75" customHeight="1">
      <c r="C926" s="26"/>
      <c r="R926" s="13"/>
    </row>
    <row r="927" ht="15.75" customHeight="1">
      <c r="C927" s="26"/>
      <c r="R927" s="13"/>
    </row>
    <row r="928" ht="15.75" customHeight="1">
      <c r="C928" s="26"/>
      <c r="R928" s="13"/>
    </row>
    <row r="929" ht="15.75" customHeight="1">
      <c r="C929" s="26"/>
      <c r="R929" s="13"/>
    </row>
    <row r="930" ht="15.75" customHeight="1">
      <c r="C930" s="26"/>
      <c r="R930" s="13"/>
    </row>
    <row r="931" ht="15.75" customHeight="1">
      <c r="C931" s="26"/>
      <c r="R931" s="13"/>
    </row>
    <row r="932" ht="15.75" customHeight="1">
      <c r="C932" s="26"/>
      <c r="R932" s="13"/>
    </row>
    <row r="933" ht="15.75" customHeight="1">
      <c r="C933" s="26"/>
      <c r="R933" s="13"/>
    </row>
    <row r="934" ht="15.75" customHeight="1">
      <c r="C934" s="26"/>
      <c r="R934" s="13"/>
    </row>
    <row r="935" ht="15.75" customHeight="1">
      <c r="C935" s="26"/>
      <c r="R935" s="13"/>
    </row>
    <row r="936" ht="15.75" customHeight="1">
      <c r="C936" s="26"/>
      <c r="R936" s="13"/>
    </row>
    <row r="937" ht="15.75" customHeight="1">
      <c r="C937" s="26"/>
      <c r="R937" s="13"/>
    </row>
    <row r="938" ht="15.75" customHeight="1">
      <c r="C938" s="26"/>
      <c r="R938" s="13"/>
    </row>
    <row r="939" ht="15.75" customHeight="1">
      <c r="C939" s="26"/>
      <c r="R939" s="13"/>
    </row>
    <row r="940" ht="15.75" customHeight="1">
      <c r="C940" s="26"/>
      <c r="R940" s="13"/>
    </row>
    <row r="941" ht="15.75" customHeight="1">
      <c r="C941" s="26"/>
      <c r="R941" s="13"/>
    </row>
    <row r="942" ht="15.75" customHeight="1">
      <c r="C942" s="26"/>
      <c r="R942" s="13"/>
    </row>
    <row r="943" ht="15.75" customHeight="1">
      <c r="C943" s="26"/>
      <c r="R943" s="13"/>
    </row>
    <row r="944" ht="15.75" customHeight="1">
      <c r="C944" s="26"/>
      <c r="R944" s="13"/>
    </row>
    <row r="945" ht="15.75" customHeight="1">
      <c r="C945" s="26"/>
      <c r="R945" s="13"/>
    </row>
    <row r="946" ht="15.75" customHeight="1">
      <c r="C946" s="26"/>
      <c r="R946" s="13"/>
    </row>
    <row r="947" ht="15.75" customHeight="1">
      <c r="C947" s="26"/>
      <c r="R947" s="13"/>
    </row>
    <row r="948" ht="15.75" customHeight="1">
      <c r="C948" s="26"/>
      <c r="R948" s="13"/>
    </row>
    <row r="949" ht="15.75" customHeight="1">
      <c r="C949" s="26"/>
      <c r="R949" s="13"/>
    </row>
    <row r="950" ht="15.75" customHeight="1">
      <c r="C950" s="26"/>
      <c r="R950" s="13"/>
    </row>
    <row r="951" ht="15.75" customHeight="1">
      <c r="C951" s="26"/>
      <c r="R951" s="13"/>
    </row>
    <row r="952" ht="15.75" customHeight="1">
      <c r="C952" s="26"/>
      <c r="R952" s="13"/>
    </row>
    <row r="953" ht="15.75" customHeight="1">
      <c r="C953" s="26"/>
      <c r="R953" s="13"/>
    </row>
    <row r="954" ht="15.75" customHeight="1">
      <c r="C954" s="26"/>
      <c r="R954" s="13"/>
    </row>
    <row r="955" ht="15.75" customHeight="1">
      <c r="C955" s="26"/>
      <c r="R955" s="13"/>
    </row>
    <row r="956" ht="15.75" customHeight="1">
      <c r="C956" s="26"/>
      <c r="R956" s="13"/>
    </row>
    <row r="957" ht="15.75" customHeight="1">
      <c r="C957" s="26"/>
      <c r="R957" s="13"/>
    </row>
    <row r="958" ht="15.75" customHeight="1">
      <c r="C958" s="26"/>
      <c r="R958" s="13"/>
    </row>
    <row r="959" ht="15.75" customHeight="1">
      <c r="C959" s="26"/>
      <c r="R959" s="13"/>
    </row>
    <row r="960" ht="15.75" customHeight="1">
      <c r="C960" s="26"/>
      <c r="R960" s="13"/>
    </row>
    <row r="961" ht="15.75" customHeight="1">
      <c r="C961" s="26"/>
      <c r="R961" s="13"/>
    </row>
    <row r="962" ht="15.75" customHeight="1">
      <c r="C962" s="26"/>
      <c r="R962" s="13"/>
    </row>
    <row r="963" ht="15.75" customHeight="1">
      <c r="C963" s="26"/>
      <c r="R963" s="13"/>
    </row>
    <row r="964" ht="15.75" customHeight="1">
      <c r="C964" s="26"/>
      <c r="R964" s="13"/>
    </row>
    <row r="965" ht="15.75" customHeight="1">
      <c r="C965" s="26"/>
      <c r="R965" s="13"/>
    </row>
    <row r="966" ht="15.75" customHeight="1">
      <c r="C966" s="26"/>
      <c r="R966" s="13"/>
    </row>
    <row r="967" ht="15.75" customHeight="1">
      <c r="C967" s="26"/>
      <c r="R967" s="13"/>
    </row>
    <row r="968" ht="15.75" customHeight="1">
      <c r="C968" s="26"/>
      <c r="R968" s="13"/>
    </row>
    <row r="969" ht="15.75" customHeight="1">
      <c r="C969" s="26"/>
      <c r="R969" s="13"/>
    </row>
    <row r="970" ht="15.75" customHeight="1">
      <c r="C970" s="26"/>
      <c r="R970" s="13"/>
    </row>
    <row r="971" ht="15.75" customHeight="1">
      <c r="C971" s="26"/>
      <c r="R971" s="13"/>
    </row>
    <row r="972" ht="15.75" customHeight="1">
      <c r="C972" s="26"/>
      <c r="R972" s="13"/>
    </row>
    <row r="973" ht="15.75" customHeight="1">
      <c r="C973" s="26"/>
      <c r="R973" s="13"/>
    </row>
    <row r="974" ht="15.75" customHeight="1">
      <c r="C974" s="26"/>
      <c r="R974" s="13"/>
    </row>
    <row r="975" ht="15.75" customHeight="1">
      <c r="C975" s="26"/>
      <c r="R975" s="13"/>
    </row>
    <row r="976" ht="15.75" customHeight="1">
      <c r="C976" s="26"/>
      <c r="R976" s="13"/>
    </row>
    <row r="977" ht="15.75" customHeight="1">
      <c r="C977" s="26"/>
      <c r="R977" s="13"/>
    </row>
    <row r="978" ht="15.75" customHeight="1">
      <c r="C978" s="26"/>
      <c r="R978" s="13"/>
    </row>
    <row r="979" ht="15.75" customHeight="1">
      <c r="C979" s="26"/>
      <c r="R979" s="13"/>
    </row>
    <row r="980" ht="15.75" customHeight="1">
      <c r="C980" s="26"/>
      <c r="R980" s="13"/>
    </row>
    <row r="981" ht="15.75" customHeight="1">
      <c r="C981" s="26"/>
      <c r="R981" s="13"/>
    </row>
    <row r="982" ht="15.75" customHeight="1">
      <c r="C982" s="26"/>
      <c r="R982" s="13"/>
    </row>
    <row r="983" ht="15.75" customHeight="1">
      <c r="C983" s="26"/>
      <c r="R983" s="13"/>
    </row>
    <row r="984" ht="15.75" customHeight="1">
      <c r="C984" s="26"/>
      <c r="R984" s="13"/>
    </row>
    <row r="985" ht="15.75" customHeight="1">
      <c r="C985" s="26"/>
      <c r="R985" s="13"/>
    </row>
    <row r="986" ht="15.75" customHeight="1">
      <c r="C986" s="26"/>
      <c r="R986" s="13"/>
    </row>
    <row r="987" ht="15.75" customHeight="1">
      <c r="C987" s="26"/>
      <c r="R987" s="13"/>
    </row>
    <row r="988" ht="15.75" customHeight="1">
      <c r="C988" s="26"/>
      <c r="R988" s="13"/>
    </row>
    <row r="989" ht="15.75" customHeight="1">
      <c r="C989" s="26"/>
      <c r="R989" s="13"/>
    </row>
    <row r="990" ht="15.75" customHeight="1">
      <c r="C990" s="26"/>
      <c r="R990" s="13"/>
    </row>
    <row r="991" ht="15.75" customHeight="1">
      <c r="C991" s="26"/>
      <c r="R991" s="13"/>
    </row>
    <row r="992" ht="15.75" customHeight="1">
      <c r="C992" s="26"/>
      <c r="R992" s="13"/>
    </row>
    <row r="993" ht="15.75" customHeight="1">
      <c r="C993" s="26"/>
      <c r="R993" s="13"/>
    </row>
    <row r="994" ht="15.75" customHeight="1">
      <c r="C994" s="26"/>
      <c r="R994" s="13"/>
    </row>
    <row r="995" ht="15.75" customHeight="1">
      <c r="C995" s="26"/>
      <c r="R995" s="13"/>
    </row>
    <row r="996" ht="15.75" customHeight="1">
      <c r="C996" s="26"/>
      <c r="R996" s="13"/>
    </row>
    <row r="997" ht="15.75" customHeight="1">
      <c r="C997" s="26"/>
      <c r="R997" s="13"/>
    </row>
    <row r="998" ht="15.75" customHeight="1">
      <c r="C998" s="26"/>
      <c r="R998" s="13"/>
    </row>
    <row r="999" ht="15.75" customHeight="1">
      <c r="C999" s="26"/>
      <c r="R999" s="13"/>
    </row>
    <row r="1000" ht="15.75" customHeight="1">
      <c r="C1000" s="26"/>
      <c r="R1000" s="13"/>
    </row>
    <row r="1001" ht="15.75" customHeight="1">
      <c r="C1001" s="26"/>
      <c r="R1001" s="13"/>
    </row>
    <row r="1002" ht="15.75" customHeight="1">
      <c r="C1002" s="26"/>
      <c r="R1002" s="13"/>
    </row>
    <row r="1003" ht="15.75" customHeight="1">
      <c r="C1003" s="26"/>
      <c r="R1003" s="13"/>
    </row>
    <row r="1004" ht="15.75" customHeight="1">
      <c r="C1004" s="26"/>
      <c r="R1004" s="13"/>
    </row>
    <row r="1005" ht="15.75" customHeight="1">
      <c r="C1005" s="26"/>
      <c r="R1005" s="13"/>
    </row>
    <row r="1006" ht="15.75" customHeight="1">
      <c r="C1006" s="26"/>
      <c r="R1006" s="13"/>
    </row>
    <row r="1007" ht="15.75" customHeight="1">
      <c r="C1007" s="26"/>
      <c r="R1007" s="13"/>
    </row>
    <row r="1008" ht="15.75" customHeight="1">
      <c r="C1008" s="26"/>
      <c r="R1008" s="13"/>
    </row>
    <row r="1009" ht="15.75" customHeight="1">
      <c r="C1009" s="26"/>
      <c r="R1009" s="13"/>
    </row>
    <row r="1010" ht="15.75" customHeight="1">
      <c r="C1010" s="26"/>
      <c r="R1010" s="13"/>
    </row>
    <row r="1011" ht="15.75" customHeight="1">
      <c r="C1011" s="26"/>
      <c r="R1011" s="13"/>
    </row>
    <row r="1012" ht="15.75" customHeight="1">
      <c r="C1012" s="26"/>
      <c r="R1012" s="13"/>
    </row>
    <row r="1013" ht="15.75" customHeight="1">
      <c r="C1013" s="26"/>
      <c r="R1013" s="13"/>
    </row>
    <row r="1014" ht="15.75" customHeight="1">
      <c r="C1014" s="26"/>
      <c r="R1014" s="13"/>
    </row>
    <row r="1015" ht="15.75" customHeight="1">
      <c r="C1015" s="26"/>
      <c r="R1015" s="13"/>
    </row>
  </sheetData>
  <mergeCells count="35">
    <mergeCell ref="B550:B556"/>
    <mergeCell ref="B590:B593"/>
    <mergeCell ref="B557:B560"/>
    <mergeCell ref="B561:B566"/>
    <mergeCell ref="B567:B573"/>
    <mergeCell ref="B574:B578"/>
    <mergeCell ref="B579:B580"/>
    <mergeCell ref="B603:B609"/>
    <mergeCell ref="B610:B613"/>
    <mergeCell ref="B614:B626"/>
    <mergeCell ref="B627:B629"/>
    <mergeCell ref="B373:B471"/>
    <mergeCell ref="B472:B475"/>
    <mergeCell ref="B476:B480"/>
    <mergeCell ref="B481:B485"/>
    <mergeCell ref="B486:B496"/>
    <mergeCell ref="B497:B500"/>
    <mergeCell ref="A365:A629"/>
    <mergeCell ref="B581:B583"/>
    <mergeCell ref="B584:B589"/>
    <mergeCell ref="E1:I1"/>
    <mergeCell ref="J1:P1"/>
    <mergeCell ref="Q1:W1"/>
    <mergeCell ref="X1:AB1"/>
    <mergeCell ref="AE1:AI1"/>
    <mergeCell ref="B365:B369"/>
    <mergeCell ref="B370:B372"/>
    <mergeCell ref="B501:B505"/>
    <mergeCell ref="B506:B517"/>
    <mergeCell ref="B518:B529"/>
    <mergeCell ref="B530:B540"/>
    <mergeCell ref="B541:B544"/>
    <mergeCell ref="B545:B549"/>
    <mergeCell ref="B594:B597"/>
    <mergeCell ref="B598:B602"/>
  </mergeCells>
  <printOptions/>
  <pageMargins bottom="1.0" footer="0.0" header="0.0" left="0.75" right="0.75" top="1.0"/>
  <pageSetup orientation="portrait"/>
  <drawing r:id="rId1"/>
</worksheet>
</file>