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50-Days-Coding-Challenge\50-Days-Coding-Challenge\Day4\"/>
    </mc:Choice>
  </mc:AlternateContent>
  <xr:revisionPtr revIDLastSave="0" documentId="13_ncr:1_{DECE58DC-CC07-4E61-AFEB-87C2AA21D738}" xr6:coauthVersionLast="47" xr6:coauthVersionMax="47" xr10:uidLastSave="{00000000-0000-0000-0000-000000000000}"/>
  <bookViews>
    <workbookView xWindow="-108" yWindow="-108" windowWidth="23256" windowHeight="12456" xr2:uid="{40866634-DDEB-4407-B8CD-8918DBE73636}"/>
  </bookViews>
  <sheets>
    <sheet name="banking_loan_data" sheetId="1" r:id="rId1"/>
    <sheet name="Pivot Table analyze" sheetId="2" r:id="rId2"/>
    <sheet name="Dashboard" sheetId="3" r:id="rId3"/>
    <sheet name="What-IF Analysis" sheetId="7" r:id="rId4"/>
    <sheet name="Scenario Summary" sheetId="10" r:id="rId5"/>
    <sheet name="Data Tables" sheetId="12" r:id="rId6"/>
  </sheets>
  <definedNames>
    <definedName name="_xlnm._FilterDatabase" localSheetId="0" hidden="1">banking_loan_data!$A$1:$S$1001</definedName>
    <definedName name="_xlchart.v5.0" hidden="1">'Pivot Table analyze'!$H$20</definedName>
    <definedName name="_xlchart.v5.1" hidden="1">'Pivot Table analyze'!$H$21:$H$30</definedName>
    <definedName name="_xlchart.v5.2" hidden="1">'Pivot Table analyze'!$I$20</definedName>
    <definedName name="_xlchart.v5.3" hidden="1">'Pivot Table analyze'!$I$21:$I$30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A6" i="12" l="1"/>
  <c r="B13" i="7"/>
  <c r="U3" i="1"/>
  <c r="U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B5" i="7"/>
  <c r="B4" i="7"/>
  <c r="B3" i="7"/>
  <c r="B2" i="7"/>
  <c r="B11" i="7" s="1"/>
  <c r="T2" i="1"/>
  <c r="Q2" i="1" s="1"/>
  <c r="T3" i="1"/>
  <c r="Q3" i="1" s="1"/>
  <c r="T4" i="1"/>
  <c r="Q4" i="1" s="1"/>
  <c r="T5" i="1"/>
  <c r="Q5" i="1" s="1"/>
  <c r="T6" i="1"/>
  <c r="Q6" i="1" s="1"/>
  <c r="T7" i="1"/>
  <c r="Q7" i="1" s="1"/>
  <c r="T8" i="1"/>
  <c r="Q8" i="1" s="1"/>
  <c r="T9" i="1"/>
  <c r="Q9" i="1" s="1"/>
  <c r="T10" i="1"/>
  <c r="Q10" i="1" s="1"/>
  <c r="T11" i="1"/>
  <c r="Q11" i="1" s="1"/>
  <c r="T12" i="1"/>
  <c r="Q12" i="1" s="1"/>
  <c r="T13" i="1"/>
  <c r="Q13" i="1" s="1"/>
  <c r="T14" i="1"/>
  <c r="Q14" i="1" s="1"/>
  <c r="T15" i="1"/>
  <c r="Q15" i="1" s="1"/>
  <c r="T16" i="1"/>
  <c r="Q16" i="1" s="1"/>
  <c r="T17" i="1"/>
  <c r="Q17" i="1" s="1"/>
  <c r="T18" i="1"/>
  <c r="Q18" i="1" s="1"/>
  <c r="T19" i="1"/>
  <c r="Q19" i="1" s="1"/>
  <c r="T20" i="1"/>
  <c r="Q20" i="1" s="1"/>
  <c r="T21" i="1"/>
  <c r="Q21" i="1" s="1"/>
  <c r="T22" i="1"/>
  <c r="Q22" i="1" s="1"/>
  <c r="T23" i="1"/>
  <c r="Q23" i="1" s="1"/>
  <c r="T24" i="1"/>
  <c r="Q24" i="1" s="1"/>
  <c r="T25" i="1"/>
  <c r="Q25" i="1" s="1"/>
  <c r="T26" i="1"/>
  <c r="Q26" i="1" s="1"/>
  <c r="T27" i="1"/>
  <c r="Q27" i="1" s="1"/>
  <c r="T28" i="1"/>
  <c r="Q28" i="1" s="1"/>
  <c r="T29" i="1"/>
  <c r="Q29" i="1" s="1"/>
  <c r="T30" i="1"/>
  <c r="Q30" i="1" s="1"/>
  <c r="T31" i="1"/>
  <c r="Q31" i="1" s="1"/>
  <c r="T32" i="1"/>
  <c r="Q32" i="1" s="1"/>
  <c r="T33" i="1"/>
  <c r="Q33" i="1" s="1"/>
  <c r="T34" i="1"/>
  <c r="Q34" i="1" s="1"/>
  <c r="T35" i="1"/>
  <c r="Q35" i="1" s="1"/>
  <c r="T36" i="1"/>
  <c r="Q36" i="1" s="1"/>
  <c r="T37" i="1"/>
  <c r="Q37" i="1" s="1"/>
  <c r="T38" i="1"/>
  <c r="Q38" i="1" s="1"/>
  <c r="T39" i="1"/>
  <c r="Q39" i="1" s="1"/>
  <c r="T40" i="1"/>
  <c r="Q40" i="1" s="1"/>
  <c r="T41" i="1"/>
  <c r="Q41" i="1" s="1"/>
  <c r="T42" i="1"/>
  <c r="Q42" i="1" s="1"/>
  <c r="T43" i="1"/>
  <c r="Q43" i="1" s="1"/>
  <c r="T44" i="1"/>
  <c r="Q44" i="1" s="1"/>
  <c r="T45" i="1"/>
  <c r="Q45" i="1" s="1"/>
  <c r="T46" i="1"/>
  <c r="Q46" i="1" s="1"/>
  <c r="T47" i="1"/>
  <c r="Q47" i="1" s="1"/>
  <c r="T48" i="1"/>
  <c r="Q48" i="1" s="1"/>
  <c r="T49" i="1"/>
  <c r="Q49" i="1" s="1"/>
  <c r="T50" i="1"/>
  <c r="Q50" i="1" s="1"/>
  <c r="T51" i="1"/>
  <c r="Q51" i="1" s="1"/>
  <c r="T52" i="1"/>
  <c r="Q52" i="1" s="1"/>
  <c r="T53" i="1"/>
  <c r="Q53" i="1" s="1"/>
  <c r="T54" i="1"/>
  <c r="Q54" i="1" s="1"/>
  <c r="T55" i="1"/>
  <c r="Q55" i="1" s="1"/>
  <c r="T56" i="1"/>
  <c r="Q56" i="1" s="1"/>
  <c r="T57" i="1"/>
  <c r="Q57" i="1" s="1"/>
  <c r="T58" i="1"/>
  <c r="Q58" i="1" s="1"/>
  <c r="T59" i="1"/>
  <c r="Q59" i="1" s="1"/>
  <c r="T60" i="1"/>
  <c r="Q60" i="1" s="1"/>
  <c r="T61" i="1"/>
  <c r="Q61" i="1" s="1"/>
  <c r="T62" i="1"/>
  <c r="Q62" i="1" s="1"/>
  <c r="T63" i="1"/>
  <c r="Q63" i="1" s="1"/>
  <c r="T64" i="1"/>
  <c r="Q64" i="1" s="1"/>
  <c r="T65" i="1"/>
  <c r="Q65" i="1" s="1"/>
  <c r="T66" i="1"/>
  <c r="Q66" i="1" s="1"/>
  <c r="T67" i="1"/>
  <c r="Q67" i="1" s="1"/>
  <c r="T68" i="1"/>
  <c r="Q68" i="1" s="1"/>
  <c r="T69" i="1"/>
  <c r="Q69" i="1" s="1"/>
  <c r="T70" i="1"/>
  <c r="Q70" i="1" s="1"/>
  <c r="T71" i="1"/>
  <c r="Q71" i="1" s="1"/>
  <c r="T72" i="1"/>
  <c r="Q72" i="1" s="1"/>
  <c r="T73" i="1"/>
  <c r="Q73" i="1" s="1"/>
  <c r="T74" i="1"/>
  <c r="Q74" i="1" s="1"/>
  <c r="T75" i="1"/>
  <c r="Q75" i="1" s="1"/>
  <c r="T76" i="1"/>
  <c r="Q76" i="1" s="1"/>
  <c r="T77" i="1"/>
  <c r="Q77" i="1" s="1"/>
  <c r="T78" i="1"/>
  <c r="Q78" i="1" s="1"/>
  <c r="T79" i="1"/>
  <c r="Q79" i="1" s="1"/>
  <c r="T80" i="1"/>
  <c r="Q80" i="1" s="1"/>
  <c r="T81" i="1"/>
  <c r="Q81" i="1" s="1"/>
  <c r="T82" i="1"/>
  <c r="Q82" i="1" s="1"/>
  <c r="T83" i="1"/>
  <c r="Q83" i="1" s="1"/>
  <c r="T84" i="1"/>
  <c r="Q84" i="1" s="1"/>
  <c r="T85" i="1"/>
  <c r="Q85" i="1" s="1"/>
  <c r="T86" i="1"/>
  <c r="Q86" i="1" s="1"/>
  <c r="T87" i="1"/>
  <c r="Q87" i="1" s="1"/>
  <c r="T88" i="1"/>
  <c r="Q88" i="1" s="1"/>
  <c r="T89" i="1"/>
  <c r="Q89" i="1" s="1"/>
  <c r="T90" i="1"/>
  <c r="Q90" i="1" s="1"/>
  <c r="T91" i="1"/>
  <c r="Q91" i="1" s="1"/>
  <c r="T92" i="1"/>
  <c r="Q92" i="1" s="1"/>
  <c r="T93" i="1"/>
  <c r="Q93" i="1" s="1"/>
  <c r="T94" i="1"/>
  <c r="Q94" i="1" s="1"/>
  <c r="T95" i="1"/>
  <c r="Q95" i="1" s="1"/>
  <c r="T96" i="1"/>
  <c r="Q96" i="1" s="1"/>
  <c r="T97" i="1"/>
  <c r="Q97" i="1" s="1"/>
  <c r="T98" i="1"/>
  <c r="Q98" i="1" s="1"/>
  <c r="T99" i="1"/>
  <c r="Q99" i="1" s="1"/>
  <c r="T100" i="1"/>
  <c r="Q100" i="1" s="1"/>
  <c r="T101" i="1"/>
  <c r="Q101" i="1" s="1"/>
  <c r="T102" i="1"/>
  <c r="Q102" i="1" s="1"/>
  <c r="T103" i="1"/>
  <c r="Q103" i="1" s="1"/>
  <c r="T104" i="1"/>
  <c r="Q104" i="1" s="1"/>
  <c r="T105" i="1"/>
  <c r="Q105" i="1" s="1"/>
  <c r="T106" i="1"/>
  <c r="Q106" i="1" s="1"/>
  <c r="T107" i="1"/>
  <c r="Q107" i="1" s="1"/>
  <c r="T108" i="1"/>
  <c r="Q108" i="1" s="1"/>
  <c r="T109" i="1"/>
  <c r="Q109" i="1" s="1"/>
  <c r="T110" i="1"/>
  <c r="Q110" i="1" s="1"/>
  <c r="T111" i="1"/>
  <c r="Q111" i="1" s="1"/>
  <c r="T112" i="1"/>
  <c r="Q112" i="1" s="1"/>
  <c r="T113" i="1"/>
  <c r="Q113" i="1" s="1"/>
  <c r="T114" i="1"/>
  <c r="Q114" i="1" s="1"/>
  <c r="T115" i="1"/>
  <c r="Q115" i="1" s="1"/>
  <c r="T116" i="1"/>
  <c r="Q116" i="1" s="1"/>
  <c r="T117" i="1"/>
  <c r="Q117" i="1" s="1"/>
  <c r="T118" i="1"/>
  <c r="Q118" i="1" s="1"/>
  <c r="T119" i="1"/>
  <c r="Q119" i="1" s="1"/>
  <c r="T120" i="1"/>
  <c r="Q120" i="1" s="1"/>
  <c r="T121" i="1"/>
  <c r="Q121" i="1" s="1"/>
  <c r="T122" i="1"/>
  <c r="Q122" i="1" s="1"/>
  <c r="T123" i="1"/>
  <c r="Q123" i="1" s="1"/>
  <c r="T124" i="1"/>
  <c r="Q124" i="1" s="1"/>
  <c r="T125" i="1"/>
  <c r="Q125" i="1" s="1"/>
  <c r="T126" i="1"/>
  <c r="Q126" i="1" s="1"/>
  <c r="T127" i="1"/>
  <c r="Q127" i="1" s="1"/>
  <c r="T128" i="1"/>
  <c r="Q128" i="1" s="1"/>
  <c r="T129" i="1"/>
  <c r="Q129" i="1" s="1"/>
  <c r="T130" i="1"/>
  <c r="Q130" i="1" s="1"/>
  <c r="T131" i="1"/>
  <c r="Q131" i="1" s="1"/>
  <c r="T132" i="1"/>
  <c r="Q132" i="1" s="1"/>
  <c r="T133" i="1"/>
  <c r="Q133" i="1" s="1"/>
  <c r="T134" i="1"/>
  <c r="Q134" i="1" s="1"/>
  <c r="T135" i="1"/>
  <c r="Q135" i="1" s="1"/>
  <c r="T136" i="1"/>
  <c r="Q136" i="1" s="1"/>
  <c r="T137" i="1"/>
  <c r="Q137" i="1" s="1"/>
  <c r="T138" i="1"/>
  <c r="Q138" i="1" s="1"/>
  <c r="T139" i="1"/>
  <c r="Q139" i="1" s="1"/>
  <c r="T140" i="1"/>
  <c r="Q140" i="1" s="1"/>
  <c r="T141" i="1"/>
  <c r="Q141" i="1" s="1"/>
  <c r="T142" i="1"/>
  <c r="Q142" i="1" s="1"/>
  <c r="T143" i="1"/>
  <c r="Q143" i="1" s="1"/>
  <c r="T144" i="1"/>
  <c r="Q144" i="1" s="1"/>
  <c r="T145" i="1"/>
  <c r="Q145" i="1" s="1"/>
  <c r="T146" i="1"/>
  <c r="Q146" i="1" s="1"/>
  <c r="T147" i="1"/>
  <c r="Q147" i="1" s="1"/>
  <c r="T148" i="1"/>
  <c r="Q148" i="1" s="1"/>
  <c r="T149" i="1"/>
  <c r="Q149" i="1" s="1"/>
  <c r="T150" i="1"/>
  <c r="Q150" i="1" s="1"/>
  <c r="T151" i="1"/>
  <c r="Q151" i="1" s="1"/>
  <c r="T152" i="1"/>
  <c r="Q152" i="1" s="1"/>
  <c r="T153" i="1"/>
  <c r="Q153" i="1" s="1"/>
  <c r="T154" i="1"/>
  <c r="Q154" i="1" s="1"/>
  <c r="T155" i="1"/>
  <c r="Q155" i="1" s="1"/>
  <c r="T156" i="1"/>
  <c r="Q156" i="1" s="1"/>
  <c r="T157" i="1"/>
  <c r="Q157" i="1" s="1"/>
  <c r="T158" i="1"/>
  <c r="Q158" i="1" s="1"/>
  <c r="T159" i="1"/>
  <c r="Q159" i="1" s="1"/>
  <c r="T160" i="1"/>
  <c r="Q160" i="1" s="1"/>
  <c r="T161" i="1"/>
  <c r="Q161" i="1" s="1"/>
  <c r="T162" i="1"/>
  <c r="Q162" i="1" s="1"/>
  <c r="T163" i="1"/>
  <c r="Q163" i="1" s="1"/>
  <c r="T164" i="1"/>
  <c r="Q164" i="1" s="1"/>
  <c r="T165" i="1"/>
  <c r="Q165" i="1" s="1"/>
  <c r="T166" i="1"/>
  <c r="Q166" i="1" s="1"/>
  <c r="T167" i="1"/>
  <c r="Q167" i="1" s="1"/>
  <c r="T168" i="1"/>
  <c r="Q168" i="1" s="1"/>
  <c r="T169" i="1"/>
  <c r="Q169" i="1" s="1"/>
  <c r="T170" i="1"/>
  <c r="Q170" i="1" s="1"/>
  <c r="T171" i="1"/>
  <c r="Q171" i="1" s="1"/>
  <c r="T172" i="1"/>
  <c r="Q172" i="1" s="1"/>
  <c r="T173" i="1"/>
  <c r="Q173" i="1" s="1"/>
  <c r="T174" i="1"/>
  <c r="Q174" i="1" s="1"/>
  <c r="T175" i="1"/>
  <c r="Q175" i="1" s="1"/>
  <c r="T176" i="1"/>
  <c r="Q176" i="1" s="1"/>
  <c r="T177" i="1"/>
  <c r="Q177" i="1" s="1"/>
  <c r="T178" i="1"/>
  <c r="Q178" i="1" s="1"/>
  <c r="T179" i="1"/>
  <c r="Q179" i="1" s="1"/>
  <c r="T180" i="1"/>
  <c r="Q180" i="1" s="1"/>
  <c r="T181" i="1"/>
  <c r="Q181" i="1" s="1"/>
  <c r="T182" i="1"/>
  <c r="Q182" i="1" s="1"/>
  <c r="T183" i="1"/>
  <c r="Q183" i="1" s="1"/>
  <c r="T184" i="1"/>
  <c r="Q184" i="1" s="1"/>
  <c r="T185" i="1"/>
  <c r="Q185" i="1" s="1"/>
  <c r="T186" i="1"/>
  <c r="Q186" i="1" s="1"/>
  <c r="T187" i="1"/>
  <c r="Q187" i="1" s="1"/>
  <c r="T188" i="1"/>
  <c r="Q188" i="1" s="1"/>
  <c r="T189" i="1"/>
  <c r="Q189" i="1" s="1"/>
  <c r="T190" i="1"/>
  <c r="Q190" i="1" s="1"/>
  <c r="T191" i="1"/>
  <c r="Q191" i="1" s="1"/>
  <c r="T192" i="1"/>
  <c r="Q192" i="1" s="1"/>
  <c r="T193" i="1"/>
  <c r="Q193" i="1" s="1"/>
  <c r="T194" i="1"/>
  <c r="Q194" i="1" s="1"/>
  <c r="T195" i="1"/>
  <c r="Q195" i="1" s="1"/>
  <c r="T196" i="1"/>
  <c r="Q196" i="1" s="1"/>
  <c r="T197" i="1"/>
  <c r="Q197" i="1" s="1"/>
  <c r="T198" i="1"/>
  <c r="Q198" i="1" s="1"/>
  <c r="T199" i="1"/>
  <c r="Q199" i="1" s="1"/>
  <c r="T200" i="1"/>
  <c r="Q200" i="1" s="1"/>
  <c r="T201" i="1"/>
  <c r="Q201" i="1" s="1"/>
  <c r="T202" i="1"/>
  <c r="Q202" i="1" s="1"/>
  <c r="T203" i="1"/>
  <c r="Q203" i="1" s="1"/>
  <c r="T204" i="1"/>
  <c r="Q204" i="1" s="1"/>
  <c r="T205" i="1"/>
  <c r="Q205" i="1" s="1"/>
  <c r="T206" i="1"/>
  <c r="Q206" i="1" s="1"/>
  <c r="T207" i="1"/>
  <c r="Q207" i="1" s="1"/>
  <c r="T208" i="1"/>
  <c r="Q208" i="1" s="1"/>
  <c r="T209" i="1"/>
  <c r="Q209" i="1" s="1"/>
  <c r="T210" i="1"/>
  <c r="Q210" i="1" s="1"/>
  <c r="T211" i="1"/>
  <c r="Q211" i="1" s="1"/>
  <c r="T212" i="1"/>
  <c r="Q212" i="1" s="1"/>
  <c r="T213" i="1"/>
  <c r="Q213" i="1" s="1"/>
  <c r="T214" i="1"/>
  <c r="Q214" i="1" s="1"/>
  <c r="T215" i="1"/>
  <c r="Q215" i="1" s="1"/>
  <c r="T216" i="1"/>
  <c r="Q216" i="1" s="1"/>
  <c r="T217" i="1"/>
  <c r="Q217" i="1" s="1"/>
  <c r="T218" i="1"/>
  <c r="Q218" i="1" s="1"/>
  <c r="T219" i="1"/>
  <c r="Q219" i="1" s="1"/>
  <c r="T220" i="1"/>
  <c r="Q220" i="1" s="1"/>
  <c r="T221" i="1"/>
  <c r="Q221" i="1" s="1"/>
  <c r="T222" i="1"/>
  <c r="Q222" i="1" s="1"/>
  <c r="T223" i="1"/>
  <c r="Q223" i="1" s="1"/>
  <c r="T224" i="1"/>
  <c r="Q224" i="1" s="1"/>
  <c r="T225" i="1"/>
  <c r="Q225" i="1" s="1"/>
  <c r="T226" i="1"/>
  <c r="Q226" i="1" s="1"/>
  <c r="T227" i="1"/>
  <c r="Q227" i="1" s="1"/>
  <c r="T228" i="1"/>
  <c r="Q228" i="1" s="1"/>
  <c r="T229" i="1"/>
  <c r="Q229" i="1" s="1"/>
  <c r="T230" i="1"/>
  <c r="Q230" i="1" s="1"/>
  <c r="T231" i="1"/>
  <c r="Q231" i="1" s="1"/>
  <c r="T232" i="1"/>
  <c r="Q232" i="1" s="1"/>
  <c r="T233" i="1"/>
  <c r="Q233" i="1" s="1"/>
  <c r="T234" i="1"/>
  <c r="Q234" i="1" s="1"/>
  <c r="T235" i="1"/>
  <c r="Q235" i="1" s="1"/>
  <c r="T236" i="1"/>
  <c r="Q236" i="1" s="1"/>
  <c r="T237" i="1"/>
  <c r="Q237" i="1" s="1"/>
  <c r="T238" i="1"/>
  <c r="Q238" i="1" s="1"/>
  <c r="T239" i="1"/>
  <c r="Q239" i="1" s="1"/>
  <c r="T240" i="1"/>
  <c r="Q240" i="1" s="1"/>
  <c r="T241" i="1"/>
  <c r="Q241" i="1" s="1"/>
  <c r="T242" i="1"/>
  <c r="Q242" i="1" s="1"/>
  <c r="T243" i="1"/>
  <c r="Q243" i="1" s="1"/>
  <c r="T244" i="1"/>
  <c r="Q244" i="1" s="1"/>
  <c r="T245" i="1"/>
  <c r="Q245" i="1" s="1"/>
  <c r="T246" i="1"/>
  <c r="Q246" i="1" s="1"/>
  <c r="T247" i="1"/>
  <c r="Q247" i="1" s="1"/>
  <c r="T248" i="1"/>
  <c r="Q248" i="1" s="1"/>
  <c r="T249" i="1"/>
  <c r="Q249" i="1" s="1"/>
  <c r="T250" i="1"/>
  <c r="Q250" i="1" s="1"/>
  <c r="T251" i="1"/>
  <c r="Q251" i="1" s="1"/>
  <c r="T252" i="1"/>
  <c r="Q252" i="1" s="1"/>
  <c r="T253" i="1"/>
  <c r="Q253" i="1" s="1"/>
  <c r="T254" i="1"/>
  <c r="Q254" i="1" s="1"/>
  <c r="T255" i="1"/>
  <c r="Q255" i="1" s="1"/>
  <c r="T256" i="1"/>
  <c r="Q256" i="1" s="1"/>
  <c r="T257" i="1"/>
  <c r="Q257" i="1" s="1"/>
  <c r="T258" i="1"/>
  <c r="Q258" i="1" s="1"/>
  <c r="T259" i="1"/>
  <c r="Q259" i="1" s="1"/>
  <c r="T260" i="1"/>
  <c r="Q260" i="1" s="1"/>
  <c r="T261" i="1"/>
  <c r="Q261" i="1" s="1"/>
  <c r="T262" i="1"/>
  <c r="Q262" i="1" s="1"/>
  <c r="T263" i="1"/>
  <c r="Q263" i="1" s="1"/>
  <c r="T264" i="1"/>
  <c r="Q264" i="1" s="1"/>
  <c r="T265" i="1"/>
  <c r="Q265" i="1" s="1"/>
  <c r="T266" i="1"/>
  <c r="Q266" i="1" s="1"/>
  <c r="T267" i="1"/>
  <c r="Q267" i="1" s="1"/>
  <c r="T268" i="1"/>
  <c r="Q268" i="1" s="1"/>
  <c r="T269" i="1"/>
  <c r="Q269" i="1" s="1"/>
  <c r="T270" i="1"/>
  <c r="Q270" i="1" s="1"/>
  <c r="T271" i="1"/>
  <c r="Q271" i="1" s="1"/>
  <c r="T272" i="1"/>
  <c r="Q272" i="1" s="1"/>
  <c r="T273" i="1"/>
  <c r="Q273" i="1" s="1"/>
  <c r="T274" i="1"/>
  <c r="Q274" i="1" s="1"/>
  <c r="T275" i="1"/>
  <c r="Q275" i="1" s="1"/>
  <c r="T276" i="1"/>
  <c r="Q276" i="1" s="1"/>
  <c r="T277" i="1"/>
  <c r="Q277" i="1" s="1"/>
  <c r="T278" i="1"/>
  <c r="Q278" i="1" s="1"/>
  <c r="T279" i="1"/>
  <c r="Q279" i="1" s="1"/>
  <c r="T280" i="1"/>
  <c r="Q280" i="1" s="1"/>
  <c r="T281" i="1"/>
  <c r="Q281" i="1" s="1"/>
  <c r="T282" i="1"/>
  <c r="Q282" i="1" s="1"/>
  <c r="T283" i="1"/>
  <c r="Q283" i="1" s="1"/>
  <c r="T284" i="1"/>
  <c r="Q284" i="1" s="1"/>
  <c r="T285" i="1"/>
  <c r="Q285" i="1" s="1"/>
  <c r="T286" i="1"/>
  <c r="Q286" i="1" s="1"/>
  <c r="T287" i="1"/>
  <c r="Q287" i="1" s="1"/>
  <c r="T288" i="1"/>
  <c r="Q288" i="1" s="1"/>
  <c r="T289" i="1"/>
  <c r="Q289" i="1" s="1"/>
  <c r="T290" i="1"/>
  <c r="Q290" i="1" s="1"/>
  <c r="T291" i="1"/>
  <c r="Q291" i="1" s="1"/>
  <c r="T292" i="1"/>
  <c r="Q292" i="1" s="1"/>
  <c r="T293" i="1"/>
  <c r="Q293" i="1" s="1"/>
  <c r="T294" i="1"/>
  <c r="Q294" i="1" s="1"/>
  <c r="T295" i="1"/>
  <c r="Q295" i="1" s="1"/>
  <c r="T296" i="1"/>
  <c r="Q296" i="1" s="1"/>
  <c r="T297" i="1"/>
  <c r="Q297" i="1" s="1"/>
  <c r="T298" i="1"/>
  <c r="Q298" i="1" s="1"/>
  <c r="T299" i="1"/>
  <c r="Q299" i="1" s="1"/>
  <c r="T300" i="1"/>
  <c r="Q300" i="1" s="1"/>
  <c r="T301" i="1"/>
  <c r="Q301" i="1" s="1"/>
  <c r="T302" i="1"/>
  <c r="Q302" i="1" s="1"/>
  <c r="T303" i="1"/>
  <c r="Q303" i="1" s="1"/>
  <c r="T304" i="1"/>
  <c r="Q304" i="1" s="1"/>
  <c r="T305" i="1"/>
  <c r="Q305" i="1" s="1"/>
  <c r="T306" i="1"/>
  <c r="Q306" i="1" s="1"/>
  <c r="T307" i="1"/>
  <c r="Q307" i="1" s="1"/>
  <c r="T308" i="1"/>
  <c r="Q308" i="1" s="1"/>
  <c r="T309" i="1"/>
  <c r="Q309" i="1" s="1"/>
  <c r="T310" i="1"/>
  <c r="Q310" i="1" s="1"/>
  <c r="T311" i="1"/>
  <c r="Q311" i="1" s="1"/>
  <c r="T312" i="1"/>
  <c r="Q312" i="1" s="1"/>
  <c r="T313" i="1"/>
  <c r="Q313" i="1" s="1"/>
  <c r="T314" i="1"/>
  <c r="Q314" i="1" s="1"/>
  <c r="T315" i="1"/>
  <c r="Q315" i="1" s="1"/>
  <c r="T316" i="1"/>
  <c r="Q316" i="1" s="1"/>
  <c r="T317" i="1"/>
  <c r="Q317" i="1" s="1"/>
  <c r="T318" i="1"/>
  <c r="Q318" i="1" s="1"/>
  <c r="T319" i="1"/>
  <c r="Q319" i="1" s="1"/>
  <c r="T320" i="1"/>
  <c r="Q320" i="1" s="1"/>
  <c r="T321" i="1"/>
  <c r="Q321" i="1" s="1"/>
  <c r="T322" i="1"/>
  <c r="Q322" i="1" s="1"/>
  <c r="T323" i="1"/>
  <c r="Q323" i="1" s="1"/>
  <c r="T324" i="1"/>
  <c r="Q324" i="1" s="1"/>
  <c r="T325" i="1"/>
  <c r="Q325" i="1" s="1"/>
  <c r="T326" i="1"/>
  <c r="Q326" i="1" s="1"/>
  <c r="T327" i="1"/>
  <c r="Q327" i="1" s="1"/>
  <c r="T328" i="1"/>
  <c r="Q328" i="1" s="1"/>
  <c r="T329" i="1"/>
  <c r="Q329" i="1" s="1"/>
  <c r="T330" i="1"/>
  <c r="Q330" i="1" s="1"/>
  <c r="T331" i="1"/>
  <c r="Q331" i="1" s="1"/>
  <c r="T332" i="1"/>
  <c r="Q332" i="1" s="1"/>
  <c r="T333" i="1"/>
  <c r="Q333" i="1" s="1"/>
  <c r="T334" i="1"/>
  <c r="Q334" i="1" s="1"/>
  <c r="T335" i="1"/>
  <c r="Q335" i="1" s="1"/>
  <c r="T336" i="1"/>
  <c r="Q336" i="1" s="1"/>
  <c r="T337" i="1"/>
  <c r="Q337" i="1" s="1"/>
  <c r="T338" i="1"/>
  <c r="Q338" i="1" s="1"/>
  <c r="T339" i="1"/>
  <c r="Q339" i="1" s="1"/>
  <c r="T340" i="1"/>
  <c r="Q340" i="1" s="1"/>
  <c r="T341" i="1"/>
  <c r="Q341" i="1" s="1"/>
  <c r="T342" i="1"/>
  <c r="Q342" i="1" s="1"/>
  <c r="T343" i="1"/>
  <c r="Q343" i="1" s="1"/>
  <c r="T344" i="1"/>
  <c r="Q344" i="1" s="1"/>
  <c r="T345" i="1"/>
  <c r="Q345" i="1" s="1"/>
  <c r="T346" i="1"/>
  <c r="Q346" i="1" s="1"/>
  <c r="T347" i="1"/>
  <c r="Q347" i="1" s="1"/>
  <c r="T348" i="1"/>
  <c r="Q348" i="1" s="1"/>
  <c r="T349" i="1"/>
  <c r="Q349" i="1" s="1"/>
  <c r="T350" i="1"/>
  <c r="Q350" i="1" s="1"/>
  <c r="T351" i="1"/>
  <c r="Q351" i="1" s="1"/>
  <c r="T352" i="1"/>
  <c r="Q352" i="1" s="1"/>
  <c r="T353" i="1"/>
  <c r="Q353" i="1" s="1"/>
  <c r="T354" i="1"/>
  <c r="Q354" i="1" s="1"/>
  <c r="T355" i="1"/>
  <c r="Q355" i="1" s="1"/>
  <c r="T356" i="1"/>
  <c r="Q356" i="1" s="1"/>
  <c r="T357" i="1"/>
  <c r="Q357" i="1" s="1"/>
  <c r="T358" i="1"/>
  <c r="Q358" i="1" s="1"/>
  <c r="T359" i="1"/>
  <c r="Q359" i="1" s="1"/>
  <c r="T360" i="1"/>
  <c r="Q360" i="1" s="1"/>
  <c r="T361" i="1"/>
  <c r="Q361" i="1" s="1"/>
  <c r="T362" i="1"/>
  <c r="Q362" i="1" s="1"/>
  <c r="T363" i="1"/>
  <c r="Q363" i="1" s="1"/>
  <c r="T364" i="1"/>
  <c r="Q364" i="1" s="1"/>
  <c r="T365" i="1"/>
  <c r="Q365" i="1" s="1"/>
  <c r="T366" i="1"/>
  <c r="Q366" i="1" s="1"/>
  <c r="T367" i="1"/>
  <c r="Q367" i="1" s="1"/>
  <c r="T368" i="1"/>
  <c r="Q368" i="1" s="1"/>
  <c r="T369" i="1"/>
  <c r="Q369" i="1" s="1"/>
  <c r="T370" i="1"/>
  <c r="Q370" i="1" s="1"/>
  <c r="T371" i="1"/>
  <c r="Q371" i="1" s="1"/>
  <c r="T372" i="1"/>
  <c r="Q372" i="1" s="1"/>
  <c r="T373" i="1"/>
  <c r="Q373" i="1" s="1"/>
  <c r="T374" i="1"/>
  <c r="Q374" i="1" s="1"/>
  <c r="T375" i="1"/>
  <c r="Q375" i="1" s="1"/>
  <c r="T376" i="1"/>
  <c r="Q376" i="1" s="1"/>
  <c r="T377" i="1"/>
  <c r="Q377" i="1" s="1"/>
  <c r="T378" i="1"/>
  <c r="Q378" i="1" s="1"/>
  <c r="T379" i="1"/>
  <c r="Q379" i="1" s="1"/>
  <c r="T380" i="1"/>
  <c r="Q380" i="1" s="1"/>
  <c r="T381" i="1"/>
  <c r="Q381" i="1" s="1"/>
  <c r="T382" i="1"/>
  <c r="Q382" i="1" s="1"/>
  <c r="T383" i="1"/>
  <c r="Q383" i="1" s="1"/>
  <c r="T384" i="1"/>
  <c r="Q384" i="1" s="1"/>
  <c r="T385" i="1"/>
  <c r="Q385" i="1" s="1"/>
  <c r="T386" i="1"/>
  <c r="Q386" i="1" s="1"/>
  <c r="T387" i="1"/>
  <c r="Q387" i="1" s="1"/>
  <c r="T388" i="1"/>
  <c r="Q388" i="1" s="1"/>
  <c r="T389" i="1"/>
  <c r="Q389" i="1" s="1"/>
  <c r="T390" i="1"/>
  <c r="Q390" i="1" s="1"/>
  <c r="T391" i="1"/>
  <c r="Q391" i="1" s="1"/>
  <c r="T392" i="1"/>
  <c r="Q392" i="1" s="1"/>
  <c r="T393" i="1"/>
  <c r="Q393" i="1" s="1"/>
  <c r="T394" i="1"/>
  <c r="Q394" i="1" s="1"/>
  <c r="T395" i="1"/>
  <c r="Q395" i="1" s="1"/>
  <c r="T396" i="1"/>
  <c r="Q396" i="1" s="1"/>
  <c r="T397" i="1"/>
  <c r="Q397" i="1" s="1"/>
  <c r="T398" i="1"/>
  <c r="Q398" i="1" s="1"/>
  <c r="T399" i="1"/>
  <c r="Q399" i="1" s="1"/>
  <c r="T400" i="1"/>
  <c r="Q400" i="1" s="1"/>
  <c r="T401" i="1"/>
  <c r="Q401" i="1" s="1"/>
  <c r="T402" i="1"/>
  <c r="Q402" i="1" s="1"/>
  <c r="T403" i="1"/>
  <c r="Q403" i="1" s="1"/>
  <c r="T404" i="1"/>
  <c r="Q404" i="1" s="1"/>
  <c r="T405" i="1"/>
  <c r="Q405" i="1" s="1"/>
  <c r="T406" i="1"/>
  <c r="Q406" i="1" s="1"/>
  <c r="T407" i="1"/>
  <c r="Q407" i="1" s="1"/>
  <c r="T408" i="1"/>
  <c r="Q408" i="1" s="1"/>
  <c r="T409" i="1"/>
  <c r="Q409" i="1" s="1"/>
  <c r="T410" i="1"/>
  <c r="Q410" i="1" s="1"/>
  <c r="T411" i="1"/>
  <c r="Q411" i="1" s="1"/>
  <c r="T412" i="1"/>
  <c r="Q412" i="1" s="1"/>
  <c r="T413" i="1"/>
  <c r="Q413" i="1" s="1"/>
  <c r="T414" i="1"/>
  <c r="Q414" i="1" s="1"/>
  <c r="T415" i="1"/>
  <c r="Q415" i="1" s="1"/>
  <c r="T416" i="1"/>
  <c r="Q416" i="1" s="1"/>
  <c r="T417" i="1"/>
  <c r="Q417" i="1" s="1"/>
  <c r="T418" i="1"/>
  <c r="Q418" i="1" s="1"/>
  <c r="T419" i="1"/>
  <c r="Q419" i="1" s="1"/>
  <c r="T420" i="1"/>
  <c r="Q420" i="1" s="1"/>
  <c r="T421" i="1"/>
  <c r="Q421" i="1" s="1"/>
  <c r="T422" i="1"/>
  <c r="Q422" i="1" s="1"/>
  <c r="T423" i="1"/>
  <c r="Q423" i="1" s="1"/>
  <c r="T424" i="1"/>
  <c r="Q424" i="1" s="1"/>
  <c r="T425" i="1"/>
  <c r="Q425" i="1" s="1"/>
  <c r="T426" i="1"/>
  <c r="Q426" i="1" s="1"/>
  <c r="T427" i="1"/>
  <c r="Q427" i="1" s="1"/>
  <c r="T428" i="1"/>
  <c r="Q428" i="1" s="1"/>
  <c r="T429" i="1"/>
  <c r="Q429" i="1" s="1"/>
  <c r="T430" i="1"/>
  <c r="Q430" i="1" s="1"/>
  <c r="T431" i="1"/>
  <c r="Q431" i="1" s="1"/>
  <c r="T432" i="1"/>
  <c r="Q432" i="1" s="1"/>
  <c r="T433" i="1"/>
  <c r="Q433" i="1" s="1"/>
  <c r="T434" i="1"/>
  <c r="Q434" i="1" s="1"/>
  <c r="T435" i="1"/>
  <c r="Q435" i="1" s="1"/>
  <c r="T436" i="1"/>
  <c r="Q436" i="1" s="1"/>
  <c r="T437" i="1"/>
  <c r="Q437" i="1" s="1"/>
  <c r="T438" i="1"/>
  <c r="Q438" i="1" s="1"/>
  <c r="T439" i="1"/>
  <c r="Q439" i="1" s="1"/>
  <c r="T440" i="1"/>
  <c r="Q440" i="1" s="1"/>
  <c r="T441" i="1"/>
  <c r="Q441" i="1" s="1"/>
  <c r="T442" i="1"/>
  <c r="Q442" i="1" s="1"/>
  <c r="T443" i="1"/>
  <c r="Q443" i="1" s="1"/>
  <c r="T444" i="1"/>
  <c r="Q444" i="1" s="1"/>
  <c r="T445" i="1"/>
  <c r="Q445" i="1" s="1"/>
  <c r="T446" i="1"/>
  <c r="Q446" i="1" s="1"/>
  <c r="T447" i="1"/>
  <c r="Q447" i="1" s="1"/>
  <c r="T448" i="1"/>
  <c r="Q448" i="1" s="1"/>
  <c r="T449" i="1"/>
  <c r="Q449" i="1" s="1"/>
  <c r="T450" i="1"/>
  <c r="Q450" i="1" s="1"/>
  <c r="T451" i="1"/>
  <c r="Q451" i="1" s="1"/>
  <c r="T452" i="1"/>
  <c r="Q452" i="1" s="1"/>
  <c r="T453" i="1"/>
  <c r="Q453" i="1" s="1"/>
  <c r="T454" i="1"/>
  <c r="Q454" i="1" s="1"/>
  <c r="T455" i="1"/>
  <c r="Q455" i="1" s="1"/>
  <c r="T456" i="1"/>
  <c r="Q456" i="1" s="1"/>
  <c r="T457" i="1"/>
  <c r="Q457" i="1" s="1"/>
  <c r="T458" i="1"/>
  <c r="Q458" i="1" s="1"/>
  <c r="T459" i="1"/>
  <c r="Q459" i="1" s="1"/>
  <c r="T460" i="1"/>
  <c r="Q460" i="1" s="1"/>
  <c r="T461" i="1"/>
  <c r="Q461" i="1" s="1"/>
  <c r="T462" i="1"/>
  <c r="Q462" i="1" s="1"/>
  <c r="T463" i="1"/>
  <c r="Q463" i="1" s="1"/>
  <c r="T464" i="1"/>
  <c r="Q464" i="1" s="1"/>
  <c r="T465" i="1"/>
  <c r="Q465" i="1" s="1"/>
  <c r="T466" i="1"/>
  <c r="Q466" i="1" s="1"/>
  <c r="T467" i="1"/>
  <c r="Q467" i="1" s="1"/>
  <c r="T468" i="1"/>
  <c r="Q468" i="1" s="1"/>
  <c r="T469" i="1"/>
  <c r="Q469" i="1" s="1"/>
  <c r="T470" i="1"/>
  <c r="Q470" i="1" s="1"/>
  <c r="T471" i="1"/>
  <c r="Q471" i="1" s="1"/>
  <c r="T472" i="1"/>
  <c r="Q472" i="1" s="1"/>
  <c r="T473" i="1"/>
  <c r="Q473" i="1" s="1"/>
  <c r="T474" i="1"/>
  <c r="Q474" i="1" s="1"/>
  <c r="T475" i="1"/>
  <c r="Q475" i="1" s="1"/>
  <c r="T476" i="1"/>
  <c r="Q476" i="1" s="1"/>
  <c r="T477" i="1"/>
  <c r="Q477" i="1" s="1"/>
  <c r="T478" i="1"/>
  <c r="Q478" i="1" s="1"/>
  <c r="T479" i="1"/>
  <c r="Q479" i="1" s="1"/>
  <c r="T480" i="1"/>
  <c r="Q480" i="1" s="1"/>
  <c r="T481" i="1"/>
  <c r="Q481" i="1" s="1"/>
  <c r="T482" i="1"/>
  <c r="Q482" i="1" s="1"/>
  <c r="T483" i="1"/>
  <c r="Q483" i="1" s="1"/>
  <c r="T484" i="1"/>
  <c r="Q484" i="1" s="1"/>
  <c r="T485" i="1"/>
  <c r="Q485" i="1" s="1"/>
  <c r="T486" i="1"/>
  <c r="Q486" i="1" s="1"/>
  <c r="T487" i="1"/>
  <c r="Q487" i="1" s="1"/>
  <c r="T488" i="1"/>
  <c r="Q488" i="1" s="1"/>
  <c r="T489" i="1"/>
  <c r="Q489" i="1" s="1"/>
  <c r="T490" i="1"/>
  <c r="Q490" i="1" s="1"/>
  <c r="T491" i="1"/>
  <c r="Q491" i="1" s="1"/>
  <c r="T492" i="1"/>
  <c r="Q492" i="1" s="1"/>
  <c r="T493" i="1"/>
  <c r="Q493" i="1" s="1"/>
  <c r="T494" i="1"/>
  <c r="Q494" i="1" s="1"/>
  <c r="T495" i="1"/>
  <c r="Q495" i="1" s="1"/>
  <c r="T496" i="1"/>
  <c r="Q496" i="1" s="1"/>
  <c r="T497" i="1"/>
  <c r="Q497" i="1" s="1"/>
  <c r="T498" i="1"/>
  <c r="Q498" i="1" s="1"/>
  <c r="T499" i="1"/>
  <c r="Q499" i="1" s="1"/>
  <c r="T500" i="1"/>
  <c r="Q500" i="1" s="1"/>
  <c r="T501" i="1"/>
  <c r="Q501" i="1" s="1"/>
  <c r="T502" i="1"/>
  <c r="Q502" i="1" s="1"/>
  <c r="T503" i="1"/>
  <c r="Q503" i="1" s="1"/>
  <c r="T504" i="1"/>
  <c r="Q504" i="1" s="1"/>
  <c r="T505" i="1"/>
  <c r="Q505" i="1" s="1"/>
  <c r="T506" i="1"/>
  <c r="Q506" i="1" s="1"/>
  <c r="T507" i="1"/>
  <c r="Q507" i="1" s="1"/>
  <c r="T508" i="1"/>
  <c r="Q508" i="1" s="1"/>
  <c r="T509" i="1"/>
  <c r="Q509" i="1" s="1"/>
  <c r="T510" i="1"/>
  <c r="Q510" i="1" s="1"/>
  <c r="T511" i="1"/>
  <c r="Q511" i="1" s="1"/>
  <c r="T512" i="1"/>
  <c r="Q512" i="1" s="1"/>
  <c r="T513" i="1"/>
  <c r="Q513" i="1" s="1"/>
  <c r="T514" i="1"/>
  <c r="Q514" i="1" s="1"/>
  <c r="T515" i="1"/>
  <c r="Q515" i="1" s="1"/>
  <c r="T516" i="1"/>
  <c r="Q516" i="1" s="1"/>
  <c r="T517" i="1"/>
  <c r="Q517" i="1" s="1"/>
  <c r="T518" i="1"/>
  <c r="Q518" i="1" s="1"/>
  <c r="T519" i="1"/>
  <c r="Q519" i="1" s="1"/>
  <c r="T520" i="1"/>
  <c r="Q520" i="1" s="1"/>
  <c r="T521" i="1"/>
  <c r="Q521" i="1" s="1"/>
  <c r="T522" i="1"/>
  <c r="Q522" i="1" s="1"/>
  <c r="T523" i="1"/>
  <c r="Q523" i="1" s="1"/>
  <c r="T524" i="1"/>
  <c r="Q524" i="1" s="1"/>
  <c r="T525" i="1"/>
  <c r="Q525" i="1" s="1"/>
  <c r="T526" i="1"/>
  <c r="Q526" i="1" s="1"/>
  <c r="T527" i="1"/>
  <c r="Q527" i="1" s="1"/>
  <c r="T528" i="1"/>
  <c r="Q528" i="1" s="1"/>
  <c r="T529" i="1"/>
  <c r="Q529" i="1" s="1"/>
  <c r="T530" i="1"/>
  <c r="Q530" i="1" s="1"/>
  <c r="T531" i="1"/>
  <c r="Q531" i="1" s="1"/>
  <c r="T532" i="1"/>
  <c r="Q532" i="1" s="1"/>
  <c r="T533" i="1"/>
  <c r="Q533" i="1" s="1"/>
  <c r="T534" i="1"/>
  <c r="Q534" i="1" s="1"/>
  <c r="T535" i="1"/>
  <c r="Q535" i="1" s="1"/>
  <c r="T536" i="1"/>
  <c r="Q536" i="1" s="1"/>
  <c r="T537" i="1"/>
  <c r="Q537" i="1" s="1"/>
  <c r="T538" i="1"/>
  <c r="Q538" i="1" s="1"/>
  <c r="T539" i="1"/>
  <c r="Q539" i="1" s="1"/>
  <c r="T540" i="1"/>
  <c r="Q540" i="1" s="1"/>
  <c r="T541" i="1"/>
  <c r="Q541" i="1" s="1"/>
  <c r="T542" i="1"/>
  <c r="Q542" i="1" s="1"/>
  <c r="T543" i="1"/>
  <c r="Q543" i="1" s="1"/>
  <c r="T544" i="1"/>
  <c r="Q544" i="1" s="1"/>
  <c r="T545" i="1"/>
  <c r="Q545" i="1" s="1"/>
  <c r="T546" i="1"/>
  <c r="Q546" i="1" s="1"/>
  <c r="T547" i="1"/>
  <c r="Q547" i="1" s="1"/>
  <c r="T548" i="1"/>
  <c r="Q548" i="1" s="1"/>
  <c r="T549" i="1"/>
  <c r="Q549" i="1" s="1"/>
  <c r="T550" i="1"/>
  <c r="Q550" i="1" s="1"/>
  <c r="T551" i="1"/>
  <c r="Q551" i="1" s="1"/>
  <c r="T552" i="1"/>
  <c r="Q552" i="1" s="1"/>
  <c r="T553" i="1"/>
  <c r="Q553" i="1" s="1"/>
  <c r="T554" i="1"/>
  <c r="Q554" i="1" s="1"/>
  <c r="T555" i="1"/>
  <c r="Q555" i="1" s="1"/>
  <c r="T556" i="1"/>
  <c r="Q556" i="1" s="1"/>
  <c r="T557" i="1"/>
  <c r="Q557" i="1" s="1"/>
  <c r="T558" i="1"/>
  <c r="Q558" i="1" s="1"/>
  <c r="T559" i="1"/>
  <c r="Q559" i="1" s="1"/>
  <c r="T560" i="1"/>
  <c r="Q560" i="1" s="1"/>
  <c r="T561" i="1"/>
  <c r="Q561" i="1" s="1"/>
  <c r="T562" i="1"/>
  <c r="Q562" i="1" s="1"/>
  <c r="T563" i="1"/>
  <c r="Q563" i="1" s="1"/>
  <c r="T564" i="1"/>
  <c r="Q564" i="1" s="1"/>
  <c r="T565" i="1"/>
  <c r="Q565" i="1" s="1"/>
  <c r="T566" i="1"/>
  <c r="Q566" i="1" s="1"/>
  <c r="T567" i="1"/>
  <c r="Q567" i="1" s="1"/>
  <c r="T568" i="1"/>
  <c r="Q568" i="1" s="1"/>
  <c r="T569" i="1"/>
  <c r="Q569" i="1" s="1"/>
  <c r="T570" i="1"/>
  <c r="Q570" i="1" s="1"/>
  <c r="T571" i="1"/>
  <c r="Q571" i="1" s="1"/>
  <c r="T572" i="1"/>
  <c r="Q572" i="1" s="1"/>
  <c r="T573" i="1"/>
  <c r="Q573" i="1" s="1"/>
  <c r="T574" i="1"/>
  <c r="Q574" i="1" s="1"/>
  <c r="T575" i="1"/>
  <c r="Q575" i="1" s="1"/>
  <c r="T576" i="1"/>
  <c r="Q576" i="1" s="1"/>
  <c r="T577" i="1"/>
  <c r="Q577" i="1" s="1"/>
  <c r="T578" i="1"/>
  <c r="Q578" i="1" s="1"/>
  <c r="T579" i="1"/>
  <c r="Q579" i="1" s="1"/>
  <c r="T580" i="1"/>
  <c r="Q580" i="1" s="1"/>
  <c r="T581" i="1"/>
  <c r="Q581" i="1" s="1"/>
  <c r="T582" i="1"/>
  <c r="Q582" i="1" s="1"/>
  <c r="T583" i="1"/>
  <c r="Q583" i="1" s="1"/>
  <c r="T584" i="1"/>
  <c r="Q584" i="1" s="1"/>
  <c r="T585" i="1"/>
  <c r="Q585" i="1" s="1"/>
  <c r="T586" i="1"/>
  <c r="Q586" i="1" s="1"/>
  <c r="T587" i="1"/>
  <c r="Q587" i="1" s="1"/>
  <c r="T588" i="1"/>
  <c r="Q588" i="1" s="1"/>
  <c r="T589" i="1"/>
  <c r="Q589" i="1" s="1"/>
  <c r="T590" i="1"/>
  <c r="Q590" i="1" s="1"/>
  <c r="T591" i="1"/>
  <c r="Q591" i="1" s="1"/>
  <c r="T592" i="1"/>
  <c r="Q592" i="1" s="1"/>
  <c r="T593" i="1"/>
  <c r="Q593" i="1" s="1"/>
  <c r="T594" i="1"/>
  <c r="Q594" i="1" s="1"/>
  <c r="T595" i="1"/>
  <c r="Q595" i="1" s="1"/>
  <c r="T596" i="1"/>
  <c r="Q596" i="1" s="1"/>
  <c r="T597" i="1"/>
  <c r="Q597" i="1" s="1"/>
  <c r="T598" i="1"/>
  <c r="Q598" i="1" s="1"/>
  <c r="T599" i="1"/>
  <c r="Q599" i="1" s="1"/>
  <c r="T600" i="1"/>
  <c r="Q600" i="1" s="1"/>
  <c r="T601" i="1"/>
  <c r="Q601" i="1" s="1"/>
  <c r="T602" i="1"/>
  <c r="Q602" i="1" s="1"/>
  <c r="T603" i="1"/>
  <c r="Q603" i="1" s="1"/>
  <c r="T604" i="1"/>
  <c r="Q604" i="1" s="1"/>
  <c r="T605" i="1"/>
  <c r="Q605" i="1" s="1"/>
  <c r="T606" i="1"/>
  <c r="Q606" i="1" s="1"/>
  <c r="T607" i="1"/>
  <c r="Q607" i="1" s="1"/>
  <c r="T608" i="1"/>
  <c r="Q608" i="1" s="1"/>
  <c r="T609" i="1"/>
  <c r="Q609" i="1" s="1"/>
  <c r="T610" i="1"/>
  <c r="Q610" i="1" s="1"/>
  <c r="T611" i="1"/>
  <c r="Q611" i="1" s="1"/>
  <c r="T612" i="1"/>
  <c r="Q612" i="1" s="1"/>
  <c r="T613" i="1"/>
  <c r="Q613" i="1" s="1"/>
  <c r="T614" i="1"/>
  <c r="Q614" i="1" s="1"/>
  <c r="T615" i="1"/>
  <c r="Q615" i="1" s="1"/>
  <c r="T616" i="1"/>
  <c r="Q616" i="1" s="1"/>
  <c r="T617" i="1"/>
  <c r="Q617" i="1" s="1"/>
  <c r="T618" i="1"/>
  <c r="Q618" i="1" s="1"/>
  <c r="T619" i="1"/>
  <c r="Q619" i="1" s="1"/>
  <c r="T620" i="1"/>
  <c r="Q620" i="1" s="1"/>
  <c r="T621" i="1"/>
  <c r="Q621" i="1" s="1"/>
  <c r="T622" i="1"/>
  <c r="Q622" i="1" s="1"/>
  <c r="T623" i="1"/>
  <c r="Q623" i="1" s="1"/>
  <c r="T624" i="1"/>
  <c r="Q624" i="1" s="1"/>
  <c r="T625" i="1"/>
  <c r="Q625" i="1" s="1"/>
  <c r="T626" i="1"/>
  <c r="Q626" i="1" s="1"/>
  <c r="T627" i="1"/>
  <c r="Q627" i="1" s="1"/>
  <c r="T628" i="1"/>
  <c r="Q628" i="1" s="1"/>
  <c r="T629" i="1"/>
  <c r="Q629" i="1" s="1"/>
  <c r="T630" i="1"/>
  <c r="Q630" i="1" s="1"/>
  <c r="T631" i="1"/>
  <c r="Q631" i="1" s="1"/>
  <c r="T632" i="1"/>
  <c r="Q632" i="1" s="1"/>
  <c r="T633" i="1"/>
  <c r="Q633" i="1" s="1"/>
  <c r="T634" i="1"/>
  <c r="Q634" i="1" s="1"/>
  <c r="T635" i="1"/>
  <c r="Q635" i="1" s="1"/>
  <c r="T636" i="1"/>
  <c r="Q636" i="1" s="1"/>
  <c r="T637" i="1"/>
  <c r="Q637" i="1" s="1"/>
  <c r="T638" i="1"/>
  <c r="Q638" i="1" s="1"/>
  <c r="T639" i="1"/>
  <c r="Q639" i="1" s="1"/>
  <c r="T640" i="1"/>
  <c r="Q640" i="1" s="1"/>
  <c r="T641" i="1"/>
  <c r="Q641" i="1" s="1"/>
  <c r="T642" i="1"/>
  <c r="Q642" i="1" s="1"/>
  <c r="T643" i="1"/>
  <c r="Q643" i="1" s="1"/>
  <c r="T644" i="1"/>
  <c r="Q644" i="1" s="1"/>
  <c r="T645" i="1"/>
  <c r="Q645" i="1" s="1"/>
  <c r="T646" i="1"/>
  <c r="Q646" i="1" s="1"/>
  <c r="T647" i="1"/>
  <c r="Q647" i="1" s="1"/>
  <c r="T648" i="1"/>
  <c r="Q648" i="1" s="1"/>
  <c r="T649" i="1"/>
  <c r="Q649" i="1" s="1"/>
  <c r="T650" i="1"/>
  <c r="Q650" i="1" s="1"/>
  <c r="T651" i="1"/>
  <c r="Q651" i="1" s="1"/>
  <c r="T652" i="1"/>
  <c r="Q652" i="1" s="1"/>
  <c r="T653" i="1"/>
  <c r="Q653" i="1" s="1"/>
  <c r="T654" i="1"/>
  <c r="Q654" i="1" s="1"/>
  <c r="T655" i="1"/>
  <c r="Q655" i="1" s="1"/>
  <c r="T656" i="1"/>
  <c r="Q656" i="1" s="1"/>
  <c r="T657" i="1"/>
  <c r="Q657" i="1" s="1"/>
  <c r="T658" i="1"/>
  <c r="Q658" i="1" s="1"/>
  <c r="T659" i="1"/>
  <c r="Q659" i="1" s="1"/>
  <c r="T660" i="1"/>
  <c r="Q660" i="1" s="1"/>
  <c r="T661" i="1"/>
  <c r="Q661" i="1" s="1"/>
  <c r="T662" i="1"/>
  <c r="Q662" i="1" s="1"/>
  <c r="T663" i="1"/>
  <c r="Q663" i="1" s="1"/>
  <c r="T664" i="1"/>
  <c r="Q664" i="1" s="1"/>
  <c r="T665" i="1"/>
  <c r="Q665" i="1" s="1"/>
  <c r="T666" i="1"/>
  <c r="Q666" i="1" s="1"/>
  <c r="T667" i="1"/>
  <c r="Q667" i="1" s="1"/>
  <c r="T668" i="1"/>
  <c r="Q668" i="1" s="1"/>
  <c r="T669" i="1"/>
  <c r="Q669" i="1" s="1"/>
  <c r="T670" i="1"/>
  <c r="Q670" i="1" s="1"/>
  <c r="T671" i="1"/>
  <c r="Q671" i="1" s="1"/>
  <c r="T672" i="1"/>
  <c r="Q672" i="1" s="1"/>
  <c r="T673" i="1"/>
  <c r="Q673" i="1" s="1"/>
  <c r="T674" i="1"/>
  <c r="Q674" i="1" s="1"/>
  <c r="T675" i="1"/>
  <c r="Q675" i="1" s="1"/>
  <c r="T676" i="1"/>
  <c r="Q676" i="1" s="1"/>
  <c r="T677" i="1"/>
  <c r="Q677" i="1" s="1"/>
  <c r="T678" i="1"/>
  <c r="Q678" i="1" s="1"/>
  <c r="T679" i="1"/>
  <c r="Q679" i="1" s="1"/>
  <c r="T680" i="1"/>
  <c r="Q680" i="1" s="1"/>
  <c r="T681" i="1"/>
  <c r="Q681" i="1" s="1"/>
  <c r="T682" i="1"/>
  <c r="Q682" i="1" s="1"/>
  <c r="T683" i="1"/>
  <c r="Q683" i="1" s="1"/>
  <c r="T684" i="1"/>
  <c r="Q684" i="1" s="1"/>
  <c r="T685" i="1"/>
  <c r="Q685" i="1" s="1"/>
  <c r="T686" i="1"/>
  <c r="Q686" i="1" s="1"/>
  <c r="T687" i="1"/>
  <c r="Q687" i="1" s="1"/>
  <c r="T688" i="1"/>
  <c r="Q688" i="1" s="1"/>
  <c r="T689" i="1"/>
  <c r="Q689" i="1" s="1"/>
  <c r="T690" i="1"/>
  <c r="Q690" i="1" s="1"/>
  <c r="T691" i="1"/>
  <c r="Q691" i="1" s="1"/>
  <c r="T692" i="1"/>
  <c r="Q692" i="1" s="1"/>
  <c r="T693" i="1"/>
  <c r="Q693" i="1" s="1"/>
  <c r="T694" i="1"/>
  <c r="Q694" i="1" s="1"/>
  <c r="T695" i="1"/>
  <c r="Q695" i="1" s="1"/>
  <c r="T696" i="1"/>
  <c r="Q696" i="1" s="1"/>
  <c r="T697" i="1"/>
  <c r="Q697" i="1" s="1"/>
  <c r="T698" i="1"/>
  <c r="Q698" i="1" s="1"/>
  <c r="T699" i="1"/>
  <c r="Q699" i="1" s="1"/>
  <c r="T700" i="1"/>
  <c r="Q700" i="1" s="1"/>
  <c r="T701" i="1"/>
  <c r="Q701" i="1" s="1"/>
  <c r="T702" i="1"/>
  <c r="Q702" i="1" s="1"/>
  <c r="T703" i="1"/>
  <c r="Q703" i="1" s="1"/>
  <c r="T704" i="1"/>
  <c r="Q704" i="1" s="1"/>
  <c r="T705" i="1"/>
  <c r="Q705" i="1" s="1"/>
  <c r="T706" i="1"/>
  <c r="Q706" i="1" s="1"/>
  <c r="T707" i="1"/>
  <c r="Q707" i="1" s="1"/>
  <c r="T708" i="1"/>
  <c r="Q708" i="1" s="1"/>
  <c r="T709" i="1"/>
  <c r="Q709" i="1" s="1"/>
  <c r="T710" i="1"/>
  <c r="Q710" i="1" s="1"/>
  <c r="T711" i="1"/>
  <c r="Q711" i="1" s="1"/>
  <c r="T712" i="1"/>
  <c r="Q712" i="1" s="1"/>
  <c r="T713" i="1"/>
  <c r="Q713" i="1" s="1"/>
  <c r="T714" i="1"/>
  <c r="Q714" i="1" s="1"/>
  <c r="T715" i="1"/>
  <c r="Q715" i="1" s="1"/>
  <c r="T716" i="1"/>
  <c r="Q716" i="1" s="1"/>
  <c r="T717" i="1"/>
  <c r="Q717" i="1" s="1"/>
  <c r="T718" i="1"/>
  <c r="Q718" i="1" s="1"/>
  <c r="T719" i="1"/>
  <c r="Q719" i="1" s="1"/>
  <c r="T720" i="1"/>
  <c r="Q720" i="1" s="1"/>
  <c r="T721" i="1"/>
  <c r="Q721" i="1" s="1"/>
  <c r="T722" i="1"/>
  <c r="Q722" i="1" s="1"/>
  <c r="T723" i="1"/>
  <c r="Q723" i="1" s="1"/>
  <c r="T724" i="1"/>
  <c r="Q724" i="1" s="1"/>
  <c r="T725" i="1"/>
  <c r="Q725" i="1" s="1"/>
  <c r="T726" i="1"/>
  <c r="Q726" i="1" s="1"/>
  <c r="T727" i="1"/>
  <c r="Q727" i="1" s="1"/>
  <c r="T728" i="1"/>
  <c r="Q728" i="1" s="1"/>
  <c r="T729" i="1"/>
  <c r="Q729" i="1" s="1"/>
  <c r="T730" i="1"/>
  <c r="Q730" i="1" s="1"/>
  <c r="T731" i="1"/>
  <c r="Q731" i="1" s="1"/>
  <c r="T732" i="1"/>
  <c r="Q732" i="1" s="1"/>
  <c r="T733" i="1"/>
  <c r="Q733" i="1" s="1"/>
  <c r="T734" i="1"/>
  <c r="Q734" i="1" s="1"/>
  <c r="T735" i="1"/>
  <c r="Q735" i="1" s="1"/>
  <c r="T736" i="1"/>
  <c r="Q736" i="1" s="1"/>
  <c r="T737" i="1"/>
  <c r="Q737" i="1" s="1"/>
  <c r="T738" i="1"/>
  <c r="Q738" i="1" s="1"/>
  <c r="T739" i="1"/>
  <c r="Q739" i="1" s="1"/>
  <c r="T740" i="1"/>
  <c r="Q740" i="1" s="1"/>
  <c r="T741" i="1"/>
  <c r="Q741" i="1" s="1"/>
  <c r="T742" i="1"/>
  <c r="Q742" i="1" s="1"/>
  <c r="T743" i="1"/>
  <c r="Q743" i="1" s="1"/>
  <c r="T744" i="1"/>
  <c r="Q744" i="1" s="1"/>
  <c r="T745" i="1"/>
  <c r="Q745" i="1" s="1"/>
  <c r="T746" i="1"/>
  <c r="Q746" i="1" s="1"/>
  <c r="T747" i="1"/>
  <c r="Q747" i="1" s="1"/>
  <c r="T748" i="1"/>
  <c r="Q748" i="1" s="1"/>
  <c r="T749" i="1"/>
  <c r="Q749" i="1" s="1"/>
  <c r="T750" i="1"/>
  <c r="Q750" i="1" s="1"/>
  <c r="T751" i="1"/>
  <c r="Q751" i="1" s="1"/>
  <c r="T752" i="1"/>
  <c r="Q752" i="1" s="1"/>
  <c r="T753" i="1"/>
  <c r="Q753" i="1" s="1"/>
  <c r="T754" i="1"/>
  <c r="Q754" i="1" s="1"/>
  <c r="T755" i="1"/>
  <c r="Q755" i="1" s="1"/>
  <c r="T756" i="1"/>
  <c r="Q756" i="1" s="1"/>
  <c r="T757" i="1"/>
  <c r="Q757" i="1" s="1"/>
  <c r="T758" i="1"/>
  <c r="Q758" i="1" s="1"/>
  <c r="T759" i="1"/>
  <c r="Q759" i="1" s="1"/>
  <c r="T760" i="1"/>
  <c r="Q760" i="1" s="1"/>
  <c r="T761" i="1"/>
  <c r="Q761" i="1" s="1"/>
  <c r="T762" i="1"/>
  <c r="Q762" i="1" s="1"/>
  <c r="T763" i="1"/>
  <c r="Q763" i="1" s="1"/>
  <c r="T764" i="1"/>
  <c r="Q764" i="1" s="1"/>
  <c r="T765" i="1"/>
  <c r="Q765" i="1" s="1"/>
  <c r="T766" i="1"/>
  <c r="Q766" i="1" s="1"/>
  <c r="T767" i="1"/>
  <c r="Q767" i="1" s="1"/>
  <c r="T768" i="1"/>
  <c r="Q768" i="1" s="1"/>
  <c r="T769" i="1"/>
  <c r="Q769" i="1" s="1"/>
  <c r="T770" i="1"/>
  <c r="Q770" i="1" s="1"/>
  <c r="T771" i="1"/>
  <c r="Q771" i="1" s="1"/>
  <c r="T772" i="1"/>
  <c r="Q772" i="1" s="1"/>
  <c r="T773" i="1"/>
  <c r="Q773" i="1" s="1"/>
  <c r="T774" i="1"/>
  <c r="Q774" i="1" s="1"/>
  <c r="T775" i="1"/>
  <c r="Q775" i="1" s="1"/>
  <c r="T776" i="1"/>
  <c r="Q776" i="1" s="1"/>
  <c r="T777" i="1"/>
  <c r="Q777" i="1" s="1"/>
  <c r="T778" i="1"/>
  <c r="Q778" i="1" s="1"/>
  <c r="T779" i="1"/>
  <c r="Q779" i="1" s="1"/>
  <c r="T780" i="1"/>
  <c r="Q780" i="1" s="1"/>
  <c r="T781" i="1"/>
  <c r="Q781" i="1" s="1"/>
  <c r="T782" i="1"/>
  <c r="Q782" i="1" s="1"/>
  <c r="T783" i="1"/>
  <c r="Q783" i="1" s="1"/>
  <c r="T784" i="1"/>
  <c r="Q784" i="1" s="1"/>
  <c r="T785" i="1"/>
  <c r="Q785" i="1" s="1"/>
  <c r="T786" i="1"/>
  <c r="Q786" i="1" s="1"/>
  <c r="T787" i="1"/>
  <c r="Q787" i="1" s="1"/>
  <c r="T788" i="1"/>
  <c r="Q788" i="1" s="1"/>
  <c r="T789" i="1"/>
  <c r="Q789" i="1" s="1"/>
  <c r="T790" i="1"/>
  <c r="Q790" i="1" s="1"/>
  <c r="T791" i="1"/>
  <c r="Q791" i="1" s="1"/>
  <c r="T792" i="1"/>
  <c r="Q792" i="1" s="1"/>
  <c r="T793" i="1"/>
  <c r="Q793" i="1" s="1"/>
  <c r="T794" i="1"/>
  <c r="Q794" i="1" s="1"/>
  <c r="T795" i="1"/>
  <c r="Q795" i="1" s="1"/>
  <c r="T796" i="1"/>
  <c r="Q796" i="1" s="1"/>
  <c r="T797" i="1"/>
  <c r="Q797" i="1" s="1"/>
  <c r="T798" i="1"/>
  <c r="Q798" i="1" s="1"/>
  <c r="T799" i="1"/>
  <c r="Q799" i="1" s="1"/>
  <c r="T800" i="1"/>
  <c r="Q800" i="1" s="1"/>
  <c r="T801" i="1"/>
  <c r="Q801" i="1" s="1"/>
  <c r="T802" i="1"/>
  <c r="Q802" i="1" s="1"/>
  <c r="T803" i="1"/>
  <c r="Q803" i="1" s="1"/>
  <c r="T804" i="1"/>
  <c r="Q804" i="1" s="1"/>
  <c r="T805" i="1"/>
  <c r="Q805" i="1" s="1"/>
  <c r="T806" i="1"/>
  <c r="Q806" i="1" s="1"/>
  <c r="T807" i="1"/>
  <c r="Q807" i="1" s="1"/>
  <c r="T808" i="1"/>
  <c r="Q808" i="1" s="1"/>
  <c r="T809" i="1"/>
  <c r="Q809" i="1" s="1"/>
  <c r="T810" i="1"/>
  <c r="Q810" i="1" s="1"/>
  <c r="T811" i="1"/>
  <c r="Q811" i="1" s="1"/>
  <c r="T812" i="1"/>
  <c r="Q812" i="1" s="1"/>
  <c r="T813" i="1"/>
  <c r="Q813" i="1" s="1"/>
  <c r="T814" i="1"/>
  <c r="Q814" i="1" s="1"/>
  <c r="T815" i="1"/>
  <c r="Q815" i="1" s="1"/>
  <c r="T816" i="1"/>
  <c r="Q816" i="1" s="1"/>
  <c r="T817" i="1"/>
  <c r="Q817" i="1" s="1"/>
  <c r="T818" i="1"/>
  <c r="Q818" i="1" s="1"/>
  <c r="T819" i="1"/>
  <c r="Q819" i="1" s="1"/>
  <c r="T820" i="1"/>
  <c r="Q820" i="1" s="1"/>
  <c r="T821" i="1"/>
  <c r="Q821" i="1" s="1"/>
  <c r="T822" i="1"/>
  <c r="Q822" i="1" s="1"/>
  <c r="T823" i="1"/>
  <c r="Q823" i="1" s="1"/>
  <c r="T824" i="1"/>
  <c r="Q824" i="1" s="1"/>
  <c r="T825" i="1"/>
  <c r="Q825" i="1" s="1"/>
  <c r="T826" i="1"/>
  <c r="Q826" i="1" s="1"/>
  <c r="T827" i="1"/>
  <c r="Q827" i="1" s="1"/>
  <c r="T828" i="1"/>
  <c r="Q828" i="1" s="1"/>
  <c r="T829" i="1"/>
  <c r="Q829" i="1" s="1"/>
  <c r="T830" i="1"/>
  <c r="Q830" i="1" s="1"/>
  <c r="T831" i="1"/>
  <c r="Q831" i="1" s="1"/>
  <c r="T832" i="1"/>
  <c r="Q832" i="1" s="1"/>
  <c r="T833" i="1"/>
  <c r="Q833" i="1" s="1"/>
  <c r="T834" i="1"/>
  <c r="Q834" i="1" s="1"/>
  <c r="T835" i="1"/>
  <c r="Q835" i="1" s="1"/>
  <c r="T836" i="1"/>
  <c r="Q836" i="1" s="1"/>
  <c r="T837" i="1"/>
  <c r="Q837" i="1" s="1"/>
  <c r="T838" i="1"/>
  <c r="Q838" i="1" s="1"/>
  <c r="T839" i="1"/>
  <c r="Q839" i="1" s="1"/>
  <c r="T840" i="1"/>
  <c r="Q840" i="1" s="1"/>
  <c r="T841" i="1"/>
  <c r="Q841" i="1" s="1"/>
  <c r="T842" i="1"/>
  <c r="Q842" i="1" s="1"/>
  <c r="T843" i="1"/>
  <c r="Q843" i="1" s="1"/>
  <c r="T844" i="1"/>
  <c r="Q844" i="1" s="1"/>
  <c r="T845" i="1"/>
  <c r="Q845" i="1" s="1"/>
  <c r="T846" i="1"/>
  <c r="Q846" i="1" s="1"/>
  <c r="T847" i="1"/>
  <c r="Q847" i="1" s="1"/>
  <c r="T848" i="1"/>
  <c r="Q848" i="1" s="1"/>
  <c r="T849" i="1"/>
  <c r="Q849" i="1" s="1"/>
  <c r="T850" i="1"/>
  <c r="Q850" i="1" s="1"/>
  <c r="T851" i="1"/>
  <c r="Q851" i="1" s="1"/>
  <c r="T852" i="1"/>
  <c r="Q852" i="1" s="1"/>
  <c r="T853" i="1"/>
  <c r="Q853" i="1" s="1"/>
  <c r="T854" i="1"/>
  <c r="Q854" i="1" s="1"/>
  <c r="T855" i="1"/>
  <c r="Q855" i="1" s="1"/>
  <c r="T856" i="1"/>
  <c r="Q856" i="1" s="1"/>
  <c r="T857" i="1"/>
  <c r="Q857" i="1" s="1"/>
  <c r="T858" i="1"/>
  <c r="Q858" i="1" s="1"/>
  <c r="T859" i="1"/>
  <c r="Q859" i="1" s="1"/>
  <c r="T860" i="1"/>
  <c r="Q860" i="1" s="1"/>
  <c r="T861" i="1"/>
  <c r="Q861" i="1" s="1"/>
  <c r="T862" i="1"/>
  <c r="Q862" i="1" s="1"/>
  <c r="T863" i="1"/>
  <c r="Q863" i="1" s="1"/>
  <c r="T864" i="1"/>
  <c r="Q864" i="1" s="1"/>
  <c r="T865" i="1"/>
  <c r="Q865" i="1" s="1"/>
  <c r="T866" i="1"/>
  <c r="Q866" i="1" s="1"/>
  <c r="T867" i="1"/>
  <c r="Q867" i="1" s="1"/>
  <c r="T868" i="1"/>
  <c r="Q868" i="1" s="1"/>
  <c r="T869" i="1"/>
  <c r="Q869" i="1" s="1"/>
  <c r="T870" i="1"/>
  <c r="Q870" i="1" s="1"/>
  <c r="T871" i="1"/>
  <c r="Q871" i="1" s="1"/>
  <c r="T872" i="1"/>
  <c r="Q872" i="1" s="1"/>
  <c r="T873" i="1"/>
  <c r="Q873" i="1" s="1"/>
  <c r="T874" i="1"/>
  <c r="Q874" i="1" s="1"/>
  <c r="T875" i="1"/>
  <c r="Q875" i="1" s="1"/>
  <c r="T876" i="1"/>
  <c r="Q876" i="1" s="1"/>
  <c r="T877" i="1"/>
  <c r="Q877" i="1" s="1"/>
  <c r="T878" i="1"/>
  <c r="Q878" i="1" s="1"/>
  <c r="T879" i="1"/>
  <c r="Q879" i="1" s="1"/>
  <c r="T880" i="1"/>
  <c r="Q880" i="1" s="1"/>
  <c r="T881" i="1"/>
  <c r="Q881" i="1" s="1"/>
  <c r="T882" i="1"/>
  <c r="Q882" i="1" s="1"/>
  <c r="T883" i="1"/>
  <c r="Q883" i="1" s="1"/>
  <c r="T884" i="1"/>
  <c r="Q884" i="1" s="1"/>
  <c r="T885" i="1"/>
  <c r="Q885" i="1" s="1"/>
  <c r="T886" i="1"/>
  <c r="Q886" i="1" s="1"/>
  <c r="T887" i="1"/>
  <c r="Q887" i="1" s="1"/>
  <c r="T888" i="1"/>
  <c r="Q888" i="1" s="1"/>
  <c r="T889" i="1"/>
  <c r="Q889" i="1" s="1"/>
  <c r="T890" i="1"/>
  <c r="Q890" i="1" s="1"/>
  <c r="T891" i="1"/>
  <c r="Q891" i="1" s="1"/>
  <c r="T892" i="1"/>
  <c r="Q892" i="1" s="1"/>
  <c r="T893" i="1"/>
  <c r="Q893" i="1" s="1"/>
  <c r="T894" i="1"/>
  <c r="Q894" i="1" s="1"/>
  <c r="T895" i="1"/>
  <c r="Q895" i="1" s="1"/>
  <c r="T896" i="1"/>
  <c r="Q896" i="1" s="1"/>
  <c r="T897" i="1"/>
  <c r="Q897" i="1" s="1"/>
  <c r="T898" i="1"/>
  <c r="Q898" i="1" s="1"/>
  <c r="T899" i="1"/>
  <c r="Q899" i="1" s="1"/>
  <c r="T900" i="1"/>
  <c r="Q900" i="1" s="1"/>
  <c r="T901" i="1"/>
  <c r="Q901" i="1" s="1"/>
  <c r="T902" i="1"/>
  <c r="Q902" i="1" s="1"/>
  <c r="T903" i="1"/>
  <c r="Q903" i="1" s="1"/>
  <c r="T904" i="1"/>
  <c r="Q904" i="1" s="1"/>
  <c r="T905" i="1"/>
  <c r="Q905" i="1" s="1"/>
  <c r="T906" i="1"/>
  <c r="Q906" i="1" s="1"/>
  <c r="T907" i="1"/>
  <c r="Q907" i="1" s="1"/>
  <c r="T908" i="1"/>
  <c r="Q908" i="1" s="1"/>
  <c r="T909" i="1"/>
  <c r="Q909" i="1" s="1"/>
  <c r="T910" i="1"/>
  <c r="Q910" i="1" s="1"/>
  <c r="T911" i="1"/>
  <c r="Q911" i="1" s="1"/>
  <c r="T912" i="1"/>
  <c r="Q912" i="1" s="1"/>
  <c r="T913" i="1"/>
  <c r="Q913" i="1" s="1"/>
  <c r="T914" i="1"/>
  <c r="Q914" i="1" s="1"/>
  <c r="T915" i="1"/>
  <c r="Q915" i="1" s="1"/>
  <c r="T916" i="1"/>
  <c r="Q916" i="1" s="1"/>
  <c r="T917" i="1"/>
  <c r="Q917" i="1" s="1"/>
  <c r="T918" i="1"/>
  <c r="Q918" i="1" s="1"/>
  <c r="T919" i="1"/>
  <c r="Q919" i="1" s="1"/>
  <c r="T920" i="1"/>
  <c r="Q920" i="1" s="1"/>
  <c r="T921" i="1"/>
  <c r="Q921" i="1" s="1"/>
  <c r="T922" i="1"/>
  <c r="Q922" i="1" s="1"/>
  <c r="T923" i="1"/>
  <c r="Q923" i="1" s="1"/>
  <c r="T924" i="1"/>
  <c r="Q924" i="1" s="1"/>
  <c r="T925" i="1"/>
  <c r="Q925" i="1" s="1"/>
  <c r="T926" i="1"/>
  <c r="Q926" i="1" s="1"/>
  <c r="T927" i="1"/>
  <c r="Q927" i="1" s="1"/>
  <c r="T928" i="1"/>
  <c r="Q928" i="1" s="1"/>
  <c r="T929" i="1"/>
  <c r="Q929" i="1" s="1"/>
  <c r="T930" i="1"/>
  <c r="Q930" i="1" s="1"/>
  <c r="T931" i="1"/>
  <c r="Q931" i="1" s="1"/>
  <c r="T932" i="1"/>
  <c r="Q932" i="1" s="1"/>
  <c r="T933" i="1"/>
  <c r="Q933" i="1" s="1"/>
  <c r="T934" i="1"/>
  <c r="Q934" i="1" s="1"/>
  <c r="T935" i="1"/>
  <c r="Q935" i="1" s="1"/>
  <c r="T936" i="1"/>
  <c r="Q936" i="1" s="1"/>
  <c r="T937" i="1"/>
  <c r="Q937" i="1" s="1"/>
  <c r="T938" i="1"/>
  <c r="Q938" i="1" s="1"/>
  <c r="T939" i="1"/>
  <c r="Q939" i="1" s="1"/>
  <c r="T940" i="1"/>
  <c r="Q940" i="1" s="1"/>
  <c r="T941" i="1"/>
  <c r="Q941" i="1" s="1"/>
  <c r="T942" i="1"/>
  <c r="Q942" i="1" s="1"/>
  <c r="T943" i="1"/>
  <c r="Q943" i="1" s="1"/>
  <c r="T944" i="1"/>
  <c r="Q944" i="1" s="1"/>
  <c r="T945" i="1"/>
  <c r="Q945" i="1" s="1"/>
  <c r="T946" i="1"/>
  <c r="Q946" i="1" s="1"/>
  <c r="T947" i="1"/>
  <c r="Q947" i="1" s="1"/>
  <c r="T948" i="1"/>
  <c r="Q948" i="1" s="1"/>
  <c r="T949" i="1"/>
  <c r="Q949" i="1" s="1"/>
  <c r="T950" i="1"/>
  <c r="Q950" i="1" s="1"/>
  <c r="T951" i="1"/>
  <c r="Q951" i="1" s="1"/>
  <c r="T952" i="1"/>
  <c r="Q952" i="1" s="1"/>
  <c r="T953" i="1"/>
  <c r="Q953" i="1" s="1"/>
  <c r="T954" i="1"/>
  <c r="Q954" i="1" s="1"/>
  <c r="T955" i="1"/>
  <c r="Q955" i="1" s="1"/>
  <c r="T956" i="1"/>
  <c r="Q956" i="1" s="1"/>
  <c r="T957" i="1"/>
  <c r="Q957" i="1" s="1"/>
  <c r="T958" i="1"/>
  <c r="Q958" i="1" s="1"/>
  <c r="T959" i="1"/>
  <c r="Q959" i="1" s="1"/>
  <c r="T960" i="1"/>
  <c r="Q960" i="1" s="1"/>
  <c r="T961" i="1"/>
  <c r="Q961" i="1" s="1"/>
  <c r="T962" i="1"/>
  <c r="Q962" i="1" s="1"/>
  <c r="T963" i="1"/>
  <c r="Q963" i="1" s="1"/>
  <c r="T964" i="1"/>
  <c r="Q964" i="1" s="1"/>
  <c r="T965" i="1"/>
  <c r="Q965" i="1" s="1"/>
  <c r="T966" i="1"/>
  <c r="Q966" i="1" s="1"/>
  <c r="T967" i="1"/>
  <c r="Q967" i="1" s="1"/>
  <c r="T968" i="1"/>
  <c r="Q968" i="1" s="1"/>
  <c r="T969" i="1"/>
  <c r="Q969" i="1" s="1"/>
  <c r="T970" i="1"/>
  <c r="Q970" i="1" s="1"/>
  <c r="T971" i="1"/>
  <c r="Q971" i="1" s="1"/>
  <c r="T972" i="1"/>
  <c r="Q972" i="1" s="1"/>
  <c r="T973" i="1"/>
  <c r="Q973" i="1" s="1"/>
  <c r="T974" i="1"/>
  <c r="Q974" i="1" s="1"/>
  <c r="T975" i="1"/>
  <c r="Q975" i="1" s="1"/>
  <c r="T976" i="1"/>
  <c r="Q976" i="1" s="1"/>
  <c r="T977" i="1"/>
  <c r="Q977" i="1" s="1"/>
  <c r="T978" i="1"/>
  <c r="Q978" i="1" s="1"/>
  <c r="T979" i="1"/>
  <c r="Q979" i="1" s="1"/>
  <c r="T980" i="1"/>
  <c r="Q980" i="1" s="1"/>
  <c r="T981" i="1"/>
  <c r="Q981" i="1" s="1"/>
  <c r="T982" i="1"/>
  <c r="Q982" i="1" s="1"/>
  <c r="T983" i="1"/>
  <c r="Q983" i="1" s="1"/>
  <c r="T984" i="1"/>
  <c r="Q984" i="1" s="1"/>
  <c r="T985" i="1"/>
  <c r="Q985" i="1" s="1"/>
  <c r="T986" i="1"/>
  <c r="Q986" i="1" s="1"/>
  <c r="T987" i="1"/>
  <c r="Q987" i="1" s="1"/>
  <c r="T988" i="1"/>
  <c r="Q988" i="1" s="1"/>
  <c r="T989" i="1"/>
  <c r="Q989" i="1" s="1"/>
  <c r="T990" i="1"/>
  <c r="Q990" i="1" s="1"/>
  <c r="T991" i="1"/>
  <c r="Q991" i="1" s="1"/>
  <c r="T992" i="1"/>
  <c r="Q992" i="1" s="1"/>
  <c r="T993" i="1"/>
  <c r="Q993" i="1" s="1"/>
  <c r="T994" i="1"/>
  <c r="Q994" i="1" s="1"/>
  <c r="T995" i="1"/>
  <c r="Q995" i="1" s="1"/>
  <c r="T996" i="1"/>
  <c r="Q996" i="1" s="1"/>
  <c r="T997" i="1"/>
  <c r="Q997" i="1" s="1"/>
  <c r="T998" i="1"/>
  <c r="Q998" i="1" s="1"/>
  <c r="T999" i="1"/>
  <c r="Q999" i="1" s="1"/>
  <c r="T1000" i="1"/>
  <c r="Q1000" i="1" s="1"/>
  <c r="T1001" i="1"/>
  <c r="Q1001" i="1" s="1"/>
  <c r="B9" i="7" l="1"/>
</calcChain>
</file>

<file path=xl/sharedStrings.xml><?xml version="1.0" encoding="utf-8"?>
<sst xmlns="http://schemas.openxmlformats.org/spreadsheetml/2006/main" count="7140" uniqueCount="2106">
  <si>
    <t>Loan ID</t>
  </si>
  <si>
    <t>Issue Date</t>
  </si>
  <si>
    <t>Borrower ID</t>
  </si>
  <si>
    <t>State</t>
  </si>
  <si>
    <t>Loan Amount</t>
  </si>
  <si>
    <t>Interest Rate</t>
  </si>
  <si>
    <t>Term (Months)</t>
  </si>
  <si>
    <t>Loan Status</t>
  </si>
  <si>
    <t>Loan Grade</t>
  </si>
  <si>
    <t>Loan Intent</t>
  </si>
  <si>
    <t>Annual Income</t>
  </si>
  <si>
    <t>Home Ownership</t>
  </si>
  <si>
    <t>Total Payments Received</t>
  </si>
  <si>
    <t>Recovery Amount</t>
  </si>
  <si>
    <t>L0001</t>
  </si>
  <si>
    <t>B0001</t>
  </si>
  <si>
    <t>OH</t>
  </si>
  <si>
    <t>Fully Paid</t>
  </si>
  <si>
    <t>A</t>
  </si>
  <si>
    <t>small business</t>
  </si>
  <si>
    <t>OWN</t>
  </si>
  <si>
    <t>L0002</t>
  </si>
  <si>
    <t>B0002</t>
  </si>
  <si>
    <t>PA</t>
  </si>
  <si>
    <t>Current</t>
  </si>
  <si>
    <t>D</t>
  </si>
  <si>
    <t>credit card</t>
  </si>
  <si>
    <t>MORTGAGE</t>
  </si>
  <si>
    <t>L0003</t>
  </si>
  <si>
    <t>B0003</t>
  </si>
  <si>
    <t>home improvement</t>
  </si>
  <si>
    <t>RENT</t>
  </si>
  <si>
    <t>L0004</t>
  </si>
  <si>
    <t>B0004</t>
  </si>
  <si>
    <t>F</t>
  </si>
  <si>
    <t>other</t>
  </si>
  <si>
    <t>L0005</t>
  </si>
  <si>
    <t>B0005</t>
  </si>
  <si>
    <t>NY</t>
  </si>
  <si>
    <t>G</t>
  </si>
  <si>
    <t>L0006</t>
  </si>
  <si>
    <t>B0006</t>
  </si>
  <si>
    <t>L0007</t>
  </si>
  <si>
    <t>B0007</t>
  </si>
  <si>
    <t>MI</t>
  </si>
  <si>
    <t>debt consolidation</t>
  </si>
  <si>
    <t>L0008</t>
  </si>
  <si>
    <t>B0008</t>
  </si>
  <si>
    <t>NC</t>
  </si>
  <si>
    <t>L0009</t>
  </si>
  <si>
    <t>B0009</t>
  </si>
  <si>
    <t>GA</t>
  </si>
  <si>
    <t>L0010</t>
  </si>
  <si>
    <t>B0010</t>
  </si>
  <si>
    <t>IL</t>
  </si>
  <si>
    <t>B</t>
  </si>
  <si>
    <t>L0011</t>
  </si>
  <si>
    <t>B0011</t>
  </si>
  <si>
    <t>Late (31-120 days)</t>
  </si>
  <si>
    <t>L0012</t>
  </si>
  <si>
    <t>B0012</t>
  </si>
  <si>
    <t>L0013</t>
  </si>
  <si>
    <t>B0013</t>
  </si>
  <si>
    <t>CA</t>
  </si>
  <si>
    <t>L0014</t>
  </si>
  <si>
    <t>B0014</t>
  </si>
  <si>
    <t>L0015</t>
  </si>
  <si>
    <t>B0015</t>
  </si>
  <si>
    <t>L0016</t>
  </si>
  <si>
    <t>B0016</t>
  </si>
  <si>
    <t>FL</t>
  </si>
  <si>
    <t>C</t>
  </si>
  <si>
    <t>L0017</t>
  </si>
  <si>
    <t>B0017</t>
  </si>
  <si>
    <t>TX</t>
  </si>
  <si>
    <t>L0018</t>
  </si>
  <si>
    <t>B0018</t>
  </si>
  <si>
    <t>L0019</t>
  </si>
  <si>
    <t>B0019</t>
  </si>
  <si>
    <t>Charged Off</t>
  </si>
  <si>
    <t>L0020</t>
  </si>
  <si>
    <t>B0020</t>
  </si>
  <si>
    <t>E</t>
  </si>
  <si>
    <t>L0021</t>
  </si>
  <si>
    <t>B0021</t>
  </si>
  <si>
    <t>L0022</t>
  </si>
  <si>
    <t>B0022</t>
  </si>
  <si>
    <t>L0023</t>
  </si>
  <si>
    <t>B0023</t>
  </si>
  <si>
    <t>L0024</t>
  </si>
  <si>
    <t>B0024</t>
  </si>
  <si>
    <t>L0025</t>
  </si>
  <si>
    <t>B0025</t>
  </si>
  <si>
    <t>L0026</t>
  </si>
  <si>
    <t>B0026</t>
  </si>
  <si>
    <t>L0027</t>
  </si>
  <si>
    <t>B0027</t>
  </si>
  <si>
    <t>L0028</t>
  </si>
  <si>
    <t>B0028</t>
  </si>
  <si>
    <t>L0029</t>
  </si>
  <si>
    <t>B0029</t>
  </si>
  <si>
    <t>L0030</t>
  </si>
  <si>
    <t>B0030</t>
  </si>
  <si>
    <t>L0031</t>
  </si>
  <si>
    <t>B0031</t>
  </si>
  <si>
    <t>L0032</t>
  </si>
  <si>
    <t>B0032</t>
  </si>
  <si>
    <t>L0033</t>
  </si>
  <si>
    <t>B0033</t>
  </si>
  <si>
    <t>L0034</t>
  </si>
  <si>
    <t>B0034</t>
  </si>
  <si>
    <t>L0035</t>
  </si>
  <si>
    <t>B0035</t>
  </si>
  <si>
    <t>L0036</t>
  </si>
  <si>
    <t>B0036</t>
  </si>
  <si>
    <t>L0037</t>
  </si>
  <si>
    <t>B0037</t>
  </si>
  <si>
    <t>L0038</t>
  </si>
  <si>
    <t>B0038</t>
  </si>
  <si>
    <t>L0039</t>
  </si>
  <si>
    <t>B0039</t>
  </si>
  <si>
    <t>L0040</t>
  </si>
  <si>
    <t>B0040</t>
  </si>
  <si>
    <t>L0041</t>
  </si>
  <si>
    <t>B0041</t>
  </si>
  <si>
    <t>L0042</t>
  </si>
  <si>
    <t>B0042</t>
  </si>
  <si>
    <t>L0043</t>
  </si>
  <si>
    <t>B0043</t>
  </si>
  <si>
    <t>L0044</t>
  </si>
  <si>
    <t>B0044</t>
  </si>
  <si>
    <t>L0045</t>
  </si>
  <si>
    <t>B0045</t>
  </si>
  <si>
    <t>L0046</t>
  </si>
  <si>
    <t>B0046</t>
  </si>
  <si>
    <t>L0047</t>
  </si>
  <si>
    <t>B0047</t>
  </si>
  <si>
    <t>L0048</t>
  </si>
  <si>
    <t>B0048</t>
  </si>
  <si>
    <t>L0049</t>
  </si>
  <si>
    <t>B0049</t>
  </si>
  <si>
    <t>L0050</t>
  </si>
  <si>
    <t>B0050</t>
  </si>
  <si>
    <t>L0051</t>
  </si>
  <si>
    <t>B0051</t>
  </si>
  <si>
    <t>L0052</t>
  </si>
  <si>
    <t>B0052</t>
  </si>
  <si>
    <t>L0053</t>
  </si>
  <si>
    <t>B0053</t>
  </si>
  <si>
    <t>L0054</t>
  </si>
  <si>
    <t>B0054</t>
  </si>
  <si>
    <t>L0055</t>
  </si>
  <si>
    <t>B0055</t>
  </si>
  <si>
    <t>L0056</t>
  </si>
  <si>
    <t>B0056</t>
  </si>
  <si>
    <t>L0057</t>
  </si>
  <si>
    <t>B0057</t>
  </si>
  <si>
    <t>L0058</t>
  </si>
  <si>
    <t>B0058</t>
  </si>
  <si>
    <t>L0059</t>
  </si>
  <si>
    <t>B0059</t>
  </si>
  <si>
    <t>L0060</t>
  </si>
  <si>
    <t>B0060</t>
  </si>
  <si>
    <t>L0061</t>
  </si>
  <si>
    <t>B0061</t>
  </si>
  <si>
    <t>L0062</t>
  </si>
  <si>
    <t>B0062</t>
  </si>
  <si>
    <t>L0063</t>
  </si>
  <si>
    <t>B0063</t>
  </si>
  <si>
    <t>L0064</t>
  </si>
  <si>
    <t>B0064</t>
  </si>
  <si>
    <t>L0065</t>
  </si>
  <si>
    <t>B0065</t>
  </si>
  <si>
    <t>L0066</t>
  </si>
  <si>
    <t>B0066</t>
  </si>
  <si>
    <t>L0067</t>
  </si>
  <si>
    <t>B0067</t>
  </si>
  <si>
    <t>L0068</t>
  </si>
  <si>
    <t>B0068</t>
  </si>
  <si>
    <t>L0069</t>
  </si>
  <si>
    <t>B0069</t>
  </si>
  <si>
    <t>L0070</t>
  </si>
  <si>
    <t>B0070</t>
  </si>
  <si>
    <t>L0071</t>
  </si>
  <si>
    <t>B0071</t>
  </si>
  <si>
    <t>L0072</t>
  </si>
  <si>
    <t>B0072</t>
  </si>
  <si>
    <t>L0073</t>
  </si>
  <si>
    <t>B0073</t>
  </si>
  <si>
    <t>L0074</t>
  </si>
  <si>
    <t>B0074</t>
  </si>
  <si>
    <t>L0075</t>
  </si>
  <si>
    <t>B0075</t>
  </si>
  <si>
    <t>L0076</t>
  </si>
  <si>
    <t>B0076</t>
  </si>
  <si>
    <t>L0077</t>
  </si>
  <si>
    <t>B0077</t>
  </si>
  <si>
    <t>L0078</t>
  </si>
  <si>
    <t>B0078</t>
  </si>
  <si>
    <t>L0079</t>
  </si>
  <si>
    <t>B0079</t>
  </si>
  <si>
    <t>L0080</t>
  </si>
  <si>
    <t>B0080</t>
  </si>
  <si>
    <t>L0081</t>
  </si>
  <si>
    <t>B0081</t>
  </si>
  <si>
    <t>L0082</t>
  </si>
  <si>
    <t>B0082</t>
  </si>
  <si>
    <t>L0083</t>
  </si>
  <si>
    <t>B0083</t>
  </si>
  <si>
    <t>L0084</t>
  </si>
  <si>
    <t>B0084</t>
  </si>
  <si>
    <t>L0085</t>
  </si>
  <si>
    <t>B0085</t>
  </si>
  <si>
    <t>L0086</t>
  </si>
  <si>
    <t>B0086</t>
  </si>
  <si>
    <t>L0087</t>
  </si>
  <si>
    <t>B0087</t>
  </si>
  <si>
    <t>L0088</t>
  </si>
  <si>
    <t>B0088</t>
  </si>
  <si>
    <t>L0089</t>
  </si>
  <si>
    <t>B0089</t>
  </si>
  <si>
    <t>L0090</t>
  </si>
  <si>
    <t>B0090</t>
  </si>
  <si>
    <t>L0091</t>
  </si>
  <si>
    <t>B0091</t>
  </si>
  <si>
    <t>L0092</t>
  </si>
  <si>
    <t>B0092</t>
  </si>
  <si>
    <t>L0093</t>
  </si>
  <si>
    <t>B0093</t>
  </si>
  <si>
    <t>L0094</t>
  </si>
  <si>
    <t>B0094</t>
  </si>
  <si>
    <t>L0095</t>
  </si>
  <si>
    <t>B0095</t>
  </si>
  <si>
    <t>L0096</t>
  </si>
  <si>
    <t>B0096</t>
  </si>
  <si>
    <t>L0097</t>
  </si>
  <si>
    <t>B0097</t>
  </si>
  <si>
    <t>L0098</t>
  </si>
  <si>
    <t>B0098</t>
  </si>
  <si>
    <t>L0099</t>
  </si>
  <si>
    <t>B0099</t>
  </si>
  <si>
    <t>L0100</t>
  </si>
  <si>
    <t>B0100</t>
  </si>
  <si>
    <t>L0101</t>
  </si>
  <si>
    <t>B0101</t>
  </si>
  <si>
    <t>L0102</t>
  </si>
  <si>
    <t>B0102</t>
  </si>
  <si>
    <t>L0103</t>
  </si>
  <si>
    <t>B0103</t>
  </si>
  <si>
    <t>L0104</t>
  </si>
  <si>
    <t>B0104</t>
  </si>
  <si>
    <t>L0105</t>
  </si>
  <si>
    <t>B0105</t>
  </si>
  <si>
    <t>L0106</t>
  </si>
  <si>
    <t>B0106</t>
  </si>
  <si>
    <t>L0107</t>
  </si>
  <si>
    <t>B0107</t>
  </si>
  <si>
    <t>L0108</t>
  </si>
  <si>
    <t>B0108</t>
  </si>
  <si>
    <t>L0109</t>
  </si>
  <si>
    <t>B0109</t>
  </si>
  <si>
    <t>L0110</t>
  </si>
  <si>
    <t>B0110</t>
  </si>
  <si>
    <t>L0111</t>
  </si>
  <si>
    <t>B0111</t>
  </si>
  <si>
    <t>L0112</t>
  </si>
  <si>
    <t>B0112</t>
  </si>
  <si>
    <t>L0113</t>
  </si>
  <si>
    <t>B0113</t>
  </si>
  <si>
    <t>L0114</t>
  </si>
  <si>
    <t>B0114</t>
  </si>
  <si>
    <t>L0115</t>
  </si>
  <si>
    <t>B0115</t>
  </si>
  <si>
    <t>L0116</t>
  </si>
  <si>
    <t>B0116</t>
  </si>
  <si>
    <t>L0117</t>
  </si>
  <si>
    <t>B0117</t>
  </si>
  <si>
    <t>L0118</t>
  </si>
  <si>
    <t>B0118</t>
  </si>
  <si>
    <t>L0119</t>
  </si>
  <si>
    <t>B0119</t>
  </si>
  <si>
    <t>L0120</t>
  </si>
  <si>
    <t>B0120</t>
  </si>
  <si>
    <t>L0121</t>
  </si>
  <si>
    <t>B0121</t>
  </si>
  <si>
    <t>L0122</t>
  </si>
  <si>
    <t>B0122</t>
  </si>
  <si>
    <t>L0123</t>
  </si>
  <si>
    <t>B0123</t>
  </si>
  <si>
    <t>L0124</t>
  </si>
  <si>
    <t>B0124</t>
  </si>
  <si>
    <t>L0125</t>
  </si>
  <si>
    <t>B0125</t>
  </si>
  <si>
    <t>L0126</t>
  </si>
  <si>
    <t>B0126</t>
  </si>
  <si>
    <t>L0127</t>
  </si>
  <si>
    <t>B0127</t>
  </si>
  <si>
    <t>L0128</t>
  </si>
  <si>
    <t>B0128</t>
  </si>
  <si>
    <t>L0129</t>
  </si>
  <si>
    <t>B0129</t>
  </si>
  <si>
    <t>L0130</t>
  </si>
  <si>
    <t>B0130</t>
  </si>
  <si>
    <t>L0131</t>
  </si>
  <si>
    <t>B0131</t>
  </si>
  <si>
    <t>L0132</t>
  </si>
  <si>
    <t>B0132</t>
  </si>
  <si>
    <t>L0133</t>
  </si>
  <si>
    <t>B0133</t>
  </si>
  <si>
    <t>L0134</t>
  </si>
  <si>
    <t>B0134</t>
  </si>
  <si>
    <t>L0135</t>
  </si>
  <si>
    <t>B0135</t>
  </si>
  <si>
    <t>In Grace Period</t>
  </si>
  <si>
    <t>L0136</t>
  </si>
  <si>
    <t>B0136</t>
  </si>
  <si>
    <t>L0137</t>
  </si>
  <si>
    <t>B0137</t>
  </si>
  <si>
    <t>L0138</t>
  </si>
  <si>
    <t>B0138</t>
  </si>
  <si>
    <t>L0139</t>
  </si>
  <si>
    <t>B0139</t>
  </si>
  <si>
    <t>L0140</t>
  </si>
  <si>
    <t>B0140</t>
  </si>
  <si>
    <t>L0141</t>
  </si>
  <si>
    <t>B0141</t>
  </si>
  <si>
    <t>L0142</t>
  </si>
  <si>
    <t>B0142</t>
  </si>
  <si>
    <t>L0143</t>
  </si>
  <si>
    <t>B0143</t>
  </si>
  <si>
    <t>L0144</t>
  </si>
  <si>
    <t>B0144</t>
  </si>
  <si>
    <t>L0145</t>
  </si>
  <si>
    <t>B0145</t>
  </si>
  <si>
    <t>L0146</t>
  </si>
  <si>
    <t>B0146</t>
  </si>
  <si>
    <t>L0147</t>
  </si>
  <si>
    <t>B0147</t>
  </si>
  <si>
    <t>L0148</t>
  </si>
  <si>
    <t>B0148</t>
  </si>
  <si>
    <t>L0149</t>
  </si>
  <si>
    <t>B0149</t>
  </si>
  <si>
    <t>L0150</t>
  </si>
  <si>
    <t>B0150</t>
  </si>
  <si>
    <t>L0151</t>
  </si>
  <si>
    <t>B0151</t>
  </si>
  <si>
    <t>L0152</t>
  </si>
  <si>
    <t>B0152</t>
  </si>
  <si>
    <t>L0153</t>
  </si>
  <si>
    <t>B0153</t>
  </si>
  <si>
    <t>L0154</t>
  </si>
  <si>
    <t>B0154</t>
  </si>
  <si>
    <t>L0155</t>
  </si>
  <si>
    <t>B0155</t>
  </si>
  <si>
    <t>L0156</t>
  </si>
  <si>
    <t>B0156</t>
  </si>
  <si>
    <t>L0157</t>
  </si>
  <si>
    <t>B0157</t>
  </si>
  <si>
    <t>L0158</t>
  </si>
  <si>
    <t>B0158</t>
  </si>
  <si>
    <t>L0159</t>
  </si>
  <si>
    <t>B0159</t>
  </si>
  <si>
    <t>L0160</t>
  </si>
  <si>
    <t>B0160</t>
  </si>
  <si>
    <t>L0161</t>
  </si>
  <si>
    <t>B0161</t>
  </si>
  <si>
    <t>L0162</t>
  </si>
  <si>
    <t>B0162</t>
  </si>
  <si>
    <t>L0163</t>
  </si>
  <si>
    <t>B0163</t>
  </si>
  <si>
    <t>L0164</t>
  </si>
  <si>
    <t>B0164</t>
  </si>
  <si>
    <t>L0165</t>
  </si>
  <si>
    <t>B0165</t>
  </si>
  <si>
    <t>L0166</t>
  </si>
  <si>
    <t>B0166</t>
  </si>
  <si>
    <t>L0167</t>
  </si>
  <si>
    <t>B0167</t>
  </si>
  <si>
    <t>L0168</t>
  </si>
  <si>
    <t>B0168</t>
  </si>
  <si>
    <t>L0169</t>
  </si>
  <si>
    <t>B0169</t>
  </si>
  <si>
    <t>L0170</t>
  </si>
  <si>
    <t>B0170</t>
  </si>
  <si>
    <t>L0171</t>
  </si>
  <si>
    <t>B0171</t>
  </si>
  <si>
    <t>L0172</t>
  </si>
  <si>
    <t>B0172</t>
  </si>
  <si>
    <t>L0173</t>
  </si>
  <si>
    <t>B0173</t>
  </si>
  <si>
    <t>L0174</t>
  </si>
  <si>
    <t>B0174</t>
  </si>
  <si>
    <t>L0175</t>
  </si>
  <si>
    <t>B0175</t>
  </si>
  <si>
    <t>L0176</t>
  </si>
  <si>
    <t>B0176</t>
  </si>
  <si>
    <t>L0177</t>
  </si>
  <si>
    <t>B0177</t>
  </si>
  <si>
    <t>L0178</t>
  </si>
  <si>
    <t>B0178</t>
  </si>
  <si>
    <t>L0179</t>
  </si>
  <si>
    <t>B0179</t>
  </si>
  <si>
    <t>L0180</t>
  </si>
  <si>
    <t>B0180</t>
  </si>
  <si>
    <t>L0181</t>
  </si>
  <si>
    <t>B0181</t>
  </si>
  <si>
    <t>L0182</t>
  </si>
  <si>
    <t>B0182</t>
  </si>
  <si>
    <t>L0183</t>
  </si>
  <si>
    <t>B0183</t>
  </si>
  <si>
    <t>L0184</t>
  </si>
  <si>
    <t>B0184</t>
  </si>
  <si>
    <t>L0185</t>
  </si>
  <si>
    <t>B0185</t>
  </si>
  <si>
    <t>L0186</t>
  </si>
  <si>
    <t>B0186</t>
  </si>
  <si>
    <t>L0187</t>
  </si>
  <si>
    <t>B0187</t>
  </si>
  <si>
    <t>L0188</t>
  </si>
  <si>
    <t>B0188</t>
  </si>
  <si>
    <t>L0189</t>
  </si>
  <si>
    <t>B0189</t>
  </si>
  <si>
    <t>L0190</t>
  </si>
  <si>
    <t>B0190</t>
  </si>
  <si>
    <t>L0191</t>
  </si>
  <si>
    <t>B0191</t>
  </si>
  <si>
    <t>L0192</t>
  </si>
  <si>
    <t>B0192</t>
  </si>
  <si>
    <t>L0193</t>
  </si>
  <si>
    <t>B0193</t>
  </si>
  <si>
    <t>L0194</t>
  </si>
  <si>
    <t>B0194</t>
  </si>
  <si>
    <t>L0195</t>
  </si>
  <si>
    <t>B0195</t>
  </si>
  <si>
    <t>L0196</t>
  </si>
  <si>
    <t>B0196</t>
  </si>
  <si>
    <t>L0197</t>
  </si>
  <si>
    <t>B0197</t>
  </si>
  <si>
    <t>L0198</t>
  </si>
  <si>
    <t>B0198</t>
  </si>
  <si>
    <t>L0199</t>
  </si>
  <si>
    <t>B0199</t>
  </si>
  <si>
    <t>L0200</t>
  </si>
  <si>
    <t>B0200</t>
  </si>
  <si>
    <t>L0201</t>
  </si>
  <si>
    <t>B0201</t>
  </si>
  <si>
    <t>L0202</t>
  </si>
  <si>
    <t>B0202</t>
  </si>
  <si>
    <t>L0203</t>
  </si>
  <si>
    <t>B0203</t>
  </si>
  <si>
    <t>L0204</t>
  </si>
  <si>
    <t>B0204</t>
  </si>
  <si>
    <t>L0205</t>
  </si>
  <si>
    <t>B0205</t>
  </si>
  <si>
    <t>L0206</t>
  </si>
  <si>
    <t>B0206</t>
  </si>
  <si>
    <t>L0207</t>
  </si>
  <si>
    <t>B0207</t>
  </si>
  <si>
    <t>L0208</t>
  </si>
  <si>
    <t>B0208</t>
  </si>
  <si>
    <t>L0209</t>
  </si>
  <si>
    <t>B0209</t>
  </si>
  <si>
    <t>L0210</t>
  </si>
  <si>
    <t>B0210</t>
  </si>
  <si>
    <t>L0211</t>
  </si>
  <si>
    <t>B0211</t>
  </si>
  <si>
    <t>L0212</t>
  </si>
  <si>
    <t>B0212</t>
  </si>
  <si>
    <t>L0213</t>
  </si>
  <si>
    <t>B0213</t>
  </si>
  <si>
    <t>L0214</t>
  </si>
  <si>
    <t>B0214</t>
  </si>
  <si>
    <t>L0215</t>
  </si>
  <si>
    <t>B0215</t>
  </si>
  <si>
    <t>L0216</t>
  </si>
  <si>
    <t>B0216</t>
  </si>
  <si>
    <t>L0217</t>
  </si>
  <si>
    <t>B0217</t>
  </si>
  <si>
    <t>L0218</t>
  </si>
  <si>
    <t>B0218</t>
  </si>
  <si>
    <t>L0219</t>
  </si>
  <si>
    <t>B0219</t>
  </si>
  <si>
    <t>L0220</t>
  </si>
  <si>
    <t>B0220</t>
  </si>
  <si>
    <t>L0221</t>
  </si>
  <si>
    <t>B0221</t>
  </si>
  <si>
    <t>L0222</t>
  </si>
  <si>
    <t>B0222</t>
  </si>
  <si>
    <t>L0223</t>
  </si>
  <si>
    <t>B0223</t>
  </si>
  <si>
    <t>L0224</t>
  </si>
  <si>
    <t>B0224</t>
  </si>
  <si>
    <t>L0225</t>
  </si>
  <si>
    <t>B0225</t>
  </si>
  <si>
    <t>L0226</t>
  </si>
  <si>
    <t>B0226</t>
  </si>
  <si>
    <t>L0227</t>
  </si>
  <si>
    <t>B0227</t>
  </si>
  <si>
    <t>L0228</t>
  </si>
  <si>
    <t>B0228</t>
  </si>
  <si>
    <t>L0229</t>
  </si>
  <si>
    <t>B0229</t>
  </si>
  <si>
    <t>L0230</t>
  </si>
  <si>
    <t>B0230</t>
  </si>
  <si>
    <t>L0231</t>
  </si>
  <si>
    <t>B0231</t>
  </si>
  <si>
    <t>L0232</t>
  </si>
  <si>
    <t>B0232</t>
  </si>
  <si>
    <t>L0233</t>
  </si>
  <si>
    <t>B0233</t>
  </si>
  <si>
    <t>L0234</t>
  </si>
  <si>
    <t>B0234</t>
  </si>
  <si>
    <t>L0235</t>
  </si>
  <si>
    <t>B0235</t>
  </si>
  <si>
    <t>L0236</t>
  </si>
  <si>
    <t>B0236</t>
  </si>
  <si>
    <t>L0237</t>
  </si>
  <si>
    <t>B0237</t>
  </si>
  <si>
    <t>L0238</t>
  </si>
  <si>
    <t>B0238</t>
  </si>
  <si>
    <t>L0239</t>
  </si>
  <si>
    <t>B0239</t>
  </si>
  <si>
    <t>L0240</t>
  </si>
  <si>
    <t>B0240</t>
  </si>
  <si>
    <t>L0241</t>
  </si>
  <si>
    <t>B0241</t>
  </si>
  <si>
    <t>L0242</t>
  </si>
  <si>
    <t>B0242</t>
  </si>
  <si>
    <t>L0243</t>
  </si>
  <si>
    <t>B0243</t>
  </si>
  <si>
    <t>L0244</t>
  </si>
  <si>
    <t>B0244</t>
  </si>
  <si>
    <t>L0245</t>
  </si>
  <si>
    <t>B0245</t>
  </si>
  <si>
    <t>L0246</t>
  </si>
  <si>
    <t>B0246</t>
  </si>
  <si>
    <t>L0247</t>
  </si>
  <si>
    <t>B0247</t>
  </si>
  <si>
    <t>L0248</t>
  </si>
  <si>
    <t>B0248</t>
  </si>
  <si>
    <t>L0249</t>
  </si>
  <si>
    <t>B0249</t>
  </si>
  <si>
    <t>L0250</t>
  </si>
  <si>
    <t>B0250</t>
  </si>
  <si>
    <t>L0251</t>
  </si>
  <si>
    <t>B0251</t>
  </si>
  <si>
    <t>L0252</t>
  </si>
  <si>
    <t>B0252</t>
  </si>
  <si>
    <t>L0253</t>
  </si>
  <si>
    <t>B0253</t>
  </si>
  <si>
    <t>L0254</t>
  </si>
  <si>
    <t>B0254</t>
  </si>
  <si>
    <t>L0255</t>
  </si>
  <si>
    <t>B0255</t>
  </si>
  <si>
    <t>L0256</t>
  </si>
  <si>
    <t>B0256</t>
  </si>
  <si>
    <t>L0257</t>
  </si>
  <si>
    <t>B0257</t>
  </si>
  <si>
    <t>L0258</t>
  </si>
  <si>
    <t>B0258</t>
  </si>
  <si>
    <t>L0259</t>
  </si>
  <si>
    <t>B0259</t>
  </si>
  <si>
    <t>L0260</t>
  </si>
  <si>
    <t>B0260</t>
  </si>
  <si>
    <t>L0261</t>
  </si>
  <si>
    <t>B0261</t>
  </si>
  <si>
    <t>L0262</t>
  </si>
  <si>
    <t>B0262</t>
  </si>
  <si>
    <t>L0263</t>
  </si>
  <si>
    <t>B0263</t>
  </si>
  <si>
    <t>L0264</t>
  </si>
  <si>
    <t>B0264</t>
  </si>
  <si>
    <t>L0265</t>
  </si>
  <si>
    <t>B0265</t>
  </si>
  <si>
    <t>L0266</t>
  </si>
  <si>
    <t>B0266</t>
  </si>
  <si>
    <t>L0267</t>
  </si>
  <si>
    <t>B0267</t>
  </si>
  <si>
    <t>L0268</t>
  </si>
  <si>
    <t>B0268</t>
  </si>
  <si>
    <t>L0269</t>
  </si>
  <si>
    <t>B0269</t>
  </si>
  <si>
    <t>L0270</t>
  </si>
  <si>
    <t>B0270</t>
  </si>
  <si>
    <t>L0271</t>
  </si>
  <si>
    <t>B0271</t>
  </si>
  <si>
    <t>L0272</t>
  </si>
  <si>
    <t>B0272</t>
  </si>
  <si>
    <t>L0273</t>
  </si>
  <si>
    <t>B0273</t>
  </si>
  <si>
    <t>L0274</t>
  </si>
  <si>
    <t>B0274</t>
  </si>
  <si>
    <t>L0275</t>
  </si>
  <si>
    <t>B0275</t>
  </si>
  <si>
    <t>L0276</t>
  </si>
  <si>
    <t>B0276</t>
  </si>
  <si>
    <t>L0277</t>
  </si>
  <si>
    <t>B0277</t>
  </si>
  <si>
    <t>L0278</t>
  </si>
  <si>
    <t>B0278</t>
  </si>
  <si>
    <t>L0279</t>
  </si>
  <si>
    <t>B0279</t>
  </si>
  <si>
    <t>L0280</t>
  </si>
  <si>
    <t>B0280</t>
  </si>
  <si>
    <t>L0281</t>
  </si>
  <si>
    <t>B0281</t>
  </si>
  <si>
    <t>L0282</t>
  </si>
  <si>
    <t>B0282</t>
  </si>
  <si>
    <t>L0283</t>
  </si>
  <si>
    <t>B0283</t>
  </si>
  <si>
    <t>L0284</t>
  </si>
  <si>
    <t>B0284</t>
  </si>
  <si>
    <t>L0285</t>
  </si>
  <si>
    <t>B0285</t>
  </si>
  <si>
    <t>L0286</t>
  </si>
  <si>
    <t>B0286</t>
  </si>
  <si>
    <t>L0287</t>
  </si>
  <si>
    <t>B0287</t>
  </si>
  <si>
    <t>L0288</t>
  </si>
  <si>
    <t>B0288</t>
  </si>
  <si>
    <t>L0289</t>
  </si>
  <si>
    <t>B0289</t>
  </si>
  <si>
    <t>L0290</t>
  </si>
  <si>
    <t>B0290</t>
  </si>
  <si>
    <t>L0291</t>
  </si>
  <si>
    <t>B0291</t>
  </si>
  <si>
    <t>L0292</t>
  </si>
  <si>
    <t>B0292</t>
  </si>
  <si>
    <t>L0293</t>
  </si>
  <si>
    <t>B0293</t>
  </si>
  <si>
    <t>L0294</t>
  </si>
  <si>
    <t>B0294</t>
  </si>
  <si>
    <t>L0295</t>
  </si>
  <si>
    <t>B0295</t>
  </si>
  <si>
    <t>L0296</t>
  </si>
  <si>
    <t>B0296</t>
  </si>
  <si>
    <t>L0297</t>
  </si>
  <si>
    <t>B0297</t>
  </si>
  <si>
    <t>L0298</t>
  </si>
  <si>
    <t>B0298</t>
  </si>
  <si>
    <t>L0299</t>
  </si>
  <si>
    <t>B0299</t>
  </si>
  <si>
    <t>L0300</t>
  </si>
  <si>
    <t>B0300</t>
  </si>
  <si>
    <t>L0301</t>
  </si>
  <si>
    <t>B0301</t>
  </si>
  <si>
    <t>L0302</t>
  </si>
  <si>
    <t>B0302</t>
  </si>
  <si>
    <t>L0303</t>
  </si>
  <si>
    <t>B0303</t>
  </si>
  <si>
    <t>L0304</t>
  </si>
  <si>
    <t>B0304</t>
  </si>
  <si>
    <t>L0305</t>
  </si>
  <si>
    <t>B0305</t>
  </si>
  <si>
    <t>L0306</t>
  </si>
  <si>
    <t>B0306</t>
  </si>
  <si>
    <t>L0307</t>
  </si>
  <si>
    <t>B0307</t>
  </si>
  <si>
    <t>L0308</t>
  </si>
  <si>
    <t>B0308</t>
  </si>
  <si>
    <t>L0309</t>
  </si>
  <si>
    <t>B0309</t>
  </si>
  <si>
    <t>L0310</t>
  </si>
  <si>
    <t>B0310</t>
  </si>
  <si>
    <t>L0311</t>
  </si>
  <si>
    <t>B0311</t>
  </si>
  <si>
    <t>L0312</t>
  </si>
  <si>
    <t>B0312</t>
  </si>
  <si>
    <t>L0313</t>
  </si>
  <si>
    <t>B0313</t>
  </si>
  <si>
    <t>L0314</t>
  </si>
  <si>
    <t>B0314</t>
  </si>
  <si>
    <t>L0315</t>
  </si>
  <si>
    <t>B0315</t>
  </si>
  <si>
    <t>L0316</t>
  </si>
  <si>
    <t>B0316</t>
  </si>
  <si>
    <t>L0317</t>
  </si>
  <si>
    <t>B0317</t>
  </si>
  <si>
    <t>L0318</t>
  </si>
  <si>
    <t>B0318</t>
  </si>
  <si>
    <t>L0319</t>
  </si>
  <si>
    <t>B0319</t>
  </si>
  <si>
    <t>L0320</t>
  </si>
  <si>
    <t>B0320</t>
  </si>
  <si>
    <t>L0321</t>
  </si>
  <si>
    <t>B0321</t>
  </si>
  <si>
    <t>L0322</t>
  </si>
  <si>
    <t>B0322</t>
  </si>
  <si>
    <t>L0323</t>
  </si>
  <si>
    <t>B0323</t>
  </si>
  <si>
    <t>L0324</t>
  </si>
  <si>
    <t>B0324</t>
  </si>
  <si>
    <t>L0325</t>
  </si>
  <si>
    <t>B0325</t>
  </si>
  <si>
    <t>L0326</t>
  </si>
  <si>
    <t>B0326</t>
  </si>
  <si>
    <t>L0327</t>
  </si>
  <si>
    <t>B0327</t>
  </si>
  <si>
    <t>L0328</t>
  </si>
  <si>
    <t>B0328</t>
  </si>
  <si>
    <t>L0329</t>
  </si>
  <si>
    <t>B0329</t>
  </si>
  <si>
    <t>L0330</t>
  </si>
  <si>
    <t>B0330</t>
  </si>
  <si>
    <t>L0331</t>
  </si>
  <si>
    <t>B0331</t>
  </si>
  <si>
    <t>L0332</t>
  </si>
  <si>
    <t>B0332</t>
  </si>
  <si>
    <t>L0333</t>
  </si>
  <si>
    <t>B0333</t>
  </si>
  <si>
    <t>L0334</t>
  </si>
  <si>
    <t>B0334</t>
  </si>
  <si>
    <t>L0335</t>
  </si>
  <si>
    <t>B0335</t>
  </si>
  <si>
    <t>L0336</t>
  </si>
  <si>
    <t>B0336</t>
  </si>
  <si>
    <t>L0337</t>
  </si>
  <si>
    <t>B0337</t>
  </si>
  <si>
    <t>L0338</t>
  </si>
  <si>
    <t>B0338</t>
  </si>
  <si>
    <t>L0339</t>
  </si>
  <si>
    <t>B0339</t>
  </si>
  <si>
    <t>L0340</t>
  </si>
  <si>
    <t>B0340</t>
  </si>
  <si>
    <t>L0341</t>
  </si>
  <si>
    <t>B0341</t>
  </si>
  <si>
    <t>L0342</t>
  </si>
  <si>
    <t>B0342</t>
  </si>
  <si>
    <t>L0343</t>
  </si>
  <si>
    <t>B0343</t>
  </si>
  <si>
    <t>L0344</t>
  </si>
  <si>
    <t>B0344</t>
  </si>
  <si>
    <t>L0345</t>
  </si>
  <si>
    <t>B0345</t>
  </si>
  <si>
    <t>L0346</t>
  </si>
  <si>
    <t>B0346</t>
  </si>
  <si>
    <t>L0347</t>
  </si>
  <si>
    <t>B0347</t>
  </si>
  <si>
    <t>L0348</t>
  </si>
  <si>
    <t>B0348</t>
  </si>
  <si>
    <t>L0349</t>
  </si>
  <si>
    <t>B0349</t>
  </si>
  <si>
    <t>L0350</t>
  </si>
  <si>
    <t>B0350</t>
  </si>
  <si>
    <t>L0351</t>
  </si>
  <si>
    <t>B0351</t>
  </si>
  <si>
    <t>L0352</t>
  </si>
  <si>
    <t>B0352</t>
  </si>
  <si>
    <t>L0353</t>
  </si>
  <si>
    <t>B0353</t>
  </si>
  <si>
    <t>L0354</t>
  </si>
  <si>
    <t>B0354</t>
  </si>
  <si>
    <t>L0355</t>
  </si>
  <si>
    <t>B0355</t>
  </si>
  <si>
    <t>L0356</t>
  </si>
  <si>
    <t>B0356</t>
  </si>
  <si>
    <t>L0357</t>
  </si>
  <si>
    <t>B0357</t>
  </si>
  <si>
    <t>L0358</t>
  </si>
  <si>
    <t>B0358</t>
  </si>
  <si>
    <t>L0359</t>
  </si>
  <si>
    <t>B0359</t>
  </si>
  <si>
    <t>L0360</t>
  </si>
  <si>
    <t>B0360</t>
  </si>
  <si>
    <t>L0361</t>
  </si>
  <si>
    <t>B0361</t>
  </si>
  <si>
    <t>L0362</t>
  </si>
  <si>
    <t>B0362</t>
  </si>
  <si>
    <t>L0363</t>
  </si>
  <si>
    <t>B0363</t>
  </si>
  <si>
    <t>L0364</t>
  </si>
  <si>
    <t>B0364</t>
  </si>
  <si>
    <t>L0365</t>
  </si>
  <si>
    <t>B0365</t>
  </si>
  <si>
    <t>L0366</t>
  </si>
  <si>
    <t>B0366</t>
  </si>
  <si>
    <t>L0367</t>
  </si>
  <si>
    <t>B0367</t>
  </si>
  <si>
    <t>L0368</t>
  </si>
  <si>
    <t>B0368</t>
  </si>
  <si>
    <t>L0369</t>
  </si>
  <si>
    <t>B0369</t>
  </si>
  <si>
    <t>L0370</t>
  </si>
  <si>
    <t>B0370</t>
  </si>
  <si>
    <t>L0371</t>
  </si>
  <si>
    <t>B0371</t>
  </si>
  <si>
    <t>L0372</t>
  </si>
  <si>
    <t>B0372</t>
  </si>
  <si>
    <t>L0373</t>
  </si>
  <si>
    <t>B0373</t>
  </si>
  <si>
    <t>L0374</t>
  </si>
  <si>
    <t>B0374</t>
  </si>
  <si>
    <t>L0375</t>
  </si>
  <si>
    <t>B0375</t>
  </si>
  <si>
    <t>L0376</t>
  </si>
  <si>
    <t>B0376</t>
  </si>
  <si>
    <t>L0377</t>
  </si>
  <si>
    <t>B0377</t>
  </si>
  <si>
    <t>L0378</t>
  </si>
  <si>
    <t>B0378</t>
  </si>
  <si>
    <t>L0379</t>
  </si>
  <si>
    <t>B0379</t>
  </si>
  <si>
    <t>L0380</t>
  </si>
  <si>
    <t>B0380</t>
  </si>
  <si>
    <t>L0381</t>
  </si>
  <si>
    <t>B0381</t>
  </si>
  <si>
    <t>L0382</t>
  </si>
  <si>
    <t>B0382</t>
  </si>
  <si>
    <t>L0383</t>
  </si>
  <si>
    <t>B0383</t>
  </si>
  <si>
    <t>L0384</t>
  </si>
  <si>
    <t>B0384</t>
  </si>
  <si>
    <t>L0385</t>
  </si>
  <si>
    <t>B0385</t>
  </si>
  <si>
    <t>L0386</t>
  </si>
  <si>
    <t>B0386</t>
  </si>
  <si>
    <t>L0387</t>
  </si>
  <si>
    <t>B0387</t>
  </si>
  <si>
    <t>L0388</t>
  </si>
  <si>
    <t>B0388</t>
  </si>
  <si>
    <t>L0389</t>
  </si>
  <si>
    <t>B0389</t>
  </si>
  <si>
    <t>L0390</t>
  </si>
  <si>
    <t>B0390</t>
  </si>
  <si>
    <t>L0391</t>
  </si>
  <si>
    <t>B0391</t>
  </si>
  <si>
    <t>L0392</t>
  </si>
  <si>
    <t>B0392</t>
  </si>
  <si>
    <t>L0393</t>
  </si>
  <si>
    <t>B0393</t>
  </si>
  <si>
    <t>L0394</t>
  </si>
  <si>
    <t>B0394</t>
  </si>
  <si>
    <t>L0395</t>
  </si>
  <si>
    <t>B0395</t>
  </si>
  <si>
    <t>L0396</t>
  </si>
  <si>
    <t>B0396</t>
  </si>
  <si>
    <t>L0397</t>
  </si>
  <si>
    <t>B0397</t>
  </si>
  <si>
    <t>L0398</t>
  </si>
  <si>
    <t>B0398</t>
  </si>
  <si>
    <t>L0399</t>
  </si>
  <si>
    <t>B0399</t>
  </si>
  <si>
    <t>L0400</t>
  </si>
  <si>
    <t>B0400</t>
  </si>
  <si>
    <t>L0401</t>
  </si>
  <si>
    <t>B0401</t>
  </si>
  <si>
    <t>L0402</t>
  </si>
  <si>
    <t>B0402</t>
  </si>
  <si>
    <t>L0403</t>
  </si>
  <si>
    <t>B0403</t>
  </si>
  <si>
    <t>L0404</t>
  </si>
  <si>
    <t>B0404</t>
  </si>
  <si>
    <t>L0405</t>
  </si>
  <si>
    <t>B0405</t>
  </si>
  <si>
    <t>L0406</t>
  </si>
  <si>
    <t>B0406</t>
  </si>
  <si>
    <t>L0407</t>
  </si>
  <si>
    <t>B0407</t>
  </si>
  <si>
    <t>L0408</t>
  </si>
  <si>
    <t>B0408</t>
  </si>
  <si>
    <t>L0409</t>
  </si>
  <si>
    <t>B0409</t>
  </si>
  <si>
    <t>L0410</t>
  </si>
  <si>
    <t>B0410</t>
  </si>
  <si>
    <t>L0411</t>
  </si>
  <si>
    <t>B0411</t>
  </si>
  <si>
    <t>L0412</t>
  </si>
  <si>
    <t>B0412</t>
  </si>
  <si>
    <t>L0413</t>
  </si>
  <si>
    <t>B0413</t>
  </si>
  <si>
    <t>L0414</t>
  </si>
  <si>
    <t>B0414</t>
  </si>
  <si>
    <t>L0415</t>
  </si>
  <si>
    <t>B0415</t>
  </si>
  <si>
    <t>L0416</t>
  </si>
  <si>
    <t>B0416</t>
  </si>
  <si>
    <t>L0417</t>
  </si>
  <si>
    <t>B0417</t>
  </si>
  <si>
    <t>L0418</t>
  </si>
  <si>
    <t>B0418</t>
  </si>
  <si>
    <t>L0419</t>
  </si>
  <si>
    <t>B0419</t>
  </si>
  <si>
    <t>L0420</t>
  </si>
  <si>
    <t>B0420</t>
  </si>
  <si>
    <t>L0421</t>
  </si>
  <si>
    <t>B0421</t>
  </si>
  <si>
    <t>L0422</t>
  </si>
  <si>
    <t>B0422</t>
  </si>
  <si>
    <t>L0423</t>
  </si>
  <si>
    <t>B0423</t>
  </si>
  <si>
    <t>L0424</t>
  </si>
  <si>
    <t>B0424</t>
  </si>
  <si>
    <t>L0425</t>
  </si>
  <si>
    <t>B0425</t>
  </si>
  <si>
    <t>L0426</t>
  </si>
  <si>
    <t>B0426</t>
  </si>
  <si>
    <t>L0427</t>
  </si>
  <si>
    <t>B0427</t>
  </si>
  <si>
    <t>L0428</t>
  </si>
  <si>
    <t>B0428</t>
  </si>
  <si>
    <t>L0429</t>
  </si>
  <si>
    <t>B0429</t>
  </si>
  <si>
    <t>L0430</t>
  </si>
  <si>
    <t>B0430</t>
  </si>
  <si>
    <t>L0431</t>
  </si>
  <si>
    <t>B0431</t>
  </si>
  <si>
    <t>L0432</t>
  </si>
  <si>
    <t>B0432</t>
  </si>
  <si>
    <t>L0433</t>
  </si>
  <si>
    <t>B0433</t>
  </si>
  <si>
    <t>L0434</t>
  </si>
  <si>
    <t>B0434</t>
  </si>
  <si>
    <t>L0435</t>
  </si>
  <si>
    <t>B0435</t>
  </si>
  <si>
    <t>L0436</t>
  </si>
  <si>
    <t>B0436</t>
  </si>
  <si>
    <t>L0437</t>
  </si>
  <si>
    <t>B0437</t>
  </si>
  <si>
    <t>L0438</t>
  </si>
  <si>
    <t>B0438</t>
  </si>
  <si>
    <t>L0439</t>
  </si>
  <si>
    <t>B0439</t>
  </si>
  <si>
    <t>L0440</t>
  </si>
  <si>
    <t>B0440</t>
  </si>
  <si>
    <t>L0441</t>
  </si>
  <si>
    <t>B0441</t>
  </si>
  <si>
    <t>L0442</t>
  </si>
  <si>
    <t>B0442</t>
  </si>
  <si>
    <t>L0443</t>
  </si>
  <si>
    <t>B0443</t>
  </si>
  <si>
    <t>L0444</t>
  </si>
  <si>
    <t>B0444</t>
  </si>
  <si>
    <t>L0445</t>
  </si>
  <si>
    <t>B0445</t>
  </si>
  <si>
    <t>L0446</t>
  </si>
  <si>
    <t>B0446</t>
  </si>
  <si>
    <t>L0447</t>
  </si>
  <si>
    <t>B0447</t>
  </si>
  <si>
    <t>L0448</t>
  </si>
  <si>
    <t>B0448</t>
  </si>
  <si>
    <t>L0449</t>
  </si>
  <si>
    <t>B0449</t>
  </si>
  <si>
    <t>L0450</t>
  </si>
  <si>
    <t>B0450</t>
  </si>
  <si>
    <t>L0451</t>
  </si>
  <si>
    <t>B0451</t>
  </si>
  <si>
    <t>L0452</t>
  </si>
  <si>
    <t>B0452</t>
  </si>
  <si>
    <t>L0453</t>
  </si>
  <si>
    <t>B0453</t>
  </si>
  <si>
    <t>L0454</t>
  </si>
  <si>
    <t>B0454</t>
  </si>
  <si>
    <t>L0455</t>
  </si>
  <si>
    <t>B0455</t>
  </si>
  <si>
    <t>L0456</t>
  </si>
  <si>
    <t>B0456</t>
  </si>
  <si>
    <t>L0457</t>
  </si>
  <si>
    <t>B0457</t>
  </si>
  <si>
    <t>L0458</t>
  </si>
  <si>
    <t>B0458</t>
  </si>
  <si>
    <t>L0459</t>
  </si>
  <si>
    <t>B0459</t>
  </si>
  <si>
    <t>L0460</t>
  </si>
  <si>
    <t>B0460</t>
  </si>
  <si>
    <t>L0461</t>
  </si>
  <si>
    <t>B0461</t>
  </si>
  <si>
    <t>L0462</t>
  </si>
  <si>
    <t>B0462</t>
  </si>
  <si>
    <t>L0463</t>
  </si>
  <si>
    <t>B0463</t>
  </si>
  <si>
    <t>L0464</t>
  </si>
  <si>
    <t>B0464</t>
  </si>
  <si>
    <t>L0465</t>
  </si>
  <si>
    <t>B0465</t>
  </si>
  <si>
    <t>L0466</t>
  </si>
  <si>
    <t>B0466</t>
  </si>
  <si>
    <t>L0467</t>
  </si>
  <si>
    <t>B0467</t>
  </si>
  <si>
    <t>L0468</t>
  </si>
  <si>
    <t>B0468</t>
  </si>
  <si>
    <t>L0469</t>
  </si>
  <si>
    <t>B0469</t>
  </si>
  <si>
    <t>L0470</t>
  </si>
  <si>
    <t>B0470</t>
  </si>
  <si>
    <t>L0471</t>
  </si>
  <si>
    <t>B0471</t>
  </si>
  <si>
    <t>L0472</t>
  </si>
  <si>
    <t>B0472</t>
  </si>
  <si>
    <t>L0473</t>
  </si>
  <si>
    <t>B0473</t>
  </si>
  <si>
    <t>L0474</t>
  </si>
  <si>
    <t>B0474</t>
  </si>
  <si>
    <t>L0475</t>
  </si>
  <si>
    <t>B0475</t>
  </si>
  <si>
    <t>L0476</t>
  </si>
  <si>
    <t>B0476</t>
  </si>
  <si>
    <t>L0477</t>
  </si>
  <si>
    <t>B0477</t>
  </si>
  <si>
    <t>L0478</t>
  </si>
  <si>
    <t>B0478</t>
  </si>
  <si>
    <t>L0479</t>
  </si>
  <si>
    <t>B0479</t>
  </si>
  <si>
    <t>L0480</t>
  </si>
  <si>
    <t>B0480</t>
  </si>
  <si>
    <t>L0481</t>
  </si>
  <si>
    <t>B0481</t>
  </si>
  <si>
    <t>L0482</t>
  </si>
  <si>
    <t>B0482</t>
  </si>
  <si>
    <t>L0483</t>
  </si>
  <si>
    <t>B0483</t>
  </si>
  <si>
    <t>L0484</t>
  </si>
  <si>
    <t>B0484</t>
  </si>
  <si>
    <t>L0485</t>
  </si>
  <si>
    <t>B0485</t>
  </si>
  <si>
    <t>L0486</t>
  </si>
  <si>
    <t>B0486</t>
  </si>
  <si>
    <t>L0487</t>
  </si>
  <si>
    <t>B0487</t>
  </si>
  <si>
    <t>L0488</t>
  </si>
  <si>
    <t>B0488</t>
  </si>
  <si>
    <t>L0489</t>
  </si>
  <si>
    <t>B0489</t>
  </si>
  <si>
    <t>L0490</t>
  </si>
  <si>
    <t>B0490</t>
  </si>
  <si>
    <t>L0491</t>
  </si>
  <si>
    <t>B0491</t>
  </si>
  <si>
    <t>L0492</t>
  </si>
  <si>
    <t>B0492</t>
  </si>
  <si>
    <t>L0493</t>
  </si>
  <si>
    <t>B0493</t>
  </si>
  <si>
    <t>L0494</t>
  </si>
  <si>
    <t>B0494</t>
  </si>
  <si>
    <t>L0495</t>
  </si>
  <si>
    <t>B0495</t>
  </si>
  <si>
    <t>L0496</t>
  </si>
  <si>
    <t>B0496</t>
  </si>
  <si>
    <t>L0497</t>
  </si>
  <si>
    <t>B0497</t>
  </si>
  <si>
    <t>L0498</t>
  </si>
  <si>
    <t>B0498</t>
  </si>
  <si>
    <t>L0499</t>
  </si>
  <si>
    <t>B0499</t>
  </si>
  <si>
    <t>L0500</t>
  </si>
  <si>
    <t>B0500</t>
  </si>
  <si>
    <t>L0501</t>
  </si>
  <si>
    <t>B0501</t>
  </si>
  <si>
    <t>L0502</t>
  </si>
  <si>
    <t>B0502</t>
  </si>
  <si>
    <t>L0503</t>
  </si>
  <si>
    <t>B0503</t>
  </si>
  <si>
    <t>L0504</t>
  </si>
  <si>
    <t>B0504</t>
  </si>
  <si>
    <t>L0505</t>
  </si>
  <si>
    <t>B0505</t>
  </si>
  <si>
    <t>L0506</t>
  </si>
  <si>
    <t>B0506</t>
  </si>
  <si>
    <t>L0507</t>
  </si>
  <si>
    <t>B0507</t>
  </si>
  <si>
    <t>L0508</t>
  </si>
  <si>
    <t>B0508</t>
  </si>
  <si>
    <t>L0509</t>
  </si>
  <si>
    <t>B0509</t>
  </si>
  <si>
    <t>L0510</t>
  </si>
  <si>
    <t>B0510</t>
  </si>
  <si>
    <t>L0511</t>
  </si>
  <si>
    <t>B0511</t>
  </si>
  <si>
    <t>L0512</t>
  </si>
  <si>
    <t>B0512</t>
  </si>
  <si>
    <t>L0513</t>
  </si>
  <si>
    <t>B0513</t>
  </si>
  <si>
    <t>L0514</t>
  </si>
  <si>
    <t>B0514</t>
  </si>
  <si>
    <t>L0515</t>
  </si>
  <si>
    <t>B0515</t>
  </si>
  <si>
    <t>L0516</t>
  </si>
  <si>
    <t>B0516</t>
  </si>
  <si>
    <t>L0517</t>
  </si>
  <si>
    <t>B0517</t>
  </si>
  <si>
    <t>L0518</t>
  </si>
  <si>
    <t>B0518</t>
  </si>
  <si>
    <t>L0519</t>
  </si>
  <si>
    <t>B0519</t>
  </si>
  <si>
    <t>L0520</t>
  </si>
  <si>
    <t>B0520</t>
  </si>
  <si>
    <t>L0521</t>
  </si>
  <si>
    <t>B0521</t>
  </si>
  <si>
    <t>L0522</t>
  </si>
  <si>
    <t>B0522</t>
  </si>
  <si>
    <t>L0523</t>
  </si>
  <si>
    <t>B0523</t>
  </si>
  <si>
    <t>L0524</t>
  </si>
  <si>
    <t>B0524</t>
  </si>
  <si>
    <t>L0525</t>
  </si>
  <si>
    <t>B0525</t>
  </si>
  <si>
    <t>L0526</t>
  </si>
  <si>
    <t>B0526</t>
  </si>
  <si>
    <t>L0527</t>
  </si>
  <si>
    <t>B0527</t>
  </si>
  <si>
    <t>L0528</t>
  </si>
  <si>
    <t>B0528</t>
  </si>
  <si>
    <t>L0529</t>
  </si>
  <si>
    <t>B0529</t>
  </si>
  <si>
    <t>L0530</t>
  </si>
  <si>
    <t>B0530</t>
  </si>
  <si>
    <t>L0531</t>
  </si>
  <si>
    <t>B0531</t>
  </si>
  <si>
    <t>L0532</t>
  </si>
  <si>
    <t>B0532</t>
  </si>
  <si>
    <t>L0533</t>
  </si>
  <si>
    <t>B0533</t>
  </si>
  <si>
    <t>L0534</t>
  </si>
  <si>
    <t>B0534</t>
  </si>
  <si>
    <t>L0535</t>
  </si>
  <si>
    <t>B0535</t>
  </si>
  <si>
    <t>L0536</t>
  </si>
  <si>
    <t>B0536</t>
  </si>
  <si>
    <t>L0537</t>
  </si>
  <si>
    <t>B0537</t>
  </si>
  <si>
    <t>L0538</t>
  </si>
  <si>
    <t>B0538</t>
  </si>
  <si>
    <t>L0539</t>
  </si>
  <si>
    <t>B0539</t>
  </si>
  <si>
    <t>L0540</t>
  </si>
  <si>
    <t>B0540</t>
  </si>
  <si>
    <t>L0541</t>
  </si>
  <si>
    <t>B0541</t>
  </si>
  <si>
    <t>L0542</t>
  </si>
  <si>
    <t>B0542</t>
  </si>
  <si>
    <t>L0543</t>
  </si>
  <si>
    <t>B0543</t>
  </si>
  <si>
    <t>L0544</t>
  </si>
  <si>
    <t>B0544</t>
  </si>
  <si>
    <t>L0545</t>
  </si>
  <si>
    <t>B0545</t>
  </si>
  <si>
    <t>L0546</t>
  </si>
  <si>
    <t>B0546</t>
  </si>
  <si>
    <t>L0547</t>
  </si>
  <si>
    <t>B0547</t>
  </si>
  <si>
    <t>L0548</t>
  </si>
  <si>
    <t>B0548</t>
  </si>
  <si>
    <t>L0549</t>
  </si>
  <si>
    <t>B0549</t>
  </si>
  <si>
    <t>L0550</t>
  </si>
  <si>
    <t>B0550</t>
  </si>
  <si>
    <t>L0551</t>
  </si>
  <si>
    <t>B0551</t>
  </si>
  <si>
    <t>L0552</t>
  </si>
  <si>
    <t>B0552</t>
  </si>
  <si>
    <t>L0553</t>
  </si>
  <si>
    <t>B0553</t>
  </si>
  <si>
    <t>L0554</t>
  </si>
  <si>
    <t>B0554</t>
  </si>
  <si>
    <t>L0555</t>
  </si>
  <si>
    <t>B0555</t>
  </si>
  <si>
    <t>L0556</t>
  </si>
  <si>
    <t>B0556</t>
  </si>
  <si>
    <t>L0557</t>
  </si>
  <si>
    <t>B0557</t>
  </si>
  <si>
    <t>L0558</t>
  </si>
  <si>
    <t>B0558</t>
  </si>
  <si>
    <t>L0559</t>
  </si>
  <si>
    <t>B0559</t>
  </si>
  <si>
    <t>L0560</t>
  </si>
  <si>
    <t>B0560</t>
  </si>
  <si>
    <t>L0561</t>
  </si>
  <si>
    <t>B0561</t>
  </si>
  <si>
    <t>L0562</t>
  </si>
  <si>
    <t>B0562</t>
  </si>
  <si>
    <t>L0563</t>
  </si>
  <si>
    <t>B0563</t>
  </si>
  <si>
    <t>L0564</t>
  </si>
  <si>
    <t>B0564</t>
  </si>
  <si>
    <t>L0565</t>
  </si>
  <si>
    <t>B0565</t>
  </si>
  <si>
    <t>L0566</t>
  </si>
  <si>
    <t>B0566</t>
  </si>
  <si>
    <t>L0567</t>
  </si>
  <si>
    <t>B0567</t>
  </si>
  <si>
    <t>L0568</t>
  </si>
  <si>
    <t>B0568</t>
  </si>
  <si>
    <t>L0569</t>
  </si>
  <si>
    <t>B0569</t>
  </si>
  <si>
    <t>L0570</t>
  </si>
  <si>
    <t>B0570</t>
  </si>
  <si>
    <t>L0571</t>
  </si>
  <si>
    <t>B0571</t>
  </si>
  <si>
    <t>L0572</t>
  </si>
  <si>
    <t>B0572</t>
  </si>
  <si>
    <t>L0573</t>
  </si>
  <si>
    <t>B0573</t>
  </si>
  <si>
    <t>L0574</t>
  </si>
  <si>
    <t>B0574</t>
  </si>
  <si>
    <t>L0575</t>
  </si>
  <si>
    <t>B0575</t>
  </si>
  <si>
    <t>L0576</t>
  </si>
  <si>
    <t>B0576</t>
  </si>
  <si>
    <t>L0577</t>
  </si>
  <si>
    <t>B0577</t>
  </si>
  <si>
    <t>L0578</t>
  </si>
  <si>
    <t>B0578</t>
  </si>
  <si>
    <t>L0579</t>
  </si>
  <si>
    <t>B0579</t>
  </si>
  <si>
    <t>L0580</t>
  </si>
  <si>
    <t>B0580</t>
  </si>
  <si>
    <t>L0581</t>
  </si>
  <si>
    <t>B0581</t>
  </si>
  <si>
    <t>L0582</t>
  </si>
  <si>
    <t>B0582</t>
  </si>
  <si>
    <t>L0583</t>
  </si>
  <si>
    <t>B0583</t>
  </si>
  <si>
    <t>L0584</t>
  </si>
  <si>
    <t>B0584</t>
  </si>
  <si>
    <t>L0585</t>
  </si>
  <si>
    <t>B0585</t>
  </si>
  <si>
    <t>L0586</t>
  </si>
  <si>
    <t>B0586</t>
  </si>
  <si>
    <t>L0587</t>
  </si>
  <si>
    <t>B0587</t>
  </si>
  <si>
    <t>L0588</t>
  </si>
  <si>
    <t>B0588</t>
  </si>
  <si>
    <t>L0589</t>
  </si>
  <si>
    <t>B0589</t>
  </si>
  <si>
    <t>L0590</t>
  </si>
  <si>
    <t>B0590</t>
  </si>
  <si>
    <t>L0591</t>
  </si>
  <si>
    <t>B0591</t>
  </si>
  <si>
    <t>L0592</t>
  </si>
  <si>
    <t>B0592</t>
  </si>
  <si>
    <t>L0593</t>
  </si>
  <si>
    <t>B0593</t>
  </si>
  <si>
    <t>L0594</t>
  </si>
  <si>
    <t>B0594</t>
  </si>
  <si>
    <t>L0595</t>
  </si>
  <si>
    <t>B0595</t>
  </si>
  <si>
    <t>L0596</t>
  </si>
  <si>
    <t>B0596</t>
  </si>
  <si>
    <t>L0597</t>
  </si>
  <si>
    <t>B0597</t>
  </si>
  <si>
    <t>L0598</t>
  </si>
  <si>
    <t>B0598</t>
  </si>
  <si>
    <t>L0599</t>
  </si>
  <si>
    <t>B0599</t>
  </si>
  <si>
    <t>L0600</t>
  </si>
  <si>
    <t>B0600</t>
  </si>
  <si>
    <t>L0601</t>
  </si>
  <si>
    <t>B0601</t>
  </si>
  <si>
    <t>L0602</t>
  </si>
  <si>
    <t>B0602</t>
  </si>
  <si>
    <t>L0603</t>
  </si>
  <si>
    <t>B0603</t>
  </si>
  <si>
    <t>L0604</t>
  </si>
  <si>
    <t>B0604</t>
  </si>
  <si>
    <t>L0605</t>
  </si>
  <si>
    <t>B0605</t>
  </si>
  <si>
    <t>L0606</t>
  </si>
  <si>
    <t>B0606</t>
  </si>
  <si>
    <t>L0607</t>
  </si>
  <si>
    <t>B0607</t>
  </si>
  <si>
    <t>L0608</t>
  </si>
  <si>
    <t>B0608</t>
  </si>
  <si>
    <t>L0609</t>
  </si>
  <si>
    <t>B0609</t>
  </si>
  <si>
    <t>L0610</t>
  </si>
  <si>
    <t>B0610</t>
  </si>
  <si>
    <t>L0611</t>
  </si>
  <si>
    <t>B0611</t>
  </si>
  <si>
    <t>L0612</t>
  </si>
  <si>
    <t>B0612</t>
  </si>
  <si>
    <t>L0613</t>
  </si>
  <si>
    <t>B0613</t>
  </si>
  <si>
    <t>L0614</t>
  </si>
  <si>
    <t>B0614</t>
  </si>
  <si>
    <t>L0615</t>
  </si>
  <si>
    <t>B0615</t>
  </si>
  <si>
    <t>L0616</t>
  </si>
  <si>
    <t>B0616</t>
  </si>
  <si>
    <t>L0617</t>
  </si>
  <si>
    <t>B0617</t>
  </si>
  <si>
    <t>L0618</t>
  </si>
  <si>
    <t>B0618</t>
  </si>
  <si>
    <t>L0619</t>
  </si>
  <si>
    <t>B0619</t>
  </si>
  <si>
    <t>L0620</t>
  </si>
  <si>
    <t>B0620</t>
  </si>
  <si>
    <t>L0621</t>
  </si>
  <si>
    <t>B0621</t>
  </si>
  <si>
    <t>L0622</t>
  </si>
  <si>
    <t>B0622</t>
  </si>
  <si>
    <t>L0623</t>
  </si>
  <si>
    <t>B0623</t>
  </si>
  <si>
    <t>L0624</t>
  </si>
  <si>
    <t>B0624</t>
  </si>
  <si>
    <t>L0625</t>
  </si>
  <si>
    <t>B0625</t>
  </si>
  <si>
    <t>L0626</t>
  </si>
  <si>
    <t>B0626</t>
  </si>
  <si>
    <t>L0627</t>
  </si>
  <si>
    <t>B0627</t>
  </si>
  <si>
    <t>L0628</t>
  </si>
  <si>
    <t>B0628</t>
  </si>
  <si>
    <t>L0629</t>
  </si>
  <si>
    <t>B0629</t>
  </si>
  <si>
    <t>L0630</t>
  </si>
  <si>
    <t>B0630</t>
  </si>
  <si>
    <t>L0631</t>
  </si>
  <si>
    <t>B0631</t>
  </si>
  <si>
    <t>L0632</t>
  </si>
  <si>
    <t>B0632</t>
  </si>
  <si>
    <t>L0633</t>
  </si>
  <si>
    <t>B0633</t>
  </si>
  <si>
    <t>L0634</t>
  </si>
  <si>
    <t>B0634</t>
  </si>
  <si>
    <t>L0635</t>
  </si>
  <si>
    <t>B0635</t>
  </si>
  <si>
    <t>L0636</t>
  </si>
  <si>
    <t>B0636</t>
  </si>
  <si>
    <t>L0637</t>
  </si>
  <si>
    <t>B0637</t>
  </si>
  <si>
    <t>L0638</t>
  </si>
  <si>
    <t>B0638</t>
  </si>
  <si>
    <t>L0639</t>
  </si>
  <si>
    <t>B0639</t>
  </si>
  <si>
    <t>L0640</t>
  </si>
  <si>
    <t>B0640</t>
  </si>
  <si>
    <t>L0641</t>
  </si>
  <si>
    <t>B0641</t>
  </si>
  <si>
    <t>L0642</t>
  </si>
  <si>
    <t>B0642</t>
  </si>
  <si>
    <t>L0643</t>
  </si>
  <si>
    <t>B0643</t>
  </si>
  <si>
    <t>L0644</t>
  </si>
  <si>
    <t>B0644</t>
  </si>
  <si>
    <t>L0645</t>
  </si>
  <si>
    <t>B0645</t>
  </si>
  <si>
    <t>L0646</t>
  </si>
  <si>
    <t>B0646</t>
  </si>
  <si>
    <t>L0647</t>
  </si>
  <si>
    <t>B0647</t>
  </si>
  <si>
    <t>L0648</t>
  </si>
  <si>
    <t>B0648</t>
  </si>
  <si>
    <t>L0649</t>
  </si>
  <si>
    <t>B0649</t>
  </si>
  <si>
    <t>L0650</t>
  </si>
  <si>
    <t>B0650</t>
  </si>
  <si>
    <t>L0651</t>
  </si>
  <si>
    <t>B0651</t>
  </si>
  <si>
    <t>L0652</t>
  </si>
  <si>
    <t>B0652</t>
  </si>
  <si>
    <t>L0653</t>
  </si>
  <si>
    <t>B0653</t>
  </si>
  <si>
    <t>L0654</t>
  </si>
  <si>
    <t>B0654</t>
  </si>
  <si>
    <t>L0655</t>
  </si>
  <si>
    <t>B0655</t>
  </si>
  <si>
    <t>L0656</t>
  </si>
  <si>
    <t>B0656</t>
  </si>
  <si>
    <t>L0657</t>
  </si>
  <si>
    <t>B0657</t>
  </si>
  <si>
    <t>L0658</t>
  </si>
  <si>
    <t>B0658</t>
  </si>
  <si>
    <t>L0659</t>
  </si>
  <si>
    <t>B0659</t>
  </si>
  <si>
    <t>L0660</t>
  </si>
  <si>
    <t>B0660</t>
  </si>
  <si>
    <t>L0661</t>
  </si>
  <si>
    <t>B0661</t>
  </si>
  <si>
    <t>L0662</t>
  </si>
  <si>
    <t>B0662</t>
  </si>
  <si>
    <t>L0663</t>
  </si>
  <si>
    <t>B0663</t>
  </si>
  <si>
    <t>L0664</t>
  </si>
  <si>
    <t>B0664</t>
  </si>
  <si>
    <t>L0665</t>
  </si>
  <si>
    <t>B0665</t>
  </si>
  <si>
    <t>L0666</t>
  </si>
  <si>
    <t>B0666</t>
  </si>
  <si>
    <t>L0667</t>
  </si>
  <si>
    <t>B0667</t>
  </si>
  <si>
    <t>L0668</t>
  </si>
  <si>
    <t>B0668</t>
  </si>
  <si>
    <t>L0669</t>
  </si>
  <si>
    <t>B0669</t>
  </si>
  <si>
    <t>L0670</t>
  </si>
  <si>
    <t>B0670</t>
  </si>
  <si>
    <t>L0671</t>
  </si>
  <si>
    <t>B0671</t>
  </si>
  <si>
    <t>L0672</t>
  </si>
  <si>
    <t>B0672</t>
  </si>
  <si>
    <t>L0673</t>
  </si>
  <si>
    <t>B0673</t>
  </si>
  <si>
    <t>L0674</t>
  </si>
  <si>
    <t>B0674</t>
  </si>
  <si>
    <t>L0675</t>
  </si>
  <si>
    <t>B0675</t>
  </si>
  <si>
    <t>L0676</t>
  </si>
  <si>
    <t>B0676</t>
  </si>
  <si>
    <t>L0677</t>
  </si>
  <si>
    <t>B0677</t>
  </si>
  <si>
    <t>L0678</t>
  </si>
  <si>
    <t>B0678</t>
  </si>
  <si>
    <t>L0679</t>
  </si>
  <si>
    <t>B0679</t>
  </si>
  <si>
    <t>L0680</t>
  </si>
  <si>
    <t>B0680</t>
  </si>
  <si>
    <t>L0681</t>
  </si>
  <si>
    <t>B0681</t>
  </si>
  <si>
    <t>L0682</t>
  </si>
  <si>
    <t>B0682</t>
  </si>
  <si>
    <t>L0683</t>
  </si>
  <si>
    <t>B0683</t>
  </si>
  <si>
    <t>L0684</t>
  </si>
  <si>
    <t>B0684</t>
  </si>
  <si>
    <t>L0685</t>
  </si>
  <si>
    <t>B0685</t>
  </si>
  <si>
    <t>L0686</t>
  </si>
  <si>
    <t>B0686</t>
  </si>
  <si>
    <t>L0687</t>
  </si>
  <si>
    <t>B0687</t>
  </si>
  <si>
    <t>L0688</t>
  </si>
  <si>
    <t>B0688</t>
  </si>
  <si>
    <t>L0689</t>
  </si>
  <si>
    <t>B0689</t>
  </si>
  <si>
    <t>L0690</t>
  </si>
  <si>
    <t>B0690</t>
  </si>
  <si>
    <t>L0691</t>
  </si>
  <si>
    <t>B0691</t>
  </si>
  <si>
    <t>L0692</t>
  </si>
  <si>
    <t>B0692</t>
  </si>
  <si>
    <t>L0693</t>
  </si>
  <si>
    <t>B0693</t>
  </si>
  <si>
    <t>L0694</t>
  </si>
  <si>
    <t>B0694</t>
  </si>
  <si>
    <t>L0695</t>
  </si>
  <si>
    <t>B0695</t>
  </si>
  <si>
    <t>L0696</t>
  </si>
  <si>
    <t>B0696</t>
  </si>
  <si>
    <t>L0697</t>
  </si>
  <si>
    <t>B0697</t>
  </si>
  <si>
    <t>L0698</t>
  </si>
  <si>
    <t>B0698</t>
  </si>
  <si>
    <t>L0699</t>
  </si>
  <si>
    <t>B0699</t>
  </si>
  <si>
    <t>L0700</t>
  </si>
  <si>
    <t>B0700</t>
  </si>
  <si>
    <t>L0701</t>
  </si>
  <si>
    <t>B0701</t>
  </si>
  <si>
    <t>L0702</t>
  </si>
  <si>
    <t>B0702</t>
  </si>
  <si>
    <t>L0703</t>
  </si>
  <si>
    <t>B0703</t>
  </si>
  <si>
    <t>L0704</t>
  </si>
  <si>
    <t>B0704</t>
  </si>
  <si>
    <t>L0705</t>
  </si>
  <si>
    <t>B0705</t>
  </si>
  <si>
    <t>L0706</t>
  </si>
  <si>
    <t>B0706</t>
  </si>
  <si>
    <t>L0707</t>
  </si>
  <si>
    <t>B0707</t>
  </si>
  <si>
    <t>L0708</t>
  </si>
  <si>
    <t>B0708</t>
  </si>
  <si>
    <t>L0709</t>
  </si>
  <si>
    <t>B0709</t>
  </si>
  <si>
    <t>L0710</t>
  </si>
  <si>
    <t>B0710</t>
  </si>
  <si>
    <t>L0711</t>
  </si>
  <si>
    <t>B0711</t>
  </si>
  <si>
    <t>L0712</t>
  </si>
  <si>
    <t>B0712</t>
  </si>
  <si>
    <t>L0713</t>
  </si>
  <si>
    <t>B0713</t>
  </si>
  <si>
    <t>L0714</t>
  </si>
  <si>
    <t>B0714</t>
  </si>
  <si>
    <t>L0715</t>
  </si>
  <si>
    <t>B0715</t>
  </si>
  <si>
    <t>L0716</t>
  </si>
  <si>
    <t>B0716</t>
  </si>
  <si>
    <t>L0717</t>
  </si>
  <si>
    <t>B0717</t>
  </si>
  <si>
    <t>L0718</t>
  </si>
  <si>
    <t>B0718</t>
  </si>
  <si>
    <t>L0719</t>
  </si>
  <si>
    <t>B0719</t>
  </si>
  <si>
    <t>L0720</t>
  </si>
  <si>
    <t>B0720</t>
  </si>
  <si>
    <t>L0721</t>
  </si>
  <si>
    <t>B0721</t>
  </si>
  <si>
    <t>L0722</t>
  </si>
  <si>
    <t>B0722</t>
  </si>
  <si>
    <t>L0723</t>
  </si>
  <si>
    <t>B0723</t>
  </si>
  <si>
    <t>L0724</t>
  </si>
  <si>
    <t>B0724</t>
  </si>
  <si>
    <t>L0725</t>
  </si>
  <si>
    <t>B0725</t>
  </si>
  <si>
    <t>L0726</t>
  </si>
  <si>
    <t>B0726</t>
  </si>
  <si>
    <t>L0727</t>
  </si>
  <si>
    <t>B0727</t>
  </si>
  <si>
    <t>L0728</t>
  </si>
  <si>
    <t>B0728</t>
  </si>
  <si>
    <t>L0729</t>
  </si>
  <si>
    <t>B0729</t>
  </si>
  <si>
    <t>L0730</t>
  </si>
  <si>
    <t>B0730</t>
  </si>
  <si>
    <t>L0731</t>
  </si>
  <si>
    <t>B0731</t>
  </si>
  <si>
    <t>L0732</t>
  </si>
  <si>
    <t>B0732</t>
  </si>
  <si>
    <t>L0733</t>
  </si>
  <si>
    <t>B0733</t>
  </si>
  <si>
    <t>L0734</t>
  </si>
  <si>
    <t>B0734</t>
  </si>
  <si>
    <t>L0735</t>
  </si>
  <si>
    <t>B0735</t>
  </si>
  <si>
    <t>L0736</t>
  </si>
  <si>
    <t>B0736</t>
  </si>
  <si>
    <t>L0737</t>
  </si>
  <si>
    <t>B0737</t>
  </si>
  <si>
    <t>L0738</t>
  </si>
  <si>
    <t>B0738</t>
  </si>
  <si>
    <t>L0739</t>
  </si>
  <si>
    <t>B0739</t>
  </si>
  <si>
    <t>L0740</t>
  </si>
  <si>
    <t>B0740</t>
  </si>
  <si>
    <t>L0741</t>
  </si>
  <si>
    <t>B0741</t>
  </si>
  <si>
    <t>L0742</t>
  </si>
  <si>
    <t>B0742</t>
  </si>
  <si>
    <t>L0743</t>
  </si>
  <si>
    <t>B0743</t>
  </si>
  <si>
    <t>L0744</t>
  </si>
  <si>
    <t>B0744</t>
  </si>
  <si>
    <t>L0745</t>
  </si>
  <si>
    <t>B0745</t>
  </si>
  <si>
    <t>L0746</t>
  </si>
  <si>
    <t>B0746</t>
  </si>
  <si>
    <t>L0747</t>
  </si>
  <si>
    <t>B0747</t>
  </si>
  <si>
    <t>L0748</t>
  </si>
  <si>
    <t>B0748</t>
  </si>
  <si>
    <t>L0749</t>
  </si>
  <si>
    <t>B0749</t>
  </si>
  <si>
    <t>L0750</t>
  </si>
  <si>
    <t>B0750</t>
  </si>
  <si>
    <t>L0751</t>
  </si>
  <si>
    <t>B0751</t>
  </si>
  <si>
    <t>L0752</t>
  </si>
  <si>
    <t>B0752</t>
  </si>
  <si>
    <t>L0753</t>
  </si>
  <si>
    <t>B0753</t>
  </si>
  <si>
    <t>L0754</t>
  </si>
  <si>
    <t>B0754</t>
  </si>
  <si>
    <t>L0755</t>
  </si>
  <si>
    <t>B0755</t>
  </si>
  <si>
    <t>L0756</t>
  </si>
  <si>
    <t>B0756</t>
  </si>
  <si>
    <t>L0757</t>
  </si>
  <si>
    <t>B0757</t>
  </si>
  <si>
    <t>L0758</t>
  </si>
  <si>
    <t>B0758</t>
  </si>
  <si>
    <t>L0759</t>
  </si>
  <si>
    <t>B0759</t>
  </si>
  <si>
    <t>L0760</t>
  </si>
  <si>
    <t>B0760</t>
  </si>
  <si>
    <t>L0761</t>
  </si>
  <si>
    <t>B0761</t>
  </si>
  <si>
    <t>L0762</t>
  </si>
  <si>
    <t>B0762</t>
  </si>
  <si>
    <t>L0763</t>
  </si>
  <si>
    <t>B0763</t>
  </si>
  <si>
    <t>L0764</t>
  </si>
  <si>
    <t>B0764</t>
  </si>
  <si>
    <t>L0765</t>
  </si>
  <si>
    <t>B0765</t>
  </si>
  <si>
    <t>L0766</t>
  </si>
  <si>
    <t>B0766</t>
  </si>
  <si>
    <t>L0767</t>
  </si>
  <si>
    <t>B0767</t>
  </si>
  <si>
    <t>L0768</t>
  </si>
  <si>
    <t>B0768</t>
  </si>
  <si>
    <t>L0769</t>
  </si>
  <si>
    <t>B0769</t>
  </si>
  <si>
    <t>L0770</t>
  </si>
  <si>
    <t>B0770</t>
  </si>
  <si>
    <t>L0771</t>
  </si>
  <si>
    <t>B0771</t>
  </si>
  <si>
    <t>L0772</t>
  </si>
  <si>
    <t>B0772</t>
  </si>
  <si>
    <t>L0773</t>
  </si>
  <si>
    <t>B0773</t>
  </si>
  <si>
    <t>L0774</t>
  </si>
  <si>
    <t>B0774</t>
  </si>
  <si>
    <t>L0775</t>
  </si>
  <si>
    <t>B0775</t>
  </si>
  <si>
    <t>L0776</t>
  </si>
  <si>
    <t>B0776</t>
  </si>
  <si>
    <t>L0777</t>
  </si>
  <si>
    <t>B0777</t>
  </si>
  <si>
    <t>L0778</t>
  </si>
  <si>
    <t>B0778</t>
  </si>
  <si>
    <t>L0779</t>
  </si>
  <si>
    <t>B0779</t>
  </si>
  <si>
    <t>L0780</t>
  </si>
  <si>
    <t>B0780</t>
  </si>
  <si>
    <t>L0781</t>
  </si>
  <si>
    <t>B0781</t>
  </si>
  <si>
    <t>L0782</t>
  </si>
  <si>
    <t>B0782</t>
  </si>
  <si>
    <t>L0783</t>
  </si>
  <si>
    <t>B0783</t>
  </si>
  <si>
    <t>L0784</t>
  </si>
  <si>
    <t>B0784</t>
  </si>
  <si>
    <t>L0785</t>
  </si>
  <si>
    <t>B0785</t>
  </si>
  <si>
    <t>L0786</t>
  </si>
  <si>
    <t>B0786</t>
  </si>
  <si>
    <t>L0787</t>
  </si>
  <si>
    <t>B0787</t>
  </si>
  <si>
    <t>L0788</t>
  </si>
  <si>
    <t>B0788</t>
  </si>
  <si>
    <t>L0789</t>
  </si>
  <si>
    <t>B0789</t>
  </si>
  <si>
    <t>L0790</t>
  </si>
  <si>
    <t>B0790</t>
  </si>
  <si>
    <t>L0791</t>
  </si>
  <si>
    <t>B0791</t>
  </si>
  <si>
    <t>L0792</t>
  </si>
  <si>
    <t>B0792</t>
  </si>
  <si>
    <t>L0793</t>
  </si>
  <si>
    <t>B0793</t>
  </si>
  <si>
    <t>L0794</t>
  </si>
  <si>
    <t>B0794</t>
  </si>
  <si>
    <t>L0795</t>
  </si>
  <si>
    <t>B0795</t>
  </si>
  <si>
    <t>L0796</t>
  </si>
  <si>
    <t>B0796</t>
  </si>
  <si>
    <t>L0797</t>
  </si>
  <si>
    <t>B0797</t>
  </si>
  <si>
    <t>L0798</t>
  </si>
  <si>
    <t>B0798</t>
  </si>
  <si>
    <t>L0799</t>
  </si>
  <si>
    <t>B0799</t>
  </si>
  <si>
    <t>L0800</t>
  </si>
  <si>
    <t>B0800</t>
  </si>
  <si>
    <t>L0801</t>
  </si>
  <si>
    <t>B0801</t>
  </si>
  <si>
    <t>L0802</t>
  </si>
  <si>
    <t>B0802</t>
  </si>
  <si>
    <t>L0803</t>
  </si>
  <si>
    <t>B0803</t>
  </si>
  <si>
    <t>L0804</t>
  </si>
  <si>
    <t>B0804</t>
  </si>
  <si>
    <t>L0805</t>
  </si>
  <si>
    <t>B0805</t>
  </si>
  <si>
    <t>L0806</t>
  </si>
  <si>
    <t>B0806</t>
  </si>
  <si>
    <t>L0807</t>
  </si>
  <si>
    <t>B0807</t>
  </si>
  <si>
    <t>L0808</t>
  </si>
  <si>
    <t>B0808</t>
  </si>
  <si>
    <t>L0809</t>
  </si>
  <si>
    <t>B0809</t>
  </si>
  <si>
    <t>L0810</t>
  </si>
  <si>
    <t>B0810</t>
  </si>
  <si>
    <t>L0811</t>
  </si>
  <si>
    <t>B0811</t>
  </si>
  <si>
    <t>L0812</t>
  </si>
  <si>
    <t>B0812</t>
  </si>
  <si>
    <t>L0813</t>
  </si>
  <si>
    <t>B0813</t>
  </si>
  <si>
    <t>L0814</t>
  </si>
  <si>
    <t>B0814</t>
  </si>
  <si>
    <t>L0815</t>
  </si>
  <si>
    <t>B0815</t>
  </si>
  <si>
    <t>L0816</t>
  </si>
  <si>
    <t>B0816</t>
  </si>
  <si>
    <t>L0817</t>
  </si>
  <si>
    <t>B0817</t>
  </si>
  <si>
    <t>L0818</t>
  </si>
  <si>
    <t>B0818</t>
  </si>
  <si>
    <t>L0819</t>
  </si>
  <si>
    <t>B0819</t>
  </si>
  <si>
    <t>L0820</t>
  </si>
  <si>
    <t>B0820</t>
  </si>
  <si>
    <t>L0821</t>
  </si>
  <si>
    <t>B0821</t>
  </si>
  <si>
    <t>L0822</t>
  </si>
  <si>
    <t>B0822</t>
  </si>
  <si>
    <t>L0823</t>
  </si>
  <si>
    <t>B0823</t>
  </si>
  <si>
    <t>L0824</t>
  </si>
  <si>
    <t>B0824</t>
  </si>
  <si>
    <t>L0825</t>
  </si>
  <si>
    <t>B0825</t>
  </si>
  <si>
    <t>L0826</t>
  </si>
  <si>
    <t>B0826</t>
  </si>
  <si>
    <t>L0827</t>
  </si>
  <si>
    <t>B0827</t>
  </si>
  <si>
    <t>L0828</t>
  </si>
  <si>
    <t>B0828</t>
  </si>
  <si>
    <t>L0829</t>
  </si>
  <si>
    <t>B0829</t>
  </si>
  <si>
    <t>L0830</t>
  </si>
  <si>
    <t>B0830</t>
  </si>
  <si>
    <t>L0831</t>
  </si>
  <si>
    <t>B0831</t>
  </si>
  <si>
    <t>L0832</t>
  </si>
  <si>
    <t>B0832</t>
  </si>
  <si>
    <t>L0833</t>
  </si>
  <si>
    <t>B0833</t>
  </si>
  <si>
    <t>L0834</t>
  </si>
  <si>
    <t>B0834</t>
  </si>
  <si>
    <t>L0835</t>
  </si>
  <si>
    <t>B0835</t>
  </si>
  <si>
    <t>L0836</t>
  </si>
  <si>
    <t>B0836</t>
  </si>
  <si>
    <t>L0837</t>
  </si>
  <si>
    <t>B0837</t>
  </si>
  <si>
    <t>L0838</t>
  </si>
  <si>
    <t>B0838</t>
  </si>
  <si>
    <t>L0839</t>
  </si>
  <si>
    <t>B0839</t>
  </si>
  <si>
    <t>L0840</t>
  </si>
  <si>
    <t>B0840</t>
  </si>
  <si>
    <t>L0841</t>
  </si>
  <si>
    <t>B0841</t>
  </si>
  <si>
    <t>L0842</t>
  </si>
  <si>
    <t>B0842</t>
  </si>
  <si>
    <t>L0843</t>
  </si>
  <si>
    <t>B0843</t>
  </si>
  <si>
    <t>L0844</t>
  </si>
  <si>
    <t>B0844</t>
  </si>
  <si>
    <t>L0845</t>
  </si>
  <si>
    <t>B0845</t>
  </si>
  <si>
    <t>L0846</t>
  </si>
  <si>
    <t>B0846</t>
  </si>
  <si>
    <t>L0847</t>
  </si>
  <si>
    <t>B0847</t>
  </si>
  <si>
    <t>L0848</t>
  </si>
  <si>
    <t>B0848</t>
  </si>
  <si>
    <t>L0849</t>
  </si>
  <si>
    <t>B0849</t>
  </si>
  <si>
    <t>L0850</t>
  </si>
  <si>
    <t>B0850</t>
  </si>
  <si>
    <t>L0851</t>
  </si>
  <si>
    <t>B0851</t>
  </si>
  <si>
    <t>L0852</t>
  </si>
  <si>
    <t>B0852</t>
  </si>
  <si>
    <t>L0853</t>
  </si>
  <si>
    <t>B0853</t>
  </si>
  <si>
    <t>L0854</t>
  </si>
  <si>
    <t>B0854</t>
  </si>
  <si>
    <t>L0855</t>
  </si>
  <si>
    <t>B0855</t>
  </si>
  <si>
    <t>L0856</t>
  </si>
  <si>
    <t>B0856</t>
  </si>
  <si>
    <t>L0857</t>
  </si>
  <si>
    <t>B0857</t>
  </si>
  <si>
    <t>L0858</t>
  </si>
  <si>
    <t>B0858</t>
  </si>
  <si>
    <t>L0859</t>
  </si>
  <si>
    <t>B0859</t>
  </si>
  <si>
    <t>L0860</t>
  </si>
  <si>
    <t>B0860</t>
  </si>
  <si>
    <t>L0861</t>
  </si>
  <si>
    <t>B0861</t>
  </si>
  <si>
    <t>L0862</t>
  </si>
  <si>
    <t>B0862</t>
  </si>
  <si>
    <t>L0863</t>
  </si>
  <si>
    <t>B0863</t>
  </si>
  <si>
    <t>L0864</t>
  </si>
  <si>
    <t>B0864</t>
  </si>
  <si>
    <t>L0865</t>
  </si>
  <si>
    <t>B0865</t>
  </si>
  <si>
    <t>L0866</t>
  </si>
  <si>
    <t>B0866</t>
  </si>
  <si>
    <t>L0867</t>
  </si>
  <si>
    <t>B0867</t>
  </si>
  <si>
    <t>L0868</t>
  </si>
  <si>
    <t>B0868</t>
  </si>
  <si>
    <t>L0869</t>
  </si>
  <si>
    <t>B0869</t>
  </si>
  <si>
    <t>L0870</t>
  </si>
  <si>
    <t>B0870</t>
  </si>
  <si>
    <t>L0871</t>
  </si>
  <si>
    <t>B0871</t>
  </si>
  <si>
    <t>L0872</t>
  </si>
  <si>
    <t>B0872</t>
  </si>
  <si>
    <t>L0873</t>
  </si>
  <si>
    <t>B0873</t>
  </si>
  <si>
    <t>L0874</t>
  </si>
  <si>
    <t>B0874</t>
  </si>
  <si>
    <t>L0875</t>
  </si>
  <si>
    <t>B0875</t>
  </si>
  <si>
    <t>L0876</t>
  </si>
  <si>
    <t>B0876</t>
  </si>
  <si>
    <t>L0877</t>
  </si>
  <si>
    <t>B0877</t>
  </si>
  <si>
    <t>L0878</t>
  </si>
  <si>
    <t>B0878</t>
  </si>
  <si>
    <t>L0879</t>
  </si>
  <si>
    <t>B0879</t>
  </si>
  <si>
    <t>L0880</t>
  </si>
  <si>
    <t>B0880</t>
  </si>
  <si>
    <t>L0881</t>
  </si>
  <si>
    <t>B0881</t>
  </si>
  <si>
    <t>L0882</t>
  </si>
  <si>
    <t>B0882</t>
  </si>
  <si>
    <t>L0883</t>
  </si>
  <si>
    <t>B0883</t>
  </si>
  <si>
    <t>L0884</t>
  </si>
  <si>
    <t>B0884</t>
  </si>
  <si>
    <t>L0885</t>
  </si>
  <si>
    <t>B0885</t>
  </si>
  <si>
    <t>L0886</t>
  </si>
  <si>
    <t>B0886</t>
  </si>
  <si>
    <t>L0887</t>
  </si>
  <si>
    <t>B0887</t>
  </si>
  <si>
    <t>L0888</t>
  </si>
  <si>
    <t>B0888</t>
  </si>
  <si>
    <t>L0889</t>
  </si>
  <si>
    <t>B0889</t>
  </si>
  <si>
    <t>L0890</t>
  </si>
  <si>
    <t>B0890</t>
  </si>
  <si>
    <t>L0891</t>
  </si>
  <si>
    <t>B0891</t>
  </si>
  <si>
    <t>L0892</t>
  </si>
  <si>
    <t>B0892</t>
  </si>
  <si>
    <t>L0893</t>
  </si>
  <si>
    <t>B0893</t>
  </si>
  <si>
    <t>L0894</t>
  </si>
  <si>
    <t>B0894</t>
  </si>
  <si>
    <t>L0895</t>
  </si>
  <si>
    <t>B0895</t>
  </si>
  <si>
    <t>L0896</t>
  </si>
  <si>
    <t>B0896</t>
  </si>
  <si>
    <t>L0897</t>
  </si>
  <si>
    <t>B0897</t>
  </si>
  <si>
    <t>L0898</t>
  </si>
  <si>
    <t>B0898</t>
  </si>
  <si>
    <t>L0899</t>
  </si>
  <si>
    <t>B0899</t>
  </si>
  <si>
    <t>L0900</t>
  </si>
  <si>
    <t>B0900</t>
  </si>
  <si>
    <t>L0901</t>
  </si>
  <si>
    <t>B0901</t>
  </si>
  <si>
    <t>L0902</t>
  </si>
  <si>
    <t>B0902</t>
  </si>
  <si>
    <t>L0903</t>
  </si>
  <si>
    <t>B0903</t>
  </si>
  <si>
    <t>L0904</t>
  </si>
  <si>
    <t>B0904</t>
  </si>
  <si>
    <t>L0905</t>
  </si>
  <si>
    <t>B0905</t>
  </si>
  <si>
    <t>L0906</t>
  </si>
  <si>
    <t>B0906</t>
  </si>
  <si>
    <t>L0907</t>
  </si>
  <si>
    <t>B0907</t>
  </si>
  <si>
    <t>L0908</t>
  </si>
  <si>
    <t>B0908</t>
  </si>
  <si>
    <t>L0909</t>
  </si>
  <si>
    <t>B0909</t>
  </si>
  <si>
    <t>L0910</t>
  </si>
  <si>
    <t>B0910</t>
  </si>
  <si>
    <t>L0911</t>
  </si>
  <si>
    <t>B0911</t>
  </si>
  <si>
    <t>L0912</t>
  </si>
  <si>
    <t>B0912</t>
  </si>
  <si>
    <t>L0913</t>
  </si>
  <si>
    <t>B0913</t>
  </si>
  <si>
    <t>L0914</t>
  </si>
  <si>
    <t>B0914</t>
  </si>
  <si>
    <t>L0915</t>
  </si>
  <si>
    <t>B0915</t>
  </si>
  <si>
    <t>L0916</t>
  </si>
  <si>
    <t>B0916</t>
  </si>
  <si>
    <t>L0917</t>
  </si>
  <si>
    <t>B0917</t>
  </si>
  <si>
    <t>L0918</t>
  </si>
  <si>
    <t>B0918</t>
  </si>
  <si>
    <t>L0919</t>
  </si>
  <si>
    <t>B0919</t>
  </si>
  <si>
    <t>L0920</t>
  </si>
  <si>
    <t>B0920</t>
  </si>
  <si>
    <t>L0921</t>
  </si>
  <si>
    <t>B0921</t>
  </si>
  <si>
    <t>L0922</t>
  </si>
  <si>
    <t>B0922</t>
  </si>
  <si>
    <t>L0923</t>
  </si>
  <si>
    <t>B0923</t>
  </si>
  <si>
    <t>L0924</t>
  </si>
  <si>
    <t>B0924</t>
  </si>
  <si>
    <t>L0925</t>
  </si>
  <si>
    <t>B0925</t>
  </si>
  <si>
    <t>L0926</t>
  </si>
  <si>
    <t>B0926</t>
  </si>
  <si>
    <t>L0927</t>
  </si>
  <si>
    <t>B0927</t>
  </si>
  <si>
    <t>L0928</t>
  </si>
  <si>
    <t>B0928</t>
  </si>
  <si>
    <t>L0929</t>
  </si>
  <si>
    <t>B0929</t>
  </si>
  <si>
    <t>L0930</t>
  </si>
  <si>
    <t>B0930</t>
  </si>
  <si>
    <t>L0931</t>
  </si>
  <si>
    <t>B0931</t>
  </si>
  <si>
    <t>L0932</t>
  </si>
  <si>
    <t>B0932</t>
  </si>
  <si>
    <t>L0933</t>
  </si>
  <si>
    <t>B0933</t>
  </si>
  <si>
    <t>L0934</t>
  </si>
  <si>
    <t>B0934</t>
  </si>
  <si>
    <t>L0935</t>
  </si>
  <si>
    <t>B0935</t>
  </si>
  <si>
    <t>L0936</t>
  </si>
  <si>
    <t>B0936</t>
  </si>
  <si>
    <t>L0937</t>
  </si>
  <si>
    <t>B0937</t>
  </si>
  <si>
    <t>L0938</t>
  </si>
  <si>
    <t>B0938</t>
  </si>
  <si>
    <t>L0939</t>
  </si>
  <si>
    <t>B0939</t>
  </si>
  <si>
    <t>L0940</t>
  </si>
  <si>
    <t>B0940</t>
  </si>
  <si>
    <t>L0941</t>
  </si>
  <si>
    <t>B0941</t>
  </si>
  <si>
    <t>L0942</t>
  </si>
  <si>
    <t>B0942</t>
  </si>
  <si>
    <t>L0943</t>
  </si>
  <si>
    <t>B0943</t>
  </si>
  <si>
    <t>L0944</t>
  </si>
  <si>
    <t>B0944</t>
  </si>
  <si>
    <t>L0945</t>
  </si>
  <si>
    <t>B0945</t>
  </si>
  <si>
    <t>L0946</t>
  </si>
  <si>
    <t>B0946</t>
  </si>
  <si>
    <t>L0947</t>
  </si>
  <si>
    <t>B0947</t>
  </si>
  <si>
    <t>L0948</t>
  </si>
  <si>
    <t>B0948</t>
  </si>
  <si>
    <t>L0949</t>
  </si>
  <si>
    <t>B0949</t>
  </si>
  <si>
    <t>L0950</t>
  </si>
  <si>
    <t>B0950</t>
  </si>
  <si>
    <t>L0951</t>
  </si>
  <si>
    <t>B0951</t>
  </si>
  <si>
    <t>L0952</t>
  </si>
  <si>
    <t>B0952</t>
  </si>
  <si>
    <t>L0953</t>
  </si>
  <si>
    <t>B0953</t>
  </si>
  <si>
    <t>L0954</t>
  </si>
  <si>
    <t>B0954</t>
  </si>
  <si>
    <t>L0955</t>
  </si>
  <si>
    <t>B0955</t>
  </si>
  <si>
    <t>L0956</t>
  </si>
  <si>
    <t>B0956</t>
  </si>
  <si>
    <t>L0957</t>
  </si>
  <si>
    <t>B0957</t>
  </si>
  <si>
    <t>L0958</t>
  </si>
  <si>
    <t>B0958</t>
  </si>
  <si>
    <t>L0959</t>
  </si>
  <si>
    <t>B0959</t>
  </si>
  <si>
    <t>L0960</t>
  </si>
  <si>
    <t>B0960</t>
  </si>
  <si>
    <t>L0961</t>
  </si>
  <si>
    <t>B0961</t>
  </si>
  <si>
    <t>L0962</t>
  </si>
  <si>
    <t>B0962</t>
  </si>
  <si>
    <t>L0963</t>
  </si>
  <si>
    <t>B0963</t>
  </si>
  <si>
    <t>L0964</t>
  </si>
  <si>
    <t>B0964</t>
  </si>
  <si>
    <t>L0965</t>
  </si>
  <si>
    <t>B0965</t>
  </si>
  <si>
    <t>L0966</t>
  </si>
  <si>
    <t>B0966</t>
  </si>
  <si>
    <t>L0967</t>
  </si>
  <si>
    <t>B0967</t>
  </si>
  <si>
    <t>L0968</t>
  </si>
  <si>
    <t>B0968</t>
  </si>
  <si>
    <t>L0969</t>
  </si>
  <si>
    <t>B0969</t>
  </si>
  <si>
    <t>L0970</t>
  </si>
  <si>
    <t>B0970</t>
  </si>
  <si>
    <t>L0971</t>
  </si>
  <si>
    <t>B0971</t>
  </si>
  <si>
    <t>L0972</t>
  </si>
  <si>
    <t>B0972</t>
  </si>
  <si>
    <t>L0973</t>
  </si>
  <si>
    <t>B0973</t>
  </si>
  <si>
    <t>L0974</t>
  </si>
  <si>
    <t>B0974</t>
  </si>
  <si>
    <t>L0975</t>
  </si>
  <si>
    <t>B0975</t>
  </si>
  <si>
    <t>L0976</t>
  </si>
  <si>
    <t>B0976</t>
  </si>
  <si>
    <t>L0977</t>
  </si>
  <si>
    <t>B0977</t>
  </si>
  <si>
    <t>L0978</t>
  </si>
  <si>
    <t>B0978</t>
  </si>
  <si>
    <t>L0979</t>
  </si>
  <si>
    <t>B0979</t>
  </si>
  <si>
    <t>L0980</t>
  </si>
  <si>
    <t>B0980</t>
  </si>
  <si>
    <t>L0981</t>
  </si>
  <si>
    <t>B0981</t>
  </si>
  <si>
    <t>L0982</t>
  </si>
  <si>
    <t>B0982</t>
  </si>
  <si>
    <t>L0983</t>
  </si>
  <si>
    <t>B0983</t>
  </si>
  <si>
    <t>L0984</t>
  </si>
  <si>
    <t>B0984</t>
  </si>
  <si>
    <t>L0985</t>
  </si>
  <si>
    <t>B0985</t>
  </si>
  <si>
    <t>L0986</t>
  </si>
  <si>
    <t>B0986</t>
  </si>
  <si>
    <t>L0987</t>
  </si>
  <si>
    <t>B0987</t>
  </si>
  <si>
    <t>L0988</t>
  </si>
  <si>
    <t>B0988</t>
  </si>
  <si>
    <t>L0989</t>
  </si>
  <si>
    <t>B0989</t>
  </si>
  <si>
    <t>L0990</t>
  </si>
  <si>
    <t>B0990</t>
  </si>
  <si>
    <t>L0991</t>
  </si>
  <si>
    <t>B0991</t>
  </si>
  <si>
    <t>L0992</t>
  </si>
  <si>
    <t>B0992</t>
  </si>
  <si>
    <t>L0993</t>
  </si>
  <si>
    <t>B0993</t>
  </si>
  <si>
    <t>L0994</t>
  </si>
  <si>
    <t>B0994</t>
  </si>
  <si>
    <t>L0995</t>
  </si>
  <si>
    <t>B0995</t>
  </si>
  <si>
    <t>L0996</t>
  </si>
  <si>
    <t>B0996</t>
  </si>
  <si>
    <t>L0997</t>
  </si>
  <si>
    <t>B0997</t>
  </si>
  <si>
    <t>L0998</t>
  </si>
  <si>
    <t>B0998</t>
  </si>
  <si>
    <t>L0999</t>
  </si>
  <si>
    <t>B0999</t>
  </si>
  <si>
    <t>L1000</t>
  </si>
  <si>
    <t>B1000</t>
  </si>
  <si>
    <t>Months on Book(age Loan)</t>
  </si>
  <si>
    <t>Profit/Loss for Each Loan</t>
  </si>
  <si>
    <t>Debt to Income(DTI)</t>
  </si>
  <si>
    <t>Loan-to-value(LTV)</t>
  </si>
  <si>
    <t>Grand Total</t>
  </si>
  <si>
    <t>Sum of Loan Amount</t>
  </si>
  <si>
    <t>Count of Loan ID</t>
  </si>
  <si>
    <t>Loan_Status</t>
  </si>
  <si>
    <t>Loan_Grade</t>
  </si>
  <si>
    <t>(All)</t>
  </si>
  <si>
    <t>Total Funded 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</si>
  <si>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</si>
  <si>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</si>
  <si>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</si>
  <si>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</si>
  <si>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</si>
  <si>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</si>
  <si>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</si>
  <si>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</si>
  <si>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</si>
  <si>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</si>
  <si>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</si>
  <si>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</si>
  <si>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Issued_Date</t>
  </si>
  <si>
    <t>Loan_Intent</t>
  </si>
  <si>
    <t>Metric</t>
  </si>
  <si>
    <t>Total Number of Loans</t>
  </si>
  <si>
    <t>Average Term (months)</t>
  </si>
  <si>
    <t>Average Loan Duration (years)</t>
  </si>
  <si>
    <t>Values</t>
  </si>
  <si>
    <t>Goal Seek Analysis</t>
  </si>
  <si>
    <t>Expected Monthly Payments</t>
  </si>
  <si>
    <t>Total expected Payments</t>
  </si>
  <si>
    <t>Corrected Interested Rate</t>
  </si>
  <si>
    <t>Original average Interest Rate (annual %)</t>
  </si>
  <si>
    <t>New Average Interest rate Before Goal Seek</t>
  </si>
  <si>
    <t>New Average Interest rate After Goal seek</t>
  </si>
  <si>
    <t>Total Profit/Loss After Goal Seek</t>
  </si>
  <si>
    <t>What average interest rate must the bank charge to achieve a total portfolio profit of ₹50000, assuming all other variables remain constant?"</t>
  </si>
  <si>
    <t>At 26% Interest Rates Banks get Profit of 50000</t>
  </si>
  <si>
    <t>Scenario Manager</t>
  </si>
  <si>
    <t>1)Assume a strong economy with a 5% decrease in the default rate and a 10% increase in the average interest rate for new loans.</t>
  </si>
  <si>
    <t>Default Rate</t>
  </si>
  <si>
    <t>Total Porfolio Project</t>
  </si>
  <si>
    <t>$B$7</t>
  </si>
  <si>
    <t>$B$10</t>
  </si>
  <si>
    <t>$B$11</t>
  </si>
  <si>
    <t>Optimistic (strong Economy)</t>
  </si>
  <si>
    <t>Pessimistic(Weak Economy)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</si>
  <si>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</si>
  <si>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</si>
  <si>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</si>
  <si>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</si>
  <si>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</si>
  <si>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</si>
  <si>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</si>
  <si>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Muthyala Chaitrika on 17-09-2025
Modified by Muthyala Chaitrika on 17-09-2025</t>
  </si>
  <si>
    <t>2)Assume a weak economy with a 15% increase in thedefault rate and a 5% decrease in the average interest rate for new loans.</t>
  </si>
  <si>
    <t>row input</t>
  </si>
  <si>
    <t>averageinput</t>
  </si>
  <si>
    <t>column input</t>
  </si>
  <si>
    <t>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</si>
</sst>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2" fontId="0" fillId="0" borderId="11" xfId="0" applyNumberFormat="1" applyBorder="1"/>
    <xf numFmtId="0" fontId="18" fillId="33" borderId="12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0" fillId="0" borderId="13" xfId="0" applyBorder="1"/>
    <xf numFmtId="0" fontId="19" fillId="34" borderId="0" xfId="0" applyFont="1" applyFill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right"/>
    </xf>
    <xf numFmtId="0" fontId="21" fillId="33" borderId="12" xfId="0" applyFont="1" applyFill="1" applyBorder="1" applyAlignment="1">
      <alignment horizontal="right"/>
    </xf>
    <xf numFmtId="9" fontId="0" fillId="35" borderId="0" xfId="0" applyNumberFormat="1" applyFill="1"/>
    <xf numFmtId="0" fontId="2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2" formatCode="0.00"/>
    </dxf>
    <dxf>
      <numFmt numFmtId="2" formatCode="0.00"/>
    </dxf>
    <dxf>
      <numFmt numFmtId="164" formatCode="&quot;₹&quot;\ #,##0.00"/>
    </dxf>
    <dxf>
      <numFmt numFmtId="164" formatCode="&quot;₹&quot;\ #,##0.00"/>
    </dxf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30" formatCode="@"/>
    </dxf>
    <dxf>
      <numFmt numFmtId="164" formatCode="&quot;₹&quot;\ #,##0.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4" formatCode="0.00%"/>
    </dxf>
    <dxf>
      <numFmt numFmtId="164" formatCode="&quot;₹&quot;\ #,##0.00"/>
    </dxf>
    <dxf>
      <numFmt numFmtId="30" formatCode="@"/>
    </dxf>
    <dxf>
      <numFmt numFmtId="2" formatCode="0.00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[banking_loan_raw_data - Copy.xlsx]Pivot Table analyze!PivotTable4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Funded</a:t>
            </a:r>
            <a:r>
              <a:rPr lang="en-IN" baseline="0"/>
              <a:t> Amount And Issued Loans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analyze'!$J$4</c:f>
              <c:strCache>
                <c:ptCount val="1"/>
                <c:pt idx="0">
                  <c:v>Total Funded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analyze'!$I$5:$I$17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analyze'!$J$5:$J$17</c:f>
              <c:numCache>
                <c:formatCode>"₹"\ #,##0.00</c:formatCode>
                <c:ptCount val="12"/>
                <c:pt idx="0">
                  <c:v>2092739</c:v>
                </c:pt>
                <c:pt idx="1">
                  <c:v>1755960</c:v>
                </c:pt>
                <c:pt idx="2">
                  <c:v>1730459</c:v>
                </c:pt>
                <c:pt idx="3">
                  <c:v>2165874</c:v>
                </c:pt>
                <c:pt idx="4">
                  <c:v>1811797</c:v>
                </c:pt>
                <c:pt idx="5">
                  <c:v>1483335</c:v>
                </c:pt>
                <c:pt idx="6">
                  <c:v>1596365</c:v>
                </c:pt>
                <c:pt idx="7">
                  <c:v>1649022</c:v>
                </c:pt>
                <c:pt idx="8">
                  <c:v>1511440</c:v>
                </c:pt>
                <c:pt idx="9">
                  <c:v>1991319</c:v>
                </c:pt>
                <c:pt idx="10">
                  <c:v>1551289</c:v>
                </c:pt>
                <c:pt idx="11">
                  <c:v>1915945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E-4404-9647-25ED4971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57279"/>
        <c:axId val="1096853439"/>
      </c:lineChart>
      <c:lineChart>
        <c:grouping val="standard"/>
        <c:varyColors val="0"/>
        <c:ser>
          <c:idx val="1"/>
          <c:order val="1"/>
          <c:tx>
            <c:strRef>
              <c:f>'Pivot Table analyze'!$K$4</c:f>
              <c:strCache>
                <c:ptCount val="1"/>
                <c:pt idx="0">
                  <c:v>Count of Loan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analyze'!$I$5:$I$17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analyze'!$K$5:$K$17</c:f>
              <c:numCache>
                <c:formatCode>General</c:formatCode>
                <c:ptCount val="12"/>
                <c:pt idx="0">
                  <c:v>90</c:v>
                </c:pt>
                <c:pt idx="1">
                  <c:v>81</c:v>
                </c:pt>
                <c:pt idx="2">
                  <c:v>88</c:v>
                </c:pt>
                <c:pt idx="3">
                  <c:v>93</c:v>
                </c:pt>
                <c:pt idx="4">
                  <c:v>97</c:v>
                </c:pt>
                <c:pt idx="5">
                  <c:v>73</c:v>
                </c:pt>
                <c:pt idx="6">
                  <c:v>78</c:v>
                </c:pt>
                <c:pt idx="7">
                  <c:v>80</c:v>
                </c:pt>
                <c:pt idx="8">
                  <c:v>68</c:v>
                </c:pt>
                <c:pt idx="9">
                  <c:v>90</c:v>
                </c:pt>
                <c:pt idx="10">
                  <c:v>76</c:v>
                </c:pt>
                <c:pt idx="11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E-4404-9647-25ED4971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25119"/>
        <c:axId val="1096820799"/>
      </c:lineChart>
      <c:catAx>
        <c:axId val="1096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853439"/>
        <c:crosses val="autoZero"/>
        <c:auto val="1"/>
        <c:lblAlgn val="ctr"/>
        <c:lblOffset val="100"/>
        <c:noMultiLvlLbl val="0"/>
      </c:catAx>
      <c:valAx>
        <c:axId val="10968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857279"/>
        <c:crosses val="autoZero"/>
        <c:crossBetween val="between"/>
      </c:valAx>
      <c:valAx>
        <c:axId val="1096820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825119"/>
        <c:crosses val="max"/>
        <c:crossBetween val="between"/>
      </c:valAx>
      <c:catAx>
        <c:axId val="1096825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68207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[banking_loan_raw_data - Copy.xlsx]Pivot Table analyze!PivotTable3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 Amount By Intent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analyze'!$F$4</c:f>
              <c:strCache>
                <c:ptCount val="1"/>
                <c:pt idx="0">
                  <c:v>Sum of Loan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B1-443D-A774-2C6071A453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B1-443D-A774-2C6071A453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B1-443D-A774-2C6071A453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B1-443D-A774-2C6071A453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B1-443D-A774-2C6071A45341}"/>
              </c:ext>
            </c:extLst>
          </c:dPt>
          <c:cat>
            <c:strRef>
              <c:f>'Pivot Table analyze'!$E$5:$E$10</c:f>
              <c:strCache>
                <c:ptCount val="5"/>
                <c:pt idx="0">
                  <c:v>credit card</c:v>
                </c:pt>
                <c:pt idx="1">
                  <c:v>debt consolidation</c:v>
                </c:pt>
                <c:pt idx="2">
                  <c:v>home improvement</c:v>
                </c:pt>
                <c:pt idx="3">
                  <c:v>other</c:v>
                </c:pt>
                <c:pt idx="4">
                  <c:v>small business</c:v>
                </c:pt>
              </c:strCache>
            </c:strRef>
          </c:cat>
          <c:val>
            <c:numRef>
              <c:f>'Pivot Table analyze'!$F$5:$F$10</c:f>
              <c:numCache>
                <c:formatCode>"₹"\ #,##0.00</c:formatCode>
                <c:ptCount val="5"/>
                <c:pt idx="0">
                  <c:v>4212767</c:v>
                </c:pt>
                <c:pt idx="1">
                  <c:v>3788403</c:v>
                </c:pt>
                <c:pt idx="2">
                  <c:v>4371262</c:v>
                </c:pt>
                <c:pt idx="3">
                  <c:v>4432165</c:v>
                </c:pt>
                <c:pt idx="4">
                  <c:v>4450947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B1-443D-A774-2C6071A45341}"/>
            </c:ext>
          </c:extLst>
        </c:ser>
        <c:ser>
          <c:idx val="1"/>
          <c:order val="1"/>
          <c:tx>
            <c:strRef>
              <c:f>'Pivot Table analyze'!$G$4</c:f>
              <c:strCache>
                <c:ptCount val="1"/>
                <c:pt idx="0">
                  <c:v>Count of Loan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CB1-443D-A774-2C6071A453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CB1-443D-A774-2C6071A453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ECB1-443D-A774-2C6071A453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ECB1-443D-A774-2C6071A453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ECB1-443D-A774-2C6071A45341}"/>
              </c:ext>
            </c:extLst>
          </c:dPt>
          <c:cat>
            <c:strRef>
              <c:f>'Pivot Table analyze'!$E$5:$E$10</c:f>
              <c:strCache>
                <c:ptCount val="5"/>
                <c:pt idx="0">
                  <c:v>credit card</c:v>
                </c:pt>
                <c:pt idx="1">
                  <c:v>debt consolidation</c:v>
                </c:pt>
                <c:pt idx="2">
                  <c:v>home improvement</c:v>
                </c:pt>
                <c:pt idx="3">
                  <c:v>other</c:v>
                </c:pt>
                <c:pt idx="4">
                  <c:v>small business</c:v>
                </c:pt>
              </c:strCache>
            </c:strRef>
          </c:cat>
          <c:val>
            <c:numRef>
              <c:f>'Pivot Table analyze'!$G$5:$G$10</c:f>
              <c:numCache>
                <c:formatCode>General</c:formatCode>
                <c:ptCount val="5"/>
                <c:pt idx="0">
                  <c:v>191</c:v>
                </c:pt>
                <c:pt idx="1">
                  <c:v>187</c:v>
                </c:pt>
                <c:pt idx="2">
                  <c:v>197</c:v>
                </c:pt>
                <c:pt idx="3">
                  <c:v>211</c:v>
                </c:pt>
                <c:pt idx="4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B1-443D-A774-2C6071A45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[banking_loan_raw_data - Copy.xlsx]Pivot Table analyze!PivotTable1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</a:t>
            </a:r>
            <a:r>
              <a:rPr lang="en-US" baseline="0"/>
              <a:t> Amount By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analyze'!$B$4</c:f>
              <c:strCache>
                <c:ptCount val="1"/>
                <c:pt idx="0">
                  <c:v>Sum of Loan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C9-46AC-8DC4-4C6C67D9BA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C9-46AC-8DC4-4C6C67D9BA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C9-46AC-8DC4-4C6C67D9BA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C9-46AC-8DC4-4C6C67D9BA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C9-46AC-8DC4-4C6C67D9BA63}"/>
              </c:ext>
            </c:extLst>
          </c:dPt>
          <c:cat>
            <c:strRef>
              <c:f>'Pivot Table analyze'!$A$5:$A$10</c:f>
              <c:strCache>
                <c:ptCount val="5"/>
                <c:pt idx="0">
                  <c:v>Charged Off</c:v>
                </c:pt>
                <c:pt idx="1">
                  <c:v>Current</c:v>
                </c:pt>
                <c:pt idx="2">
                  <c:v>Fully Paid</c:v>
                </c:pt>
                <c:pt idx="3">
                  <c:v>In Grace Period</c:v>
                </c:pt>
                <c:pt idx="4">
                  <c:v>Late (31-120 days)</c:v>
                </c:pt>
              </c:strCache>
            </c:strRef>
          </c:cat>
          <c:val>
            <c:numRef>
              <c:f>'Pivot Table analyze'!$B$5:$B$10</c:f>
              <c:numCache>
                <c:formatCode>"₹"\ #,##0.00</c:formatCode>
                <c:ptCount val="5"/>
                <c:pt idx="0">
                  <c:v>2112176</c:v>
                </c:pt>
                <c:pt idx="1">
                  <c:v>6467779</c:v>
                </c:pt>
                <c:pt idx="2">
                  <c:v>11729795</c:v>
                </c:pt>
                <c:pt idx="3">
                  <c:v>248118</c:v>
                </c:pt>
                <c:pt idx="4">
                  <c:v>697676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C9-46AC-8DC4-4C6C67D9BA63}"/>
            </c:ext>
          </c:extLst>
        </c:ser>
        <c:ser>
          <c:idx val="1"/>
          <c:order val="1"/>
          <c:tx>
            <c:strRef>
              <c:f>'Pivot Table analyze'!$C$4</c:f>
              <c:strCache>
                <c:ptCount val="1"/>
                <c:pt idx="0">
                  <c:v>Count of Loan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DC9-46AC-8DC4-4C6C67D9BA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DC9-46AC-8DC4-4C6C67D9BA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DC9-46AC-8DC4-4C6C67D9BA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DC9-46AC-8DC4-4C6C67D9BA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ADC9-46AC-8DC4-4C6C67D9BA63}"/>
              </c:ext>
            </c:extLst>
          </c:dPt>
          <c:cat>
            <c:strRef>
              <c:f>'Pivot Table analyze'!$A$5:$A$10</c:f>
              <c:strCache>
                <c:ptCount val="5"/>
                <c:pt idx="0">
                  <c:v>Charged Off</c:v>
                </c:pt>
                <c:pt idx="1">
                  <c:v>Current</c:v>
                </c:pt>
                <c:pt idx="2">
                  <c:v>Fully Paid</c:v>
                </c:pt>
                <c:pt idx="3">
                  <c:v>In Grace Period</c:v>
                </c:pt>
                <c:pt idx="4">
                  <c:v>Late (31-120 days)</c:v>
                </c:pt>
              </c:strCache>
            </c:strRef>
          </c:cat>
          <c:val>
            <c:numRef>
              <c:f>'Pivot Table analyze'!$C$5:$C$10</c:f>
              <c:numCache>
                <c:formatCode>General</c:formatCode>
                <c:ptCount val="5"/>
                <c:pt idx="0">
                  <c:v>105</c:v>
                </c:pt>
                <c:pt idx="1">
                  <c:v>310</c:v>
                </c:pt>
                <c:pt idx="2">
                  <c:v>541</c:v>
                </c:pt>
                <c:pt idx="3">
                  <c:v>11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DC9-46AC-8DC4-4C6C67D9B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[banking_loan_raw_data - Copy.xlsx]Pivot Table analyze!PivotTable2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</a:t>
            </a:r>
            <a:r>
              <a:rPr lang="en-US" baseline="0"/>
              <a:t> Amount By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analyze'!$B$15</c:f>
              <c:strCache>
                <c:ptCount val="1"/>
                <c:pt idx="0">
                  <c:v>Sum of Loan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7-4687-8B04-53A9989D80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7-4687-8B04-53A9989D80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7-4687-8B04-53A9989D80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7-4687-8B04-53A9989D80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7-4687-8B04-53A9989D80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5B7-4687-8B04-53A9989D80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5B7-4687-8B04-53A9989D809C}"/>
              </c:ext>
            </c:extLst>
          </c:dPt>
          <c:cat>
            <c:strRef>
              <c:f>'Pivot Table analyze'!$A$16:$A$23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'Pivot Table analyze'!$B$16:$B$23</c:f>
              <c:numCache>
                <c:formatCode>"₹"\ #,##0.00</c:formatCode>
                <c:ptCount val="7"/>
                <c:pt idx="0">
                  <c:v>5338618</c:v>
                </c:pt>
                <c:pt idx="1">
                  <c:v>4482846</c:v>
                </c:pt>
                <c:pt idx="2">
                  <c:v>3235951</c:v>
                </c:pt>
                <c:pt idx="3">
                  <c:v>3264798</c:v>
                </c:pt>
                <c:pt idx="4">
                  <c:v>2320669</c:v>
                </c:pt>
                <c:pt idx="5">
                  <c:v>1605848</c:v>
                </c:pt>
                <c:pt idx="6">
                  <c:v>1006814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5B7-4687-8B04-53A9989D809C}"/>
            </c:ext>
          </c:extLst>
        </c:ser>
        <c:ser>
          <c:idx val="1"/>
          <c:order val="1"/>
          <c:tx>
            <c:strRef>
              <c:f>'Pivot Table analyze'!$C$15</c:f>
              <c:strCache>
                <c:ptCount val="1"/>
                <c:pt idx="0">
                  <c:v>Count of Loan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5B7-4687-8B04-53A9989D80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5B7-4687-8B04-53A9989D80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5B7-4687-8B04-53A9989D80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5B7-4687-8B04-53A9989D80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5B7-4687-8B04-53A9989D80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B5B7-4687-8B04-53A9989D80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B5B7-4687-8B04-53A9989D809C}"/>
              </c:ext>
            </c:extLst>
          </c:dPt>
          <c:cat>
            <c:strRef>
              <c:f>'Pivot Table analyze'!$A$16:$A$23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'Pivot Table analyze'!$C$16:$C$23</c:f>
              <c:numCache>
                <c:formatCode>General</c:formatCode>
                <c:ptCount val="7"/>
                <c:pt idx="0">
                  <c:v>250</c:v>
                </c:pt>
                <c:pt idx="1">
                  <c:v>206</c:v>
                </c:pt>
                <c:pt idx="2">
                  <c:v>154</c:v>
                </c:pt>
                <c:pt idx="3">
                  <c:v>159</c:v>
                </c:pt>
                <c:pt idx="4">
                  <c:v>106</c:v>
                </c:pt>
                <c:pt idx="5">
                  <c:v>81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5B7-4687-8B04-53A9989D8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State Wise Loan 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State Wise Loan Amount</a:t>
          </a:r>
        </a:p>
      </cx:txPr>
    </cx:title>
    <cx:plotArea>
      <cx:plotAreaRegion>
        <cx:series layoutId="regionMap" uniqueId="{EECD9F1F-2CE6-4B2A-9682-C1C5957C0828}">
          <cx:tx>
            <cx:txData>
              <cx:f>_xlchart.v5.2</cx:f>
              <cx:v>Sum of Loan Amount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1HtZb9xIl+VfKfh56Ip9aXQ1MGQqtVpeZHnKfiFkW8WdQQZ3/vo5VKrcVpZbnvrwYYDSgxJKLhF3
P/fc0H9+mf/jS3l/53+Zq7Lu/uPL/NuLtO+b//j11+5Lel/ddS+r7It3nfujf/nFVb+6P/7Ivtz/
+tXfTVmd/MoIFb9+Se98fz+/+K//xNuSe3flvtz1mavfDvd+eXffDWXfPXPth5d+uftaZfUu63qf
fenpby+i//3il/u6z/rl/dLc//biyfUXv/x6/Ja/rPhLiU31w1c8y/VLJoVSllry8ENf/FK6Onm8
HFBqXyqqmaaC2oefP9e+vqvwfHRXZn84X2d3f37/oz097Oju61d/33UQ5+Hz6bNPZDiI+MUNdb9p
LYECf3txW2f9/ddfbvq7/r578UvWuehwQ+Q2QW5vHiT/9ane/+s/j76ALo6++c40x4r72aW/WOb8
6jkt/D3LCPKSMkENV+KgePvUMsa+pMIoLo38dv3gFQfLnJdlVrsMqvqffeXHdvnvJ4+sson3D7TK
/t9oFWZeSislFfwQLuQoXgx7KYzmgpnHG/if+j9YZV86n339F4Ll24NHNtmE+wfa5PR//6mXH+WL
vxcpnL1UwjAjLP1hDjP8pRCCa0HM4fqRTU7vnU/+lQT27cEjm2zC/QNt8ur832cTIV4aLbTV5rFs
mKPsJV9qTqy2KDwPP+rPtQ9x8ir7kmbJXf3ntz/ykh9nr/9+8sgqm3j/QKtcR8/p4G9GinwpueVa
QvUPP/qpVTRqipHcKKUOkXJklWvn+/SX6M471JZ/IYkdP39koU3Uf6KFPv77LCTYS8stE5yzb7nq
ezym5UuFK1LRR1RwbKH76ZePzhfP7ejHcXP97cljq0C8f6BVXp89p4O/FzfAYoKi6lv9GDfH2Yy9
xBWOuq+/We17LPY6zdxzu/mxRQ5PHVljE+sfaI03/8Z6D2sYi5blsZqTYwym9UvDjbH6O2t9b403
93XdLeV49y91LU+fPrLOJuY/0Drvf3/OO/9erHD6UihuhKE/RmPWvuTIbrAOO9QgxNL31nl/P991
f371/172Hx87sscm2D/AHs9v8fv+7cmdf7fXty8l4VIDCn/LUt/XFliGbP0mt4+1RfxphgMmO+rA
/+dt/TidHT3+RJL/T+39/9z6f+NIdnf93ckDufJd9//81QdxQfYcPfro1QcXfiLtn2o9//rbCyag
5W+UzfaKJ9FwpLSDzr89d3/X9b+9CJR6aTXnSmpYz1JBAAqm++0SmJuXkjJLjOUSPI9BsNUbiPvt
haYvuRQa5maGMvnil84N2/fUAIEw1DpLwfpYUD/f2Kw3rlwSV3/TxuPfv9RD9cZldd+BT0Jv1Rxu
23a5rUgZsYpyppXl6NJw/cvdOzBmuJv+r5LmvqZTIe8NjfvBnrBGNEEZkWbM1g9SDk1xJwIvu33d
Lt0idj2bZTpHgYvJ56T2og4ix+ZCX9hULsOusEHdnk22KrtXpayaYAldMcvmsyz6fHY76KrMeZRo
Lei9nt0yvCvTWZd3xsgm/sIr3qrrRGVtw8OKZh22Ihrpq9cpJf1U75JS+qIJ3SSr6orqpcWWk6qi
yyWreJ3/EXSjwzPfmfQHSgLqfqIjS4D4rATRsxFxjMAjvteRplU2pCo19/Hk6rw96ytRirNSjJ3X
Z2uX9NkUrVkDJq4kccbi/fPLU3a8vtbALgCdhsNS2MzT9decm04RlX3NacGLLOodlzwNrWVBm+/9
PCW+3/m0T0QaBiJYm/rNJPjSsYiKVU38oldp3RWhcy339NpK0+La85uEC3+vI01QNEB3Wb4h380t
n+5xTrOApZ4HX1XgR8J2yaoT3e5LI3pOwtr3Sn0qJIl7dIHfwu3nttnWFVZoxiRh1vDjdZthcdoF
3HxNFvicCkfSlN3vqYhZnYRTng3Z6zoGj9yHaeoYU+Hzy9u/iK1RScFuWCENQww9FTuRYxaQOeVf
A13qlkdyIkreIZCC/tytmS6vs4A6+ooX7TLcFB0haxp2aVZCKc/vBBnhqQEkA8sipVFSQRv8yAC9
yki+FHX8JbZrLf2pa5sqXk6CuOrscroYP8Mqzy/5V+GNNkooaYglqErkqfCpTuMyX4j/KtSEKN8v
VK202Es/DZ04yUws1Cc/QOtt2Cmt1SdHltHbkzFzpJl+4gj0KJNpIi0RiBIEKkc6NUe7SeyaS9v0
wec087oKzuY+3QKiml0KrnqYcrGKKKu6hTXhbBnHrmRG0uGmalS+RHVAfX1jq7Ty9a6VzrN31ZjV
3efndbbl0+/yraaUEyGIkFQjh4M8fqqzYYqNJ+06f5597+EEZCgIlEXmicsgnD0fg5uGFe0WNP3k
to+sSYa/qyxKlQYMJEDpgguktqfbMC3r+qVT7nNdygA5PEf2WqdwXEi/yEseS+T9Lhl8cVflskZG
9U3lqTwzQR6MRdimyLZb5l9SPFVnazleirloXPWTtEKPfQwDDq40U9owWFipo/o086lubL3yz13M
VFCd5H3XlMObdu2zpo6mdmmxuUBXI665pa3csjPFugQ3U9PE5531ZZ5E1bqS5bJK27qPw9oSFffR
IElQvlOVTdYqYtzOSIksyBdaX5DVlnhrkcVT2/4kTCk9cgCmKLojqwjlUoGrPsoY8My6Heux+aSl
k7mMGmIkXDGOB2t9RFcdILXHyyF7loPAteEhnTQ0Nrg0Tz1X7X6Y+M8DWhxncQa0YRFIlDKwTH9x
i2IuuipOXfOp8Yii9oR3hRGvGE35csm7YYE6bDyW64cqnZdFh0PqpzaNkPAn9S5p1zg485XI1w8+
GDp1bTK1AYRZjFVpT4tBbuZxHbdwoWXUcnzX+LxYP6ylKqYiJGW5Fa0M2oeBXG1TfMkXDyRiqnmG
7bjMF3x0K0l6s2tkx7u90sNmu2JOMgCM9mF5a5JgmULj5hyvcAAP2HkW1Bs26BtZFXdzp+q22dvR
0/FGcLf2V94XsQ/LsvKsioIkruazRKC4fqxNHYsPIxkpnEybBDhjbGsHiPJ8bjhO4dC+JloD4wut
JKdHrsHjpU6obcpPK606n4QzI7rpwsnlrjznQzshUTy/4nE2Yhq5iFHUbSpQu49X7Dzp0qni00e+
DpszToPY0h/rdIHircZWqk9xzlc44cSGvkteaSQW+Onz29jg7JOsyLVSTKNwSUaYAEp+mo5WPg5t
YFX1oRJ11fOwd4MM7l2btshGadHV9MTH2mVvxs4kyDhNKl1ykpiejS40Wk/lGPYsaS/L2KibmfvS
LGE3UTW+601AsqiV6+wu4UQkDXMi4qwJRazoFuwpgR+6MQW6OI/zot8ifxSSv2ao980S8sLzeTx9
XuLjvGY4ChTgBqTeOjr0BE8lLlSc1lPb6dtxqAlArPSeAcSO6+a3AiBLnKV0muG2c2E5PpL+AdkG
qtlcmg/5xOKbeFabS7M2Wyt/ljWMbymyXTtC9205Nl12usqlQNTFU7VharqYCtGpaYswel4kdpTZ
DBCQQdlEVoMFwS4cpeqW19Xq8prdmj7liK2+SbYN9AEfttB9iGNwpwv2FqfzFuLIlVtK8U2LQhOk
FDCeznL7yrVFV9yVNtfiLJvKTQ/tMjl1Hbcz7spSvom4JJXq9kWgPd83xo+8ixbUC4j7E9GOOgCI
ZimGhhShQqQA3ntqrX4uqC4Ht9zyZNwyVe9buNZarpn70hNTsDpceteuHzSrt/pYBY7CILOqymQ5
WStF+2RveTBMt0CpHuqYdM7hfXxckU3qLLBwMTGVzZbdBqTNs4w1E9JaD0SCBbM+JvgLPRaFKqpE
QBV9r9Ogj2Q55AiJ1LIcfx30s6XC4u55JRzFqAFcALrSTBq0neQvUJdOq1CLaoP3Y6UdssMB3rLU
zGMRobNMk/pnaeGoHG1LCg5gT1CWiAJqeqp2kjtAyGbW77uBwkP6pe/hUKj90I/IG+HkSTwFbu5C
VfIFCi/HuAZkQdKDliY/l/0brToT5/u4FwbJAAE5vvNgXVABqgCB3881CtWj2ZJ2qqHKuTQ1YgVR
tJkjKebNEEGeUXzYJbfjO+Iqh53IokBtKlS/9anPa1tYDuG+Q4oQfisCSBIUZzv+2lEBDnZBQubl
fZouqozDfih4E8UTifNrxVbhl5M29aoxoWXM5mnofZu1F6Qc+CzDBmgnuPRJFYhXcZVqHrWTm5Mv
JCvJ2RQPQu0KXbvyq8jL1b+rnKpwkGal5fRajJTM687ktZVN1AI/dsN+mqQZr32bxrMLVUUqesWJ
p3ZX197SKJ/7wcehm0275mFaj17MUTIXI4JhXP20lOEcyFzke8voIG5U2S8iichMh2k4beyU0hj4
LU768z7VQGaRXstpXdHWwhWb87lY4iFsuyZX+9HqhO9kFczr+0k5ln0YRJnEOy56RqMF/albQpX0
nd3ZjE1FlMgyOdOM97vWkWm9jG1NyCmdaMr2SdCZlJw0havE7SLHpAhurSPz/H7uZ96/Crq+Dt6h
Yujhq/RK+dtVj0ntwsY5mnZv7byWxWmcgd3Yr06YyoW2cJylkfZr15rPtMpN/TVljRvnHVxlae/t
0E8TiYpy6mh+1sd1K80OfYAs1WlcBYW6tlQHRXE6qoZ1ZXqfmpr30PJMufHi1crdCJdeqe+a9C1X
pFfkpK5F0+jzwcZZWl7Vci7a5CQfk34aryYZJ1m2j0U1DfJdXDPenqtcpInZw1cUL8JmXAnKetmZ
bLJhEgjV9rs09mu+nE9JF6TZ6ZRVqDZRYSeBBDs22SB/d8GgZHcO55iCOJo4YAu9HhqgLhv2Czez
el0yrfHRH74MsqzENQxrBJZbXSfaz+vQWjZe5Mo3CTujcxBoHS25LAZ9Otc5rcpQinGri0QGGcRJ
uERRuZvjRREb5TK1Mnm9TM3U6Dd5HORTudcFD1hzXgyLNeNrlXOZ2bC1duMktO9lWnzQSRwH66UQ
ZQdNBUuLlP0KWbtN5WXAY6/LK5q1GS3f5PmUm/hkypEIkhOXUY69I2VtW1rGoCTshCTpkrU70hS5
N7u6J4Gsf2cJq7FelZfW3g6JadvIow+GZpkZMlSQiKp0ewn2D8gStq3dML1IO0gfNSmtudrn6bRp
jJd9gQ/XpX1wU1d6S/li7BOjIzv1Dg6w1sAbp731Fe5rDqKmvVyhvjbX+EEt6WKsVqYUTWZNs808
tBEpk/+HlvOm51rYHFxSMAQepgjqwqTivm3R0LR7n2VAWtFk6KLbKDOpHAJYUAzt8KHP6yGroa8g
Xd1pOqyCzq9MrrctZ7B0s94oeBZW4LjUfo6DeXMw5YPN8nIJ8F1pq00140hxK0qsaSfsYaw7LBs9
yuM95+1nEG4pvpNz49RNIUVseSQmCwIobHRKoYtH74nXzuKVOg824eJ+eVDGAK/x0SPGtXKV21+8
k8UrTjIf3DyqOjjc/qeSD/eBKWDFK82aChugdZCOn4tMNZk/zWq+QOiWrTi/GCaMJxm5QQOeOBvK
g6HcOvZwNXTeg0/Oa2qXWIa0SMdFvbbV4KClkVUlbmENODYfgeaIRxsWZNlAb1JJhi9LnZD2sz1o
0DWIIOS1g0wpy9CjRY2r1UTPlsFs3Tk5mPbgHiouSuhHiQxPnEhdbsLPaknhpwn12zKpSBW+XFxL
dHq7BpkY+gtIyjf1HhxpHZYBu4SQ21to5js8h8kGh3d1fbpt/aDQYJ1W/OFK7oQ+CYisi/x8ZVLP
zWlCwGiRkykbHGLa5snGfHQT7JuNmrWfqUpquE8ngVghvB8Bdl934LK3F7Jx+xBjYvBR1mQLh2qV
2/7rQSXpdDuUSZlk+zoxeG/acprws6JbNO0v+cFXsryzvT59VLnNR4/tzBkv8BJUAIfF8yYrUOdH
2q6K3AK55WbcNW3Q11lEuiTG4jJPcf5y15cNuM0ShAEoG5gpHc61S7ZwHlBf8V2xDCo3+wJgcV4u
uO3K2Z31wpGqikorymoM4y4BbUgtHXB/2rcdPgAaZXldtQN+L9UEEk2SiYIqasHll9dj0ccgBSaf
Y3WaJm78oOp4RhcQL+vm+5NFKs/3M28ZMozxaTmYk7JCia1O5qCObXcuLUrV/JGoOUe+SUrniuLs
kU7O+zL1+X5IS/S7XxbR4WTEWZOnUMcpf4iZ1pkSCuviqYjXDzw1bupvWz6lkzrrD6LPNumgIt7M
awGJimTq5IlaCUWW673Y1EfnZvMa8FWbix/4U9MVEzRAB7bJ22cZw4eHg+P+NgMVGoRZuYJXtoIV
tQ1BWSyqesUb6nGHWujWw45y6OBXB5JlpbL08X6oWx+z8yRuV7xjPVBvMdpysIatFAX40pgWaH2r
Cr1THfUliAl5WRVqi6deTBlI+KQwPVIlV/GCmtctyDT5Hr3eprwh4xtVwAZTgIvPyzrB434pIeXH
CfAsDi6muPM+u7Y830hKN6DcvdJFzFX/VoDGWuKTOc6DJd2rqZFltwN1QZUINUgg9UkknKIlRzG0
MP4aiBVSqbraykYl483dPPMUznfQZN47MNE8IxkfL6ZVVrF+W6zDFNx4gGmwCmvTWvUJ+Rb+FUzN
Cg3kgmwyxE0dIPmjvdxYqjIDXgWytpWbmk/KLmlLP4u5VOW1Um2zxHvBXNcHf0wZzef4BBWNlzLs
SvDfQWRKqv0HMJJT0b8nSZsnSRTLhafzu0kD27Rf7ZiNLfvYxQbUxKkvhrGyUcDWrviwioEJFw6o
DjOafUodMKXW0g50gJdXuWXRiC8DPYZ6wmRq3j1KcrBl2+QgiCMp+bKJ9ZBuynLc8p9dki2bAP1v
wZt11XZH/cDexznbvpOUBLhjSZbtxpiDnahO0Llvs42sjBuEcgK0GF+v/UKbkxyBukWlrbYrjy4L
TIlMZCWGPRgBPPDhWzoNksjPi+c6pMwT82ZIdTK5cCI12HOxrLFl51Nbb1GeBOtGB3aYE+FDAJb1
5+1K4N+CYP5wDd5y23mRYdL46XEh6S1KWgtXCW4OHVud5asuwrxuBvG2OCSs4kA0toZuZHRQthsJ
2XnlhdhVSdW6OExbNQQ3QyYbyNxPmOKNFxlLNhiXihlr6LHctjU8BFzgCtSRMJbDFuQN28aMu3qa
N5/U8cqKLJRpV1fVSZqXiMb9QSHggbekV+BcNd4rOhrklynjpTY/Ib6OGnpwOcgP8GCG5KboX2jl
tMcMAXw1u0mdU9i1TpIZ0TA5pNk2EFsElSOIlzQcs3bb+0+6u6e93ba82gYnZDurjPWPGls/zC6Y
Og2q6pAac3DA2AX6AETS80sdEeiIJoLjBFgLlBV+q62t/27AO5miNTGg5J8+QorZuahtYiFe43zo
5t1WpZtRhyyHhZ3wAiZ7TI7P7+UphSAJgf8Yuh1gxDgcfs6e7iUeOQN9myc3FlM19SmTdMPjXYcT
2yerA3T+mZ7/uiAOsYA4UMYykIv2iFcsUk9oWZH4XTvXKBRJgYp/rpcCae4xsp8XkG603X837ZuE
2xkzqSkzjGIcdbTgXOYiqftSvXvMGFO6bqT9ovgi5X4WnRn3eROv/u0w8SXfVUO95XPukRqCbhWo
Rz/Z0VNPx47QShmL4qWtFKDojojGxZJg0gtv35WHoJqA6xDj81DEyOuZGTOYIBXDgsi0HMUB0CJI
t43kDW+HNRpbdPZ7WXEnSTgjtSwRUn2L2xEfMb3OFo5+MpoO86zmkGafF+LYjDCcIJxITEwopeZ4
yoq62/ZsDsbrtCu2zLQ+AKGmk/XwdgnMIHAI/7mh8o/Wk+TxsOB22Papn+oZaIQZMlw/lr05Sds8
JA6Z1YW+w8Hov7ceKH9qwCwicSNU/5IO+BSDiR6z/PpQlgCSN2vookRc1F27FYznF9zyy3duCofA
+EkgAnEeRYDRPOIzp2WdM7/K4kzXgS9kpKtK80/KI2B+FoJ/XQqmM5jgGYFOXx+nuipm1TIkKjk7
QJFRgh2BH7G2wsfzUh3N1vB2nNCwGMZv/9thFTLrU7vVpE/jfG7sF5KDpn4MK6aKDSp6Xm3t5GTG
uopIJTzTofYlJh1hCSjaRT2vZ32bTwRJ8Cf7OhwR+U7h4DChAouDOwT/52DM8RiTEMyLdJZ2p35l
JO1OmJy3UxIDEWxwf3RrjUF75LoEnK8Nq3hFFxv2MulpdQkUgaNBSeSKBozUFRPgRMibKpZJ4s4W
YBbpruM5K+i8RDHDKOxj17YV2jOfM1G3J1U5rKyPiCOqq3bGS1CAV3ymjqs39jBnLBSaJP46riva
zq+KJB0tjvIMo8oouJocR0jO0ADprNqVQd7ARR6Bkw7wWBoWB7iDzsGgiKmH9HpogYoHbU5pxVBS
0LJu8GQaWQCg7ZhB/1KzAeoG9FODvuZduYHM4IC5GgxtYTfSGLpmYdH1FV3DuvO2znaq0WU+hH9S
MS3KeRo+AqwHZIeJ3wT9rq3ZwIVuRzBe6HkKxU4a47BkVaDbGS8IpihZEpVz1aHPw5yhzMtbDjhu
+bVaeiua81yRYCMputGD/10O/aGdlo63u7QYKtDBYIY0ph9hnvbGxVEwuGQiVdjiFKxkb2xrGz2d
JK0Ssn0vFzuu7j3mINukDdiUMHXt+g7DjfdZAxY82cHPccxhn/qW0jyqKMDwHwta4s5cSDVP7BOV
89Kba9B5cfO2tjYv2EledwFBh07Qx/URjphhxn9SuwW23U0zW/0SkgCMyRgBMlJpokUs8XRV2K7v
1hBj8ilDl2+Nx7w2S0l3KkjZT58VqYol3cUCjUAdVrqu/O81GKFgCM1hFPiYI1vM6RN1ZSrUk3xf
p6ViA9D9A/4DIb/h16Xut2J4cI3yAaXWuizQSnqLkzpNOHqiKooMmziNbbCiYOFUBKN9j+LizE1T
26DcV5lMZJgmyXQjl0zmuyWb4tNMjPwsI3w9r/w8noFhce+0VyyarUyvddaXBFz26N/HcOozkUjX
hYi+9HPum/L3hGRuN1sao0cueX+KJhxUF6vlpWnIJ1cgHOupUVdqypqdFmkK65LA73M9i5PcZcPr
NS97coJuoT8xC+ElPFZVX9JmuGFUNJdeBMllNXb9iexAjeOATHI2usHuUjuZt7pJW5w3aLKvWdfG
uzJtknARdb2TsW0vzMqq/RLXmE7XjRR4tVnqSOS13k945blBn/jZz244xXmM+Gtri/K0mGm5hovN
5T7NibtpBGYGYQnqqAsD7pLbaV7NXRnUEhTDUL2fDMtOCOvJhSA2zUIXBPxKgD7c+76r77tcx29B
amY4R9Vz+5ViBIU+izb03cjyNNs3Sx2c0K7q33WjABGCVLDrlnm44J1filBWk4libePU/J6NzC7n
OBkxfOmYyOmJG5oe7VdWpUs44h8q700vdbUL4sBfVBbHJHaC9vnbeeQF+rfKXcqup20Um9Tdkbxr
rmb8b9llp+jmobHcZrvJOF3MgNmviC7Gc7DywUVW8JTtDLLfVzpNvA7X1dAU7XwTfJyadrpvg2CO
WEbXu67LHcNJhwbHGte1g+emZVOGOMnlh12zTsV8oYakTUJCm+x6oRqJGK1eNE685BfCkLK58HPr
96wZ2KUsqzkEA/1BTssXMsTxtaAIn7Eb+h0oT5KFyVyNeicXx0+E7uvrJhX+49LMwIoEY/ekC4cC
ZzOKSGeJbMJg4OIOE3MXclbWpw4ERshI1b+daV287dKlL6Ki75PbNl3a3/3cVCxs52GOYuqbPMyx
P0yCDbhABN6crpGYzfTGsi4to3od87u8atYQw6fqA/6DtQ2bZqRvLYYb5w3zJho8iS9EVou7zqj5
KsccYsQ4RAxYNO7DeAhadMpDcqVM4LKwpIW98wGalJ0BbsxDmXftGzWpYo9Er1Rks1Wf9dSlb3B+
CGdOptTfMlc3p+Mw09O8GdWd5/HthP79dm2r1Zy2jVjCvK2S+wUKOU17PQwngKfLTe+tjEMvWkyS
i6QPSTqO58oWzWkLfEzDRHf21ta9/cznhr/Pfew+j+u43g9w8N2oHXslcODhlKBS7Nq57W+Ae4NQ
TvV4Ffiu+LQSV5/yksY4MQaa+zpdiEAtm5GRSJ4Z8FSyUGcaA6Oo6er8tJCDv8WZM479j+yCkprv
c8W7j+AL2ze2Tv0ZXUp7U1V+vUy6vD2ZNVIu2vMqu64F6S/8IKY3dRf7994Y8YUXI5IDa5fxWiwV
ggdc22vK++Fy9no6z6aZO/BJpj6NVSV2aNtx8hN0jD1fAx9fxXHq367MpLcGlM7HdjX9exT85AzB
pl+tNOhxtkpl+9LG8gqTd8qjvrLlzqxLzeHvvt6vSeDeFBgNvElm17QRTqyQvZ/y9mPTDyJB07+u
V96K4RIHqAqwFpV7n/DVVsjZ1XzCdWHOKGaR0dis4rUZE46JgQ++BjHD2birRYo1s9FSzcDgOz2A
ajdXheSj7k8I/rWq7MPSNvHVFDTJG7A/5XUglvpD2fs7PJOAgM7oh64CgskHnV/PNsexUNnQ7MK6
hn0agniYojKdyCscQRpuMzaO7WnKSi4im1J9KWLnzd6SqrYXVWqaHebLYg1HzOF3xq6VDvO1t2NY
8bi+dgHOIVwuQauha0Wm3l+1dsQAis6eTue1aKvXfBbBW13brInU7FN3ktrGv8uTbKxOMIpe0ssq
K1y2C3wtcVIzjmlwqseuW98tpvZDerpBD7Kz/5ezM22uE9e3/ifiFIMEouqp+4Jhb2/PsRPHyRtV
nEGAAAmEQOLT37U7/ZzbcXKTOreqK9VO7A0IDf/ht5Ynp3olMWpqE/JSolYw92WUIXIp6WD5eoMq
TmfKxEbi7Zbtypcq7NNrYIQ8qrYIIeLVggLB8kRbZKUz9pFZLzRF4CRG4E4X65JmlzR24di93RPP
47XwbgpzexljswtPjKBTcZx6P85VsxpqH/NAyA5kkOjzuZgDLnpZBiR3j20CmqeIG9K/UT4K9uOG
BLgrw2yKw+st79xYxjP6CzdZj+20Ari3VwoVt8suXtoShgfycgm8M91d74M03xMM/xi6oUL9aJBn
ekzHdLhbFtKxpfJpl/YxCv9GYT0wtF1LG/l4qElk++ZaNugaF8OI8nO5L24ai2TwaEhltpMXY0uo
qsVGtxvZonxbda51F4mA8r9KWdhkKNV1c3SSYtZok1qa+SLe0JVPl3i5DWjusnLoODFFRmSCEiFq
iU+RDuYva47QJJm1j49K8SipxdrENi4RwjWBKsEMAJHbiqxJH3xAVIbAzDLf9iV20gXfoMKgde1n
bEITS+tG97qgYopcXsshi7Km1rFTlN5EwZrad2gyD/yimxj5JNb147434p1o9EeRa9oVSBOGxw3M
Sc0Zn48hDo8Qm0Q6oy2X7Ve9j/vbOWntYW3mvNST3nWRAR/VxTDQ4XEe+7Sa59QXlrUE++u6DJ8X
wfdDpnq0F4XjN+h8srCMnNmmasdhQ+5z0ySPGcCmuWpX1KAwHzBhCnB625dIaflGT6NhtckycW3U
qB7tZBZRWydWfkI1W2RFMLj8NKhuquJx6g9y4vRxlGFU50ujriSnwU0sHbmKNZqpShg01XOkRVUc
c8jLbGaPu4vjvggzHMJVmK+TqXWUqltwjdty0vPGi9xsoSsnKbqSpGbVRR4NHGwrQE17MikervYo
vj/uHM4BHP346dih71fNWJRbsXs53+KUx+HfprKv2g7xBW6BP+DUaQ82y9PSjrp56loRfURF0B0A
E+VHFebDIdNZdx904VyuQ9o8h+Pwru9AqAkkbocs5t0HtcWLKmii1Ick5POljRPuCj67jpUtiraX
XMd4aBGi8t66tUQSntx1SEsu1y1qP8smyT5KLqJnGSXb9YqOckX1pE4JStlPaArE8rynOV0kXTjd
pJwniFuxOZ4nIflM5DlJ9+NwPrVdbF7UyoK27tMWDVoUuVV6GunYqtLMrVvQA9sVipjZ1kVl0mMf
KdKg7ehNr0380jTNIou4xz0UXZ81rJT43BJlOcyJxmt6GlIbZxVS+LWfEWtJcTlotbzXyNqaUuok
CT/i4N3mIg/Ytl4Ei0yrRXfBRTvR+N2ZZzhE+ypt0fpA31Hquhe7Mo3jAZnnQVkOSktxmlyjpThf
aQ/YpZgFQpprZ6x+kfHi2tKg/LkW7dq7z8visVawKJGnWY3q6pcV3bS1QKdwrcduTS5RPBdAuVq3
I5gHzvqVAG3lhyFrlivikb8VAcKRper5FNA6mAawyOG+0qfF9P2HTK+ulCYxVR8GU3hrtyx6RNeP
5aCVEMMV6bI1/XFDUHWJ3W/cajc1TYdQLkfoCbokULdJs0VBafmZEPRDSHU96xXKB5AymEQlaYam
I3I9iDVFi2eQZScRpM31OY1dS+6nNkZMnYx8fx6NHeVdrKLNVMgquMSWlqdq1+UcWdH7YxDG3Uju
UptwVshoapNPPXDWYCzXgLmOH9DIky68kY1KVV4i23ZEF3ZvBmPLDAcu9VWDvhrrCwvKnPhqXD0f
5JVnHCWd0lgkYPq+X1G1SgoH/Dy3h9nqqX0WQhIlqg1LBe0dqISScS5WN6l0OQjEauPJNjYYvpnJ
uJXWDbisYazphB7gIw9j9ISOGgDXMlazJ0HY3XdWS7wHEgDjsh0Ia/QmVuD3ePyvQ5BnIcbRdKOv
ct04+kxnGjeP34vIgT43QpY+P5ds44g7fQUh5RkpAMdw7s9gHe7ZF0F46NIjeO8d622KTN5+sHpr
gqYYGQpwATJb3m0pjghsx8uTbVBQYNcLAkp3G3Z56ElphbGTPO7ouuFt4cjrVPeSMDuuQ0X7xfrx
KrF4vL2ARU8cmxIwTjLwx2Shuk3rFABtm1yG1k5egY9qF8Q4yB3EdNCaddiPg0VVEnTUTQzIDKG7
zrFj+rxFEMXIsV2ywXuN6vCKCm9bAvWy/UZqMTrS9rXeQALlqB2Mil3vCP1YzYM+5ejOrTzXtojI
lJM683tCjuhHDk+a2f5dAOpnKWIFUVxBLNZODQpm+BKOElEWqPxmlrVKTd5U6wx+xhV7PKEpuqfW
/0X/X+atWO8pqN0L1KfbaxXypJRxam+6yPuh1skAiGzN0aDWQf/Y5W7LThNCuKxIRu1J4cZNjsd5
CUFXOqa3EaKhVX7Re8gltlYy8CLFOWqrJdn9g2mDzSFACPoaESgyRN5pSo9zSpah4gNzL8HOnddF
JLYpemCylbSCI9X4eYa/xlyYbkVqMO7Bimxk7qKmRjgxmwvbULl+EYE7V1wQUcdjuctGHKAfW3lw
GGzEAA3FUz6WPCRK1cSH5iIyKvvQrz1BwTLjsVAlCootRYaaeXM7sDS0VRxSuzwDyQDOAbYW9F8J
1mRaESBFMXgnFLduBTLvoSAT4vAbh0agK7ZEZnUm0/4yEEYBsbcUog8wf3oAUhJ7ayo20hytsmBp
jtBT4MVkTgRFAubvYtL91JUWBbOXHSAF5gbP39ggVHjOXR/SSLt7j5ddkZyzvO7AfHwNAFWheNhp
cR1gGzYfkVxuzZusG+Zz1JXE7QUimPRyJhltX7BFJv6YrKR7UFvCb4Bvii9ijjDybNsdMDpuURnZ
99YVug23d8xRe7/NfYNHgLwOXetsUNhNswEiCknzhwjlw6zKO7WdIhQt2moDs/N+Swj0jVQacjGS
rgM2OdPHiQt1WOIxfE5nExV5Bj6ymfsdygGz+wK6LH8LrWfcVrE1K8Rm/QhwP2/XfD2JdAY1Z8Yd
mKrgm8Pt5v0Z2UA2XOox8/EBnSv0f8MEgsdKrMmKrTeADqMtFp0Be0yEmRAUjN7cJFbbaxFHK6tC
KnR2AKCh324uW0BDLyOeEpRC9pHMDRPFgAD8bgrOEa+BIHwsEFP7tkglz4HJyKltKhzoHYgwlEvu
9wEVgGJPtU5ruQL8q5JwaOt9cvgZQYH5AWcZdLUm+ttmmrGOuXHltlD/IcNusV65ZZx11U8rezB0
XiwuR+mEhKBFFWiI1U3S8/iKNb3MgC9xPxRzxPOrIGjiF9+38tIF2tyDIexKsGnxJ6h17Ij+R5b7
sqWmm8tsI62v7OY7U/QzW3htm5b12H/npL/qotjTw5Ju9CngjXa3qFzJBMUANfii10P0oc1BYhQD
AJFbBfIlrLONeiQFeQy1xcRDOtRD1DVvJXXzVuLcRFSH+Lxqknli53FL77ZkQxk6iRW/Zf2QPE+g
P0Sx2v5DYgb1PC9KFQ2Mvx4ykJ4AuMSKKd/PH0SwhQKxlQvKAJHHzWwhOzKou3wchQ1Oc4dFXc2t
zO4Wu6jLhU7QoMyZvEZdILsIeMieUDFuM0wDkb7oeE9qR0LzsM4+PkmjlrjsVrado7VwANIzosST
GcMuTNKMabXnAQKnoc3dcaTx2j9AxdtWM4pb1YypTsopobZG+BJdjV41YBa36Lnh3j3nfIkKbWwI
SSeV9cB6/g24c1gRSpZ3DOH+MSI8elEg459D/AgtAoeBgxThGVogduMAHxz1umDVMfsJ4PRyr23o
ecEWFUZYB/t9LgKJiCYiwxHnwTwizTBJxTJAM/jp622K5/cdih0Vc0hUJmid98I1kXoKWE8euyYh
Q0lQ1T9pPUZo0YEAlUny2VtU/+daatSD5hccUHJYK/Tmoa56RkarBv0wE6MIvVu6ZsIub+BaAWZq
nqDLBrzgfDdM6DWgEaruiAfi449bDA1JXCUqdEtzCm0zdPsJgLlf3vHWbfQzHYmSF51iw0JKTuZw
CSq2UrLN2LwkKBv02sBtdHnUpmEFIDDaETay0LflLNM5dCfrHaqYRRo7eiBk3NjHdBwXbCqTlr3r
sY/RJqQV4jzwE1XgUyEA2hCwX8CkEcaD9vLQaGPRAK8nFIhqo9XXcAp8Zio0WgEQ1kZvXjbopLZC
gmLSgp/hdszBCW0Q0Yk9nN6sCVuQwrSJS+f5SbGNr12FBjFD3gcpU+u6265TxqrKbClLozrUiTXT
i5X7GvkCn6JbX26KICQrdt1gZ7jgkG92eYmK9flJSCrCvD82wq3Z9N4GYo9p0XIm8W9g9LPUXQWL
QcJ81XnD+7R0Yc6y9fD79tyPHXJ0DUGAhGgdnpW8aMCeBf//JCRQKmNLCPXC10Hps7Zp/c64JHSc
0Sg3WUMskLQ1dAEEGG2HFt0fbuDHdvP5BgAKQLybowEMDP1sAvDPG2iphzZKtNkX+f0Ghu/kySDz
HjMuUOiLfe+U/u2fcP+98/jdB+Cz0lDWiOZvY8t/f/lfcEc7+0aYvwwX/+ev/9/ZZ/P//8x/vVUD
/vvtt8DQa/7LdfP1d53v5t+fhJv5++7OHgo/fPGTncP/Ytjw3Z/zf/nHH9wcfnAZ+aebA1RJZ+jk
3yzAT34O/7bx+x8nh79/5m8vBxb+Cx8RAt+A8hmgKoMK6ruXQ8CyfyEoSWH3CJ3Q2W4I7/lvMweY
rsAGB74dCW4AgoUEcwxN27OfQ0z+RWO04dH/h+AjTnP6n/g5nKfKP/rM6H/DNCI5myHBKiAB3/Tj
VBKbC3emlb2IUbNbyl7mwEvR5cqviQVzWqAcM17LFLB2lTcIIv4xVn/Pqn+6Sfw4kSkNod2DWwXG
B3szVOivJjKy4R3NTbccNxuvCPyHFHBw3FcereOL/8Olcga+BRJGDN2rS81Jt0bRQJcjiWY0buMI
ALJpdJ2waPo/PBWGMk9ScBrpT0zPHgEU84QsaA+79uiSfarmBS2WxWV/0mX/CGt9H0AInkIgE5gU
0NP9+PrcCpFPTzGAectzqLHjN0i50m9uTSsx8q7MVAI8h3MJ2TBRf5Ic/Th3/np7CcoYKOzFafST
MnlxDco/elmw45C0AL/Z1CNSuP+MrcFVoPGEdQl6FSn2utcsjxEsMevELVpPJAXjF4/IBqmbsrXu
9AA24/fz5MfN/TyiFKI9FsYgYjFNXm/udELq2kSLPQLdRO9Szl+BpX1jQg0FyLCrFNncHyiU83Hx
jyX41xUhuIrp2RgiCl/DQ7yR3caAEBy7kNIShHWPl5Wr+vfPdUZZfroKAVLC4KIFtO+8FP+B9RHL
0eubpD0m7QqNahBcQ8l056MYDe9woH94pl+NYvyPq70CaxA0oNsJoeGRoaxYcHT1xDoskAOcvVjy
fClmKV9+/4Cv5KTf39zZX+KMC4Lee72V+QbkAioM6MU3KbkjivRPAt3TE0pS7AKEhazs9JCtnpVT
T8yXFDrMS1TpLqyYFVqH+YpKcrwV85bpz84lwcnD4KWI+TI9nmEIlCBFGclp/8PGFP3i/SOIyMII
vhjAnl7POGZEGiuEa8cWampZkGCTWeEcXWu01M94MVrXYFC2KsHo1XHvyMcQmfQ9En59my073HG0
yO8Qqog/rAX6y1vD/nxe4ZB1xed//8ek6XLo7HcUjo6IXZG+NbRqZyS76C8sNURQ5h3UD+jSbCka
fqrfx0ugRvO14QhIqsEtKwolYyGJQQ0SaUaRRJpXfGTwqIiFvxI2nm/jdA9Ou9ygxEceXCFWhYQQ
Xdknu7XB04I+QJknLYRQJMgOEJy26PjPrLbKXS5yhtg96G25cJpDhQnpN5Hv7MbMrSQ+KXyyy8Oc
WGTqwXKn8my/mNoMlANBsuN4z69DVM/eB/O0HrtRBme4/Jv0ycOCQBZJu5AXcMJZ7vDJ4x9CuJ8X
CHhiBAZY9TiD4Z3248iiWEkt3c4v3TS3gbQNBFLhKWrdW7tzXVsLrOX36+OXV6TYrFHpQmXhtSlQ
DsgFlXu5HGfOUb8gdR+Jz/lIrudkJGiDpM+/v97PZzujGXYbkC9npDZ+xUQaka/wAbHLsfPoRMUr
2U4ChZiaxfOf5NY/T1MGMx34aKaom6LY+2qaCkvXblsVTkEkTlcqmKKT2mz2hwH85VVggIUwBd5F
GMMfXxmo4GBYoEQ4Bsi6ZrQt8uACqiZ2//txewUlnvcxPA0DtopoETUg+uo6sg32KNW5OTowd5WK
THdI3SCq1EBFSriByDHBxA+zRFzO7P0ci6Misv3TtpTgcX48MGBEnqQguwBgR9Frw4FpUmirrxm4
Ltdn9Tbl/YFv3XIg29KyMoE5zika0VycQ/W1V1v2AMOu7ShouN7APiW5BLf5R8eAX94TKFSGpDtH
zPrqWBEkCFCpScwRNZDxFM60zkOLntq4TLfcaFs2aP9/6CmWMiQJ/s6eE0oYHYFUZqOqsrH/Ck3N
eiuZq/Z9+2g7pGhTu+hHDz1ioZeWXlCIwS5HD0ogXP4UXMS/fAC4pYBmh4sOCnQ/ziHwNPng2YZB
bfyDmDN9sBsR7xrsYuiiZl3FTRSWQ5YuOLHm4RJ2OZ9Ym72FtCI/Wc15ifLvWjehyt+oPVNvGdm/
7pTDGIA1+WHTwleb7AKcFUsPBSYqhn+Ynedl+9O0+McTvJqd24KCvlDeHH3QiUu+5yNqT26suiCs
lnbGJm/R9u268JQov5ZGo2z8+1tIfj2IcAulWIzRT4Qw89hLPLXm3FZd0DDqGX1BWHWfETMC9Qi/
qH517zO40Hw2Z23YKkrgWU0Fngule2EOcWhUhYJ8duZctqHIYqvLBhc8OooKLulE9NWPUYStMnvM
EllTOAtUaZC/RxcE/M1Kw+uARv3FrtSnbA0fU48LAQGwpd5yQ/8w5j+HbijDh3DwQIRwtgF6NeQU
qDA6P9gQpq5/P3KwHl1fBTv6vmqnyR/ixF9s2yliYGSesG5ArPgqozDAK8cZm85Ri/FbDk8unNpr
VxC353+40vmTXs0kXAlCi5yQFD42rxYzSuQW1WqKmTSLt2g3i/dwFgBPOXhkEzAhASgQpgG7hO3K
n3D2X5yFKVjNs6oEBxMC7x+X4SLaCc1yMKs28x/4wu5dNp01+9/6bHlByptWv5+yf8WePz0rheFc
hEIXNDWvXiFaf8a1LaYs0vDxwSaIezxPKj82awlLj68hR1ml7V0lvEZwQ1hbrkbMVYho5fe38svJ
BKMmnCxnB/3Xx3Jrl5UCyzHHjamlCnWWFqRBWyVolShp0337/eV+cWjCaRCWlFCUUFATr15yCtRY
DPBbOno/u6OAJ1W5Q2b8hxzxl+MboZKBmYThJexVBNCZSChQs+aIHBky6NWhGTiibphyFpw2A85G
rGjQQbTf1xsXA2rfUV9DX3e1o4Hxh/X6c1KO4uXZfzHEGoL9+quXvXlLdwhPcDMrCN9GZOJg5h30
mBelGNB+12YYj022xPC6tOEfllX0qxWMaAiDjbidkddzbQENEydjOB/hbNG86GwOKIrmYrkzbUSH
Ag4YYCjB8oTAZXweIKBOp55WYadBTw9T1shyg8nAzdokgBXiZbFRCYDafPn9zPjFbZ5dn8ELoecf
Za+1F03AWk/HdDqmjs8HS/a1JmbKa8Ty7R+G5BeXgn6FZHmYoQz3k5ii7SKjpzmbjsvOh29wusze
7GMzABpJw//DYyEGhVQwPZfUftrV9Kj3RTMyHWnczm+AkKYH5TN+BZuEP4iAfrGJ4UooiyBEREX4
dd4Y71x0yuJKbRKKii+jfhwEGH6cbnsB9o0URAGQ/o/fGvrsEM1AhBjB5ejVehYiBAvb0Ono0VMs
B+q2ou2GuJpD9AJ/fylUs38+IRBpwKL9/HsnEuxYP27TDAyHFXuEKYK2COzFvAf23TZk2+Hmwse+
RHM1rlLE5D36UesWHJA5WlfvUFcMbwZGsbjaBDXGE4d/+FOs176pwJwwQNk9oKRi4VPzCd6wwY2E
/tMcRNOLrjCwugB0gUdKyixVjFX5SrfoAHE5bO1o0OTH1s/ZXkP6CLxGyCZ6CxRpj6qeOBof4EDi
0joBCRI/56Cqhq8plDWxKIBepc2Vg+0pP7fu5uad6VXkTz3a7aCS22iAljbU0eWwOxccjZWruaXD
aNkNAbzB36Qm6scDvg62w7ABL3aFJbmEUlauRNywbKRZZUF/QYFPp/5xBVXJL+cxUBfwQxp54QW4
igK8/tOAhjnQBktUd4KAWOiSWQj5D162XtQD8Pz5uluRTgKvzPXWH43ZclmhNeMdusCeh1dDYHiI
usOg40oP9BxctXD8+pSBPfZFxhdX7gxq/UdN2yA7QrPS+fuNZ+sjIMp5qUHB5tkDrJEYID6/CntC
EOsOE3N5eyBoW4LL12LfS+D1+XGccUTVPT+X/yCwyWEqaSh7h0ZcX7p+UAlQrGaNoELU9GJg9g3q
vAe7Uv0eyFv/3AcsfFjgc1HwoXMXge/6OpnyO9t7WBWbg2uy8QGCg2KFzU0t97E9xkRu0CzK4SDs
epmsfitjbT51Erp6amNe2c4lB7BFX0gSbPWKfvsZB8uOKQjBOidteiT5rgpEzDv47FxcGaLdS7ZM
WwX9ZFeM2fppn1J6sSYOwLDzMBjtnyDIqVNo6O9pPsw1APD2XkJnWdqwja7Y0Dc3yYb3gWwB2E3L
n9ye0CMNojdt22iQcY6feE5k6TppEVSYrISpLq2MyfY36AeepoUsRbuj79ru8g5cVuk2Ml9K56B/
CiWA8gXODx2wulJmEnqypAGP2bJ7zsjDEDSujjbWHPZ93ksfLLbiMZDVHaHrA4Be/XFkJrwem4xV
fpnSyoXL/C0NprEMllVXDAXrY6YUPc09WKAM5hMn2KjEJ1htsBpFiss4cgd01KKDpP55CO30PLb8
IqPkEWYlz9Txsd5CAAmz5c8DYMAZK3Bgp9Vm42ENoIaBJPWtzBm/NDyB9EsoVocdCfAepr0gXQ4U
A3nDA6xb1vtJzKAPrMO5mJhrAHxZ0TvIx3wADcu06QuWLO0FJP7DxTiw9Rsx4BSgHwI3WMm1XXZf
WjXBbxSpeRzOAqZUbQ5CXsFKpYgxed4PkPi5KpuQR+AwxSbRCbt90Bj7W7iHtSiP8LFgMkJvGNZv
gVoU6JedXeF/VO2wIGpOY+rNNfOb2MwHYIKZAbwXc9giVLuJ5w9BlBzCToDgCGLc8zELYvXZZbvU
F4nsY1sN7IzBeRVl7DoI0qUrZMaAMPR+pcElyrOhQZF2ai/mGSNVLHLsq50N69sGVf37uO/it3wY
ZXvaYLpU07ydbqMtZgfVrhs66xOKcU1rQoi/OOJJ1Hd1ne1hf6VxyH5eYMGY1mcn8rLbaJtcO3hp
PpJV8m85ivu2RBQwIPnma1jtnrl36DMN32Y9pzDJG0z0ETLLGZyMpnf5GOszlLFVBp5HxwURy1vm
SfdhNfgcH/SuBtgwXe5nk8PWjeQEk2zzHlU4tEE60+yHZbWYCU2ST89ws5o+QxkiD9IF03M2gR+C
vmOBdaZb5KEFPvWeqgnYSaa2rUo5HZbK7gaLo48DWsqQyEqkKS07BFwnO1EJ9YGLa2Sl+XyQyJuG
CxCp+P4FBNrTxDex14y2ERzYxMZbENsA3soBrcGThgDuPAeD7VLAm+0xHJq+UNls4wMk6Dp4GnOC
R8y0zJsrEe+41VSuT2vs7HYDYypx17KJVfBJ3m/UAgEEaQg+NdEtdHlt+rguMd0LRCLTZaqb5q7b
jP6I0l1co3BG78SMpQr137AfduvkAdZvYCvQiBZ3fa9X+CnRht5hEU1YVHi7KMJPl3LIYQnQNPpl
XsUM4m6O3poW49120gMLHP2RwWHoIpiJB7UTT2/gzH52dkeGCY5312slp649YmTbC+oGfGxg3X0E
+uJSR11+va9Gvyxez89rg3Hds2z6rCIBTHaHkSw4ciDsl2Cn/dHmi/mSb4bekX0K4EuscnHn2rO0
a0vhyvIFnuiEAfSKgWvBVGqDHuc6wrGsK6gLRBlA/QjLzLHpRuxQlpsCzm/RWx15egcNN3+n00bc
ptSqj6lIZbWAUgOfDpIvKlaGIJLaJK4FPKguPdROlQjsejUPeHhgBO4dXJCxLwreXiQaP63DQNzZ
fEr3omGwKCvGkKFjkUz9CZaywAmXHEWcqpUbv2yGBd8AVydWQMDYL1W3a2WLHescZazRvPceRWtA
DuZLJggtOff9KZqX8yy3UBOi5xLTR0jl1ieiFguRosJN9jSUD/Cj0Z+Srkkfg3yfIAUdt+YOjjhj
VBgyzs/9tLt7lhr7FGonH9rz645nzq5pF8Ehgay4kAz84fyLW6CmCFRzR6Buecu6xt+HMNT9Fu6q
PQaOUEgoZsYf4qEjpylsxus02fCJapcPCNndOzh1my/7tpLgcp9REq8DaPu+ZTCyBs1oG64K1FsM
5IxpsI1lGqhsxE6+D0HZBil/IA1SrkIDJvGnYV0hUWksZtIeTDO23pRgpmHPau562akIAtld3QcA
2IEE+x7vOoSlH1RfiWJjCXnrN8UC5ExrOIDmG7bpW6C66IkIvVXrZqKv6dpZW2LpTW+wW+zfVAyN
c5nGo5fl3FH7FW5tO8U7yzD3tcawpDjJzTHcZDQXsNaN3u5xHzzkS4jdLEvXr06z6Q18/VD4n2J9
u6xefwAgPb2JFibu4LsAV9Tcsqo1LDlhH8sBZMOn+wQZzvJ+atsxfDMHzGCPV3KgJ+UVBg8ODzfI
iflBWz5jE4O1LOqmSwJbRJ6wj7thyy0ftDiuUGdfEIi/ThOOzetkJtIWNBPtfUqMPuiRmHegxCHj
2Jtvi1D4K6O1rviqkxeaC1BHut9LaOwgpEgg1aFrkh4jjFeBjiapJH4Rqi4WiGgeYJfn7hGEACck
HX+Ke0HKPlCP4EBv1gxbogvDFrkMJCCbzTtYq7BLMFMw+xv0jMvK9C7chui2yQbsG8mO9nrYBjcu
BcA/esofUx6rU+5aK7DpDnsRjWg2ThENT5CiXq7eQ3GBtXkTim2+HkU2XopmhNIZ9mMHl6P9hxLq
JwiApxPcLt2DVGvyBfTs5dSGEbY0hj8SM9UjANXSLeTKuY68R7wNjg4OYC+w1kOfSS3Q0AbxaeIq
Q7esQUC6dsq/ZzCHfgjHZjvAz+wiVf1U5VvQiqKd1AWg1E+o/w0foNYBepwpDFIcQPXbpchwysx7
0pxpfHOSQQh9Ew/COzkQfTDWovEVWZCWftvuCZMgmbvOPNopSLHV5eLBwoICqDTP7m2YjwUK0x4A
MCef8jZPn1Kz9Bdtmz25LhyOKJc2iAMRygH/85AGtltz0+K3fZQqik882aOXJuTbAcqO8AgDTRh/
tjapthWLEfaSCzB1lAqF9+kVggvyviMUCKFTBywnbMCqQ3Yq0ik/AlbKv0F+Eb93muC3TAz5Dmph
IG9B0Hel+2/2zmQrciTbol+kXDL1mrq8BxxwAghiogUBqG9Nkkn6+rdF5suKJKoyVq43eYMaVFYX
4Z0ks2v3nrMPNezWZu26KEKZPwjbdW8ngL1be5AjTEbqwhUmb6BywDfeZkZNRlBHXXJqUm6DpITl
hq6wxIVb11O8sgqcbmONJpQBwsqfkT/2rkNBb0XYV6cxO0aq3HcZfv6VbWmX1ZSOt7NuPHaJVmx5
FJG1zSmFGjaRDWzPU2HZ4X2eVZQZ1rDNWALTVe11ydnT23mND8a7kFOyaLHjTWzn2Qqzl31d1DYw
nVj5gqFFPh+mqRquHFtj2yk8LeOBc8pjHY342FIzrgAxzpBcwZNxLAWlwGPEDG24QmOZfi0My9mR
GVCy5YyY05sZ5D5QHm288fF3XE40sznVuQPemx5s+tFXiX4mTujY4kLfh0MXDCDTrnKu8oUsFRpq
q8oZjqoO77rsLun7wkWV6R7Epv/VZ2bKOYcswbIPitieYQJhokrdMvZWw9CJr+NktYfKcF/E7LyF
bdV8o2LNv+XoXFm0pHYPPVDbmkMfbTDgFrfAgb11jh6WobffzeBfUeFSDo17EHtDcsR2riw8trp0
924mBHuM5VTXGm7GaFVObnVN+6aCnuelEaAvoGsz96idgmFLy1uj8YpbJ6GPjL+HBRQuZveaS0N/
KWUav6LexaliaLxggwrgaLdpdTeRA6u+tlQ8XDeIldsidvAWDZpjHvLaY0fxIbKxW9I7m3MBsCCi
IXmoCHH5Qn3MyTQrYusYZaN8LbKqe5W9pIkgp754z6ySroKcu/CbLlPxAjqFnb6ypvFGNmP4zcjw
FgWQxjUMdXMoXzW71oqVMYOv3cyZXd7lzcjCIONRVVs3Au+9tXxFR6MfY24PvIIUOFWZV3ex02fY
9DGVfbOFzd/x6zFvwVr6WA2sUuc2Kk0MQ+tB8ik3qY1cal2i0nI5xMACXKWJVcqLZLY7zo16OYg4
ULVKoi3FK688Y9+pDpai/biOLRhiO6SilAAdE9JwxWHKv0xj3YKp1xYUrXnocJU0+GgO4Iw+/Da0
A1LSqEddvAoju3g3esw4q74xJ4yniIq//f5j2oMWoWZnPJkEwJVRprkCLPuK80S1M4GgBnBAZBbQ
C+KnB5pe3tnox8pdnqS0e1AWJBwwMcLva0EX6Npo7FFsYRTYFxPC6ztboajgEjJvDVTY8P0y16Yf
0tZ6ll5IVAzDrpgQflz5Qze8Dw690VVv2HV85WgC2fc0GLuyL8vHQvgQ8ly/wcVde/oXFddyAudt
ifDa6vnSe2PQ+YxU5XzqpAy5eM40lhrzPxBiAdeEZ5fefzyt6cvwKw4IWTsWCUO+JpxewJ8pKuJJ
DvItSWWa7/y+bRhg+EWS4j5PMBQSJkQDQHE5531J/++oyEMCjlZ1VHR2bNXpQXdamih4ovOUxSVB
dc8zxYGbTZj9Kyj6xdJSYhgi4mKGVHwdDxitmqWEzN3SwKeANvBeQBnYNHmlH5lJt3tV9OZtEXnj
JVqm5AErqbpXhjX83lb/RxrU/4u89Ed16X8Us/4/1KDaCER/6Jz+JEH9ObJ9Ser6/W/9IUJlfP+b
MOny6EvUz5Iw/qcIVaAntXQkhGiy6OuiQPtThGoZ5MchqPJATJENhSruTxEqEc22yQu6Hv1002W6
809EqJ8lDwSIINcCxMhAjpmJYS0N/B90RmiY4AJQsZ9KZfqbQS33cWWCA6YDpYZbR7OnYzoOZbbR
9ax76ipruEdWNMI29Mvm8Ydf7+b3qdyPolTxqbG+fBpL9+mpMx9Dn+p8GtJb5bScsvvhZDSlOEX0
AlnU3ApTKXpL6LyDsvond6h5KNvC6xqej5YdCXiwa+HgcMtXv+sozvw4xlyV5+KejhSV4+TY4ZuA
XTxu//4Tf+iwfhgvfnxixMDLLNVmZPt5qGcl2GOBa3Ync4TytHZ4cu8HCxHFtnOniqPMNArOky4+
zNl1sOdMmW7uCrwgAlsy+1Q8Sik4S9Ws911S4cgrYh1eS2tnVFhVGt9kPXQDTHZy7cLSepBxcwGP
nGKINca5QhY2FLu//1Y/XwZk7rrLhXC4N34Sn7mThomuzuWJEB7/oYqYra6szODWqEsOd2ps/bs6
FPnXv3/bT8MiRkSMowAI+lhIl38sH+uHe9HWx4hBYlSeSm8WJ2jL/QmIFPKsMH74+3f6NAD/eCef
CSw+AuSzH8rwH9+Jc9U0N/AdTiCDrGdw+22+Yxg9Gausjjd6Awg4MPXJo29m2qr41U3zScnB23Oj
MDtC/u04rA6fbnNkNgkmBqghbpPZxDb19nNG2n2+AwEuN5jQKs40XPqdyhsFECar3DdcrNDb/cm6
HB18qIGpUggT1IDFvdnWhrmOvWl6qzUavboG+iKwwcC0e9t05v4X46HPc87l82PEMARaeGIm8GP8
9ULpTm+Xth1qV6IPi+cE81a0ElrWldbKnEjGOao4yV4APsP7mRvAuBhLkoCxlfveufNcBROjWWxA
6fCWtKb7yqggdo9/f4nhJfIpfnw00fmAMyQrEZU/XhV3mXH9cDs5rZfosJHNq9SCoel7a8ZnM3rK
0fS3NCP7oAWZcTsUCFpWWN7doBXljqZuvcutmpSivCnONcmI48rNVfSoUorpSWLuqe2mvqf68dYh
tFe60CnzABy72PPCVJYnVaPvbTR8X1Ek/JT6C1xbYAxxsYfpkZ+NNLqJYLSMq7x3mxOjsC+dUWjm
2hkYVYmEAd+6tfqZWaLy0ss8tr2nUIcgEDueuJyx4PiB0mOcVPwcyUHzWjqlavLmtVC2tp7T8Xst
4eH0oGZxLxaduw1l0x9I2jO+NDEZkrvQ1USymuMsfPEJh8BGXzbat76A5VSDADjAUq4PAuXZazLU
TINw6mZ3iR+O7mrAv3Rsw5auL78DjjLDv4ZZMW7wTTVbIUYxbHL0dUBjFH1eujVxuCkQAqz72r+O
Q2BFa5DA3Z6txlDUXxA/vM7Nv46FHl8YrV/f2biiqa84yAObLdBhOVW7kfqYztsh86KthrHrGbyD
egfDV9sB0Dy9X5WRMUTbsUsrHg6lNlM09N62rcJ4ndMC2Zf8UQCqVougaIDiRFs6TTW8uZy/3Mpm
DmR1eRiYnVYWmIazTcSoSL9VVLe0f1qIbSl3Urc1O5RGKAHd8RKNLqdEAKFNVxQMJxbgyiuaDsOY
n6TSxsXA6rcs5dV3YyrSzuSU2PV9rZ+6rINrh0G6mXcg/LrwUEDtr1epwSlCdzWaTZNJBd9zDRge
wnbBxBvD11mXYch+2OWZajZkcUV60OYdxW7c4Fqp9tnkqng9jbnfXdJeMLmjVIiqSAV0xrSto8Vp
eD3w6DgRauKayYUwiRLblnnS+iuMX9h+kWckDsd19KV40kL4xgAPQw4BsU8q3lblbl5sZEhVsLXL
qJgDD6nyHJRGBlmqiFstB5k1RfIGRzbc4CpKvHdaP26ir/XKQHlreb13sqHQhMfSdDvXToNylM08
7SWSlhZgSkSfaRPKYW62fivLZDvlTjHtdSmLOrANTKiBO9pTvkNpl2gBl9V41OqCIY9pOlmx5l+6
xlFe1yBydZwT0qLwi4PZ+l2+yYAKn+e+MwE8YecWF7GKJX1NNzbibhe2Q13esRmbR9x1Rrbtaz4B
4418GSII5FiBl061uio8GG7Mjcq6hQ4o+mNLcmy+jkIz6lE8DlzOxJXLiZke+PyG0dF3YHh08E2I
wKHRJfTE2uMmy5wAgF5jrpMqYYjWh5z0MIHWPhkZKrUCVNjpjBk2nbULPcytLWpuKFZu7Lv1RqBU
rA6MsBXDU9+Kidziz60EDaaS2ycC+Doi6J5XMDO0by2e0QkaO8+RcRLMWpm4eTR/zS9Troz+hPyV
XmKJt/LK7ku2pAjsJn/BZ9hqbgksEeUTNI4yPjKeycetVPacXJCZ1H2xOKs8MyTkCOUJbl7g7agB
NtKZEz48dEGYlCZhUQH2xE1CYMdTrhSVRRqlw520HfVSt7EJnUMxy/NIIKXr4IW8jp1XRLaU7SBO
8E9M61Z2tvgiOigXzBhIhQk6gi7GDb2LlEHaaBjgnFx889cMv/2HUm+WmzNNObS5OeOrG9olnRfo
jeLaxKrkg1Vwv8QFO5j/gMGTu7tglWzXnvA5bnfSD42btIXsdjY8xkGH0UpVf9UxrKL4ZO57g+7V
YQKmCt66quYZQIVRdDPHQ3f58stHV6xPfC7MzSe68nwLxlb8VHFWZXPgZwOPTp1HWYKPyF06T/QW
nyP+P9ZUoyvj60ZYE35bs0aCeohJTOqvGAnXcpXQkANVoxPAupmGhtYI/x2wEt+IBQRQx1Ind2Xx
wKzMP0IRTrwVkSAZ9wUEpGdVwqGAp5FOZ7MbdXkRUeamF1UN2/bOY7fYyVIXp8aPmidUbU6zxE4k
xrHyIr+/IIIQ3zSajAYxMPDiXc0cNFvwUdP3LM/sm7GXoAUa4kSzRwZCkdyD7CneiTxY1pCkoYvC
OcAzNwlERLmtiXl81BDlobKoIxAGFsvc1KqYkUUnL+CipPbaNpBes+yhuV9BavIf2lQbok1ulDwm
sxaa/sEqK9G8FSzI09ET3FIbaGvcI6kN5GML9mPYsMmo5kIw6HMCrD/dwE5rDjqld5N+a31QltpE
mX6c/a4Vr6AVJ0nQsXAHyG0GLzUWYgHyKYi5y7gPEo+Glp9oIVpyV+PkArQYGBd7rtxbBeqN/awW
0CZMJDnvahqY1VXpjNal1mEQ28SM1IaLiGycOEAQU8RfqETkK01jlhGWTjmsslgqUAVq8Bp2gam5
y6NGJF9FNZvesAIIl033dQfPixdDCLKJSSaKjlpYq5c40rWBPBLpZIcExdbtKLVw3rVwnJJNMvfc
pInRpebNmOWzfSocVDqYmAfdubJEDAVzorqRG5orXDXllTS1MbsXrB1S5hsxmmO7HnKgcLuZWCk+
qjVG7noKmeQGYQ2a6RH7vviSfnTe2On8B+71Qt6UfkkMbW/UPokMtPxI9OqfGOIoT6yybHDvbWhS
aq3g61rg/nKCwZqQqFA2d+7oTU1ruNlycJjGy8TssurSbevYvIGMljsH8q/QOSQIeqKrrNUYIhXI
ZowV1VjfXeV5yOdvybjYytjLYtCrun6YGovnfnIcN0HxH7tXH1Xpfzspv2ez/2c3r8kA5YcC/qdW
yv5ZPSfJXwzAv/+V/+2j2NZv3rKEuTQdaZ06KNL+MPMKR/+NhrtFA4U+C3/kX30Uw/gNNyE4ZwSw
CFTRwv7ZR1nC2WH6L3ZDzjOLSvaf9FE+HTaWA72HcpuP5dCWweb6qY+CPyYnsyIy7iQDOka/HOSm
FQCtiuisnK5sbTGnJ0y6/V67SCfiONPOht9Mu9LSpjrICUkh0mtEeMEGrwhfF2RAafXGHof6SerQ
FJm9RhRz2lAl7EUjiDt6BnTAY0QDvWVAS14G9wYZ1zfxotP4kAIQ+5udl+pjT56WXMXQTN8A3Mwt
i7iyrjX4wdcjpV++imWnnv2onp4BKkzJOor52YI4GpZeS9bCj8v1Zsl/ql96I06fu0hNN6w4goSs
dHqa2pl0jjrK3MCc5u5taCOxMurcOkR4TG+j2GGiSqTYqmIQcE+wypz9Qun9Ie7913nv4xIsmlau
Km0Q+ACfTtXFbFmpFiJwmVs2AJvkj4W716KKqUaNHE6j6VxWucK/qdzauCyVwVerHa+ygyTTh90c
p9PGpQ198GfmlHMIjNhApfcqkkx7JPlNnuNJGzd2kqZXvd2hjffiLn9gIfF2UdziKJHQJzyvve9y
EztLrS7R9xlfjNjYUau9po3TvPzwkPybjpn/11YNX5rMiOUGxjcLDuEnPX1NDzEKdepVqyrCJ7Fc
/Yi4u680H8cbSK7toU/N9gAkpNtYcQleFqTFvJVmOl+B/tNf6kzwM/i2Gq+j0sqOisT6u3DiPzV4
6N4IwxMXkWao67h3xKUZNRQ7XvgQWaOB9RnRXFaqIYCnp++TUiGu1lptlzGGXk8VSsNZL7inzU4f
LvTZfC2d/lK1hth3fWjviTpfOvPI8ZNxyjajrYhnq/2YYcdTzpZwtKxKfU/iylxxglPf6zY0yYTI
233bCUKYYjT89dBvu0SNZx7K7OQOGg+TxJOVma8wcVKm/mHryHWWMnrwLPTnQCvGfp0kbM0Vc5md
PrfESSfM+N2SufNYcpVWpEalV0W8zPK83HiE11O/eTQE0EEg/sQkAV5pz0xIgM+Wcs9sKrnIaT1e
fVSDXimGKwosvpxh9uyYTTyn+wnJqh/MVmSctaQbr2Un+EENZh/J7M17ju48m1o23xZoHR6Jlmte
fOZtl5YF6FFn2PqLuJFPa5atU8fR/cW2Rwoe1/Ij1vKHBomBXD2MBlc7x50+3yJzKHeaYOI7jcpb
t27vB3hVuHfaav6O5gw1aCfriYpnil/TuhpPtWOEx6bTm0e3seAJxbm+40z5dUQEuW56p7gnDcsn
o7e1OTwPJuMhrv1lBdl2pXecpqQdgWwsKuM86m1GZtLEV516bbrCGZEELFfTdrBsY1lQq+zY2nUn
NnanGZul6OU1wdec2qyabz9u2zpF1JUkznTVNra4FHUVvle5p3/1tEI++ojRH0vKv1MikzblPAVy
j+NimbyUerZrqlYrAsB2fYyTqkdBOs1wtoDnetee3lTT5u8f3Y/W8L/Wq+XnX4zuNI1JMmUy4H5q
dypAc2BUWrQ5be1o6064YjW1jXaXEg501YoUXKTTSO1LOiVDjPG+9uursS3jcQcam+3F5Bns4TQ2
4dEDNfycDQ7qXx99UhTUog2fUH/xZXQjF4cm6bV/2sZcElSW7VU4CCmxS35qsJVzJluCzNxz7szd
ZkzFeGrqKNo2TsjoVpasM2GjWC8M4JKrMra1jUNc67Me6vaFUE6ISqk1WZin6tkcXQGyHTVAbKCa
IRLZC7/kbrOckMoo937RwvzYjz/9+JZruYyuDfrcuPL/2hxU1KDtbCn7THw1GiklZfjO3Rx6+xaZ
4QM5BvNVOsrxOneHctchEUhWRlk6B69OhiPC6SRQsKgOua2YvLtk7XacXHYkbkLFbZu+vJ49mVy6
Bt9fQWVmREvx/g60lZxqP7FeSGHrDzpgc7S+i9oLdDSoO3dw26BOkVSNUHcJku3DRwMp6F7z0ONw
XDLAwrrONpdmtK3zeHxCq0kdr+CwJuhTiZZ0S87DhjG+iUiyXhmFReUva0NsZrP2t2aVvaAF2kN8
LRsSs+v6kFtD+FS6POrUBOPNx6MXwn99bUPoqTSZ+B8BTobHGeriOTcYqq+L1BwC32jiV72WM/Dz
OHzizoOrmRfLCrL8NHC6j+BL5itLX+bBFqkeZ/IXEewYRfZFh4wVrazGSb66RfrdBDd1aKJ4PGQK
PGLbGgM8sty4ZOgu17abj6cUdUP5ixuBIvFTm3hJ3aFmwCRlf5SDn8oG1uqil9nQnONcdKSZohIa
Vx9rc06oN5DnhoBY2pbJCuFhtKUUq58d5MS3M2I2moSFPMRApdcxeRSIlXJJ0mihJ9CfUY0USAfL
bUfXg8dVuPrLpHS4iknXvRjKGt76xLW0te/YhYuw1kOzV1KOXQ1lZ28KV5+4D6yShIIcIFu+hWXO
OB+wdb/3Im1cT3Pt0oso7tElQP92UebmZLAlOwSO2i2W/Qm5bq/3rwhkWSKzEg9GheBpFDM+WJ7a
vZsnS8m5XFdUBt2jZGJva9kwrUcjmTe+OT0KSF1AtDwgZfpEmIJMeSD8yOJmTQ1pBY7nud8xvBXM
s4bsWDGi3nO4p2eESqzZzY0RV1fGCE4qqPsMuu5gJg9SSzlgzrUyPWRORfoI9Y6zWp41xM/E1C1M
xE1WAzQXdfwK5VOcNYaTFDgIbo66N7JVyQLSMWrwaGXGfbcBilLofF0c/RCpFnWKVCC5yRLtlwF/
jGsnQFJJTFo+i/JLFHXyAK6RXWcWqfkSmyGO5Qj/dwbJqlvKH3+6RdZUaZsZpvZLkVesq11ToK5n
ZdcDrZzFZWSr7DhxIyASVVV1AeA8rgIbG/JyLseuPen9fIsFIQSy6abjuaW23NNi9qMV3PD53XAy
74BqUdvkPUDAFax/KHUomdTGGmj0e9JJYuw2yONVq3EXJoRNVqCZW+YZtJ3gpYf6mnNw/u666ky0
Oa1Rm7IV2i1CuiBXWXFyaUTfGIWrAjYDn1/Gn+bbj+3svyfbX51sDQrvH3b+n062wLvaKHn+y9H2
97/zL04VVTzIKYQ65NVDkPvzaOvZv5FwazGohAOyMI34v/6XU8UJ8w8ulan/BhTBgkdFFQE1wPgn
J1lPX6Z3P2yNyKKJZuLFdAfjM/CRT0dZn0AHLyQqdG960ZPKWA2BM1Ybx9W/EjB51w7avqT6+uoV
4iuyR7Ht3WkLzPfYLT4SlL/GwVTFdJCLy6RkJHXwF+dJO+nksSxuFIivpOSEkJKqxatSLa4VbfGv
YDvXz9qHp2Vxt5jEisNfWeKwtXLc9FQa6eKGUXOyJtKzuChVong1YKImfOeN1AxjPSkcNRhfgmYo
ricJpa5eXDcp9pt28eHYMrTXlavIBJ5U/8VIfFLHF+dOvHh4LMw8anH1gDd/dKyCTV/h+HEX70+3
uIDSxQ+kL84g4UgMGYtbyDPdDZTdhx4b0XKyZVyDs6jAYlTR9V4N+OOY5+E/ShYnUrZ4kszFnQSI
FRnh4lhqF++SWlxMysJJkWNs6haHk7V4nZLF9YTw8dlAZbpYeY6oyeiPJjTG0sUtNXdltOGqrtTi
pCoaue2wVs2Vdh0uXitCPsZ9beLbGd1KnP3Fk9Uxcn2E3bEtfMVG1hXnDDLGZZJ7bU/qiEuACYzW
q7Y2I7UxvAElUtlkX3tU5beY+a2DSaJlQO2MVLaOhvauMbXwzrCEfWFlE7o3rbDbfdQ5Dcokglfa
KldfycfEKmA7/sNYmBmE76rH3FHhjCHFimawytBBwxS4dRVhFGAxWdpzg8ZpZ3r1k5ukqNhSsisf
yoy0HzvHDbjUtier/FAFCiIXQEzX7SWGEm9Nb1Dw4/lGL9Ck4zGQRl0eWxmG6Wqu9PLIhBYla+OV
LiBoxmnMTCpm8jruHzjXptgayk2/uQYaxPUYRkCqDTxfHwM6wJRk8hZJdSeySpxMZ6wurEUlxikt
/VbXS7VALNFytMtmAaKTtkGHGelmsofk1DM2AJzJEZoGOBDHmWp0z1QRB74NIgqoJdEAjW5SR2GF
eWl71zxoDAPTIJIdv2pLqDuqj/GGH1ALMK8l84qeiPiCnwQQUMdLwlWgSNNhqN4YEbem3YcTO7sk
jH7VAJQ/083hMxawMc8w5lChVraT0brhOtRezgsK9tNmk7dJyVChoB7oivop5vnbJQ7mWzBJnJgJ
M+Mw7C5dkFqU5Os0mAkYaQ470Zv1G2zW8SYkLfv645OlELy87dALXj6nLr+N5hgbgd3aTmASN3RL
uA32Ga0r3vNFzAmwvv8iUwvEvUNHNkiWL/4hZsfn3d27Y8EfzEmHPNgDi8galNe00X0JUkhZKbGq
3Gmp3fFuM0gc9t8JTTPkT39DsVFdKzoN2BWiFB8UJowHJJ3GoyoXr2NXWO5ta0fWocrC8Syor9Zt
i3LZiHrX2tcDF7XvrfKoFQs3wQhVvc0ZtL92bkwWjF4510RuTRdNKIxzqKfeWTXkqcXckdlqBjT/
jbMDmGO7gByMD48XGjze0Z0YqeZRvATAQkaaHZSxTYRiu8o7f/NxtQpVVHdJNDH1kllYdoGA1BRU
Kb/c5Fr2pWgksQ+OB0wZAx4vD4M3Ciifuetn/oFP9MnjYBgYwFkDmc4nWcanoZluek1+GRr0vINd
fSsZEkUFAZK+d2V0Pdr/6CYedBL4unhfpO27rfwL30S13KGaLQ33PEoThXG865z5IaJHsqYt7106
mAAxmNmbTGr0A6cq8AyQux37GEfXhb0mEuGcUUjeS5GKExII0iqFh5TKrc1AuMyek2I6JaNPgz5d
y7A6mqUb3tBNHK/FaDA3qCIcncpz4h2RzunK8wdrg5AM4wXe8/0w5HXQka0aE9siXssIUnBjvDXl
UF0AXa8v0rmXm9IoxAEU1/dWdPvSs2/ZJnM6F72JdjUKn+i9fpWaB6gWHN1cMjCHwNpBzCiBhRXm
tEZcj9ScwRQtKcchIQOgazDE6fxaDDaSTjy6C5tgW3fjXZn29dF3M8wCXUxO1swFThyxHZs+hIg7
ZXAfxb0zMatA2HrIxqk40Mwx94pFeK17fb0ZOY+tlsAXbLr1ViN0okEhAjC9IpYn0116Jd3icARc
a3O60wUBDlpB5q+Y3s2p5hzmuW+JgU+GAZv+zcXYsxZZ9qUDevQ8TZpJ2u/AbNFsGJT2JSZFzHBH
tAFWsxrmmfXAHPJ9lM4mAldkjMGMA8UP75pCvsKnDzd66U0nDNcK0GOEXTMoO0OfGIW3/WYejPKy
Es6Jw1J2y23VbnTK3htznqwNU+iyQg+rpfuszOq1JbVhJYVRv0nbyDZzYRzoGNHPrevnPq/IfvKk
v07F8FUP54HwRHZ7DqY2sKj+O/jGpyYmJGpqiKUSnL1NMxtWNh4ocjNwn7eWfR9OJZ0WHkPU12X0
lXa2DEqoxh1Ig0vlIZqnSPBeLdcezvDNxX02NUsN4fqL89mZjuQ+KKR+Bp1FaBfpfer2COulBdI1
dNM3PDX50W+JIyojGWLh1rAtOJbacio8qqhgbDt3+skN0+oWYQYokrihsiJOHk9M653qoYY9rU/5
N8VI9+QQRR/YVFir1knmdc5TxEreJTjM4hKKd4gn118RER9dDkyoxVEaoRhp8M/OiZFDv/WiptB5
JKKHzhm1a0eQFJaZxthwESs9CNtI2wxZ2l+6dmtxx5RhtKoau0YEOCu2wbGvThVD1aPFAHsTMsZG
qdGEDz48pzMelCTdEOxDwlvnl9qpizz7QKWQ7YReNZtkRGODfLGyNnE7vtORNq6JqOvuVZuoPTqw
5tFpCFLJWQvhWPvo310aAJpVJ0yV50NWUIXhNNOOesUCRvprsycqRAZ126X4QQk2BxZPvkFD+gu4
uRdX0j2SbaiuM0fTr9qwbLe5WREXYtA+7ol2CKgZrkac+0CudsxY0Mp781PatlW9TssBk7tqGOOI
TKzIBSXVkKyvgHgrazdXdNGTeNq12F5XBuEeiBXkcDMvAQnZUEl2rsG7nhREgCaVCk9zpj2ZnX8S
UOfflEtkW0N45davnWjbE09O4t+SGIIWaN23M484p/jF53hmB62uyVigFer300rqsNPNetyNaozW
0pzvJsd0T2NiiBUm1HQHRWlHBKIMctFuqqGK3qDD78yOLW9oKhISiJDejARxHpOBhALiqELCy8PL
JGrOVmjbZH976WGaITqHqRf72B+1OBMbDvVnQtqyQly4veYkCwuUzkm9I1o0jW5NhwQgHmGpIvRV
tDgiMmBocz5EnKFRxPt6NGEmUPk0Hkbq3/mS7i7uvTQqMnsz0VxYE/RgYAXqif3MV+zbUKsLJ4GQ
Iollmr7HmYdbkeZCWBl7dsNH9Pa3GoFBW2LAFltIr+5CVIYIY2Z5ilK72pLrYF1hPvjazCaY/No5
J36lBYSDdWdmZcY6B3V93bi1/SJHwrhSo5xfhBTdlSpcbZuI4a2NJgy7tjFcecNgrl0PM481cvpZ
wtFvMIMYl5gymnNEqbIxQmxZkwbc39PDVVP06bPqIijf+HFN9vvwWGiJA3ZbJxCokaSyDAlpFXgQ
2CrrHI2ilex0z//ia924sjPrYjYptLEOvNJQHGiaFe3JEVmQV9b3mIYcvr3EP04R/bFNKpaiP8Jm
8aJjKHp1Mzu9VKokydYjKcF0EgAAqX+nA97Ulxn/rOGn77LDPIceqQKzNV1aOPRvGfXPjzm6tysZ
F985gEZIuYyG8E/VLT6OMqzWSRl/b4qCXZ/InFd3QC+O3Kzr0P4kw7YVOjj9xnc2Bu7EM2LiOaAG
OptEDV0zgSItUZDmdtQtv1kTPsKTRrrLg9Or/qKpzfJyzkkFCpqpy6+zsnFR+nlm/AI0AkB/mCbj
FgkGWwGJLqi3OBpW1AG57716wMrjYIhsccaP6D128N6eZrMoX+YYozYWPtPSWPLdRSKlq/JLuVj+
7cX8Hy4YAMnCiNRrpqcKIqBeYAHVgg1IIgACYkEJOM1CFbDLmG5vmqoKK1TFLURX7hqgPASCcoER
YOxZwAQ0ZT44BVTPC7Zg/B1iYC5AA5wkw3u8QA7cBXfQ0rzfjxAQsgWFIBcoAs67y6ztC85ZABOc
Qh9uogWiYC44BUSAVLe4wwkcA7bAfCxZpwuAgQ92z8EvXLt+XG21FExD/kFs+G/Xp+ySbvpF18cA
XcbI4D/Tya9IHn3+Hvfyrevkj72fP/7mH70fx//NN9CgC9eGGQVwh1bSH7IG1/yNFgyKQaCUoGmx
Wv3Z+8EeQlMV2zx/DZ8EIO8/e0GWQPHgAePEZLx4SnTnnzSDllbPj60gYJgwi5FcCCbLfDpEFz9K
qGn/OlpWa7A4kvwdpZe/00hN5gyhq1/04f/dOy1dMWbZGA5+Iu3lpVVa8yh4J2NWq0Kvv9VlRdRN
GPfBD9fh34zM/9078R7ImsHs/azUiDqETwQE1nuIosQe9/q1HIp05TTzL0wG/+aNUIXAIrN5O533
+uuPN7i58Kt2rveTzN7Rwr3TFXhP+fd//H0W8YlnCZcr/tM1ApM7y5jhILGgnGz9haYg8U4GGVbs
f/7TLX4JC5GFjWniMzgsqgljrwgJ2g9hQRSbTpXLJuxdtuWv4HVogz7feB6GKUwgcPh/psq5AwO3
zmctjJdWEHlS5ykaHxgHP9TDL1n4/8Peme3GjaRb91X+F2CBQQYn4OC/yFmZmi1Llm4IeeJMBoMz
n/4sqqr72OluGdXXjQYKbnSXU2KSwYj97b32WVCABwhYPLUOrkfkKEAW+PmLMugh4dms1CGg0W3j
MTU7pH5NQtRIXk1/sQxIxpRiCtv/5HpKDE1wGkiCnD9eBD06K49LdaA4jROjru2VExjZo5Hyp/fv
kuVmO3uS4XN7AHTRacmWnTGB5y7tpqQq1MHoOBMXnaKhyzLDD+9/yr+65X/8lPNZmh/I3uhyPiUY
nZOlx8e+GMpjCdvlP7l0P/w+ZysTQ4246ks+Kc47gptj+orema9//3iJs7AOXR+mYEItyOlRGPEL
6J83fsj7tVmA1Gm0cgwat1rOVmtwJp9gWhsHw1b9CvKGtXN04KwBuvwmyuKYv15XjD7g8xYeG1Yu
7+wOrcLCoRhbFShPVgXEpMfPNKEk3M6ymLZBaHJ4D7TY1YwIDiYjsk2aE+ezaySqvnbQzgZ4CFt/
jEi9VOXwBZmKXXiKnYYCvUXBz76/YS1gvvVXCozYSqsZac8KqImsFP8XrO7F1mQ2u+54aR28sSZG
rgPrKfPgPjhhSri4QLwkCeIc2H9nIG/KYD+kPFKZN5I2YGxM1DgrR3+DzCQv2pZmKiYD5ba1vPJD
a6TyaAbz8AU+abAXLXn83hV8SiqrE2TxPgUyTJH4llOd+TnNFu2w4eeBSCZfC8yeyzZW7eDPqBs4
PdWmdSTKYm8vii/1siQoao5eQG+watVmiBm4RsOkWtcg+s5vNxesnUXqtWuavS060Fnf4ggB1HV5
C3H2IsFMPw/h/UDQHU5Qfp/quToJJOONX5B09wNQDEir1lMUw8MeI5G+RH6VP8KRSPYM7tRz7RbW
Eztkhg0egsSzKkj68DP16Iixp4JFVZ9YbkgwI9AaEjNCM/h4l5h33jH/a19CLs0pTmt143bpd1Pw
nXapaz3hSfg+NkP4AQWuuhiW1RlvElp2biGM69xETifwmse3aeKO97TnygteKu067EF69BGUAXYi
JOXhVpXHJLIZ+couSq4jfAM3qQuVFhAvwbwq5SJ2kNk3ljH4BBuXJy9vInkEXoGY73LJsoSLAD8m
xfAUT+sCY8iDPy+Ou8hLsheKTHnLE7zb4LJbggFk6kEIzNrN90lpmYpoWa+CjQsLjXIrhaeZ+Bia
Z1ll6LmuCSOPxvL5yTdK5wExjCS7FzMZziB5waTm4Gz69YHKevKLPNwPdllx/zjadNiwS4deYsRf
ouDdEpnHTWnDzrL4CtpwJHwxWgrZkspkY008icxlTWhILTaGdS95y1K86O9bnntoLTmO7ccWHky/
p58ofUVFNnbYmqFLMG6BMBL0IPx6ZOQBU/mnWc/Z3lEdkOjB0Fayo7LKmbdzikK50k00dEg3mfg8
B7i/rZlnS1LABuBwcJqPvdeq5wiux+nNBVeMFT+s7gz7CHSXvjVJ0IOmBL4JJ46ylzqymAcsows9
0hmV6fS7xVH+MiT0Ce0HEVtESPvGBG9tE9NrS+Q2WAZteQDhmW+oQyfjH3y9sa/9jROj8KU9QYgN
pW3xt1IFzqHMXABnbsxRHgzzJ9L3/d4uKmbuAeaP7Yxb/EgZ3PcmXMQOzO5rUIr7QEff2k5jm2jQ
Q2vr0Fb95w7jKf2prrXtQuWeeBt7d2+jG1gy49YUeX/VU1CwjTKec0mpHIqylz35Qs0nAlK7Ykaz
jciItOtiyChTz+j4xXyYc1OzKmKMzRVVprQq3tjsa3e1wVOfwSHc9L0CtwwlcYsjidnd0DLCWF79
SvJ7kyt5JWyLD4yI/2s+Nv4dgFlxXUUDnnb8i8ex447KWFBfuiDM12ZOiKYv+fWdhiPrqvDhHbZl
N3xpDI03KmpYc2hM8O+EyxxAmvmr47BQas364eJ/uKMbcVGTAfaHHiFDFMvOvwurTF+KoVvgDctm
rwt0vc/Ngv70iSRbYSGVuAMfTYJUH0AWtYQuxfAldkowZ3m5ioLG5A6GIaCT/MZWHHXjwQYlQarq
pqmXrX1lVSfkHG6moY4hsxeCigKPq0PNDQZ6txPkjll1iXg+t5kvvpkDq1W/3CPQD8R1hhRxnTpj
tOsnEJ3ewGZmZRitc52CK2pAR637CselsyCEEPpQ42e3+piMXKHZC8sNQRa6ZowlsMY3DHzF1G+T
xPKhp/sMC0dZAj8HYtJ0rD1GxOpBLHYLh7PgmgdVt7NTZyGKMWmzQ6AjgejaU2/Aesiq7sanNPnQ
uPh907gK9gWFdldQkm7sxO4/GcB7bqYxbq/CdH5KTHt48rPJ3/gTzhxgFWQ4AmwxZUxXPMXh4W2e
PXu1LvBfxN+rKIzW2L8+8jw/6t6MDmgCBhRipHeGf4peusYCLTdFexb3z4ZTMQHxeOlRhC0vjCTO
H2uQFkBDWXHMwhcPiYmFcT3zlao/F1lXQoWa+Q52HP+GVeZSac57GwGJkrbuUFiO1PsypjtFxDCg
CC4BzpnynMUs5ZxZc4ukQbEWFPFelOj+wcpXBB3KTBeEHvoaX3iubFxL+Hxbc+WEQ43uUFgfm8Iq
jkNtF8fKa021rvyuPtp50206UVBJThJ2rDz3NA3WWMy8fHLN+ofhBFqZxZR+A9YjNvYy6Yv4yKDU
7kecaWHvH2XfVeUqdDuc/zQRBrpzmZBp73szpeBt/D4rvinHXXKxEWYn31NiPUxkAtndOOZ2aRFO
uQaE1JJ1q9v2tnQ9BNRUUkm8hn+YblsVa7mZ7U709DiK5gVMU4aAO+YfhtSmv04JF4oL+3uJH9yb
+mOZp9kmUeZncooHlaZEeCebDlYAtDvL5fli4ejvHCclAW2XRrqhqXTkXW1Ne55Ty16BWsIKkPvt
Ab0Ma2QdvmYkrrbewATDMitMD14tPhWtNV53vKPF4ucxNwBBGOiC+5mveVyjL1HuiW6V4RNFDh8D
dreGcZGMjulDoSlY30CHsehH7E44sEkQWhRYUjfIL3zIuoHAps/Aef/+Ht/+ZTO6bIiFZTsuaCWk
i7PNqBqxRPmyyw5xAemkg2TzvUK0RnprB1AxK+qUsTAgVkLGSUV73bvsLEjzqxtmxBZT3OKVF1d5
9C0gRJPFUadJFAHpnKnuSWLIuCw1XTaZ24Ck7mviT29m8QhY5t4eOSltpbc0J4OQeKWRhLRRwD/2
viG8uykkSraiDBOYa5KkL29rYFmSF1gPMwSD35yqxHLM+OlYxVwdKYbAgUPW/E9z4Q8Wagxc6M2N
mR9qNhMbF3H2qo06xuO+Zs/0Ng2ebAPN3ZrZY2WBrk4sfs6JKTaULMLh39//cn6OAyDSLD8Pgo1g
1LtoD2eag8f0gvWAn0cX4rEzpxPRjaVON3kt8+4+pM509/4HLl/22QUQC9pESjgKyE7L2frHCyB7
p4gGlR/6mg1pGTLAFCUG/bKM38xw1cX7n3fOHng7jpmes5TwBTYglLODbKnZ7EniBiyuNZYNVkxU
6KYEe5ByY7VGFTBq5l6j8mm4fXsFDxWUoX1s4VSKRU7VEL1tr2/zdfy9v9OxfjlnB4R46Y/hGbFs
rsvZ9Wgnd3AV4dYDQ5pk7xhRdVJy+N0z+ItiwacgVFiMdCS0lPNHsEu6PnTLKjkAWLRXbsSqUSq3
XdfAmSPabwlMTCk79zhjx/n+F2D9eh5mf4DfjOyrEGD2zx7/SWSy1/kQHyQznvCQUyx+aYQh5KiO
fWkD03u6CQyH3K2cHrNgAuKonGHbArzFPlkhTC+LHfijOu+IfUatYi9H6A7jdQS9qiobCGEibC+W
LM9fvVr/dSn+Rq8WTJq4if69Xn2R51QdJ82PUvVf/9I/bIreH3geEJeFg3WJm5y/7y+pOhBI1VTC
LO1AgbXcGj9K1ajYrAtUqEBbQXP9p1Rtu38EvEIWWWNJ5rGK/B2p2n2rRfppKaKqEPQYazGTeBtw
/c9LUeImMs1FEx/HGusVo3PwOw4OiJOqPSgAgHgk8G8mXyqryY4sbQeMfnvfYeDeMKI5aFFQ88Nx
3T3OsyfDbc6hlF2UaY532DkKuRcpbJy7LEj1Uw0Rz1nD4YzYflB4y1DJaogQD+z1V3nodNaqK8wZ
5x6FD5dBymFwhSF5vsA23spVmbJQzTmm+20P6Tle20MFNrsJ0ZKkbxD9SSfvy5uLp6WaehvNpl2u
iN+2DbsdsNQbSuyldRlYbbxpgsK9GkiKrYq+u29gJO+8hloXtn69aW8cVyQf2MZMd2Nsttc6sor7
xZJWbr2xMkBbogs5q9IxI5qzU3WfO4rTT0TwGof7dIgomTtaShPzj/09E2YN4LZKKtgPyCtWE8P5
a9nYiM3oQGuUrWc95QHz2sTW+QdhQeQPYvkSgVa9caop2DALs287K9UXfTXJTSysW06PmPzZum2N
icnoqIz81vaM/Nouh3vHHJq1k+dwh9XoxV8gjaq99ODOM/bLTqIoQIu6Y03DNjGVFUXj0VXTNfJ6
iBfvfNvN3aU5bGurqq5DpYvvae8GkEQktlUHi3akveYeZfiLEzLSFCw+ZC3jeuWCWlqBW3wKsIWu
tFeUJPSdYz9UaGfQFT6kurHv7TEYT7byhls43ICWs/hzSpHlq1O5wwZYyyk3nWnjwIFcETCRmDaU
cddXY/Eh11mxLjM4S5adgfTgihBEz+50nrbXxsh0Ah5E85FRYIibhK3iBA19oyg62AqHn5QTerQx
+zB6mH0PaS33l/B/WlZs8cEdYKpRSpzsuDaPuNC/5vz/b6JO5ndEWojdY3oN7j1473dsJMiPazQ8
hozzfA0Ool2nqifIB1p1PxtdeW9a3NGe27WXUD7kIiqtlLZBUXDbX1VUrT73GnPMFu98fJRpLNBL
QOjgt+nlps6yYd+lIeiWujsxnGmOZuxe9eTjwTm6JVnzyk/BaozGwS5zztIN9yBHwQk2YYjTlIDR
o2HkO0ws97SXmLvQO8meczA+E6wyXXob2/rGwIcoECU3QS7vRW3m29JXXxrleQQgq8dpaaFiWv5S
eDrfAe5rEaYS6+TIAQ7g8k1NX40ID0YlKLeaO/OJQwTn0ykID2rojauBwds27FS0SU35zGLY3Fiq
GHdGoysKfCOH+HgjHyWoZDoAvGZThKRdDBwcbmocPVocV/Aqn8Ht1tvOK/SegJMFoPM4t8llW9C7
Xre4hzFSlmFDYMYNVjgGik0xpqTuB5XssiEdabtPm3vIGPmd8p3ogk4qoPRzhpYbuONdMebzvmwz
miGUIo+fjWT4dQ+q1B4u9CTDbDOIZrgjqfSIGwz9up6c64GYP7iPVdXIwcSgRvQm2NRCW+ntFA52
cQks8brQ/mfyIw6C6Bw8pPjIdpTCIjP6SXg72X5ygxnitZRKXjg1ZrM5Ea+u6h3aXLXZvjScMvfg
1dVGq9w6RXlZ7MBkcUubUb7uC5nDqo/z24lldxWPrHdAsYC2euX0MncBdTkh6zOGkPYymcbpJZhG
OARFYtYfao2KZBLcjPyyuKlwjwKLC/JO3UZOiLFPAXjZK2BWapU7MB6aOa0uVNaDt07KlgpNVQb3
bep9V5U5rCMLqXeI/Rx5zwdUQltN6xMVLosqXMuk6MaIGh8nxYuTuMZOzODtfastEMnhibK409ox
do9xPjVCHibSPKhaJqc09ID6S2ZAJCZ/ndKRMsaD5d5k2kcLSKvR59jmp/PlKLV7N/LC/mDrkEck
G7j1LjSu7U+NSPQxngtgFMD7nM8td3+yFoBe4rUwQk+CRFHefU3rhgWVxtTHyqJutZ5CY9ciB0SH
sG4vJspZbhid5B8ApNveClO/t4cGxY2LAh8/06PTbHtLFgeO3fGrv+zGUbGwOmCWb+VlZGv4UZ5U
lA7MA1WvvfJ5Puy+71c44DGPsLR/Z6fOoJgQ4XDV9k1zSyysNjdg8EZN6KZUWIQcDPMrKs66JxNy
7mutzeSZdzL+aNiWV/iaipuwd4Lv5hh3tEfkoU0QKOufDDgV14XpXbA5zr8Vhe1+dcrAIR5DaLeD
uNzjgaEI5MKp+ouC1RYtQFjThvCwX6yCkKsIzin2H7t+ci5zt8m/GqmZ4szpLPp02MMPd2Et3Ufe
I8FWjTP2rGmyjDW2PxWisRJ8vNCwJb5kSRJIFqMIA1xW9rejV+NOKabYuE1St6GA0y70M10T2bWd
E4/kLm6lt7YCdJKgq7OvkngY6Ssosw0InnUC9PAiEzCMODPzsDJwqG/m2gZwSoLQn1YW1SPFdrIC
84oE4PDsDNPwLfTj+gUwQb9DjwjoV4qCiGLWejKOJEn729JhvUHh1MYXaU6IXICNUTxBlx+Ibyh9
8IxBvQTRSHpwmsPuQonWJl+QpDV5RQJ6T7WfSLnyK7u9R/Ikc2GMdo0ZUeUXPHOgUDtk+2k9SdiQ
/ORMnzxtPodBG8ptmZjZuBGIcPsul8l9GCiSwvbkrcuuK7Gk+xLHmh2n/spZVBo7s7zLaWjrowDV
tHGR3pGnugazIzecl6t5PWJi3tYmfke6BNotHTiBXIlG3YmuaTcNYb/L3OixzXg4ejajl6qLxpMA
dIq81M9I4QsMIOpgL9KRVn3KJtIB2xakbg0/qZ6/UfhjX4XmoDa25X5GYwk+enFZvFZRU+3sGPfv
hiU+hPrVZ3jJaOhhRXTGybxIPNO7CmbpvfSOzrE0KgzYVuTMSHH2ZH/2Bh2f2lDYjwFuPBAqhT3K
Va2x25aorwdwrvwxm7vMP4Cinu79LKz79UgO9LUPemDbpaNeUFnaOyfAYrlOR8t87mY2kNvIHDru
JbPpVuQaxNegtup0GxZuZBwxKIWfcCWVH7Gbus3OJuh46ppu2vepYUAe10CDCmxNF2mU3ZpAYT7V
pXcdTT05naIHWW2AfqEvt5za4E62gXmNGT7aREHhJRuHXMkNyGYD+FPk7Yl1Omrl6F5+pvzXouqO
9NxyJPSoqCwGDEvCsMW0Fk1iwiOPouumtWbMv3N4YaU53nfptJtZ2fmuM83uUhjx1u108S1OrQ4m
ZOd6dDsBv4Q0Rqwxc1v9MXK88LNL8m3XVybuLL7NefGFyu4qtsYMEgWks1UYOjjAEs0YhfoamX5V
eAdLQDD8QxlxztJiD1cVsc+nPBzzh8Qx472ZOAbng7C71GoE6SdovD6hmgbryGSPWAzR0acToYFS
VRPOTIKaGisryj4xwhDANsKBBHecOBijlbLcbR3O8ykzhDoOrhSX/Ib5pSWT5Es4Jy3Rnralv6Tu
d1Fglxd1HtkbK5ufFMn8bi0soV/Benm3dl0b34CI6T9Flv+ekn9zSmYYEiBn/PtT8lXyhcPDa/nj
Kfmvf+kfp2TrDykspDCBBuQBvUEx/Mcp2QT3i2ryxonBP+YSvPsrzCf9PwQnYHAM9P6a2K34Kf4K
92HoWrJ4kH6ZxXLq9py/c0o+J+zi/yB6KqFiLmdxadpn6k09GmNb5404lUr2gMH6qEjGgyaWtA9j
kzqgFc11RXWZggUZmMpQ5DNC8Vfk+QPlvHpJX0KnnEzi3zhTU3eeQGLIXKZU49R4oIOwRIGq4bY2
v9Gdl5/sh+O9hWyJW4tLS9IBU9z5T+433ZCHetYnOyK0xG7VwAS/gLl7z7ymNpHh7Q9f7e2ff/WP
NGL00l8+klzmIqUirLp8m2dqqpHktjLorz/h3bmsWs9I13mPIL5PpYxq3My1UR+ENtVzQEtzPa47
2RMPClzkuR1txqK6CL2Emffce1yV0g0Z9VutO95C0AKNB8+fmaQtxUNu4Srdy7CsTmkjYHdhO0DY
FhnwEl4NNYxFbPeEg+hK4Fobbj/e5zP6OS0Qzit0EloI0nqBFARMzKOtJkzAXIy97z8QeaQVl+W9
bboOGiiEjclNrActbG6CwUYR1TYK9SQN4Fr0KIpr9qQZkMVoKaUbkgCCGr6D8RbuKED7Oo6sBwE5
Br7WG+Kw0Wn9bCwovMilWIMJeuKPW9ux1LPVkwlYu1iHYQ3FBT9RMAEuQouOx4+AOmKcrrVhiQeL
U2Nzsip8e9f00uO8dr3JVZ9gqMAbbHXD/Rc1sPwMa4lizLq0Hgw7t0bKgSlKeLGtliuXkGFH+WCy
WIGT9xmC9FDX53UION5ivLUExhXv1nFrkWQv1hBqzX5lmOwGb0Os8O6q0iVgEDnY/P4pUcPXFKHz
sZsYy/XdwpumWpCZX524d/D++avNhkzdNpkk34IrMYR+girYq4OEflNsuY5w+Kjf4rIkBkRfdJK2
xrA/U/q07uEEQ9ghMR8f5+Ur8ZaLQ5SCDeCg7OoUUKctNkneGt567vvhKo6G+Y5OPYK5eDjGgx0B
xtrUdSLabaOp4lrlAR4AhAZSrqRNrHwrQy/a5E5NGhUgxfTgthYKgxMwPizSUOL6drrqNUpb52qC
Cfho9B7Awl4hwhDCfAVVkBwweUh/DePfey0jduDKNqEygpCswGeCHeqHHqhinC5jpyIPs+mI8gOl
2qlgMBKTbdo7kAJkKR1odnTuaY/LOySFq2/MdnRstJjIoFmyoIxAcAqWuKhtBtvSsL5gKuK7S2yk
9O9TOnXqmT8W6XdF+oF2JKKPqYvAuWZz5rw2VokMwnBXPEzW8s3nmVG7KyMc+G6zARwXfVaVeubK
8HB5aclDmakKsGljGqr5REB4vGfIwoNgzB4XOLF4Ze8hHFUnhyCXWoVjw0iaYpmMfhILYobt1Ad6
qaDQ2WXHpfeqjk/BxwGPUPC0BVtyoVwXEkMATTqHMVAZZ5Z+gB9rGI9G5831ZYuwpjkjBfwkOVOj
4eNcMOn8mEizyO7DPtWHsTA0AZ/eti/mfpl8zVPBtWTsybUczYFZWRBEXAhlYmIElwehU7KqxEc0
UOow3m5kOtf44ioj4Dl2++WhaLXkbxkHmzW0lJX1ACwGngS2ydj9NOZ+Z92kbOTrtR+Rd/3i2QM9
QC7dHys/L/hMMIMUO3phpAEnCk2lJfGNqP1qh36bPWlWCGosxnB2NEdzICo+EwDoslsvjwy9RTnk
bzK5nY7IQXznba7Fdcrpdnzyu7DOvjleaVnYJCaSeFsM8ESGCt4/c03kJo0A/ZWWD9mqqlwIfrFl
M8Z2xGJBo+HHfEnGmSBbEvnXpW0Gn5y+o1BnFh+8PhqHtSiq7uPCRN1mbRNvuDGatd1F8YWdB+EG
7xgdLgVleyvBdtXZxF7hHDAnuMNlJdPaSHB6MQGkh8lxOchUagkM5ApxQfnmIyqWtbYL88XAjQBU
aimjmUo6IOOBs77IrOhzTkTs2xjZIVF5Xd60uXvZDbqetlmuxzvS0dGLY/fltlj6nBiO2PdYU8sX
CoaLnVWaOCK8uXBWZuvp2yAiSUNRHSNVa87yq0RF+UcrbaghMZt2Ny9pEqMfx3WpgS9hzSSYm8/F
pcMQftsNXn7Hsq5eUhBIH3qZ3w4ezOU9EQW5q6d6XNHFXu57RMkPUePmH4dCNtFOQ9e9BHCDRQmQ
zTE3gmwHOAi1hpLFhsE1WnzS29UDLx31qXTALhFbb8odeO7qKXbd5dIWCVYEF+Ls2vUoI1DuaK8i
zALAdL3me6KpIcw7KQ/WnEbwhy3r2ok4zm1i06FDapzYDmwaspd4hopq7+c1IBQskNWFR33djhzI
XRpWar+oCBv0b/UpzTQGidHq3YuSoXEPhYpqIQo6ww+Bil3oIjNwY0pc10ZqzP6OUiX3mnrB+sSC
DYe4LKeLwRDBxdxmoKYbTd29BcK1pl30EJeN+9An/fzVNPP0xNBkPulSB/nm/R3K2bSXLRGoeP7z
Nnq1GYn+PPGoK7qO0lyFZL45wdMyi/NosHkJSQPXUmqScAVsqg/vf+rZiPPtUx1QExYnE8uT565l
Gc6xFw9OcKSHhBY1mbAwqNbCnPf+55z5DN4+x/X4FAadBGUWysaPo+U+rtyuCUBES6xcrKmmZs0u
R/UMY5gF4+9/2GKM5nIC5A/Oe+kFz7ARsQk8+jnGqqoCcfDmojeSLti+/1G/bmQRy0iYsxc3Aemf
283rKPCUMZru0XYncV12bL0JU+cIVC05fA9zyN/+vIWXCaeLGRuY/LOJueDcTzdR4YBvisPHP19B
ZUxxDfWfi/Gvoanpd5dzufN+3qzzyzFy5KUCIuyXzfpUROgDuqXwyi3ZXXnGQhtgQeUNXEJGZp5B
CsQmkdzzZxPb1fi3b1K8qg7X2fQ8ilfMs1+6KmVtjnnmHrsuoSdnAKg+iqE6vX9pf30U+BSi6gE1
Do7FyeTnWzQPraEMQSAcoxbLDaVjkBf86W96CngQfIcDJYCqJZ3wiwPdbUFXAmVyj2/5BDfB5GiN
6j+4TRyaTOk157TDcfPsimUI9olKKudohRrIg465KQCOYBsn+CCuWwU0+TdHul/XL9Z01jB+LXjz
fOzPl4+IYDgNuSuPRhW6n0TnRziIe7Yi5LoDZjdLAN5tZm6R97+2X1eWpa/Fxr5g0jPyyxNB2WBC
BZljHbOOpzskHXtqyenSnOD6l+9/1L/4Fbk5CACxB18QPcsR8wd/DM0Rmo8qrOOo42I9FaI6zU2r
nnO5eLSWExwyf/Kb6/qvfj+Xu0aQPSK0YJ99aG8mpR2DfjzmLmGPsqCvMjf9eM9B57dP+pvX5OdH
PUCdcKSUS1f8r0/a4gyGmWZiKG6oSk1F4QwrML35PdFSfV2lJFxwZLFNHgf2ddhTpwbeRD+G5K0b
yeGiwlMbgYYRcWOz66SeL771M5cg7Pvfxa8Lb0DAzFtSRUxzhXX2QikTZ0gmI+QOX2D2gEAT9czE
kfdln+J5WaUB2/r3P1L8ukIQxeOpWgw7+CPO3TJRjl4S8o47AvBjrzuSX8XPNo7tV18LXpmxCpf7
PU0grHd5/dz3ztJhQD/bfd1YNWXjUQfiml0SRaSTYGz7/g/4r67Jki8kzWXz3b25fX64P82aauYe
BC7F9z6bbpMOPxHhJ29yuJiroTZ/J+P8cm8y3V2ehqXeiXnE+QfWSbNs+qf52EtaMBvKs1N4SXSZ
8WbnNP7+b/evPgzdyCa6E7DUnL8FCByQN6+D6TgC5rlNyyy4NBufUw4SMKek9z/sl6+a34xBmFyI
qrzxnLOnrljkXPji05FWZQ6WUdJyZ/Egckp8/4OsJUb10yPnslwumwdSf7zSz3dGuR0nI0O+gR2E
Jn1ucobr1oxy2uxjaFRzc1JpjxIiI0kaY4jxpubKszWOq+U1WNXjPf086ATGwGFp3YiZcLSHy9o0
XKQsVC9KzaEvcTyvMw7HA6bC2xZbAeiT93+TX78fR7C9QzANHCKS51uhpJzwHxdNc7QoeN0MePlO
BcbyfWROf3vX5TqCewDoJ4Kt94tvsI1Mq+3HWB81odsLGg74/euqDraGNQJvKsff6ofL2+uHb0ny
WiNQyKOPH4qY7vm3VM6FLWrtyKNbj/IbENj+qCV9Wm+CiOs1qDr1nDsfqxGU8vvX1Tq/ReQSZSTS
aPPJi1P3nG8qc2z4pEHSo4BeXcwbGERu1lCENnc25v0x9D8DEMgo+awa0VzTWMkTaAOyO+CKIG9g
Wel0b3YFKiIUXJaoWnvLwaLT/Hle+ml0QUHpvuPvv/XaySj5m4bEOcANhcEjMmBMdw5QnEe93F65
wctgP1GkoI69nlSzstwGMiylDLi0QyzOcNEKXvRJ3VMc4Ef4ia4c04DFbzIKvRtQG6612xr7USbu
bTUJY95TRY0Fum9LipIwUgC+MVOzXDee0wXM17W6bDMQsASy1DxsqqmeOUDPyXHwE7GmQ9thiNmJ
uKaXt6ORsUX7NjH3vC51s2SPc5EiHnVK5OLroH3KBVIDZ88a2PMihk5RFt9S78afodqRuHIrJEqC
LUEYH9w+41RU1jP/61zD73rbfPZZiPIS5Mu+plY8a3GZUyGOWg7HLlvq1fFt6jFgVOUb4z1TZ7CN
ZGny6jKL6r69a4ioFBtCLzzdlShUdl/NhC42umsFPSEmsa7MJJAbQSCi31uJ5uuIO3lG4YUp+812
y05e6RrH1ILg4Gumw5l/kV+d5hbgQvMHRfwXB62Vysueq0mtterQ5pKszcadqyY+Hh0E5aqdY4Rw
vwA7siVix9/YEdYitzQsE6sx7YwPY5Xw0XU289YKTMztTMpym1oWiOFOey8Sg067jNslvuW8CuGe
FpdBrQm5yYu+142Xbbq2N9azwlCBuZol3Jkj7qCy7DlIWN6QeJewa8VwEY8GnSntKAh9UKSGpuXT
SU7bV84ZdoWnHJUx6uCcPoiSoezeT2AJXdGf61rXRqJ5N7ztA9DsufvmyEVqiF28qkdcjfZ0ChFC
sPXNUzV+py83vPVn8Gt/SnBO3vHD2PEo/mzAScCSh9sGAgqB4rfHCttXzh3KMzN4duq/lk6C9IZP
VjzQlhXjFeatWK+tFvv/WrsOd1Htu0ski/YxisOaRTO306b7TIR36HcjZrfbP0czNCK8ho69bCQi
yd7OrzyykCJdlFiNPM8sm+PPKEwU+LfXHw4uRMYY7cq7ZFzagakxkzHdVYQimhNpGB7TQhkLhmyS
XFgZ9pKWpACK3F1T1vwgwkQ72WHgae4BoNbjSzd6Noim3HPox/GrYOyunDEXD26aAu/qNFzVbzQs
c8uSqrbk3SQUKnBMQcpg8/wNwBVXDmMASpdj5AruFck0B1eRbG3viY151hJcpDUWq3NOHZmRMsPF
Tr9mCXfSY64pS8HXgSi5Q0GbfSQJDArHwjRHpDYU8tZHIJu7Ph3+fOP/d076uzkpRycOOv9+Tnr9
bfh/x2+6+Tb9NCn981/7a1IK34KJp0ugWdq2E3CE+Oek1HP+wJ/BbtlaGj+YpP7foFT8YbsC0zDT
VYzvMNT+OSi1KfTgrzOp5LRMNmEcVP7//9A8G32r/hr2NWf//afh31vb5I+v74BqVg97F3s6VC5x
fh62aqZAdEjoQ0AFho1kare0zoB9OjFhI9tr6rr/EIETPVZmEncXPUayu1gZtHFmMHgyENZ9XtDv
FDBFAwi0ChcLqKXwjkURUaO7oG/MvZeVKJ1BTU52NAbylyK2N0SRwofRKp1Pbtm/5tgkIv6qh74O
nQ+U3Mx3jQ4e8FMwjiwVAOPKzcNmkbyblQarc9UNNEwRSffFfeOSBWhVa34KkNmZghiJdV+WQIsb
3bfbN5A5W8kG15hnbKlXGa8J5zQbYQhxHxLY3RaML75TiwhQWVULhqgvZn3B9AM/kRwz9Wr3DJ7m
oVm6DZp09Xah3k622os//y97Z7bctrHm8VeZF4ALjbVxy50UtViSJcs3KCVKsK+N/enn11Q8x1HO
2HXuz0XsJGWZJAh0f/1f+f4TVnQdxzyKoT26VInIPVKsgG7Noj8uGf1mvt3zg8odlbWxSjaZlUdZ
W/A8pEsTrUud4O/TpnWNljCg/C1YDlSVLwR4KCTEBgarRchxRFNNXYBKOtoRk8qm1BEIyl2hqrCy
1YiU7NCmstfbZ2S89D01F7KDlFlhPRPnVqrA3I+uyJ/oLSeVdoh68ZWSWdbQbDL524iknG5lnRt/
0rIcrBE/hSfCcUmnprflpga22V/eHyKt9sidTRQ/CQvt0co7voyyIJvO9/xy3JktRQt9Pw+46Opl
h+PS2KLr6rYwvuRV+11inSMp2E5XJIVm45n9I45hc0S2HKj0a+1d7EKe7W3KezH2hbS9lQb1CItT
HYfW6SB00ksrBpmFtWFKj764WZp7bpXl0HcF94Kss1OK84zGOStZBwodNK4q132AksyfWljVBzj/
+WtTx+osSxttE8fEXWxDmW1AimzCOfvoCoVc/EwXHgsznO6VUfNlSy8lxjrrMFqjAaSmntrBrbtY
qtyD1zmrzG26ceUFHTLvtF5elnKc98gNg32eW/afo2czA4RtUVTwAkCWm8hKk2wXpGYX31CTyt8V
EDGx8yrsVtbaQV9MrczQUuax7aJM3YcF9QnJQsIfWffJZunM8LrwkDkgdhjlXnSBwA0f20/4T7J9
Idn5cVLGoPNTlxRynwlTPVB0/NXt8v5cuOZzKacZlf/QjPEq7anPIR4vvy6icOk4PXneLpGEi0Nb
1+vezMpTFEoHurKX7S39kNUdFXjYVQ3b243zXNy5iSNOfVQGpF81ETnvnnOgHLjbEmSwnGKnQVCf
WaO9HnPX/jLRf7Ryi1li+m09HlQ0QMjBMx4MCwSNQS7MdiVnm61VdQ6DBtZVYu2UsW9qW133dpDe
AjtkV6UxuncdHUXbIR46PZEoWjMjuFoyM43AOefMIb2uwfK/EgqWXNNpGP0+o/n8g3gspMN89Usd
ZJuSk8cI0FPh751Thsq1yc+8LkggiFNIcWgdoqpoHprArNPtSIf9tqfNnDSDrFy+0NpoYndvCB21
6xbAr66gh915bzU+xmR7Nqpu1Ua1aWxLNAL4KvLO2VhwKlt0AK7gUXaJXevz0dwMHiGrY1hXn2NI
vueAz28zspBzeqyLCgG2t0TtqQ/TeG3Mnh52RpmR2qknsJXZ0AELl1FxQijrdt3mVvyIedREXIg0
f221RXo1dGk2oyDQDvLU8nCTexCEiMWmfWxGJVZUJIGL2WConq0jqjH/piLn4jGj6B3tuoUyOCC3
lHD+Mu9q8suW9o6zRHaiHxIXKN60z5aHTHGjvD58uawsTdaFfwZTkZ2IsVda4UHY/OUpqkneeJio
X3xqsZlsPMNkWSURBG2ZP7PDtJVX7ic6RbTb23J4HEbrXrj6hcCnpw2V9rwT5PXL9WhC71N+aATl
Ddv2fKOoUZk3dBciIujpbGg51L6j5f8dl345LuGS/em4RBNS/D/rV1Kwk/L17yPT5Ue/j0zuJ8pu
PN1a7cJqXCrV/hKXSecTsVlgQaagCu09RP57Urz3ic0HVgugm5ofywMD/J4cb3/ijyI9s7RxCmma
/Z/MTP4/cmoIHLNs0oygm4gLg0v7gHZnpMK0uUoPzNzgnCLIYo5TKuIsYw0tGQ7dUJvVCtImhrW3
ZnzvLGKYc7H/wP1ao8f5mEW/yLbEXUbNwcgrMbarGqGOuTJjW70ViUvScQg/hzCaCAaXirHO6TmY
zBYSpJxnhFFMcOIasUuzkOY6aWQJ5BllVPVSKknmirlwGhlSfMersRTyLGLLeS11Sydzh1Guq5IT
9KqvLFnvrdynV0Vlhv6Ry0E3SxNitZsueGJy4IVH1irYfSWn+2jC+EhC6XTfAhUciWIF0yCm0+f4
iVOiOlVoP+QJ5Ei9KYluBQ8Ex7aLmk3Qc4Nyw0FDhZsfXITidz5GHWAGAI+JwOfQIDwy+6KD0ofh
qjL6A5HL9pdllNNdaYPhKNsEpvEKJW7eBXm1j3bpXR2DRAjgxQ9ShRcCaexbeqkcfld8qBxRTail
UJPd8secCaqiqFz3dY60B7uPeAMuraj0Cee8mmmjAEup/+Tgb5NBxo4+8akdjSvKjKAbunf57PjR
kan0o0luLc4JZC9+fEMIanqWHNxX7ZhM12mYDEe7AvZAFcfPvLOF3oXlLZC8eBvua67w+xeamxGo
UEQcxZPV6294mFHR8ZUq9RVvPhqcsdaBKRMgRrExVU6lqlFYfISKkAxOxEPMr1LlYBOc3bnkIwz/
gOFEQwgjeiN37Rvo3kinKNzhQNRpbD6z83IOJhGTYWEYlz/jUOt8zIHC2Dkf77tFubu5jD1nnYek
xDPupNisHOadfGqMdS0K67F0uAFxfOi7tuBGzyaHpqOZ0rxotYQWv/7VM6Nvos4kLp5CTN6r3w3c
DVar+GYDu0M4eBHQgUSD5qCv0Px7pLj5DNLENiGF2zpbqCb6k0jzaGtqNV88NjyEfjBdIB0JAIWr
UOuh0pqG1JJGgWSdBexZW4Jmud8Ej+W5qulVPlxioox0APoilJj3nSANp9RWJ6Pb7IEoV8aCOyYU
PXDT5PCSVAzC0A/6PpmBy14Io0fzaHf2sXARb0mh+Mu6xqSphnF+6ztQYPMwYLRwRP3S1mn4dLmF
L/29c0aIUaUf9lTfpKHWPo52zyW5ANMXaL8gKOfKiYE4CGhwKPG1Ai6chgxsPHuSG6b3kW/lpW6i
ujwSjJDJ3ktmLt5MzgncGAvHpZX4AoU3bg2q4PUeqA7CeiLZCN1a1YrQEISWBMPkSCzzlYefcbtY
MtnT0k4yK3o2Pg61zsd3GWJjal2qNE1uMIOoCDLbaUXfhi2az8EioXsGviNX2TJtpCo4qccqD85L
42mW6MLLV9Q6EpdPybtc9z6tTXfpBSI1WjWzniIc3Jig+wdgIxPUHkGsi8h3Y48U8a3IB+LzUs4a
jbuF/K14G/BQgO62HEdWi82KVVgV5bqzmuprkvADVIzkWNkzz/IllkSWGeq1At+89qMVzpFWVqQl
HSIx0wzFY0eUEVewcDRciRxqZcVZ85KZYXMIhIr2YRcjadSCMTz7CNtkTGTWg4IPcA4TURlHimuC
85TpVCcjsPiicK+Kx5BmrPoUVT4CQrukfeNUkPe6T01CYyi7BM0aRgiLPNEcUgJjvRVQjPaawZsb
HJSbr7VVqFpNlBVI40ohHpHmoBN053HeoNzHXVaYFfeLUETrX3QlIydyb1V4jbhJtHqwKATvJy2I
ndkOgb5zfDom5pOTtvz1VhSqtygjlCKJXe5u3PKPxFFQRpy4Ir1y6r499ATxNbvLPe9Y+HzWZsdn
XltQezbfpidu+mSAEeDozuc09TYyjKLpPhPaBt5KyxvrW6s6Sbeere/HYAbqqxuJohJrFBGFlyUN
yXCCi448MYvMFio8jqlUDeEIhFW125qz/J3j8XTlOdZlzgZcXhtl4OWJKwbpPI0l0Ol6atw23l1W
VgQwoLtY4Jonkdhl+TRGaMue3YsmNnd0v4UYoCSduHNfAy2ZSXsC4UTcW4gEyzesJfjVamy8K9kQ
lUCLfMQKTEkqDPDispDlzA/aECdrwk/iuBTxrTXH84Hlxy5G3M09I8QqquhxRju8BFdFqTBIWn44
IW1VSZB/XtL8j9RMOK2vUcfiLilIEaA5q+ArKk2emqyfWGt5JttNzBJDotdoUTVvN633VlGIXUWi
PQXh1ONSmyWSvDXl84+WI48VlqdwpXCmPqJ/rq/YY+SdKH2TvPN2sHcg9YiWBekmSPdR7fR5hD8m
ir8kfkPXIQzKt6az4Jaq5qwID1m3VIuZfsozgC1cFMZ46DoqcuK+vvLToC1CLayu1kHQ0TTa7+pa
NTsD8OQOmf4qLfz70HI4ic5eXhtaX1p44VGIqmBV1RFXpEtuFtvsMX2aNRCHZy3l2qcnnTSIxknX
dWVh5ROYBFeJU0ua1TJ7l5XWEKwgd3ZmP40nN42pfTH8cR6ouqvjeTd7c+4fAm7LluqR3iWzx48D
wkuc5VZOnX9SacA2l0zNIZmMmoPVKL44YqiuDdMrb0lMliefVPxNLtAYe/SbbSNJXPjKrCfo9szv
r9ppMK99JP2kwBju9EqcRPpl9osvANRNfs7RHn5uMoICjY4YvLWztMFO0qhDPFAb/BZLzrGKIr7V
wk22bVyMSJKD6m7GBHcwh4Zq8qkrtoUkrmxNP6xOM1PptaSKc77menlvQOXlbiHkkX08MdHdj1+C
IK2xB/vt3g/HbyS3Id5O/d+iZprvY5dYepE31s7OfOC8zm0/k0YdM/6U3tadiun3tEeWjjVsJUal
rmUSL5+LZXZxDvbFDqGpsw+DwT+DlTjbqFGPTUDXwar1mIy2qmiqawgGlihYOwwOcb2NmBtOfdGK
k4V97+AGlTpmQe+cK3uhhczFxz9kDQdDDzRoahq5NQK0rykrlm60ye6cJkXXKk/GkolbNgFaGJyh
3MExece8tWk5w0pvl3Z5sHAy76XeIfD24r+m4f3gZnxhaMSMFxVOzSat2+CaquPPfVJYG7Sf5j1m
Onmu5rz7Yk2WcZ4Lio1WhvT5OcqYvN+6IQ+YSyxrOXXUq+5TmPGvFIgC6xc9KYrc31b2aLWUL/qj
bdyYXmPCJgmflieHbEp33iG1LkiV8v1XIyu+ToaGSISfa21/q3aGz22zgjyiWnDp+r0ZYqd3CdRb
s/hHm8XN2YiiuDsOpftWw5RsrU4g/a3NXK9W4jinrf2KV7tuNmGlpq9ooNEAGi2TYGKWGwo1sm2H
G/SRmCtxw8rfFtukwgELmuofTDXZ+wK370ZZ88yXlovxHPeGL1Y1rT1Bz0IiW65d55LjP2a52EZu
3uLg9Wl+TO8T6hlop0kxQB/8RQ3RG4t/tMPp1mxQZdSb0BjKeh3FBBevKqTCdKzEBgtTm3gHSdDT
k5EpS7LtoTQBdhLU/NUdJxAKfHxCZq8TxXOR0DD0VFMMc1y8OV4F7ZztlqVbwGZM/jP1k51n5eaX
MZoktzi0o2OcElcPfiykCHR/DwI7OkdNcQN8pJ6NOOivilZee1mJZJpp4AHvLNjiqLx2hbAq7E4E
bczJs/Lq3jxSbkeDiNGIxcIhZ6dUUQZ234wE1htMThEHt/A2JPSXaXaoOIa4SSVfqHFgUQ+JWKe7
wxhnMyALT7SLTftgWi00q+SOYRKoZ5gjwLpr9vaLpAiw2SENn721TCRNmWBkbnHVmC3/P6s0Y2q6
BRzZ0Fqo/MnqCCij0IK3clQMIh6cF+ELTZ3PJ1Ms0/1MeNCj4SPSJLOSsTwwmM9+OPH/RUD8SDh8
VAtwdHY52FtaLulzjP6ghevjME/qLkkPYYVkd1NUYO3Pi7P06itFtEiAnCJgGqlKF1XjaszYfH/+
Bv6RZcU7wB3m8BvhcbwLrW/5QQo0xh6NhVYXHdwpkOTrlyqihCIQoXUjDBVHDJthvU/sJI6uujpc
ym3tqfAmKjvxKM1e3DhVxlT583f1by4LRBDSJMZ2xBv+B1FNafchMKMTHSjuZUif2P23OoAsYCJD
7gxWzuTTFxDlG2OI6pefv/pHcZu+GLw8rjyIYJioS+bMD9eknP2sL4eFazKjUzykoplrdpxGFrSF
FPHsGkzRo7QfMz80jkKP3+9uuMFp8MM6Hu5g1AkwmPGh0yfouonKlCxMLCZjqc0gv3jD+nr8jbUS
LnlQro+u0TR98fF6DUGUGLi680NJqisRnPPUq3XsZXjtW9KN0STUBYG2k2peC5ra7psOrOLi5kqq
qb0vyuYXqiihMZ+/vyOEV1gOEX2hrWYb/vttZbi6Z425AfYF8mnlGYgUOiCpJyrHmAMlehEgBQv9
HwZI+1jrfO9yhMTfi5Ytea1Urc9gXNmfXyr7370x9NDIMyUQ+sVz+eP97g8mWTBtEx/oXmFCjQBj
CXwIxrH1J6YiW5UPNJtI5zhXjK2bCWF9dhoca7jviR5Rq3gYyWk0gcVX714x0XGMvQjGI4fYjV0S
kWCXhxinVkgkxWMZEIu4MYoQtCTzW3hyXZH+9n4oTQqsTP2iUYByrlFohQnKOBiw6U7Pca+JFq+V
iwI7Rl1ZcwL6+eWwIHA/fk8+RKeHZAAI8R8KeLq2mwQvpbG3Y5c10KoW5A+y10edcuLds/BjtqQL
0HgorQXwZCpi3tac9MvDFHhcrcjWikZ3ueRwO/wrF4tfJz/HHXeBh2yr1l92m4LSUPKB2qjSKSDr
xK8xLUYDatV3RxPqDMAbL5txwksOBG+XD/tfJPqXSLTwfo5EQ9y/wGH/HYO+/NB3DFp8kq6w5A9+
5O8GZz/45Hum5XiEMCBW5yb6F2/vfjKFq9XByOVZTPW69N3gbJIrFqAAQI0t33UAH3j6n/H2HxSF
KOX1OuOiKEAHQLP6BxW7GLxmMM0IIhTJCZBWGdE00471zZJTav/zR+aDdvbyWhzrcTlgGBHio/0G
+p4yeSnK4wXfWAbcHCl029PMFTg3zfIrCePHvVDrdE0d/46iGPn6R0UCrKzl4yrj9QAmeIw46VEX
Bx90001IvMsuRItlT1I8jtpI+vMP+3F54MXRQ4BfkNfmoyz/MJ80BlNupdryuOA2fCvyAqgkFwNY
vB6QMPcFT4Tt/uoj/5tL7HK1OL/qWMV/bP+d6tJ2lH6B2lBMd1ked29QASxPgRZt/ecyUZgVFJMm
L8fdixH/oyI1NY2p5pgVHGIjrK58ic1iRkfACdLGYExn7a8mjH9cVypcbE/rWcBS8QR9mLpICDKX
KJyGQ19NDcdTL0Qgx7wHjCVHh7Vx7tGGSwpSjv6ciftmcMunsgbs0ds6mSKRr/z7brYsyoQGtx9W
xL+qsyCV7Cur9S/uAoaJD9sEhiU4DbZiMEn0O1qA8+OuWRbMhmnRcS7k1O48gqy74ZWKcibrqIL/
LZpIjCe44Tmn4bpzxSPP4Hyv3aYHi9Av75QoCQ48kyYQkUfjrSgr4V5SIQjuRYROoRohwQPVrsX2
nZOxTK5Dk2llfG8ptkWjTaBdZgtjXu1yIjNaH3H9BeKtjZl0AO1UDxNNnywtiNJvQAYkf3vtMg1b
zoVWetXagHaYPmAXEkKGg4MGeJ8xKwREFrcApEfy0BpQQoS6pHhiqIyF+IO7VGdOCbJlp2vyRQbn
81TO45l0J0YVz02RxyB4AtzQC0E7a3KHNJfpzhi76S7IGlDcKWxAxFML0XUL7PsuFZ2GAVwcV+ud
SR5wsQ6aheVrMlOQNdG6r7I1p/t3ZWMxhFA1cTfdGw1QqdtRYpAsCQpOwPQSO2MwvaBFRUuIgY8J
6zJs9k7LJ0UBAhmWK/b0oISmsNJMQ+NyxIGhsbKLrPECTvd4Se8X2QRPNEy5r5ep7TLPNPaIHpQ8
bI5PwaTPQZds+/d7NU4jDk6xnYz9dZJN6i1PKVFZQWoSAzAPtdqrEcfpGgNAFtOAGSbFUYcoFB3Z
eIHsCeCx4ufLYCVr1tNNl/Ugo8WsKbCh9JzXSvN3cVTz8Ot5JAAFeqKoDLYBgI87A0GSsXYiJN3t
BXq362q6Q2yDgHTwLC4pT3f98u7GjjivNLu/LP2xsI/UFWhGEPfpfTI6Adil1m9err8zdS6+YElr
Yeb7m0CiXaUTmQycy5/pwrBcF+iPWTeW+GDwWT/H8DabMQqCXU/HW4EjncfDwy5aH5RKw/BKKEbQ
9aDGfpM1kwxgUwiLQa6Ft65fdcie0puuIULKJSMos6YHEsjoEyNRcgqHHfzavAptgx8o80SYx1F0
PqEcEQRmfFKqSwzYhT4dN7SSzeF9TWwQFRMwevWqjPsuPFtLML9gWRrfhtkgYYiujiW5G2fDGp8V
lz/eK5S2e4X2YgRgy8BPmf7WFdbBleHSaupE6rGmuZcTGYhCWAbzLrDzdUMK2nG0G2dXy9S+cQk3
WxNccAg5jVx1UTU9ekVfXawvfO3GfOO4mYdsOxZflQnmAfTorTryOm8NL+7ux7hREXGdg/utc7LA
4f5SiGOiIJmumFeHg0MDLFoL06oQdVTLDQB49NYolk1UP/6pTGLvpjZLkINel9sJ6CoyHCbd5IKd
ONmX9dK9BUmsvZAGQ+mGmzs4ka80lWhRB4VOx/fDJxsAGmDEcL50cUT3SNu8lsJPb1ICHp1DM9os
2ZxgWHPai89qzly6UIkHGVasy3BluO4Q6eDGJ7fXgDsZF4x2s3aDuYiSnogM6wnMj7Ra1R0guS5+
zQtfeKHFqJEirHzIxtepkhHNxp4maEHOUsIrnqFVeLAuxGBoKkgJn5AAWQca2yGUZcM2Wj16VHVS
z4lXmo8R7QB5pHty88UMnheOWd+K1jBIKI2dXh5JLeNoC0imoORb0WYnD+7/tyUaXG/blqhTgjo8
j0Yd3bXQYkjWg0c/jpunvGtf5wKUnltQPKkioJ6g5zqRm8Q679YiOQVVbX3rjbAf1ySYkWMWjP4D
fqHM32C1P7p2bwxQWI1YB7Eg6TGsWkmnhlXewhlN/W5xrKcilvWmmhRNm4TKjxuHKHF6x3PHHVaF
HZY3pW84v+XC5s/X7FjtF+orrPC3QI5kvzVNHVa7RSJRX5HT1FNyAMV/LvKk59IVhEAugOdfZ19W
h8Qp5a0f2yYlv1B2vqhRB81WqF5I7GMWqTskCbau3sjEwNfaBIBKSa4cFgsnj1qiVNR8nJF+k+o5
sy0UFYcbg9C5t3fC7uIXyryFzQJN0nSvIlNuosnQtxI6MSRwsW4Zv3CajWexpqcBf8+FQPQ6Cj3U
yFezzvOAdZC2Sd7TxYaa1A7/I860BXeySVeGPQAuiayM9b4dcKzGAwJzgplRBNCLhUYCfeM6peMt
14UBLFoYRSHXbV7ec2kx3V96Rzi1whGGi/O6oP+CxdHLpB/30HD+5Tg/UwAQ33VjKbFW1KNzHvse
retFC9B2hnorCTxFH2K33BHW0iBoyNkfFZlhdExc5PEzJaUxvTCuz8QwUxK2f39b7/r9Jk6ZJEJD
G0Q4SdPknEMHXpQA3cDsW0goKbHkcNuIBD1yCHrNUV6T9A/zZrZB9TJaiBtvLVc7pZKi5rOOg3Yq
lCi5/Hvgm1yxW3iU7ZKsGkcacR6lOfj+OpocfMWZShswQnd+wHPlvnixYGGdW5QNY91OqEZzOlXZ
MkT0OPrk6LJuku3gQLpSAk0q2ENeGeap7mPjz66l4jvuR/JMec9MORfe25pGdj2Zt+zkTQDIZrda
iBHpBPRd6ztAANGUgLi1NHlDEbuay+6JBGXDhDMsH0L9jaapzdd0MfLkiq/REA2nBrLWAEM3rqqN
ZJtLNzR1uZrjUvc7M1o+eHZi9A+DNxFsvE7GOIrlfZ5Jko02GdIRu2ZrBNrdzVliROJLKpmWqbUY
OxeOFGyLrBR3m5iEja5DIkI2HdlNSIxna1+gNBxXvoVhNHNatCBFN1CMGs9b/mk2E4DNKU+X+pqv
v7knFTY+Zig2wPyD5GQAQRL4FrP1zLI4RJYnyHUmKCjvR5fP0Xib0gzhl/zgiraNcN0U9udIsqRj
beoxyER4ZRZRrNppao7VAAMRdbm4LwlJqShq7QiFROuHfYmJpPOK7E+8KC6EUxUeAuJ6kBQ05Pzz
BI6UwpV/kvb2p5HPtwGqhyP3NYNB35i3QVebt9CQw2Ywi7Wn5gKu2222zMYhNE2v+Qwz26CBHLeT
49w6ZudcT7QufebbZl8up/zEzlfsHUyFyGFI45WFR55lft1nMGk0Csy3JsKRLzgp+pe2suybaiDi
dg2RxgA50QoT5CXpLriHxD2TX7mlqsn808WaeNKJvChmCwtJLcJkf3QgXox0+cNtsBPeOD2P8I66
yjHeFL2ZVwzaxoAthx2YFG3iClhBYpMV4qKb8Lu0uuobyzh69tzU1yoDx14VMatN4mnwaKHZKiQy
J8epOJNfiyxYe61/fjrVp44fQUZ8lz4HDsz4iODAij8c+5eBXhN2PJr03MvQP0woXFqNsv78df5x
+uGFtG1cuBz7HQ5ufz/9YO3q+rTq6sM7aNeDxT42sHL5u17KI5UF0Ewvhz9/3X8c/fUHxNrgYelz
HE6Kf39djuS5TT4s3bBp7tFyQLpPoSY4/BHJEF6wopzvaSljLW4GPeX+/NXBbT5eXSSCnIp5wHkT
F5T8BxScVmbQE+FVh/dAsUW21iOEFllll+yvLtKoHmgqxxI9eUOgf6dH/ovY/Qqxgw/iZv7/rTa3
cVL9Da17/4G/0DppftIOW23s5tyOvhP071+KUUkmCFyB/N4U+39xhOITGk4L2kP4Hr9p9+h3xaj8
hL4T67GDh54fB/T6D9C6f7R5UBkiwD5cDQqCKnxEP8KR2rS4dN0jD2wdbqx0ye4p6QpP5A0Ma3t2
EXXb6bIjfX7ZCWyr5LMwL1NjNX1xCfd+cbxUPRONr54jHvntD1fy7n39+Bknx7uzTD7+e96g95G6
CBDwYy4MnGM6ONWrGzvTXWPG5bl0J061TZLP+6A2h7WqK1w4P39tGLePTx0gJkAbKl/Tl55jf0Dc
wthCzNonzTGMwq9FE6IYIuo5uM4CdN4br3b9M8nOpcdl8vyryQmSLwJF57dpKZc3v1eIH+pltk9R
HqltRlDdnmCtPtsyLniffabnmbpt3z2GY9GdRW0T5m3WDoAJHS4ptXjaI6uK29iaOaX6TLZrU8Ln
4uPhANz3RFCvSIM1GgrWvAmmwrNeSN+m95HTwAqiAviM4XyL6Lm/R71fon1wSmRwnS3JMWRIjtes
p8hxCDh7NtrWAJnxH/tpaXN0Hg1Liu/V5U3rQPkZseaI28oeDjMEyjozFntFf3s/Y0YeB3K/Qy9e
13EZU3E1zV/LVJ+iDBWIMyGRIcjP3D3LMcTolJg4B1Ym4YNEVbsSBt3OZtK+c28/BZhhqHEa1Yq2
iuZeCzM+c5hKxCaNGvMlr0wPBpYkoo1E4LQde7tNdgOQ67xKeJSAQWWETaNpPIAntFGPoq9i+gj9
sT+SApVHSPDL7p5mXklatz3Ss5l4wqTGPAslxfAdwtmV66HYwry/2Ffl1CJNiqLEouwLvn3FKc/h
ayWe/eASg0YvlAPZPrruVz+d5TYmhOwuoyNnh+bagoUnXHHltB0tYJFJpjkhh+2u7fCBkN9v7BEu
clCOrWGHCXQXdMOw4UkNjgD8xf0CYAMWUfXpiXLCdCPdzn8F06gPC70W2yCvOxJv2mrZdZDGnDhS
C74dydlEQSaW5j3uKnEVGnI6BVJwfE417z/GIxHsvhv/Qc78cCsqMblEsPvFH3BTIAwcBuxV4yYl
Id0C4THxyotrrzy/9dINz94DR28whT5LesbtlGTj8YEwxmSqV41Px+M6RMQcEYkclgIPcJe9lSlU
miTjLt1bZjW+IWAsBMdoIo3jFc5i9EeqCdrkdUhy+mSDEtbqVqk2PC39ooNT7HT4qlE/2C/Xql4X
xjF6o4N+ankqKDT8ndajNN+0BOTFaw/jULLt+rY0tlUo52tQrHJeK9PvxLYfILEfZruaZ1LhdVmD
EZZM41XZFhEmbnCtb0h2ieHPqLUsdU5mifJqzMwDRriYraArz21MzN+mQXb2qioIU82ScqtPZnVE
KZvd0xmuF0MUdWRIJ+VtuvT+Dc2ATaCbUnm1Vn826lzdhzZcBL0YeBg1m+mo5y7xSEVuCXk1tlPk
L4emwmeH6bhG/ONyZhosiM/AHRAHxSMP8lYhHTPAXqb+NzNte/Mav7Fr3gR0BvRgbXX1igwzoJPM
yHHC6KU84JOjxUIlte04N3BQMrrhhlqR5SlXZGRW62y0F7IKphDf9LJhJxDzq9v3yHNOckhMfstA
1Rzuo1lEDqF7YhmHrxQ45InC4OiWr/3cMavPLVEYNHB7N40SvGNUJZWxG3tUFjohrcZlbeW3qLZB
zbwqsYBKqWJB2BTB3BMm2NJ5KPPb1s0bCjUir3IpAhwGEjT8zkL73cXFmUBGZGAj74B7t6D4AKWp
HG6cpp1SpAFu2G/IwvW/oeAZMQQmbRas82gpxaaS3mxSVjJL8qEbf3yphFERqzgHxQYPXbUKpemQ
WT1Z22xU1W9KdF+wX3rHAX2aq21s4+eearV8Y2S4tPcSsSYJ6DIpkO9VAX40Nw13AkPadWwPoS5h
nMtzTCDRo4UwkuTLuHd/d0FVoZltEe+qMaMTujIIzOQId3bAbq/CeIjPpFO2tA00SIemRtYuPcIt
vSJG3h0DRF3+ihsIxxP7DNEQdkAjXUA03IqDpm+BiSsltZXCwizWUeWwL0d7ZvUbvLTdsI5Hazdy
nd0UsuCrwlbPl330v4PjLwZHOFsdCvL/D45Xr6V6VT+Ojn/9yF+jY+BgGwp86CkCwWCmBKeCv0ZH
YVqfwDSZjaQOmaJq7l9EL8Pq91GRfieKn3BOk4aDxMIR/9Go6HzgAnWEEgA4EiXSTEg3+XjGa8JO
5mk0eVeFRd7v2oJpJhVC0H4A7KGQnzbAClQXsFUWdhXeVOUsEN6SIkIjzIJoVUMujWkUgOOe3U6k
u04Eshxk2AsPE8vgakFevtQ3WcxRyN8VLZ0k400H3k3W7kzehLN2FF0g0a5TeeGdEfmo37No/Nw5
iU8phEVErxN7/i6H8caK3ESbmmSbB0MuizgvXZzUIDmiJDKekKqULGjRKvNcTiJ316kyCc/3kTar
Q97Qr3mXGmH20DZh8ELosR0jaG96scZWntZXXtmSMoH74Cu2UqfiJRC9bydyOJN9TW9jiYKzLLZ2
lcjbrCm9l8b3x40RVOO3ZHDSu4XdfFf1yFJJeqOMDZXf1K0qOzbYKiuj3mdLkR/TPo+/ecptvlrK
tnikK2SAVSB/z6f5Rpot0mP6Oecjv4TXA8Xgt4mbmAdqzAWLu61d0iYL8WAHzec+LeNxbc6zCRoU
ofp0aj8gcqWvKB11Qk8Pltht0HkVdz1WkieyoukCaOdxTxvX/DlAXHkygrRpV3NisemEqNCpf0+T
N+4H93OaDQNRJLipb+OipKjK9bBDVZM4j2FXPsZE+e4X2RMWsFC/MUxgqms6hK1rAGPr2ajAa9FK
W/Zt5UT9BiC0ogzB97WZbLkChwTNSXqn3+KM6ZlHUUWORgg0zmZ1IP98qqgBa5ZvBvJXok1z7LdJ
sxyd2Fp+NwvLP8bsQQ8LpNRNbzTVuTKiHoBnMWYw7cUjVnw3DXi3vQzC8P13OnycIb42YM9q5Igm
NQs0KMMvlu0pramKLk9FqMa82vj/y96ZLDeOpFv6Vdp6jzTHDCx60QRAUhQ1KzTEBiYpQhgcMxzj
0/cHRea1zLx2K7v2tauKDAUpEnC4/+ec76i4xVAJQPieGkyP/e04Ff20RgIki/j4z4paqUwt/7Ci
GqQaWej+5xX19mdV9VSqvVXZX0Ocv37wDwONBdCfeCQeGXdjS2xleX8cybfTOjkROBZfp+7twPlH
Q4DxG3/kkBSiZpTiS5vV+I91FtsN9EmWO09Hf94O0f/GkfzXrOwvszR3I3K4LPLAkXSW+L/Omgqe
wWvZiAWFv5ILBb815x9qzs1rI57hMrJyAYcuy6wr95NyWtqG+667QIXjJLO23ZQHaSE0PwD5TRtt
irCg7cirQ971P5pRxTeTQ2y7XHQRWhmy825FhtJ31Gf0iN00wq1OYUCVNlGpInddCBYYXMeUVufp
egB2Vj8RfupOyxYiZ1IhUB3W9VtsaIQyLOKaUecLkudkE9sHwoLk0cVXNl2ft5j6V2JdfqXX668k
u9hC7eUwx+GQVsfMXbOf0C+Sj2kLwc/8zIu91DlrwhaST7/y8vpXdh4XZg9CaovU11u4HmtEccli
l99kNR3S40QIX9/i+LGISebXW0ifQyjUcDfJx8DeQvzzFufXiBcCmCgRABDVuHu34L/X8THrmovw
QI5cnCp6PqNqgwUAw06ABfDJWxtKYFr98lZteAG1gQbEhhzImV3cpF8cgnFDEpAnbhB2wBTIKXX3
PH6ECjqvvKIlJhHR4jqwDTrZrHlAEeAzR3x1HmAgAGVXD3rfs6AyDIGRYJDsY767oROqbjCfgKwa
e9wOHtighHKycY3jK5zAWbiYQgYlxK0r2x77e9dhmB85XxPobRbNg7SKLMbT7nhbbtPqfrLag8UA
24LZWgf9NtXGeDy86tukuyvN+WbsczvwGYVrwHID+2s6vs3JzW1ijsMkRsDKqzt7m6dLy3hGxXdC
DN8yJP2/7Ktt/r5sk3hHs8vjxHBe0PUWSJnn9/E2uR+2GX68TfPZ7sNx4YTDFgCrzSDqMP5SAPxN
DMj92N4Pm0CAX/RDj31tX39pCOkmJ3CRs5fdJIZ+ExtIuJkRML8plLiuQ6ey72qutoC+j8t6kyvK
TbjAUPCykm7erZugkW7Shr2JHNMmdyQDwoc+IJ0WmxiCUTq5oPypvbeLprlCuPFPLpGvMN+ElE6f
x6D4EldGuv+qL8Vl3sQXmjwQwRGgtwI7tBnmS+zmN8GGsiV7NyaZhYzjWOWCqAMncc72jFCmbSih
rxbiT/5LCpp+CUOLhmfjwUBOnB5sOtWRj2zCOvqTbnEtRMAks0unE+4dUa44fZ6tFVllAKtm7it/
M4YUBDB5faBdvrcYjPqoX9sVGC7GoItNYtcYWDT7ZaYFJ7+Y6i3YWtQrJpuZJKBVHToyGuPDmIG6
A4zzNRJIvuYD0hRj/iql6tYqXEdZuTTK2b0RLI3jr+HYMyRihpUlyWtJwxmw8FSnpVxqNZxkqjhB
VMzAJ8j16Nm8qV3TsjUo5JXnRWhKSibHRXnWK93lk/pwJYULDio+ZBJAWIOqT5zUMRgx0pGKgjOa
P2hVQhPT6PAUeC8eKzk4SyBapqyAvzqD2aemz7/ml/85+/zDk9rEqY8x9H9+Uj/+nP969Pn9J/44
+pi/gaKBiUAdEFs8FJf/ekTrwvnNMTcP5sYo2h7f//WIps8WZYb/RFTBwqfpIx79/og27N/IMAA4
hs+wuUXFv8Wm0pm1/3U2jAOP4xenM4x4AkXI2BSbPykyQmna2NY1pp/W6J5HzXJ3fbF8eLNRXK84
uaNU0/vdXG4UwMm7wkPPDGvM24em1h7IwfQn6kyom/TclcV60C6W2HTiw1jD4huqVntD2ap3vlOL
FntN7KY7KnmS/rYijGXeWVYmjXJHW4fuXqx65xnXkGtE/a0nGIeHRZNrbR4aqVibvIYFIA8AK67z
vKOPWpV04sZgn0gfJcLFr0iSt/1WeCQ38d0T9tVPqT87IBINSiciNxVWv08Ly2hOykoyikeJebNR
2s2krQgsl/mqn9x6MZ6sJenxUK61XtuBooaeh5ZBn8oFzxNbxHQvZG7+GC+axm2qu3JsQ/xQ9Vte
xd6PxMk39p/Rk42IuhQUJOkhglMC4kqXN6HiLfQHOdfGJZwNisUGx08v41wH7DQphm57gIn5GK01
k9gQ6PqxTODjz1UGWLKoTHXMtdmLJo7br3RhU6VnEgrJesoUmDvyZQ35VWtU9TE3pqe8zsxDriZI
mjD5jnJKGOS2ZZI+Z3NGgHwZswucGVe11dG+MgzPfUI77VD0CL5zSoRg9AHnJM6HmuMJE8n0SmSv
J3jsB3I2L5JZPs2AM3eLr+cnmLbvSVZ3kRnL4YEzEtjaVSsPAx8pofV6yxtMB/xZ7t4zqoPh+/fj
mj2xSfsEaKIAWtfTjuLx65U5Fv0t6rUu+1M51tVRKmaVZCnCeaWgo2f1vWwaAX+pXW/TBMSTNOTT
hs8Ih06rI1mOP52scuA1AVmc/BpfqOCo5w9oEr0Zh3IZ5MEaLTLD63hjsJULR6xSQQLwI7AoWTvT
TNhdeWoyIpjV4sKts2xfzau9Q9ZOg5Xozns2GOOhHO3sndLE+TR3yxI1ENbvk2bZmpmTnwyR6xtb
Uw+2yigWLZfigNk621VZkx0rubFBMgH0sd4CQJCw9ooZygXrQrrvOsPfJ6VtBXaq+YfRmX7WNuFF
lSp2EKwdO3bCWRXEc/Zem0R+8fOWEdEgLGmi7CHwmOWur6imJUiBXUpQZMkuCGKFMT/qdiV2XSGf
QFVcrJCzdmXftDtbac/2wr7RlHN+SlubUW9jZZ8bvu77sLpBrnPCl5NFr+7YOpvJQ8hzOcqBZivF
HT90XhuaHEY/a+UApBtRwe1dDSSesXQ+rtQ6lrN2NKQY7heC3+5DYcnmFiW+rHZt3GXXDROb/TZt
iGIXlSXQcb889k6pAkWCLjlkeW2cqiHpMDSbilfjwiIZFfP0BHuNJScex9t8kjpOQS6LxB8L5vfz
vPxoKX8kl+tay4nJLRlVxcTHPygurXmjOok5wIRvb7rTpD51MBfZLoEJtXfmYUipC+qBcGAHalFC
RNtM14Zn96+9zdViwJgE0ETjpLhMK788TJnXBCllVAfMhPxmcsJ0nTsH0AysEjO4sVok0MzMcYDq
sm6id2tGsb9unO4Y+IG3vszosU9u1szXRa69cUs9G2sm8GjKGgOIOimttQBtGzIEOJVD5cp+xL3X
hbQMZU9llzM5RdvLrph8jByK0CBCNpH6Lbadb21hSA8/n+mfG6uoT7qv9qZrjudxyJp7y/S1B/wh
7puBhypMpI/7ovShDtJnw208zYYB7b4i+Q+C9sqJlzpSserDRCl1XfRpHfHvoNNpYjl0213LYNkh
vEzgPW6xFWltkeLiGm+LFJEjW/rjpIvU2MXAYHmWrERQY6e6Y777CsrZPlpj6X90Rn/nzlY6cQZE
vjM99eKAkUWHg/BlmOOFVeheKAd663ZKb9RnzE46yjWlXbJVTzHfDDquHtIUWHkZ6mPn2ceWznrg
LdcZPK+bVRPj1ZJRy1gtAw5CGiZ2c48bZnSNL0txckh9i/qaycCznG+1vXp3wNXdsQarKyw7NGuZ
Cz2npC4Cge3zAnCwvXMm8IG42e8HQOI7SY9XVOPI2fG7+cd2ng/a0kI5oIE7QMYSyJV++bE09RiJ
zbIz6JoWNr1kVw7CFxSOZ/SPfpb7IQLoErZbwzJO7AuOlYTztOZzbt1vGFbraPWnYS/6BjTN4uOW
tqw6Sqs53Q9DOZ802f7YEF6FiodLfS6QGieCfVSjVjcGO5Mze9s6qsSS76dMiYuVlMNRo2EC5jDy
7FhVQPoSTpXMDJfdIHMckKVkvWud7ysDql2FOw2bs/pu1FJe2k3M0WOhozs2kTCgM+pnrgGs3JmV
BpOUn6gQ/n5u1u/4QJCuVp+1LF/s+CquCY+iDLP0AxN5LxtC1wJ76G0sjThIR8DTk+WNPNw57jsi
QQKxPxu//WmprNgXNhuGcbaeS5SxoJQ91tKt5mntLIhQw6w+u8EymJvmMoR3SdNrP6W3AKHyO9+o
mwvhGesZeCwfgyu/D2UsQhbTmlU7G589Qn2BpcyHLINfRxMU2urssa47WfGORmugIy/1xWCVzj4f
3SWofK3aY4Qpz4ZuTJFaVisYzeW9T+MFBpvj7iaf9zDBUIgEILwnrMzrrTR7up6rlRnILnWHGWCc
bHj7o5L5K7e9VFebS/KxdW1+1hTLA+r7hQOzKtAKP7kbqAS+tVWcv7q584A9aArqIrm2jLo/4kZP
zGBO8yZCgOGDTrPU+ubbkvJxZp+oLV5krbFjMIhxE77pEfLJ2iLbZ86Iup/UBp3Jc2WHC9/zzmj0
+mbUV3UUnECP7mx73yfZ0ywrYBo0sbpZhanl0Qg98Jg3ysTh5oyYLPO5YmVt1Liz0yXwjdHHC27b
XBGivAdVYt8T2+5FwKqpscUwqMSyrb747DvTs7YbNeE7xfy0Jfg759A0us0tU6GkHmmUWIcAZIoT
Lon50GTLELhKnKmjzl96EjzvVdKeiolkfJjXaRK0ifkDX639UJGA+tCTXCuhkjr+VgU2zBcNudJ2
l8mUac5sL/OHKLyChuWhf1inDqcFi+cVB+ziAM3hlmL6yxitz8XGZ9TzEeZ4zuXsjO6POHEx9Bu9
i9fPzp7tprOu9CGzw66cioiuvyZo6mZFFW7dMqqVWd93ptVlAePv/ho0FWwTEde4JVUzQCjoPFWG
49wvNxWz4wNckpyK+0ntseAYUcP7OqjO0Q45ml55aN0ie2Y1k8884oaXAmTjg8xVfBSk+C+EPbHj
jVvn1FYjZIlMA7AOHGAqnhIjy5fLkRn1zl9h4fsQo6AuC5S/Jiv8k9Fy8k4p22MIbVUNBkJmQ6vo
uzu1zupZeOvwA4vuePT6mtlFnqsbmpG7b7Vpd5L7r85VaDLLkKXNUZ3d1fpECxB2Z44P/fSYMPkE
4GpbA4KM35gEZ4tmGaMs536gJsva2hLjwvk2xd7qvCTAizirezNPVm+wfG7EDpGCwC2OEEtazrWD
jfh1dCcGjNA1HooVySfs00q7Kqo5e41Lu9qDlSitsFzn4oKuaTzc9NZ5OwtQmYfeOJXPIp7ju5G/
Sr0eyyulvg84Yio2Ye3wXpVVzWjGzfeOWhNavNiSFtXYYg+lu+hRp15hh2plHCYiGue8BtuylCoN
gdcVQaOtBVzerrH3E6mDO7zpXRfaK63R+ZhJCHQ6gNFqhedp5NWRqEtyaxCoWO49N+/qGzSK2Q59
nE2tIwPKRQw2C/SnbRQgCAuG0fQ/2G5m3pAQKG4n6wGmBph/lrGl9pCSmFOlpQ84DRfFZTFbGmbU
XI/QuKouNPuUdXSmI5Ctk2MeVerYz6CsyiEEWw9SinFgo78zlI5DKpri5JyNIwoEl3CXR1hHNib7
gDNUwoxh9VFdfR6V1hwHZkb3cwvxpsQfcVhtJw1HKgJO7dQ1F1TN53Ddzezc5DBiY2NwP8uutj4E
dfF0GWbYVQ5z2Tz20o+zV12nVa3EFQEWxQFq3K+rHTq95/0EHZQcnaFkC66rVAtaauKeGA6JKHNY
nSNms3LfG/36JthYX04kznYF5+PabcSh5p89rUD87poma17S2SrvJwSo00rze2CUVhPaqc7kR09L
M0pkjzhGQz0Tm82ZIDFDdV1eX1tWuwHxdetbzy4yUvMMBbnS8yjhWcfmnB6/2ehUNBTuhdZUNGlz
cL9XSebvO0j9b7Y1W0ewRXRKSlYmCtU8oud1esgScwy7egsWZLR372SfTu+Fr40HwJ435pz6P0TV
3Yy8k12nBKXghrEcW8g0bKWG5EwZnIebHK91xHXT7ht/tqN2waaGwFYIaCNZGk1xCRGMKiJOI5r8
3rOn323ko6OWxWaoAZkIqsmpPEzoqg/o8FrwbVAOUsdWuat8V7tR5rrQN54ehxki7gwsATWfHgl2
4FoRFUua/mwax7qiRjFjoW0T8BZ4myRa2zw0MHWLtAgwfJVRJ9XIQ2da7lIl/Gv0OdwIFYATSZN4
BJiEBbOvGawJ/dbz8Dj0PYFU/O7JW+9WeVjVi5Js7FrvWmptRzodZotexNYuZ/z6mvi6u8Nwhc2/
JF/4qjX9a2u6UOZH72CRIRQ0HYw/xMyDlWLC9WIBZMnnx4yQ9I4adjN0xmBhgLtjeI/9bi3I25lp
RB0iVKpqfiGZe5kmxEXXFs9R8dLn43a9MTiOBgX6kQSGGSHw0EFLMPGUZ1SVyn6Od2UinIA9M5RX
rcLfG22G/yGx5vZcO3nF1dK7Bwj+LghAKzvTlS5vmT8IEQ7WPHjRiAWR9nT220QYjbDdxj+z1zeU
yLYFYO5xPSa5J35OFUe0HDT0sbQUnF+tNe5y5TIRaLoPlc7q5JY4YwQuvBNzrTBNl4YEkYO6bmjy
hCdsvFtlmkAIa985r7EVW6oMt8ealxfVQLEumPJ+eUbhwT83TlcmfIsntlKPmda2gQsC6zJ1iBS1
88rGsU5xHq4tzqNB68JqHL77ens16Yu5g3zzVGksefguCZE5hCYJHXrP6cw0HXoXsSzhjYExxPbj
WkviUqs0LqslPWda9aoatz8uffrQOfqnyUq6nxZ2R1XS4B6rDaKTenFBpab1o4fCE4qkM7EnlU8z
3oPPpim1dZ9UnqN2TD3YfM9ENHarU96D6BYJ/J2cWGLjxd9HMUhyNeOIbO8v0z04sLXeFV4cM3ZS
07S3e2th0g5GjjPObB8kmdD7igVL7RrTrh1+vdgddsColMadQGGskN2Jgt3dtGb4CJckDvmqGvdK
5jZVnY7FxlpnRo1LTmb6DshXAfvJK/Q+GkTaXOON9y74H/wnWXmfRmLcW3nN4gGE6oRTVZ4Wm4cr
xsOPWDZDe5A0t0YEEqyd6xJJsov5tGYuEDChP3U8knACKdCfxjYLbKokWPzBJeDhbIk2YGxxptsH
w2YnnPQGS4Izd8T88no4umP7PfHW08wFHxAIEBcy0a5iv2evQw9xlLfuqdFHtQco50audIpTYzP+
AxndBxVbfboJZyOIrfbcJeMdybEfGAm44uPFjvy5umutpgoZzLgXlSUNMhIqPXB2YYC4ltrNZFjP
GcyxSxVrTTh1ThYkFFqBbG7oaa5LHR89h7POHnpi84lgcqFqMC3QoabYvxsAKx/zeMrIbC7fZaIz
OVOLuXcl2ZBcme+xPeoPk2fL0JmXqQvyoZ5+2r07PrD20Vnn2HgDRTucupZhlNDzQI81WJ2dpzFn
AUgfdULKo+9UV5Yq+iBeTWsIjWzyh8hN9NLd5SKVJ3yQgU7uBBjZ0rz1el2/2hizy802tX5IRNE5
oGlAe6udsruhck075jzwup3pujNkqLw7u8hgATp0nlI0l5w6Yn+RWS7LO/ssbq2kKd+yXPdu6smM
r3CoDB9a5nwmHZobVeJaf2oZQ9+tsxUDQXOnKmgyMX3zZnu4NYzUWq+72avJzLrUrjIFLUkbKrMJ
19WHOo9w7ALxyOawMTKcjBla7j5rjJTzQqxd61gFUUF5GByzeHxcEvsbOwT7oY2TGoPwoo7cB0vk
dD3Qb997mqgw2uHxNR4SkJdBn5o3kETjt3IGrJmXsYeiZhhZWGyxmcvJYFNzpiCh37VqTC/ZQ6h5
n8DDCvCtOAOMQNafnaOQig9JPM3bkKgAWcYsjD1Nif5WcbhhezfVDSAwp+6eusZqLyGseeBiqbXG
vofOfVjglQYL6wKxa6Sqa2qQxOPIP+CEXjusz4OEUsdtHDM0YkAN1bBa+itzaIazy9UDFbKZ1GFq
q+y8Nk0DApMBD4bVIWHHhDAHjFUhnHVgjoOSVeYVlJb7HX0PSpMccnVsPKikrTa3bFpxbGH21YoR
c4s5P9hDoxg+CdkAjVqIFTaG5j9R3gJkLE1yDMlJnMw4cpblfpHjDDSfGy1aYd2Bu+w5eM8Gj2i2
oGUTjmbziRxZRUgEd3DacTii+p0a6ajQbobpADuyvZuT0XjOc3bgeDc3+bOz9du+3XBpRTt69z1d
Lux4u6S+LVZtfNYwAZzMtGUus3Gar6gwV8/EuMW1oP/6sJm9fA6vvXnX255772sxx5cOzfVS01Lj
HUaQPAFfHhEiTYah5Ki4S+uKZXVX2l4F6bZP0zCz+5ybcrJ4Yg0TU8Gd2flJfs2En1QviU2zuMx1
Y7ER0Sebb7rMo1h1SQ5IuL9dkx6jqbM0RoRGOT+K1U1OucVSSVnh8lk0pf4a0x0PyNeB1smko7tO
fR9UQJJn7fPg2PV+0njqJrXFw4xLKuSwk0Ui6fNDoxEsJNdXXnbxjOFoEipqekeeGx3DCTt7XZzr
tZ6+4eOmwRkvchnih7cCB/say4nS7uh8bq5Bm3rHMtWTqB/X5jD1wgrMRnKVaN2krjycHS9Mb+FH
Yuh9FOzvzl3dTvtBsftnnOkypdHS+yXFmwAdGP4fWkaQNH15NSj/Q8OjFLE4xUcntVWooY9e+SO3
Bs7uNMpa8wJoqHdbzQ7p78UeT47mrjQ9xEVoYQXnovHdgHlzd+qxsl9hnJVn0FvvtCvoEU2gYp97
y1uylGlgWGSYYi9nrKjHJbOybnmihCXeux1lAnjqzEjjQj+kIAWCsYO8DyOYmU0tq8Vg0LaGqTnr
mAOFu1N2zV5WrN1rVlhLwFFhPS7d7OBY1/vh1nPpgWejVxRhZRtjcT/byONLysMmt2VNYTfy8Vlz
23CykW+YsersNOp0T8UZGBLi5rZc+XMR0841LzcTEKidMcon/GovZsJijegbZZa5Ui86v/kVmU4/
QfCYkNLJmxciJKhc7w1dWsfJwhKW5IAXsCvXlo3ZYRArAYD1hs4/Wjby9hkyaH6LFeQYa8aRjZU6
jGQCvmszMohhai+E1wABr+yQNx7vAS9Cupu94a3EOnc3DRjxaqNYCMp7PNr17SCYFtqNh28Xm4qR
XrSVMGjV0n5Ymjtc1UbV7TrW/x016h2DHt96IT+w9UbM57Fp5ouuaP9j2aUh458NZi7P4X+lWoOd
r35+qOxjUH+27f76sT/cZfpvm75MLRlDMRNzGcrx7+4yCpdcw2aQRmYbfov/ZzzTl58XMduxTN7E
l6r9u3Rtid9Ipjj2pl8za4J39O+4y2iF/atybXlwBzAXkfXSsRaTS/urcm0TEkFWzsYjjH2dWo+s
iNK1Yiqk1MviyHcP4wZFQ9RQVAOHaZnjjEIGkidPlw3Dee/RGz15wnwur+ahOI9Ux7D9c66ZXXGD
CBwWbk5N0MLhiKlRte7ZMAkYGJTU4JD3OQlrNN44g8+2yLhr4pGxcBpXu9zyODC2sN8SndfUEoJd
uQ53U4iWtUD2L2BMHweolMzR683Ynr87WiNCnMAs0psMXI8u1Rtj96ITgAxWm/zMV29HGbtPWJ7u
c1N/57SwgWKal6LOPutEmUC6XRqiHAN6skcvYsXv4zSzikTXvjh6vu0E3AqzKb9exT6bky1TrFFz
L7rOu4C+qKK456OBhxglqjRhWshPQ2o8KFD8d7XX9aFo+UeLkY+Akrhv/Ap8DMK7KDP6ReAZEwAQ
vIexsbQojclBDKnBBtjqmj3T5iJ0WjbQo7TuJo+ype0nKVjzdpmP1r+Srt8lCx9BU9CQZSt9hSdb
3PkYJaOi5yWJBdiXtkWuB+e/EQ0tb8hsHBkCPvomezxvnIK80K+rz6Vq62PLFjqw40WGk1wMZNEi
+YgLTedz8B99wcPRrLbtH2o7s0oSJZbyPKYzo8HGzu8fYy+W59Z3YuZvhE6aVazHyePTM3mmsoq7
F56uPX5dJFmLVL/g4g4bl+uAs+cdPOws6IT/OOFLCgyIDkEp7Lsx400lubQuIK74ez0fkGpZA0+u
D+eZPAxXkeLv0gZ6nfW6DNu6R4Ieybc5MfG41eDCGoqyCUrbvuZ6/qTm0aTWgbdeTNk7UDO++5X/
l8ecg0adQs1JeX3gjjU/szkD8Q97oeE26xWtvT5u8O7l6/suSd3hGOSyImXP2TXlknE31a9u2WsO
EF9PQk8+ucm5qh3+rpdydQLVMhn28FNJq5ZvBWOuHSWb70RC+f4hgO7GRmbXAx+Xa7mPy8o3P7Xc
J/jI4xPTzvUqdbk7fLd/cYE5BI7LN+wNXEwwla6/PgzAKngjNP4qJQrvZY0oHwuXgb3R2xH+syYo
JP1pS8W8sOzzJjAaHA8Twmdg4h3Z4xngpCRrEZadxUcqaCzDCdFfer02HxI678+0cGVBq1ZCMi43
JQUF52wi7oZGx1VGOXswT5W88gxuVHa2IvTGtIjkkhQRPYafohizuzG1r79uL+JJ61HoJJNmq/DC
oWaERv6Nk2HJ122lvjyRfKdiR5gMb/HxhyOqYPD13WqUYu2Ic50dgNEsIVwCVYPdwgThDFuE7291
5bqvm84/9Iklo6VENXPMtGASw+X8dQFsVzi3+F1mrdXBXFjG8MsoVJyt8mz7mtVAZ6LquIzQENQ2
QI7fmsyGCk3ILVjBMQUVuiOoHZPVC4cD6Ay+Al1+JpL355vcPULjbsbD5gdGpcenrY7sjM1lvraZ
UXhT/q4lGaxdDntndDoZwVfPgmEV2jGxuU+B7urnBQ74HrYwkisk/TNBS169YvlijEDuhMVBB02W
zdbBTxmBQ1XjH9MnDiW96WwSjhl2HXmLltPqxcQ4N/zqQ2JnK47Y5NjeFQmLYkKzXDzx1eGC9Q/x
YNyldDAfViJ1BxQolBFr5ATZ8mvHI29hGnA9cYvUx9JjBStJzf9amwyfGNXXTTsifgVaoiFG4Hyw
Oy6JzrbujCVfDg5pRcwU9fbYQetf2rnZ9w6hDVmzTUtbUZ1nx5qvBxffJ9AiBpzcAV+fNSliieyx
mSl0vlercmREErIPNfCV5BtswimFFt/S5gTXsoak4sXtZ+vyxwBbIm56yB4Z64mlFdle77oPT2h2
VGl6EtSt+wSNGXuMlt5q03Dt1irnWOolpyWbgV7RQFew28XVERlywkJZzXAhmLSs36VdsBOE6Gc5
ETHMHl4tbqZ3A5hAqDc5ZPpMGI82cnDYe1OTX2GhGk7ZJPgKTUHyeBcnjMqjXLQ5Z95MYduxnBis
vF4k7r7r55EprlSbX9Lv+ojUawOwv221UxMPb5qq6x+9P35YmajZNJqz/PRaU1sBmzDD6ANuDFD4
VVfv/VLOmJY6DTdIkwMnKXN2oaAmDIAbuhdf+ZRlQfowYTRfM/vwGP34Vl8ekWKV9kKXENLVkIzF
OU59k+NyVxDrYeTdZtc27K8looEn1hjAsX1IXefxT1ux/4+sOPsaywHh5FBBCSfhy7H3J0ceo3mD
/r2O0Ve24J5Y089M8nAxEXeHjg5GW3HXWRlX+r9+3b+lorb9FGDkLWTFKM01xd/2U/5iGQu8keGo
T1+LHfegmZF6nTQ0vEZ+/utX+294ze3VXCYXGA994f8dQYkuxGl9rYZjsXCBbDsBX8ZalGi9+PV7
/ce7+g/eVZ39+Z++k/BNvf2vX6eH67fy5//53/+3eHt/K/+SL/n1I78fACgC81BKdcvRyYMADOWC
+SNe4v1GosMg2oEZ6xe74Y94iQmfFUIEe39QzVzCf/KumuI3w+BYi0WBuaXgfPtvHQD+tv3nX4Hm
ybsgx2II8+/M1FxvDB4BlkZPuMZEBTmaSkpu43+4G/9+nW4v49Ipizhp4vP4O0191Xs2EeuoHfvV
0h9lzQzBHIR3U06j9k8l9n+/A3ktHyYMLlzIGACl+fr+7MXlu8BiRjPYcdFr/0Y43XjlADU94YgF
nQWCLv0nNMR/w2b4NtGSjVQKh1U3wXH89SWZSNmt7nbxkQ4A1uK4rdWZtQdMZa3R2cX0ZkNTexwQ
94Il0WSyX2zPN3Zg1aG1kyGwxxEME4YUJgRbRbRfb0gLlnAsFXPWsX/u/QODWP/wRakrSQ8EVTxX
p6XTy7tCFtR1ap36puMXPPkjJwUtLrPreFHZNRMMuwpNwGWHpRXlBdzIJWpVX94ZmrX+9OGTPaXA
n57cJrkSw5JFk1vgXm0Kcu6GKa8si8UuSEGL3Rn9UH6u5lrfrOaUfzMEChWIp2LPQ78KqL0Zg82D
z6YhrsN2bY2DN+Ik6dplikA8kBdQZn/p6qq+7hpvgqoozTdRJNqxcCbqFTqaWFpaTuBHzn6M45fK
lo/eK8szUZr5jvlOOuxEy7MWhreFKctgjkQl0iTDOe3cnuf3MiVT/7pRRJb+nFZNvncr18fpE3Od
BwIncbMTZlm9D53bvOZD4j1Tt2Xc+4kAgTGJ3v9BXU+D1dffDnqb7wi7Sp7N+27EgIkgZ6bvEhI5
z2rg8jfsWT2221ZSn12IILjkqunJW9YikHHWhYZRcO3lTCxJB+X2TWbq9+mcCTTefLlPORhFMGe7
15LB176ehcJhRxyGY6hT/ujKMj1A0fig9rMJEzoFLxMyHgyKVjsto54PJ63i4qqlCe0Z27p2Z1bZ
eqZPj+dOj2/kgsZioYUyy7GjapjNLeRbfDXCOo7TVuG5ZPIs8mT4QfuYepf6guC5Jkj7kaYy//T/
2Duv5biRtE3fysaeYwJAImE2Yg+2LCkakRTFlnSCoEgJ3icS5ur3SUq9I5ZmqX/+44mO6R6qqAKQ
SPOZ1zAEwy6N/adOlcStU39dl0a9LiifbdjvNLY8NCWoghYkstFAgauL2/JoUQLfgFmetwPx/rZx
PRtxkQySe6sucqv3SLNVsmx9O8wfZQgWfLUC9HxHAQLcp0lPj/wunkr30kemSs5AATYoMnlMbVbP
TGHwStBJgZ6mv80V/BzZW+qqcOv1q5rRduPNyq8tNlbvM2QKd8Wq1F0HLHdbq/Cu66JsP8r1kzX2
kOjW1N27yzpcUx5d91OEgkVdRyMY5kgDHvFu0af8KwCB7J5lRThpb6MQyVmegDTR6Yr1ODbEeiB9
UeAKW2j1K63mXZFUhdwDyMB5eik7f70Mp3KZz8vIpqSKPXxn2xsE85L1oYBppdGldcdhomBtNd1u
RGg9v/cwckEPDXDAHOrpPlgU8AAH8NhOLimah/CR4SfJDuhzhG1OfaS37AefZppK4QF1YleeI7xH
KAD9dQlByw0ZkgRJpfxDUkxrcqcLyW+KNtPJtd8B69s0VV9PN4lvJaHY0Gse0osIu5MmQ7Z2kp/d
NjWu2TaBG3CFHoGWh3ycLHnoZvbI58CoY25SsNXWuwKW2Nh/gIlcV93RiYbisyXb4kOkq+zY26iA
crFAnmlblQ8BJIAerRAX8N4Eb/mdnDVx87Rq2HgSa5OjVEK8m9y4Q0p5lmduZVFLnmEQLGCJMAdz
UzrBOEGYPw5iH17ZMk5PPiEmQi6UjQ44LFERh0JFDu7VGPqMOFW2g12/y2bECRXIXiRjO6gQADEn
FAw9j7ZnoANs7P2h2ZV9Vu9lG6ltPdgkotaSVryBOPoy9/y/Tln1B1AAmPfK2hppzuipup2F134j
XgwRkcNA4ACDuLlokZRYd6OflDAjl6k5D+0yel/KzH8sq477E6V2DvEQVLf0BOhpFGT39dbyWz6T
lqq+u2FfPpA7zjclBbl1F65V8yGp4LMDw2hG0PgNAkOs2/I/UeB/qRTs2N6bql9EgUNxEgSav/Ez
CISahIIX5dyI9MDotlFX/hEE0gH9BxhgB3qThOT5axE4cP4h6AnaHjY0UkjHaJ//LAJLPpKYc4dC
iMAjdPu3KMZGdOwXPTlzO2hT0PvDa4LnJGd6Hb6EgV4qpAW9b6m9tvl3zpIYcdVpcq1O7ZRCSOgh
J/9Xh2EReDwNwyLl0xyXbX0Js6fBfKu1PJRsii7E9xwkEvzaFJASduwfe7uycjZkr/VJMjP8YpAs
1kJ3Rk+sHBfg9BnFO/c9FNc2AKhk0377iKwfMnolhzPdO2+JMrfbrKMtw6PABafjdOQojfotUEsr
jA+1zg06G5BJTOv5l3D+XySSjsnY/sm/BoyK0oVBavA/yRF6Ojpg8ZxGDav81g6TRoS6SoK0LDac
YYRGUSIjLjk7WV19R68xW+69AEZOv3XZKXme2pmS+ePbt/RSlH91S/QYEIrzcHAgx41OBQCRdoJK
NvTJs4PWcXEFtyQxdvMjIsvHlHLSVGwQJ0idHJWqNhxxFSX1NCAGhNEe0ehdOuKkES+pdxzmg53u
1zhZTYFi5lXsFfQBIsKe8su8RwW3869XrMr4tYrMgMoJXdIR+PrbD+W9HubAZpAlOhwhgobQ9iJD
sfslYY/TYs6soqy/2RMskg+yzqzmDnJ3s968faHX6okeF4Kub0QbpRMyeKc5M8CeLlpxs33GJMd1
xL4t48KzN67NCp9FkHvvkfeRIgWiK0tLbVsnCfQdJy1GQW/fyeus6OVOZOga9cpQQEY4VZF0RLLY
0Zz7zxrCiX8twfIrCiWVBYfkHfEYSM1/d5Al0i9sJeScFCcgXL0eZKpXVtCUgXgqKfvjL459kqXh
IEBEX6Y/XOt1Hmaejo2LsgTppUu7Mjh5oSBMyoJaqPs8OwnchG8uYX0KyKxFxQ0r0c4Mcbn4Iyan
bw/rbzOJgFHCbvZtqENsuidCfQLH6z6iQfQ020gGrgAEy1Bj2GhljO7blzrJ/MxD4pPikrpJlxlF
t+P1gOZN4xQQl6rngZpiFZwBJaw/lq5ij9oqrJ6T9v0crbFdXTZZX/v2Xuq0WB/yIWhpxSBvDdh5
YwMij27z3KfaAw2jdsvLQid9uJyNk+dVfxIv/e3FIGMoI1zFeDt0Jk83NFzA4a7h4fBUL6rnLnor
KvLv2lmgdjc4WdKfj2ELqj+aYf3+YiLeiimMoS3pomXxerBiy7HntpfW11WiGoE6eiAz7LBw9Uh7
G/09+hAlICyvCB6XtES6FKBB30f0W6zZ1fdZBSkAwnY4r+orNoHGsq6mkHiBtK/350JeeLo8uUFa
omaZQAUKqeq8vl2ZIBxdUSz8moYZYiQb4BBqvRlA1TGp1oU4Xh+jAWTItSXijNU01J7HYVD7QLKJ
1AsvWZ6YgFX+3Qceyjdgj1sAwdAOrprff2zAXtyyu8h5TPxPAzJqMWp9VVAwUzUgX95O3aPpoXa1
AJ4Xb9DgMVu0BYSGC7rLXIa3cdqq+fO6mBBiA5gTHgvKnblgk8ef1+/yg+uhiz1t0DfOTAnEy6tv
PrV5MIsCcOh6w/KP5KcaT6v1oQdkwj2aYnSNCyLti0+AOZBx2I+oDKwPKDcF+l73na/vhpw/mTZp
nbODbNIUvBXF4XTG3HpTgZAolm0uWouFTj6K+TNdwTwHsbqkNaoLm2HKXX7Td4A3Y4TqB0PlH6We
U3WrQLBxmFHyh3m2HXqE05d9nkRc2gKWx69TfzBXsxJIrNcCv+zucxdmKBbFnu6yqxKR+OU4OcNc
X8AgXMZ340wbjUZNGJudL0NHaLkIEa/msLRjZc7MLoxdVlsbUhwBvALjAlDgzweQOUCVCXlmOzLK
h+DlGFBp10y/YU7MJlZWgW1V+26Iff6DhdZS5UiRgvr7+zu6tsMWRWSxzNItU64B5CbSVTIGo8hA
OJ/NbcrmiCIhz4QxnRlVr8Chgnp12I78wjQpgIg1wqG4ejkpXrCISlkBUdvSxnSv4IMFHY/HRm+m
SxMpTi1RNDWTJo/9vLqrAeAEwQHcuJkurcxd1hS+6RGzJnEhsy5bMYPB+w5U14mDg0pUEYp3loep
xFNXzTCZtw1dBq4v2Rid+ENY2j5jstI1LqdzGIcatBCaeiZ2y51Z8BlWmKV5iDxq/fmqw7inTtBo
MaISm8DV7AL7foWPBDfHjc387bGr4Cey0E7od9GgEZbdNUvjsRRGZED4yUrw1yAOcxvFLcF0NBea
xtzcixel1FXpgUK0elrCDpr4Tqw+Wi2aCiW3l1dZaOI24AZ0VQcPWtSnbPT4YRuJJeC2cg+5Ucwz
dMUIjqjCMJwr6CS+qSQExHxQgcIMDqDFzRQ1obW+b0OsXO87B4A+eOVcsTcQOq5EGd6Usc6XflnN
5pGCZHrM6aybJe1R7Gt2ve05vAk5EDfSWGwdoe8DKgyMAtjGdsCKebaHvLrSJeZXYk/bHp3rLXWl
0cxqUKy92rVFtDryDBKJnLHKtu8jzOMivUOVJzA7U1qmNOh9m4IJDMBWHBStVw8FsNRI7Sf4n6w3
cllmpn84ULWGtQGBCotd6ncN/B6UYwrkEUnZsYT141xk7xsnzQCYE6ubN1xneoFPDv9u0Bam63ZJ
73LuO9UM27kcBmu6KMhsucfYGng3nReiBUCL0ql5mDrOl6T5EJGGe/V1A6nJeEBj3w6Ji42Y7Wav
RJIvHSg4SJ/AEInbZ73BZ1WlZ7HI0f5JNmHBNus/wcK0vNRstouRucxn5DfR1EnnNIWP0aSjE2DU
RV2VyQML1MxEYJcdVsNLbOYlSpoDcygWGdq3FwD+Vj7rXD32zvUqBVvl0NFiBV1Y8D7qzWxbzthd
DxNStfkhh63EW6odD5clhOGqie+KOtvsgiODz8y1M1h8+mCrFgg4veOh4zOFxDH7UmFrU+5UULoU
M2REdHTTerPP+KnUYnfQjCJrASjqwITSgG2gR/L2u0VehEvCTA/LAQeLi3S2Ri7tOeXM/bNdchxp
TAU45Su6nKy80CvNIavU2DEdZx88isWh3C/sD0uYWt77GVdFHCvZonBWaTuFvdI+bPqmRyrKNSGW
AS8uT+jmkI38zEPY9c3gTE0nmuhYUO3toj1giElY5yONfTg2IZILuy6e6hi8Hgy5DzF2vssFDI6S
3V4vU8AdBzlATSqjFT3CHOeSlXAaSshoRvDntK6yyXy2eI1g4q4g47hzv7HMdj9YIYeWYzErxV4E
fdRPGyLRxGZ90lhn5aKnAdIKpqgTANnP2HZ3A9auCvG/1Vn8L1Y9lf0Hu5rL+8h1IxDIPcYP3Tsf
rdri4Dd6bJ/aijPmosfrB24NdyrAjrVZ94Wyq78eCpRwy2cvL9f+rjLY8Mdpdcrp/RoBNwRJVCqK
QkJOLViQvI4kqoSe8IbxME0S8VI8MeMZFnplVwAsSo7VfRwqKE8d76hnk5/DbqUbXOveQ3oBNpQJ
6dd+WpDBD5bSjTZtby3qM6KSo/fBL9XiIcnbeYWRcijdBa8FHF9SxwgYxolCG4GTrNwGqMyv6y7K
MKTpD7GLpuoFFTdg0z5gr8m2nfagoyChnUGAtt4n4E4bDj5fQVih/EbHGuE8Z7vAwId16ydqiHZW
4xr5EazlUNLFCPoM4JwCnWNP60Uc1bZ9dCYndQ9xOzs1rL6gXIH9x0JaNy19I+8jQtowvY52Gyxt
t48ae57vZzVDHLcw2bDuPMsb1gdVM6uh+vl+/3ENdALdvlR+0LdHsPLJCvlcB62/i+a1LI5xpvL5
sAIFRuogKhrhptugf9GmcKo8rJ9ThHP1vANXvXT0S6QYYQQBawg2rhikso8qrjsJQqWwJbrVcWUV
/jUMJ6soUJxoCWvTb2mI5gg03waHaFrojqRP7u99oYSVXPcuD5Pf/Iy+7aWMfeduQpCjGTYT6DyO
pbYSVSs/guRtW2/XxlMfa+IpOyFGwSdUEo3F9sSC6efFxJq11VPvPfZi1uZYidhIWNxdaMLHngOc
5YCsptnhKmmbCDPDlcqJD/lSTgkUdDG0U3iBzrFFSCrTDtr4FT2HnFNG1UisrccFUTIVH0bZmDjF
HwqTOQQIsHC3C1oD9KTGrsr8TxK1cW7FaV9gI4mlqDW0YyfZJuUwENmHBcVN9+i5kih4sondLKyT
ppa9LA8zc2jE1hQD0hbVIG0D9fFXcRZ5bklIVNPXZE+pxsrmQYlLQupNUla92RCr0uWMnuiBEprA
3lcMUFsH5uQMu2nmTvskDbg2orpBs37QIEP4rImjmS+z8yZmLQ2yQQb0OES52ScLD+RIuUV1DwTE
ro7bwekfoz4y8WoUY6f24KoRm/UJBkGDh3ce1JdJk2uORUBUJpaq28CELGmkzBippvaV8x2ps6WI
dpiV6xFLY6embkC7BNEcYM12Lxl+9nDU1vcoWlPu8YfKnFI/TzCEuRhHoFmmYuFHk7l7R8QWA9mi
yRw1xyWD9/u9HC0Glm0mN3cwDhb8+LO/R2LtWEIYBImViDSoESK/b2gWQNctQPiE6N7BY2DIMps4
4E5Wcyw/lb3Dzfx4jRyYjvNA+jeq+7CLZ55Y5LXDOxoH6uj0jpJCowmwTrmNiqouApkXZyl+v9V0
7hGO6vs1cE0U66ytKT71PfYm6TlmYSaosBWdymkzuYtJ5EO/Y7JU1OucGUscuw/UDuoRUUrixiaa
B6gHpukMitGgwxu4NG6TXfpxYHM/8FHNOhACB/IOzVSCzHsER80S6Srk4q/XOu/4hRijAQI1pyQ1
zjradOi4xngAuMfODUribFyhzOmaap1waEI7IlDdCgEO6h5NWxNvKlB8QLnLPCeythmB/Hu8GiXH
LX9ufpuopF9vpjIMOC4dqPCcYWkKPY+Cqk8PmWBetOZufyyPQtH9usdgp+GlgvcRqroUs9DJFx1O
Ca1jiZJSwKrumAvlNkOxgnXm9Z6Zu2XtRvVVNTmJVrukHEIHqoeq0Ofdlais8W5HSwOu29eoOuh7
u9X0hvPBMaE1QnukfEkQZf2j7sfM6OIU0FnYXJbJE5fe5KiiRmrAZZ5VtmuSwBxXBL7GQSSJZeRF
hJcknrxntch1uRCTS/4E/GGZ9XF2RVc86tSZGZT4R+QzgPol1hhAzfK0GRhNAoOfGXEITJnAYE4S
m+wL4QHBTwk5S79HUcqan1CFQdbItrRtb0XapqQjOu2TwToL/VaM93BGxWhtrQn/+ht6TCbpDnzY
RpREZlS0YCREvQnkkxajg/t4iBPemqoo6Da7GbxUhFgvckHEKJFs6OMRhLAHrE5HznveBS3IKJM/
MJ0AGKd8EQLvZqts2ZP9szaQMw29GjEWIhrAI/QUlwIpkqcfS6/WpQmtSqsyQhbGfwtBQaX1YCZG
PZn6kRWLxUxJ1NGm+r3tzXPdMSBI4tMoiizFQE5OYJY42XLSXvm0awlelylPjjEKJuOtPwfrcB6i
+lkiIuCSU3CwIXCSkAQq6JAHH50cvibyVM9elXe1iUTd2mUX304/ssa5SFBkPu9y7bBJEfCPuAdS
uXLLPawVkwX+SCzKeDU33aywipGG6PyFfpUKVzJeT4c5E50kiY7+dkrrmleaOaO59bGeOQn3M35m
YC9BLnrFVdBSHOEXIbCtN4tbmA1L8Rot+FEFBhH1xreyYaUzkKJr9CgahBmi/fJj54hQFGMMMXkw
s/LtguC/qBkB2UHxh4YODi+nBdZwbhAUjcrp6xwrk2ca8YpU7ixv6cpoM2DfzSt9+5KnVTXKVCHp
qWfKefhAn9ZZl7auQ1vRvJc+gMHv5Y+pUYYw2//0dL9fymCVjNcxDSOD5HldEXPTBAQx1YmvmReb
/amBv6AJCtms2bvefqyXauAvTQ60bgEMOUK6gSfAAZyWKQfbQWwFeMjXWVQjicyYVnhdQ0zwUpZh
2lcOZ+EKdrN4HGtPAv0YNULdyDwoqIbXVCFMZwO8q6nwIIlm9tqfvY+6BwNPiBTIgTMBrMHET2/f
/m9DJSgLE9g6ALiQB7TN57+0M+Y+rlQyBfIR08WZ++CAMmkhhysp1NuX+m3OCQrDEa0gOkHwOE7r
3YRRmQs9u32M0lCMy1m8hPn04KyBWSJgQ6c/TrnTFgoYJ/SSXVdyTen+Bufqu0GECfX7x9ZLzR6l
ZhbbzZixs98lbmTOrDgi3ieYWPj5G1pIdv+e3a6S528/++kw0zWVeH+ZrirLDROw18M8QcDTU5SI
L9QkSB0ROKBKFYL3YQd8+0qno+xKYfO0iIdwNYpjJ8VrBKg6tPBz58tYN0FxpdrSpOZZTqZ2plPX
RI1vX/C1txlNE0kbLARRZrzYCZpOZpBCHZjNZOm/9Bg2M4N6HB7Z5tgUF95r3HclUs1pliwp1JkC
9uiyf/sGTrhB3IHPJDa220GASqYU7uvBJUtMS6cN6i9dai9JvaeXtRZ7qh5plB9/hC0atXrOPN+D
2I6a0Y+iuCWVKXlVPty79Hz6MTgVIDTGiNL/YhaiFwmyhRWZSY6EAZR0OOxCoYBeYN1TKHbrYJLm
sMREEp8QsAw2C3+DFKipv6pgpHjkgEBBXQ61+zrHBKPIXHWe0VqGb9gUllnvAzAaNgurdwOyGOAv
5jgHR0FsEwzCHPHwe1tuK/hRoB8I7dk1i8I1QVMeqpeIz8XcA1x5XiGIt7ERemf8wyTvqUy6etam
yFIXlGXfHv7fJlzgAYvyZYDXG5Ilp1N7JLNI4Ukun5u0w/z1LGmVSYGiVZkI4GfJ+u1LmtXy65Zr
tlo8IujR4LseBgZx8OumRaNsUR24889RApxV7LG38osrWL7wl67tAVGpGIkgBNraw+ygUEoRFuN5
/vDt2zh9ciHAybJzGhwna+6l/f3L3ln7XT3xLtPPBe4B1busQrPoI0h6t790B3X99sVOdxBAqaA3
qRT5yFuFnjyZ5HBSkyxth+GL7tp8fZB5YKZFnrcmsnr7Uu7JkubbEXfxQtsP6LyJ38DhyTTbJWpF
7kesi+F+G6MLzCsSyqhkulk+cTrgJo3au6A4tSjm5SzxLSdZkz3wbsq6lGBIeUz/vp1ESRyKDrQJ
1LOEDCUN2ASeUkRjTVlrtkwZIFSw+9JzHcKwMzR6uiP32nIED2cVkrMIgWbTKXJ0ZfZrEoICnWyY
3NlSHmrkFb2rtwfhZLwZA+T0hc069QLxe8dUImCOYvg4f8QD1ZzMGJWaJWdNDZnz25d6sWT7ZT6b
d8rm5QO48DkWxel8RiiAmqrjxfeh17xcC5Mq/xqdWRPqj2z1bEE/eu8lIB1GAfk1UyX9+VOvkdHB
gWyC+vFJeih6m4ZG2bLTudUQU1Gwiny01suBpYp8b9ZWxXRcxEjCtEfxh/Q4W9nU9OFn449ukWki
WWXusnbW0F75TDeVeeGrzLmK9dIdRzvKXFg7VEBhdsvUvElkuBP+MlIe5r2rPjOF5Z8tNFYkczen
58G5F8dUOcRmcaDrN384b8PXrw/1ZY9Ovu0CWJKchTBGX28RHU8ACraNn0otgk95D0n74NIePfOL
sPWo8afqgFZOdLEgnBbvWi+uzyq3KB8QMwc4WkMBpWmawH0CkgizMlXdx5j8dbgp50Gn2zTU4Cyj
/Lai1fYEBXJAirBHRn1LL8d/r2XcXKR2NlxxIqVGgzfVxc4acvHXSh9Zv4vxO5BwHyPb21E1LB6s
1VIkByXQRNgt/Y3HqVQcvNISV8HSa7Rjlm5PT7x8SOnhvytxbKH5YzykOUQmWnjKKb+AmpAXywxP
HM/yznYgTPbBvcv5/NjiBS03ce+nlDASjJvRaanvp0CMD5kQKTgo2/Jq6Pmy/VyM0fBcWm3/wfeG
gbAoHs9yhIYPtAkWqGL0i2YIclGGhZdX6XdljSLoFGkKNmme/zWGvk/VPB4LBCL65n5F52RH+Gml
VPssb2v79q2nFvuru6jhixOs3sd0lOM2nf3qogiGbI/aQnbx9iJ7vVkzIWgrs5lJQgXPJVA4mRAN
5Z8ACHv9zPuab3D0rou9XxpGlN/b/se3L/b6gPpxsQCgnDnmieFOIxIsrgnt+qh+9u2gAiM02/dg
O91hU1XFlfaE0cdImgpzG7Sk/hCP/TbzXx4TrA4tGzbx03xklEPUgJKvnjsUO1tAmm0xHyqBAMMf
jomXb/rntvXylJ7rAjzAjZMD+TSJnJH/dDVYmWcH8hiuiC7HxaYh4ckAuZfBXe1W8V2GyRdA9lJG
7U5o5AKPOpP+bi4VsC/Aev773u+jd7WFiinnLYrF1BXVQ1URvLiqrtqNqxzvFnp3/b3CL+Kypjx7
q90F3f+cPBVzIQejyaRI3osqYh5bQeVTvSnoxTlTRGGtj5Zn5IwUrYSxPziJtB/tWQn4l5H4Qyx0
AsJjSEwYQBjEuAjO6NOQANuNYfYA1T97oxn8NBPpUTR5eTav82ONXMRnYUXzbnQTmh4dDstnYHxh
Pbw9/aSZzK/eDF4sJqsDDAhwDObV690PW8iK9kEaPCcjjQPKacgsziE8nt1Al0TttFfNZ0GlkC/N
rLai29NUZw11qyvd+lptIDZY7/Ex8M4QaqNwhoXHlwrBE3yxCusqW+rgchFYsolK3FMDLd83Fi8N
zQ70X7armmm7oGkYb4M2QnnFJfk+oKDyffHz7FoEbXYsqBSfZQidv0fWqlS7Jh5GJFnS8aMt3eLW
qiEvoFjiTAeBcDMCOH2W3E9lBC8aPiUPgKZXhBxqQgsgyLucRghn4gdPWuFlli7eXw5V7XhD0wFW
9NuDa8budGw9qgsBhxQ4Wdesv1+ivpGSMO89iJ+7zJPX0A7zhzYTC0htJDCunckgxt++ovMa+Mqs
giptULfgkaAKAld7fUnHdsu+4uj8lre5946yGWSkeFysCwqVyJShjctOL5P+uRV2+YAGmLrMssi+
tXQkDm/fi//71CLUZPt0kcAHiXsKBuynSg5hguJEMtNgIG9v4i+YJaZ6h0Ss3HQoVFPhqBqMvpWk
VrjLU1+epcBhd9RJomhLw7NK0SiEAZCpUpvSLyX02hrSKzT7hrNOiPnax9TyPJFB4m0QTHIRgV4c
9J+SFko1Ij6wp8Gay/YIfbo95IWyruA9YcxJKcO69Id0uVnmieMMLnN7SCZO7y1CQsVlRZuXiFJU
EBnKrqyBlKByudc0PR+kJjUlFhk+KBct57QqESTsA+AyzETaRVufqt+NiLKaliuIOkjeM30l5Zdl
ssVTs72a2mgYNk2G9NyW8Wucc8ApU3+0/cT9C53L7BOcG/Xdy9zMSKrnYPjffju/7z/MlAjQHNA1
3FZ/q+sJl05oMU/FtxC+abCBz5V/BeWx0DXklZFTBc/rYKSCa+vrovMJKX9ft3+itv2rCRsaCDJH
XxhBKjyZsCClhmpYg/IbRqvLiO4mL8Rfx7S8zEpfITOjo/uur8cDbhLxvo3i+XMa9rplnqzO/R/G
5F8sWNTNqC2zdYC1PEXsrtU46WYu8m9JYPsfOt8Z7twSGbeAwu4F5+J4jZS8etd6dXVezsK5UnXA
QRaU8BYyDI8BJNeTRiNwFN9BzndyE3ZZ8eEPd/lbyAA9Fvg8SxzMNEnlyZDpCnmqqPPGb1S9u+Qj
kQXGC1QSEWAebH3t+rqgpzSsPiYRvWy+p6sd4FmBLvJ0FEEzPEgELy7tYCo+ur030iHhFDj0eV8y
3EmOw2BHu/fHfPsP2/Z+aSHNPj5XWb3LBpKUJ/Wrdg4CqMSX/3+jmP+Dr3hTvyZavPyVv4kWdvQP
KAxSkKUQLLyQP3+ybR0HJi40XBswB7I5tu/+0ykmgG3L3wJvQrGFT7iHn0wLAdMCzQ9kQqh5U4f7
t+zVCVJfnXEShrapNRhFH5v7oa79+sCpumAY5sKfLp2sBY9Dej7RAwb2IbF2uUDxNHQrwqmADvmx
cKuysv9SRKIO2WRbDffo4Kq135jSvLsvmYMt5m6Brrs2/JCBR4HCt8XXkcbJtp1QjD54YkJhFTrb
gtvJNNEeIV9zK33ejxRu9LBZ1Vir9qoul7zeISdMShaFbX0p43x+x4Gi7XPE+RYsreL4HkhpS0Dp
f7KGRh8n5HWSrT1Hu0jm7WVu+t8V2Qw+WbJw71MfYvo2S6GHbQCR4SbLRoRHN8WGCTLVCjnWL/35
bi20fLRblz2b/EdfZaj/9Hs3NdEJCXhG91skdnmsZ10ewTIgBCKjJjv3q6QLriNagKAsFxvioWU1
xqthUUfVFzhCWKb/mVZecdaSFR7ytcd1KgDOM25qL0ersdKxfu/KGI3SaQFv4QOhOZK5qF06DBxk
Sbu4MBiTZaVCWYGnk53+pHpvecB6jBZrn3QIbtHymSlj9JIH9WJ7dD/R7O0uJ+mUx8H1jWlWofd+
0nYObf3+cgIzjgmLF0x7vITQ5c4KBMJ98FwPUb7Ml8Rl0YBBB1DHQzr0drnBDtjDoAM9iVuEp/cu
VDM81lQZc+bLmRIpsrGbbMhzCx5xpQN6417f7OwR0wTCzgrb6Bi9yUSP4cGdpmk/KdwYqsTVQHFd
ZTPQSYtwnGm4fA/izH5EUwSymmQ1HgyJdW/X3vJYOVHkHqK+ksexmdsPDp6nF2Biyk/Aev1NbFOv
QOMnUWeYoiX2zu2D91W19ETlHEY9KMYOS/gSBQ0awo7GZKVEnRut/z3d7uj9LDssoOMeaE3nJXgO
Ib63wX2lALEkkOOQ6QjpNLeac/T33XNVBSh3yCD+wmroqSyAx/gKbh1Zw2VQujgmqnPv4zIbz6e+
wmKvJKXaRHU8fAg9/WSDDtzphVJxDIoK+eRyyc6JNQSGKAkg122Ch+5l5VMSKFIZfjbk7SNoYT/e
SM5SHBg1WkgDPESxG+LuXgKiu+6o6HwtVYVzYZcsD5iAVGfxCgFya1k2fhgIkAP0a63h/dLM9XUn
8xwKNLrtRqIuQ9JzKAwEIG4++gmS5pMV1YhqZMlfCoIv8lkqLu8KD8F+kH3tEesmwCMh8zCIPWiS
XmHfAtQZtwtwqOjQ1B7xXSgB9WDyE+I6IlX7vq/iCBEVu/xWO8VyDq+8wbMAMRGNYAj+aOopB2+5
EwsuezLMgLmWxJaN5z7Stf0LgV6JHmxCqhVpN+gRASI+Tspp0yL6Mvo302DFCZctJPIn/X9Oxf8S
+1BIWrtvHYt/PQ5pBp66qX89TH/+tb+PRgf/Z9qpiEYgh0Jll+L030ej6/2DWiwHHT5m/+9U9DhK
bReiFMUd+jfS0AZ/noqe/If0pIMBNFGVRxz6b2lQcIlfEj/IjVRniczodVDtd38Lag2wFvDT6KP1
BfVwW2fzeAuHR/kbiATDl18G5uZHPvk/EG2+aTKOi//9P1+Hgy8Xo6oSIbsXIclB+/D1CZxIpKSC
VHm3qbW0n2uvce8XpaOHIsPQAQlnu/2MC5r3GGlw+/+NS1P0t0OSBP+3ajTsNmdWDTWXNZq5dATv
5gXkOu+D0XfuBbqbeHLRJxbbIcbr9MfqeZr/V/INl+QSZHT965O/DtfNk5NTU7iF8gY+ATTV6yd3
BdDWCK/H25J4FcsZCAJI3apxbd9lKPlkm7kKw8u3H9lYnJ+8Wy7KVEHgkKQ2OC3Y1W0dj0mLsJ8E
M3Jfk4Wfu5iJdQfy8ujBVFkvvUyYsqoz9sMR3qd69lsiidLyGYeO5gX+2RiZng1Wn8T7dV29R2pF
ULMRfbadC93GeEwQNVqA5lqHDHjG3E38ofZ32rgxY+eLgH63a6qApxW5EADhOAcpmoDg5x5eqONz
SafkECKycA/kxSBj5fD89ui9jhZ/vDGEqjA9pNZk2sGv35gPlz2fZe/cInPg3GMUQJADNui7nc/o
/TrrfCe91rmm/EQlfEnH7Pj29X9fmKYxRirtm24cnf7X19dRVBdQJ5xb3yJQAx/afkZxfL5JdOf8
oQt3ktm+PCuBMSsL+Aydx1MhmngJQJXbo3PrZdF8ZyErXRyg6FDtiIUYnufC8x617ZvVaVfVtg0m
FouVB/NNXmA28e8/OIgCdktEMSFbnjy461kNUP3Yvh1VxyLxgrhsiMsqirFwpKL/xiKhpGDWJf9Q
3j6pfEG1sjNLaPe2HwBLoZtfrlsPkNnFGNj0+/oclUM9IEnQZczyqFyd60pHM/rvuWNB1crX5sLy
9XyX4AqW7DGyCC9VQbDtKH++SVNNxF0vOasM/eV5ehfheVoe3h6yU7iO2V5oDMFGdzgqot/6ABDE
4zHEv/A2jhEnO6xB35+9zJtZVe3nHlbrtkTR7HMNyvUSWQrIANlaZsTuUXcGV4oEISs8hNjWacUG
wInt4Tns7fnu7fv8F7sgLEoavSR8EKhP+1cQCUft41d2K9eAAXkZZgcMwGfHjp37DjjrH2a2OUFf
bYEm4wScBSQMgaDfaYTAgNzcLpbhdmpFcyFVJR9BF5t/iTxBsVzMN73wMYmJs5jMh4J8irwoWOUP
2ViYRgM0zWcB/vwGk93siFxg+zkTSEp4Zk68DNHAqeFjjZtGlwBtm4vFoZ5vWRkeiCg0A/gbm//L
3pn1yG2ka/qvNOaeBncygJkBJvfMyszapSrdEKWSxH0J7sFfP0+U7W7ZfY67z3033IYtq5QLyYj4
3vVfsD6/YqP/gGuRGemYK8Zi7lzbBZ7/0027hLkIZKri+5qfWotGLQxIgZHdSgcVwaGilmpaZwGz
ycb2jMJfp0AxyU4kMZFBBX+2uVZzQ+hhZlPQVvbBblwQFR4SvxusdWXFFE8YkUeTlOksNLKZyWQ8
NwYs9QbeFuvJhPLFWwMEJASq2hgWVlk3DVu2AEgyWtTqlcske898mxBQWWZnuwzrK+Ag2dGYV5h6
GuCqF0sF+a1Vq+LdzDtrQ4EmQeXkwSzYguYx+aa8WvmnHsviJu3Zv08wo2RzAk83d5I0oZLjM+Gm
K7cmaMUD1kJPHARG82moimzaOFEQPAqBgmYlszj38auNclyVoMpMtr5Q7drv7fAr+iFqNSrUFIg1
MbhStzoMbnu0pUqNYwSycbbjgWmxGcmI9IV4VNPInB8QHdOSE8KIuMo8zSTIzs7pZ0Or19wFcVnQ
vSLcJNogChOf4mRg2825RwKqO4kNrKlshUSlw5SjAaIbq194d7XnvdHTyDGhClltOAKyEENhzA9d
qvgxFWBpgF9FXh5ChNMeQ4t0cKaqJB/YmS2CxwncrQYzaE5M75m6+E4tzzhyQmsXK8w82JnSOTxS
IJtcx1z0iLbwD6xiOzH3hEq1G+GU2hfhtrtWkB8v6W7FcrK8WF2YnuwxnDdQ/sTNk2hIFYLs9sDZ
0Y4o8vpLKTqczA4hStJvkm/cKPP3eIiyHuNdXDEXc3nwlPQUVseNtymtgAjKMi5Nh+yuap7pTTQM
tQrr/psrKYOZvTRungzGofxmxPKVu6eqKkT5FIxRbQpugELVwYaBNAQJxF0T6GYEhBD40jAp2ZON
pSd3U8NCI6BINyg3YW6J5sVIRt/h7eYZsd9KqjLcGaY+/Cze/EAJHN90RfjOjRkjvWK1N9w3GUIt
bxnUG0USRVQ8z0bHFVNRz6ag0B6sx0CwrpCUle5TLFEUuoSWZrwryZ+BKaV5JRiSK+tbCxeVIlBC
scwWpxYWoEZHGnPp85ElO3UpvAvCpV8vynffIm+aIBbNABNeEbIalZP3NkeL+ISKu/vWLYl79Aef
hYdk1nPglmJbtgmFMpInNCQzV2MdipmXZ5m6lRuOddEnFIOUTaqyvskrQCNpevo31YU49/3I+sxy
Rt1h4Yoy3lhWz69g3uEzjSkHH9ukqXa1BJgpdyFmvzct84IeKRx+R5tY2ZViBJYYgYzxHMtSnAX+
zQe83GzqqcGK+rFGcoYLz5HHJgrj1dKIFHbfpNBfpWhd66nrBv7x492WVDmR9Cnd+a7m2GkzUqfq
Tn6cRfIC0OW2ojwKSc1oXYeFKzK6nAyVPVlPNPmJrW0T+TWkjBsOEpCnLLLZnvu5mTZKnx6VzXdv
lYoPxSPJK+XJ2H3DHzk/ZPqfxlY1HQ0GBBeZGjVDDiS2UAXdt6Zgt5Uilq9ZXnL6RY+pHj4OCsR3
VOpEOJX/Zs+c77Ou4NJK3sxsh9k31ylAZVIUj8ea7KSrmfBI+3VkXjuswPWZ24hrZ+t3W9WSjaer
20NHJPKDmZkcwusaV59HFPgrRb/s5oROYXGOEP+8+d0CNY5pABGK7FreOYXMnKDqegLlwgkNLPJx
wKG2R2zzJeu//Tr8OProozJBA07hKZdeSCo2M7ww/uBeJk+FZ3Sk7lsSkPSwZ9vhDTb2nC1EmFZT
tqX7IfpaGDjlV9XHI2RFHvauERcqxyB2nn7TTvehOyHFEB3XqImIZ+r5V0FtcbtFS8zaVutRJU/I
qrKUxcEAqO7oc6WvVecERz5OfeOMhv+A2p3WTiMpeLegldqhzY7b69vTo4/7atJ5SAmnq/NsKK6c
71xsH8OlIbkzoRwiYga0fCLcyPhGKrQN+d/Zjjxu4J76L/5uheLTPKbBU5aH9Ef1EqgT1Sb3CF1d
3ltSTnynM/UYjAB6EcgLZ35QacW3UuSpOPvKc4B5eMIaX798OfXhOtNPPewm+Xe02Nyg2G0PHPfl
QUYOVzW1UToVbOR8DxNHUFGl0Sc0OPPdjLX0rQ0xLOZmUZZbO6UVeRN7PPFtC5+C8oY70YXWo+Et
ZQnwLM7oW6stWHzcWMbdnZgjezqGtb5AmXRZmuw6koeytcSntF9mAtYZR4mu9ZHDrOwQFG1l4wB4
VGbmvTlZZj3ZBomAawoU2Jrm0HqaHAxd6CRo01ixzhPSo1LRvIK58qBLa0KXoj8hOxFn5I5i8RXe
1XT/MfAuk9G8IlflEY0ZUVOWbjyZjLRPg+QXYUm5LL0+pS1I+3FU6rvzY9tUC0GEmwYlEXRkwmeH
OBXnyg6NVTbY5aYdBiYZ/a21zQhMnk1WsWxa/XYSn0+Rowp7awaCzTBmx+Jc5BWP1aLo1Q6cxdlR
NmqRf9zFLEdpzsNlu+TYr8CEiTBOuOXBsfNofsB/7TvbaQzkQaUevVWeGArvYW4nOn4qWqZpzWpN
782d9crC7xafEM4wthaDe8xlTdE3sTxTcSpHn58uSJuXj3DjE7dIlPNFL/q+IqVJr32znRn7Ora0
tboZYz2SU5m0gLNzT3x8Ab+uRXpwHzObdUEvrG0csON83LvU27CtzX1D2gHZvF9btqH7j/vTpUBs
nwEE7GE0tMljCLlFcJNxQ3n5eELciAry1xuCosjwR4P/nzj4dmwPBr5Z4p8b7y32wVI+7gofbnKh
0Tyyrr5LsKYlK+uKeZMvISepsF77FclwsOkVK5FackzP0gaEwGsH65DqD2RMJXcfvUjFunUn/pvi
INRumD2tq+XyEbjlrCeP4ItpQwAzT1aAVOPBxtRKLR8+nzviylntndS69QJ7uWdS56Y2iT8Z1mi4
cMbpEc/N+7xEqxHwZVORpbfvPuNbcihyBAxiA4JPjsFk183YsyjUcTtGO2mEguVq0O82G3oeM0cq
XhfaYn4gEqXV8Q7IRwXI7qfY+xCvKcR7OOjc3tjQJ4CAvOUshO3RCtP50A9jldxaXWbWR/gm69qa
iJsZGntegUZ67nbTipb2qfcGDiGxkZNqOqE6qZpZf95ATHcu7WSPQziXt7bjvSdGZKxz6sIOHokB
q6Dl2YEKyn7ETlevAltGK4eC+Xw91g4P8Mz2mKUNO5JK6XrrgTyFzqT1P+WZ4ntOUTmuam9a6HpG
4rUzyfgYVzFxq/QGziSbNiRm45y2rDW7Znlksp8PFaUqal00TUUBslP/EHPBecG3ZxZDDpnRqu1s
qnnnuevNk9SL/4lyTYBIRE+cqQa3ZoIpquKIdRkUBqRoWMsimoxHDM9cHtLf+bsUFl+S4y3zHQgg
uLszseC0evGXI2ccVBXzgyS75iGPe054s8QuKJHzfgzKecFdMJFiol9VC2zMlreHTxCwya45H7jR
xDslXJw/L0pYtxdc+jlV9oIlKReN2GZ6D7foBf1E4QJ30MdgGJtx1aBpzHDvt8hGnmoMX9ENeFp7
oERdnFMRu0fkFdY1nj2BT77vvtkLQdlUubpHZjCuKxk77J+UdHG3ljGr1UKZ7xP9Fqj59bpJ1hKL
I6YhZ6tkxTNR6PNmE4nwXLYh5UhRA3wFH4kAkiblFclCHNUkj1BfcPOkEW2GRu3t/FivzMtCaeua
2S452FT/fHdH3+xuCCrgiesN6hq9XIqz8esJQ4KRGOzMJf167jEI4O6PDGxzf+iYb6g/GFoIPZz0
BcKykFmlh2vMkUIQiQdk5xEbQ9U9oiOOfgbbBrXNTBKlz8bij8p/SkCs6WgOnGPjzTwPS6yXg48j
s2eWP5CfzNS/V6VJoGYZhFtf9faOV06ekhaJ85yQ+5nQOvhMq3C+QcsiWJ2ZdpYdG6Lu7vMxSmKW
bow7NGv1TPOcqMKt0zrzwY494137hb5lYli+0zM5/iC/suO4PRV0RhEBfGM1nQmX3NX7AnDlBdW5
D90WRfSmSYmFdSvrWZ48Z06vBNJgxMv89HPZ9PEjdm0KioayQF/VeeZehZ66CqeJnhNc2u+1VPxJ
XoXSlpNyJeK7BUM5bkQznqx1gC8iW7Vi9F8/0Jn/6B7+pe7B+0uC5/+1ORkob93P9I4l9M/8xu6E
4heirn09+Lu4NxAx/J3dEe4vyMmE7wPTeCQGCpCaqm775P/8L8f/xeNH4HAE4kq0PGBXvwsfnF+Q
KPC7Aa444ugKov/7v//ANXR/+vefuQdi7f6AgmlrFn8hGMfWB/cEofRHLJnADBvikgOHV4ThmuxB
ci2qftwvUTKfCoDLw0KBnVrXIF/fOP4GZw80kGXMsqaHuh7o9usa460ICvOSe67AoR05Tz7UKSBG
41ebuHODa1KM3YOizPmJoICChs8xPZZ4Wb7UHPLJkwyyE6k2tMV38ivWoOxAfCTtdFgv5hZ3ZrO8
mw3ngDSizISA5tx+xN2Un0RVUD0eOMV+cMjzn/vqUns2UUFFVG6MrExO1thNxyot2cBLFqSNbcTB
qZRDw5pSzLf0CBf7pgjFWXUxlSyBP9v3WMfFlYgf82Kp1LwoRxkUedaO3KFAK/ZWbccvlkjF1TLy
O2v2h0vEBrSYCteHTwoHhyRhEIbdOD+QSdKUWCoCsy3y49iT2v5OELwBOMxOjaR2ZiKGC997hdl8
m1Bh7FhkiLxKmaEoZ8mfpZv5tPUVLgV45ZwdRNf3m8mdSuA2ZaGCt4fPdZhGt/2QTPd9nS7vJAmo
l6odnPs4J6zOUVl79Z1svodGYV2l+3EnI2+4MWdffi1hUDbEPgW7ZizGfWDlfIx4ngm4qorDWFFZ
LRmTvhnC0QcuUqhEc2NX8dHVSQBDSlJKbtbVpvOiS5k35dEIjWMB4LRh/yf8emzlXsrR+xELGmK6
rE9vet+d9nAbEZxTUt7hiFzQLxgZfRMK9fTWQUB/0xAP9ClmXngNpF9uUbs0p6jxp8dmnOSTiNz0
siCsv0ydSdLQ0Drp56h3u3M2mMWjW7vNvkTVSqk3GSYHby4CxvbCce4XFaSXOHaXHTkZRbEiEhvl
NnMhUoVehqijnPHsY3i+E5yOT+ioaUjKFrd4H+a5uUa+XxzUPDg3PlbDfdn46esQBumLbDiVUJ7r
3Zck2xxm5ouraYzOjT159aEd6vi2B/V5yhYHZKrsimNpDEd4uClC/eCFFHM1Nuyj5V8kvTfHFEPL
gXpI+mLLvCvQEyfebdFMN3YyudyOICIGLTXoRvs3zJ6mWqk5t7Z2EwVv0qFmVXLwilUDakg8EChC
5O5wYtDjFFT2J8fN39XkNPHaiF37NQirp3p0iE7qGkVBbGXe14lPY9XMJHzyDBy7yH1C85qMuA7W
k+HLty5qM4DMXDJ7OY54T6Mw2Vejrrla0uKZduiSQFlQBw6r5U0WcxEnDtxgUQWFn25RPgZO139F
UDm2qz63nqDRj2gU/FM9yT3maSIY/KCkHqfI8nuceMWDFxUHX039yY+W6ujmZb3pmiFfDSyWr/TR
pMfAK6OdSh25QdJIYxZF0Q/sxe73ZZb12skRTi+JynUAQv5Cms78TDkTvZB2ydjRN0hf2ySnHNq3
mjujnXdT4dNk2mKDXwux8/qs3EfdZF7gFYq9LO7HKBpfDO3/y30HQtCMHQ62odmtC+b/a2WO7bvT
K94JaV6TOQc0qk/zdiwgLJHXOOFLH5BtRUUInAv1sKom4kHFt0tX53tj7hdUM8oL1u04+wJueAKK
jRQdkQvC26UeKBoSYnyOF0VLRMGBEwlXLFnm0L2vRNOaN+ibmouqInNrWcZLZufMahQlOtu0ECR1
+wSGCRIw1xRjfSZG3TwWZmduUQ7JlZ3l9dfCT0gAqhNx75Whf+w6b6arFEbgnkLNfBMEVJmjcHvz
wRP2GWK+O7PzS+JZS8e8jmFtrsOoXAiuCQt/S6AFcw+7xpUCnOQzVQHpuVzGL5gn/QM74gKY2o1X
ip8YXlAqn7vMr9a9MqCmQN3v+iySl4w4nU9GlBZX1F/Ntra6eGeJmspkO2m2XiedzxiE7IPf8ynb
KKx3yZzZ35cgHoCpRPPmOlJvLsPiviREfT4ThjQWK2LjCa7MRLwfyIEjcime1oYVJXcWBA7Fuoi2
xljOj+bAV18l3rJRqm+2HXjdTeiitYPhrpNbkmonbjQkV8LAm8yVHYjkiZ1hj4Ci11FgzXPBQJ1C
L1KwFS13+ei422Yk5G2lenPJyPqo3JUXzztf1uPVGmP7JLDzfJmkTTEbOZ6Ep7HdpjziNx2C2APp
AARR5bIVr7nvp5uymsyXIqL4gpWJaNfe3ijb9+6WITPeG9JTT00fGjvi8rpbEpKLo+ca0Y6qhO6+
oBz1GWt6tLPo83tMxtTk5QLGRaUMf+cgCbu2Sn6tukW9m8vA8o8pZSFobnbj/exM1mZh4ljZnXHD
MdXGXFG16YxEvp6Io9LBlWbKipaa91ofxt6fZfHT4HEQYViWUFaVI/p7GcviUDMJIX9oghzhbwds
QoJ8KH+ItsmPY5HYK3eejHNql1sVVuXdOFb5gRH41Ws9eioYVzB50fzwNe/9V6Id38xo+EFu1WsI
2ExnMeqvZcLd5cjy2FaB2hIf9mTTgHhqkiB4otfNZr6dqnc6RubPZIS8hmPlG9zqqULJeGqI1zCH
UyM7OfZ7NJNy8S8ctarYp8eOyKltSgaiu9VGz/NM5eRmmOYhvIO6VoSK+tGPgdqxEFXexIUjt94m
B26kCg7yYj8oTj37MmnqS0o8Zf3asIBy9tKhgXOU7yQBgeUJXqPdaK/hhkNefgM5V52o9Q1ePeXJ
L8xPcXYXQYPcBIlntU9gmUkEi5EXSEDnbmKkW8W9l30Lk7kznj2ygTzqQEbq62ojzcGHg9TZVIZJ
UxO9g7vR7z5TczCRw0LdoYm6k84F9/Ns2NOB/q9grcp+uPI7552gDm09MLOnrXsehE0xiMkwucpj
dhkjoHKGs8hztdAyl6DsP7GDGI+JkcZnOiysNTGy6opaUV5bruZp6dHjJen05uZCnVrhG6TWGMPe
qmZFh50+bjmLPayE57Q3aXpECU7qi9qMddQfwoL4XjLQSYqiuIdESve+XCAnM2nEx8UlWI3JLDq1
pZ2eqK4/+1ZRrM3Aas4UbPQbFQfyy+D4JFPNntqnckx3JEiKLdWXyCfTot5OkdvgjkjIYOyjplsT
GxseBsSzcB52ufcYZX+ANHOMbohenlO0vI71jY5BP/zcmQPy+/fBDWTuPUfS1c4tDPFpWaz+M8T9
W32xvtZz//fi9XVd1O3bt/rnIQ4dGD/zu0TPpPfV5SDC7eNbWo739yEOv+0vmHxdQssRivAMo2v7
bYhzLSY1wDSMOB8iOvunIQ7JH5kgAr0Zbl0yv8X/ZIj7UDn9g/JHvEBkdCAE4g5ejmbhP1kpTFYJ
cm8X4wYhqiR9GT1wqIaXdhRu1Z4yk8x5CRgVYlbdcyyiaebsiKKctjHB8V7Qr6DS3SY+uSIKc+dS
GTaRG5AnPWrhDGMrFRvdfsizfo72OVm+aXomhHlkeV34VbyykcTg4mJl42i+oM8eymFOztZYesC3
qykMDMhOg+2UlNeqPOH4grnLnQmB1opmj9F8tauWIIia1utGPWYSIS+ci4u76Z6laUjEbZrSadkL
F1iNzkKjXHtDBfpaDIQLqVWg6Fwht7CWYfOfp+bfErdiuvhL6GPzvXib3trvPz81v/7Mb09NQFca
NyNpRC4aw197lH8TtvKfSC5B8EqSBPJS/WT8jnyIX0KHX8BEzJ1nomP9B/JBLZsLSkFosUdwvU3/
25+Qjr9CPggt+iPyAbTiEZaB4AimTgMzfzJI5xmls5C/kDO+Sl5wF1TNhvwxXAgztS3rOWjLftdI
dVfURGyui4TWWjMQhOGaWPDGtKJRyFmslygdSozeyCTWeBCn73PvGxvqUzMOvkzysA93FaFPK6wd
X1wDQt+BOdtVsYC1cMx4S1sPDxtfYnqIKL19zHoaRWeO/tcC4QiINdXmh4D4aldHnbQn3zJzOldp
TzUC8MQ+aeWKE0p7MxPASRopgL0xe9l+4s3ZGEn95hgsaXQk1rl/ADF0T2AnX7JAGi8pktOnWFb+
ypVztWebjrdNTEZBQ9HW7TLDNpZzdz+G8TfPyPmQZKiuSAG9p0wx3wmRJxtYTGg16pX3JF7+aBjD
p5UpegIYCVHYeg1OBVv2BPQuvHqCls4nxXqVBv2lx5q4GmxaXK3wibqmi0XO6CrB1coiYp1nQrOY
aKqRyWHSfyOqX5VntEMvRDgRJ2v1M2VG8RdEPjDA9bjS032u8i/S00hOXT+SUb4AbdM/22D43+RE
de8Gk9ZcgsjW3IJPsxNtowCPRB75+i2Qee7xRws5O3tyJ81bJzeMHaYFWnw6UXyq1eB+smaH0lld
rSzjyNkR2DKDHJBlkIA8d0tzZ/ruQtq5cepJF3uriY9+arDDaIYPQsJpiu0U2s1dMRG2HC4hVoBe
3ioi8F7cPHzyu7Te1zM0qNUpDiNRHmzhG6yDkH64xWbzXCyNIZm5p+fYjVi1qRwJ6IDVvXEiGt4N
E6chlJnp3Pd0nF3LVCYWY0OCfobImmVbJNWjY1jQUi1OkY1dOw9d0eM+CCPq6JyElD+enFVGFLvu
vB8Jvp+l2LfS4dwdN5YF56Rqci+8cNWHo19fbWsebggs6YnGbQ3vOSAw7sYtffOLywffdLTdrcs0
s1PcGXld76ywjVrwOmXekOzs9ceawRF7UtarH0blLcY+bOs6+qFEMF0Ku8UbHRMvR8Vu6mCzwn4K
r249/ud49O8cj6h3MVll//vz0YV6c/1X06Q/L/a//dzvQHf4i4Uyl6g7Iic8VOz8kb+t9sICA9c+
hZ/X+Z8OQ+YvFkWa2qTkEkGDxvh/sq7/0UfA6Qe6lr2DViJQln9O3RvMPkx6BocjCxoN4KTN7h2S
qlGUFuCuGzNO2vd5GOV7Y7XRv0hDILzmz3uKp7Mh0GYTcCNwLvIl/OyVTzloeahD8mOZ1csFcGzZ
GXYHMUl2EP64PjEPvcTDtSK6CtbekirXWJ5dnWu3Vs9LNBB2U8cdFiaawlogHEvVLYWFCJLQfQG3
KK2KaPJ2wZKQAWHcRCm81rbqGnvrIBK8EPwM3imAwJGeu3POFFWN34MMpfxapizHbeKIjhh9x3+Q
hgJawnK3D6cJrlA3b7NUqn0wutEJfRPfm0/OwJm36REhOlXNmyOqZYcxk97uAYUFMpvMIi7GNarm
ANEfD+0jXPRgnMKP0jllcJW+jbET+7tJBIb9yRyjON2WQzyzXaER914TUyia7DBvIwmtyWcEP5gw
uk930g4ovwvicIqvpHIn4a7OlRU/TLHp78wiL6W7ShEI4p/rxp7+6wQJ29Fy9e+MqWGgdK/Nm2oP
yuWv4MWp5WOzp6IvsnRdn0UEnxOurdy3YvCy0odypKqjir+WGoQbNRxXfyBz0JagdFYsw5dlmHuD
AHlgvKmSwX6g6K3n3wh9BuzzMjlegxAR1jrXYGChYcEFIGAzaaiwLe45jIAbU6h9QTJJv7XYNR/4
4qihxracdtKVSFg1DIkxDESyH9BEGEpE96Ov5udcQ5emBjFpA03WjjfU6z7Nve+GBjuhUueVFLPc
VMIQu6Sy0mOv4dEMExth6km9SYO2OtK/2J84TR9sDawik8rvR/gTIBYYEtQpcm9YQLEdmOws1FNQ
oeZYGbRRfPVqK3oo8yTYIC5g1NbArold9iYwi27bNS4tihoArjUULNFW7lHmiHf/Aylm3c/u0GfJ
N7R4IMlzo8yrwO7HQQbR/Kn6QJ2VBqBbDUVPUi6fHLt4ygzQcR/lUIzcJn9PbV8nGvNQuZPj7qIi
ghXPdYW3hr1b8G9dV/G2aEhcNDXoOGtC/0Z4+DZbIMwtDaLnoOnjB6yuAXZnXIjO9eMItF4D8LWG
4qM6sF7RpodXK6hA6u2pP8KrF0eMl2KNBqF76jS072iQPyce5GbSwH+hKYBSkwGNpgWGscleiOfL
XrmiuGU1fTDUS3EYqqq55ppcaD54hkhTDmnrLHfsiuO51IQEShe4iaiBpqCHClTAMByWFbjjS6ha
515Ag2QI03nsC+ItDQ5vaXqq/Ni5HcKhO4+aGpk/WBKUKualycf0QluJfBryYXpMNbHi5MQIGjNk
S61pl3b0+xv6SISxnQe4OfODoUHBXd7hpY6ODVGx+34x442ZiXDXanrH00QPgnT1GbAV8kcYx0rT
QT28ECqKilQ1tNYE1KA6gz2yYZGUZ5LADK/UaIKJqAiOq5p0MjX9VHkNRJTVjXsKHrGJJua8WTRh
1XxQV3JKEQ8o5LKVO91ntSeviSa7qPd17inNUi+DpsJwWY73fCHR7Vw3A1lUUGY0+iL01TRarQm1
6YNa+2DZSk24NZp647LztBiT3Ikgb745ht/vl5DD8GqOTGc7+7OLFhQyL/jg9UZN8WU2gRxh59k/
AKI1JKXJQKVpQQL+n2g9HS9JVN4hFRJXW5OIGNyxVXiCbOAPjtHUdCMwtHkRfS6uRl3a92jdBzYK
3Bhn/MnFXsBaFh/8paWpTISv7mZBhluuo6mfj2luxaemxjQehxSp82VUlwHLKoYBlhpNlxq+l51s
6VqPPryQvTZ7I1p3hP6+Jx9s6/TBvA6ahO00HZv7wXY24ebYS8SWCmX7S6bp20ITudJN0yeLQPuH
OOiDq62ZDoN0Z2STFMo/d0Bz19kLlsuoSeJG08Vsn9NDgWjpA6INzpUmltUHx5xrurmqvOlkxOUI
0WKN17FvnZNd2NUuTKX8NHledwcMF21Isl/2Tjon4MhD8+qLof4akmTxg+ZculkRKaLWEvG3iQZY
8rUWsYoYQ8izHAgM67wNqEy/NmrdAyuMzjiGFljvyuyK8a0pQ6tYj/bkkPeiY5CLxJWfIhwLW5zI
9TH0Sm0K9rP8R+VackettfxMRozvb0Hvyq9OHIf7Ss7RZbCi8GYMCVAp5qU9JiI8iCG30UHa7G/o
p/vi2pO5eJuFZXfJLQWhRyPTCfFff4l6JJyZm3vXqQjGlTFWw2di/NBeNmLs1gCgnOg7BtZ7otTD
80KC/HfTGQpg0IFWPKTmMr4ppt54ShLPf5VpzdKTGzURMx26PL1oNyDVSxShowzr2yCvnGtqEgw3
VCPyk7BQTAGRF+6DHlkmRP+UOmskrnJdWgkTch2EbznVlDszdd7coasvRlx5j2FMp7Jlzs5ZAzYs
g8q+U3Ix13FUQcB43UkWjrUn4mA9qirdoBe1L0PYZ7B/NRnfSYWtMrad5yDsx+0cGMVOytrbG35W
NXgzQIZ8NkdUtB21FU5zRPDZ3Qde7L4zDBPLZPUNPa6UQj5aJCDsKpwXOzNpEapFWeIiBGjcuzyS
dGHa6D/vi7gK9lPCJjuZzpkaqonLXrrmhUC5C1nd80ngBNlaqSG/JwMBmHTMTuJAml9wwFhDl0nR
QVtEqrtrlqK5o2FXHrLEtg+z41Ukq6bGepoWsewjqw0+cxawmTxFRtIJ4OCPEB74taxDbxflzYsn
i2BrZOLeQfJIjmdt9pw7prA72Cx58Srrs+Q00RtCpI3dpfhMfKpGAkMu72nTlnLVpdF0suH0PfRp
NyoPY25Nt9uVWe7dAU7nOytlsx6IHCdKKWyDbOPIBX4TK99wdeJBbjrZfqrMtrwdp9ElYHUx3T37
Hfi/S8Rd0RtqZ6RWcLDrIrwlkXhmVwjSVw5ofrc2MuZhqaLD0GTROk5yYa8Cq6XymlYRulEwhN4R
AEmkIK0oRAKis+T4OlJ9nhv59OC32HwmYtGPvqmq2z6XE8+J47fcHCL4xsE32br0CZCoxbJCXBWH
6ZmTKnpR25weRzrLn828Lp5dmzMgjNbirr1Iytsm78XNAj1Ge5UXHXHADCWtppmDfqFmB1uFY3RM
h7FdSGRwshNFDEKuUnILyAyLRX0opR13350yCzpBFG2v8NLgOcCiMHq0nPdhe0KjKDFlds7FdVtk
W7K1NkjZ4nUPcXhKqmnZxhz8Xwi1uclc/yn202kz2Om1Sj2LT+meyjywvqSBa69aBQshIx9MhIC3
F2sZ7aMyKD6nqcHZaGf2lkKItzZRX9PAuCfkEd8SvpUNNsRk1UmazOu+mvamQwJhjlB2ZkS4SQsL
JXEWP3NZUDKr0F2LTgwbp+BwYxTp7Yjt99J57qvVuQgbx37QoWLFJs/Dlqm74IspJ7EqSgUwTKEC
cVVudYoTiR6RGAt8POoUpuMtmWSoDFq6JqFNMGOZfkUWXWAD3NBJs45yKsWXWpGf55b7IER+uKSZ
86oMGxY5xeRVipDaDi+4nf0kX6Mkyi8Vt9+b0QVbIt6jpxIZ+qExInXy7M68aCZ3M8aTu17Clm0O
Zz660yDckTqxrBu8Eej5BgIR6j6+knjMzo549dYz+XBZWGzThdgGXzYtPR1N0K1+mpj/C5P3P4+l
gJoO7j/EXD4wqR4cfwpRSyJXofIJ0yNxLIx1BmrPU7uErNLekPuPrlkxkXKWqtiygff++sWZrX9y
OuqZ2NdBUCCmhEXDRvzpxZe0an21NOnRmuv2fSEc9EwuYXKLVTB/+OuX0nKxn6gI/VJYk/m/nn7/
Oak4lWnmz7gzjlZjy2rLM6KKVYVFHhz57wjEf/F9ahz4n17IRR8H4IB50/9zuHpeK4TUeRAfB4zm
O8K0tMlpJn2nSvs72eaYWUf8tLrxpnzDJMRETbN6cmtEiR6uI9S824+39B+N5L/QSBJeAXT+94u3
eevf/vYrw3B9KwmV+j1P6m/1j79BtQ3l1/TtZxzp15//nTT4/+ydyXbj2NllX6iQC8BFO0XDnpRE
9ZpgKaQI9H1/n/7fTDv9O9NV5eW5B7YH4QhRJHib75yzD8oYTY0uyOd/cC/+EA3s3zQNDhSqAKC1
m27wv6qBg55moGrBT6Buwbb4oz/8ks5vDCMI3iC2MRrS+aP/RDX4l8dOVU2kQM3UGWgx5PmLaLDi
oIbxt6g7mgv9Mv5VwI1c1mifOQTEZ5C6qXqgbD5kEPum5UzGRf9vvszuvywlvARBWIIJk2voLuir
Py0lNSSRxnG47dUdd+fIeFvdhnhxHlYlbmcd9ujQjoHbxBUzr+jcNDGqn25U4ay/GxPrbxJgeYrP
qlS8tHY2A7tZY2uX9sbQMczJw5gSKFNM017zZWD2offNGytAo/lH1ut4j6hgNgwPZu1zL2l/KXuv
V8LVdHdY8hEFSdOeWnWqVk+qQw3vqeuFCNQcAI6oXlaHbkieid2Cj6Uk2Wno4hiPM6SkTD4YQ38T
HB0vdZQzA2G6ygbBVCE/Ifc/MLkew6VifKbgEbHcd00oYR/bn7ihlJCR8O106BuWTcuOSzI5Cce6
CEggsKrm10UBldXOXZj3ZUhe4wO9Q92mxXgf9/Yx06ofMib9keXgLeZiSw2N480DdwlRVV/lYqjb
nKpZbnTzV2XEQWxxua762cR83bBB9fwwuUlzcReXWfw38sF/F5d/s7hoaIcId//v1WX//Zn8Sbn/
+9/4Q7rXUOGpemAijBJJkeg/Sfea/RtxH83kS2SxVf1jNfkdsKPSGY2TCk802/U/VhM0fUwALpsp
pB5Gzf+ZBsnK9OddDNs13mte1s3vAdbC+ctykmtRO4LKomOcAeqe+9HSHnEirXqoOBq+P862epmL
6rCwaBaPMm1M9wfsn59JLc1Hw84FdLAav7WlLa854IQjN4oFni1uu8hr8JeUnisBJIMpk+twVQo9
RqiK57l95sjBsKia0kJAoXaR+KcJN9bFZnjRYpstnE3aJ9UeUKPwbbxZfsnoNajKwmAuw3UlSTVd
DwlBPOToWx019nN0KkTDajTqw3a1pvagu938LSF1G+XgfBtur77DyrepCUybj67MVZ96bmtvif6T
UM7tLO8kK+qdDsJMrsmyU5va2PBBKZcqU6IFv+G0STgRdJHfIVdOnc9BXiunjYmGNXp6Omd3SpLo
rxNhVmMUTaClC1e0NFGva1/V12FsIeoN6mtBA+vzYi7rHXB5sW1095WIuRVOt6GUmMoHI1PanTF2
+qUry24/OiLy1QzzAyXc8960kvRMUeSny0QfZkGF9bCx8mNb5u62qJXpR5/b0X6NTLHJK634yfm0
C2XmaD9RSpyW0EtX71w9/TmOehe6c7q8mRp9UahrxG1AB9LFVBbOh66PeWja9FsuTv1apuVrSwvA
mQQ1/Z7JPL0zJzBDIWCSAwawfbO5mWbtmTsVx/SJi4VIXcy2cjFuMLik2d+eyOd26q0NNcF4G4kI
5zviUy0pRNvGygZBENfXNImtOglsVDARkcUtZktXI9fy+3Xt5V00JyqTXqM9JQK/qZeqi8lPEaQW
4ftuIcx2ROEVkT7OVl+czLJZT8lqiTPE0mwDB3W+n7u221R9v3wNGIJpxlMFoMRcaX65fZ9x85gN
bVtiqDx1Mkp3C4WFpwHNtMa3OsfUPxZEISHk7RKNTJq3jo191Bo3qb10sNXLTD2dZ3Uu46iu0tWK
dX1yvdjpxxe0R+4CrVj1TS7ydvUXbrCBHidw/xPd9HOlVDKPAZx7nEqmhN7QQLj2p7buNrT4ndKW
F4UxvTngg+yf486mC2zK9eRXPcqauHDh7ogQWKfOVL4taaoeCnSWQc7AHEgqllHnIuMSNVjcqlRV
95WCXrrxOvvYRFV6D/Ip2RSgu39M2NE2eqpZX3kbyYNcSq7O1pRY25vUCht4mN/c2hD3Sh7ZZAJw
bo5YoWNwcPN6rGfFGHzHieoDQ5O5oVtWScJ11OW9bRp1KFu38i1rqYJhEfoeREV3LVTT3JJhH1/M
xKwfEMuTlTkQpxnbjdOj0ojVM7melb7j8itZ9HOqnk5m2y/tufVkN60h19VsCy14DVM0ludpaRcu
rq22SbAzBYnLraAbjOhM+2Z3b1ktXBmne0rpm7y6Ytx1lZB386jONEPZB5Mr8uxlhc58MyrnnTNb
NZgDXQm1Wevh7zXO+sgIvznDztSfdAqdPlJVawPFyiNvnDtizWuaRPsKniiugBaJn95jsTTqubQV
KIr1/BAbbXdaAU77LJ7E7Ec+7tpEYKnKFDig2rpBLLBHy1b71mbTujRGW+1xDuv7sh/pkNd6kCNA
7+nMiOJtp4N2jNLmSbGbFSmONtVH6Sbrz1JtQHAo9rpbs9J4QFcqUz5FeNLi1m+qpWa+tcelCdKI
hVzV5XBMEzJrJOSNTdtUsW+huZ/VhaFiTWZ/78bJHETYu95FrSa7tWF8pSyFG3YGxukg65n9sQnK
HQdo5aeG6xF+WwK2wjLGX1mk1BeDzOKVEbDmI96Q8m7Vz1iWcdhihMQeME1bZ+oVrv9Rm7zrMh5O
XVlce9I/0CDxZ4uuIxJyM7rIyoR8TjXmvaql7l2P1EbHwxjJ0IitjkRGTVpaLE4AUHEKRjsxfmJZ
ncLZXr4wi05+zppJNCefGQ9ZpnKi5bj16sacX5vFTX1Da+TVAlIUDKK2CF4kfDeE1QTSdIo9wOvl
XCWjwoKFSXU2U+MjLyYwrhBxLlpUVUQbau1zLhmaY7B5jkaWdH1e9Z05WVChVcA2CCLaEuDHd/al
W1ylqu05PTC37oRmwXCi1c6rgIIFdjqBDsrjV9w2wGFHjsGrVSX3GdNAkNttPL+osdUeXNHah5iE
uMMKGjE3nOFikWk99bYirlKO9yO1AF5bqAVdamiTJs/eU8aE+BChivKVwAvvatXJ4v66dx3lmq8u
jxpNE5yORRT7RhU7u5Qg0iZ2hiLsxci8xYlOWd7k2xpuzz5SOUlXUk2DuSnJekH+3MAsT4Fxoi7o
S9GGCzb9U2x2LN9Uun4mqQptHLLXUU69/aURlfmBIqdczL576EVpPkoHx99q9JfcjcCqzuAXKGeW
W2e0x7A17em5L5PxYFrlZwZEYp9kdoxtGXfLxNB9B6gfrXVR4v6Q0rfBiD42rj2FwPcSDT1w2Lkm
6n4etBjhT5mr+eSyK9M0pUXTq5amyq6Qk3kqmxQ5IzU3tcjA5unqXW4ZL4uCvKc6JWOdSjAejSdK
op242Y6DwyjQGVAee2rW1Tb66aB9+VacJFuHznEk0r7Y9ZTeEBA15iNia/w2udQ02D11Vwx42wA3
qPzFoPYpKavK1/PMfoTGam4GCrJ8Xh+dypk4T6yqIerfR8SkHnSPkdxlTX0qZmU9ox+daPU1nos2
rw4tBTEh1rBpm3aJu0mXPProxnXZGkvafSwK/qzYpXmrnvRpb88ZsVmr/5g11hWX7ml47xMkC7oY
QQR8KqO5Bh3OMg8VWh5cF3dkHhfHZTja9AJimq/L6WIUdUyni1r7iWoXz5liVY8cqvJjBcgGZqkW
cR+bcye7q+tB22IqaC5FbGxKS9yqmtXujOxaBdViKtskM0rm63p8sm9p/07Pxl0cZWjtJDgslExg
vIlRaJvFGbtgzTLTJ7/20XPP9Gu7g2o/z5q8a2YKqGHbaodadtXGdOblc3Qi6m37Fnk4ynFvE+HC
roaG3xrMt+XyRb9X82Fh6VI55n6WsRsFvBCKM8p2k5WVW/sr+dj92quQbrJc2cWyw6iH17pEVSPi
dm4WPSevYVjhTCVo4itG/B0NnR4YlaQntLSo3DBdABV5nt1x7kVrV0lj6fSHq1HDDjpH2gFHRgyM
ldNm4jgqjfeK+gvXrukNa0E4bSAfhLc1RkMoO4+jRxf2Rf6AMJZTsqauyxG1WvXbSs/2Kh/1xy3T
stMXlBm7Gm9smbXPse2NPQN1pQ/aGUQE/J7IfgNg1eH4HW3TS6X6YKMV6x49ntlFmwfti/BEgZGP
G7A66YUvopwK70oWlfboLNGYRUE0OUn9hYdxsgyv/Bs+aaHf0zig/KT5cVgct36a14l3DfDSciMw
ub/DmLIOVBEX+EKD0wThxQxMN83tYGUIHCjAgAcCMyCemt9hTy6vkDOCySQbFJQSz+S09KnZR2tE
xlO7gaPUG0JqnJz23Db8v+veqt8F3zyRr92Gs7lyzpnJB1TM6dvURh+GBL1U312ETkOZh7OHYir5
BjMautij9SQTsBxtZ1rfRsEAGCKRbI6R6c6hKd3uiloivIza94NSNuWDijmCeD25H2xy87gzioH7
f9KTIkD0DGosksj/PaJBnOY7zDlGaBemflSrHkvlDfSWmkjDTpGgvaCt3rrC+Hlq3tTPSzoZr72W
U86Bz6q0AU4r5CpxsFA9PGfXmcmtnxbD+j6b0V2MWYe4ROEujwslisGUxeiNEEEJozax7pM+6IOO
mjHUHjy2oxfFjXPnsAvfcMHtuM96jTNy3+C1Xsose4qdYngfOHpyZyJetVYyfixN2W+c25uNqTPb
MlDh9mUSyLwoEYEUjxAHdOyxUfdEstrHKCoB9DAKyohHueY+77vqOsRuB+ZBa1+oG9TetMZp36o6
fonokDgZekMJoKxUZSf0piEX65JwGif1SNq+eaTRpMcUENH6fcYtbjxUSftpS+hGHvYCpk94eaRP
II1tP5WxgTZL+/pdXqzFa6Y22TPctGhLwhNu9Tpq+par0PCcd+P8PdGj5je6ER97PBgBr6jaZF3G
l5D6bel11mCuHlcPzjq3/HMQJeb8Q3Lq48SvmARy62WFHuVgb63cIr12sctJDAcrCDkIMmHvKAQt
benuZ+hh+0TK7GSSlNqXgPkuhcnNwUa1CCxV+VE4tXxOMGriPNIo7fXEyqKhmvlK2o7WEZ78WfVl
Zss7Za1lUDDP3g76VFyr2zlJSJ6rDpQLXjE1PkQ6YISGky8WViSpKos0P+NaVnP/vB1kNbM7mYLD
dVqp5m0Fi0N3bWcA232ale1bPcxOeYfS3QuoLBaXsVZjF8CC1ifEdWD8gchgJCK/lbVS53uNVO7O
AqbHPzgp6+tQLc3yJGclY39VBi68w/2oQl5iLDjauo08K7plPvKWdA5mrZihoi96rSak+X9KwIgJ
hJPlIuNlGyl2C+qmXF7+afzzf1MG/jIfvdVeMCEF6M+pjOnOX3m6TbvMIPO0+RIryPyKS42Kpk98
IrdoMuV+8YdeihsDB9eLuVEA2ZmJFjo2o9JRUmk9oEYqW1dmFNz8Z+RWrja31wasmL4DGyTAX4mi
pTbRmQNm6UK95cVuOCtGu3T6N2TLv8g9v/8QSgwMWJ+Y3O2/vgG4aBcuvdN8SXWc1vzHQkGv7Hrz
+xv935Hkvx1JQl34p2fyXwSPffWdfv6lDAPQKH/nD68sWG/XvBUbMUdEEOQD/LvG4Ti/wYF2mVKL
fzRe/G+cyIblSsSAZjfDQkn8x1RS2L/Z/MHtryGB/B5C+g80Dh6UP08lDUdDRuFfI+7EZE0HMfEn
hWHU0U5lsoC3FHLBHVAUn2YWRUBRUxV9IUGKhmzYr9LvRwWaaB7r2smi+fksQbguvoZKEkZqOn3b
jObuZLRUHy6wSfZriuKBB45KGSxE8zZlJauP0ozEXgUKftelszV4GY61MzNDR/p5Bv4xxHpvbVPL
eQRsX1w77Lt36vRZ1l0HdCvJX4ZJ7d7rPJ0UX05FJfEGNMsn80DY/GmvrJICpFiPgsVlTUVQwJcb
Nlab/0iUnI1WdCVe3FXvorDWaRvIGVb04CHc8czxBYs/FViS82anO0ZY1I4NWwj7Bt4YJxPbFnQU
o7kkSk4isycgMQAGbE+pcH4yRsrrr6ZvmveaZO9lpBDDH0XRH0l/zF/ccap3Y4AN5hOxWI8cuNuH
tcniTx33CHqIXnuwKjbTWDa+Neqqv6TOfIFYVN+zytfADRxCH95azjbkojS/OKJcHowCfyB1G8Ha
17B35pFpIuIL9qHOsww8lXpq32ttjzEjE+XXAs4ML37p3BNy4zxGEuYRo2CPrtf3oTGvgq6ERkPG
VbirmENsB9kqxyOaPakS2WvtYZIF4FA1NuHBkkoGOKqWOlK2shYvomzGx9EgGpmN2iw9qILaW2rn
0dugcDFoZrMNKUJRTrPUGbNVqUUT/Wr4MwjLk4y18bW4GWp80y2700y98pEj9kQImBWac/Etg04/
ZIJxoSrChnFWhhDncklATJzOhbJ0N1UI40C7ZkUY90trbuO0ZEvTs7n/gLCAz2LGIQKcthUxWR23
0nZo3uk1aXLxqsdlisfS5KcJ1cbc3DC9HNvEOGp6NqleMtbJThEDnqe1bgJ9mNrdDPDuGuNIwEeU
Le9KFXcHoZbuT0ZRdrexVAYQniZmJw0xuLpXN7NIGPVDXJPQj4V1nxjAt7zJiRRsXJRKfBlNLVxY
hHoexqosA9fkCtuWWvXE55g/MwZL7u0l68+9tiYHG5gt/EI4CkRYKzpKLMLCuByy+skRrXoXd0ON
d6rlz7U6Ns4txp46ZJtvLhkbRdpjv+Zb/rZUWnbjCsQokbw9JN3V5uASCed/alDAtLUu7rRmFsMg
lw7dE6jwpRpu4e8B/+vMiDWapBpdYeKK9ZCYSbZrZ+tec7KcClJb+jiImdsanfu4QIGZSNOPxXsU
cWnVimgqAntEM/DzRq9vDF7zcaQ3k5h8qg3+LV3jJ1WqXgzAKKeBgfzWaHEU9XVfMEhaOftEyKLY
A3kU+b5co54pL5aeqXheolmUJ2sc1OzeTntZuIHRyFF9NGQ/lzg0bKsyybW0ym4euxeDsvoHJXdw
vS+Yi/eimw5gCa1zzUa+LYebHW0p5BZP0frQ1o6+H7OCwZVjxowe++Jh7gSD1TlbfCPP0k0k3CK0
Gz5IpG6vjLjkaG1yucEix3JAeR3S05QdOEDzLwml3Y7w60I3xQLNYdWjkvaQZWBOYZt4mqP1/DPE
K5e2N14StLB9hLbga7wtGxhC/V2qGu/u2MQBxirGCPOknDOpRdzSWa3XUX2tsMxxi4j4kNfvrp+O
g+Q9jAb1SIf9sPr0sKobtU+eFwEEu8jqF8de7X3pNF9knYtwSfWrunZuEA3FSyy6O2vOsvuhrd44
+HJtWo8gBdVNqdaPU4rLulzsAbcd/S7qnE+BXhVUDTP0dKCfaTmjyQoH6dS3NmRgeCjMVg+d6I/g
H2jGcZ1pS8UiKlSPyRT92FYDmyzaAfO0kfLrNfKdy0V/dpfZ2Fiz5pEiMI4Wn/ZJjTudMd9YXVWA
IFuF7vOtsYLSHTh8X9YuyiKeH/zWxFybh3Zd3StHcC4CjOiKh1xZ5jvL7b7tOlEPGLu0o6TELFR6
jtV+A4rstsy2tBU6PH5PttrFAVmZOmgXUw8lJXGoxvF6wQzKSHjSumeZIzkrJlM03U0fzA5vpRBg
ortp6i9ll6Nc0zb1OBVRRFVDhOo+kpowMbQHgo/JjdQ5yHWRfBZL9Jn0avugN/Z8ry/uckzR3a8W
Rv/HccaBNQjs/EhDPsW2rPyK+mr2SeuZCv+VZEvkuxavVM/tr3mB1uQoru2TdVg3YpXuBoG++GX1
UXWRc9iPcsTcCaSWVGNvXFhjlBNkH5s7bVK2V3xwRUAlQn6kqU3gv9Obrbv0yZdRFHy3GL73PkTq
Kw9hAS5ALe4z83ZBqvAap5bs0RfVe9vojWDQs25fSiHuC0e4gTKuzZ05ax+4zS3m00r+CKUZ9txg
668DV/RNP+u5xpOR5ACHGV/66MUVRBi9UzxsFVut6ZAwJss9mP287ir4intrYItccmntlUKztL8Z
Nv57Tv4352T9Fgb7/52TzykVjNyn/uQG+vvf+uOk7P5m4CK0keGx9li/e37+SJXd1PtbbtexyPRo
vwfO/jgqu7/RGS9MegR08fdQ/t/tQIb4DZmDUD6mJSBqt7P3f3BU1hC0/3xWVgFzc0vnrknqTFN1
7S8KvsDfWg5GpR6Zc5CuHHneiP8uWsXFbtCWJswNMdTeKqaGGZYiyLVbzSB+LhCpqEfGm+c149qf
MREZbn3D18vXRVJ0/kJ5rgD30ms/YkePn0uSGH4aW+brZBgD3uSb3DK7cFvSOoN3UsMHPDMJNgyf
ybPL8D5L8l03ZBUMxYXdeDEfim4QPxiNR+tR7Vvc4zDrBjYaOAHPIo9G+9TLm1EbQtOMO9aADfad
SfqisBrDQKQLz3MxVKN4zoHMmYyJThU+GKPxnfHfnCws2iVTOpGaVIDT7tWA4SDSDA+9ZA6gVzUH
7yJKn/FQtR66VSX9Ls0ma89Ivf+2u7qlgXtEh7SHZAs7+rsA+B0Sq6OPQsVb6E2Trm8Jkj6tyLb3
MIciThQwwc+rncF8Q8RMd0MlcCN0GLjCQVM+8TUjEarYVvcdkgv4e1eELe2zC6duZDeZ2K0ZSkPp
r5pamOfp94jKMNrafmTcWLMXutGLLB37kalk9NQNq+7swRWIm7jWmMWx6A3QmDabxxuTsyRUhG77
5CZs3oNm8tpxqQ6WWxdH4ly8l2PJXExnLcV5vK7zkW6d2IHD1SShzep3JX9mpOoW1mm3yzVI9UO3
zrRCzyiGs6wCG7hq4hugHjbOGkW4rkr9rZGC3VT2inwCvQL5fwCekO4MRXVoyO2csXqOiUvaKv4t
Q1+UcB6YxtKKPmar2u+T2ETALjNMEdonpumOmjk4LGRyERLL3vD1tjG4eUQzYZCoCrEla/t0klcH
RkroMt7nxFXTepia3S3Y0RICs5iadePQO14hsQEwq9TnsJDR5HcL1ulKsZ/yBcy/qe/jsTubK11o
lIx4dook2coWGmGOBFJGB5IJm8rK+2dFSR4WodkeVJh4E0sU0nJa6QiZ5ca202gTTeujWmT9vu1w
f0mrzU7UgKr7hha2DXQMSEoKB9S81zCVKUnmlWgsB2MskC2dmp2hWOVepQ6SD6jQn91V/6jwJgCr
jqlFTQbFN4ZsosPNHgb4nSLb9+n8A2p1cSCfGR9byx4DKUs1BGSxrRWXmAapcwNDc54rbZCWSuXH
rUI8qNGAkSE7/TRl+2ZT1OC5Ud0QYFMxcuNtdXzVcObAHUmBVzeDOxUPFPFl8nFIsVtodap5Ey2J
voFx5p5Xnx0zc1U6D9242WMfHH82RbMGTsJ10ObLtmubKcht4v1VLIdd3bb7ajYfwYlfoXqcOBBu
XdzH5JjkU0reqVZ79wDt59oDVqtkqQdQ5sI4492PrcR3JuO5b9utsy7nTFcArpojONqmGMIpAgjF
4fLFEgDMqLpkRy+Ln4Whdp5ezaRaaL5+hF96dlqYwO5g0UYwmCyCqXPmNM9dsVwWBDyXs5ujGw/q
mFRhyfTWtxls8Ww1PYRompa3OsW7vpK4487pii/yXTD6ddU9WCyXoJAQ/7jBZ5cEcPMOB08S8K3Q
HvCrP0xZj8uKX4pm08viGNlncVvN8jFijOlk8KsaZsjXVG8h0jVD4vOBdZuGbhSIhMmbqvQgB/Tl
VzKU2g6S1ojJCBYePIDVN5XIPYxw6EKwDe7DIAgxxNJy92iF18jqHphVqxuWCedYZ8ps+z19ja+s
K2OgA9sC1y6G7JLp4+S3Qw5bgQ9qo9bteDFhul/FsrjnblGvslOGwMjK9z7GWY8V625dSgIvuDCX
rOH0XPXX3qpYXSiKj0Y122Qi50BGCOiTO+YlFwm7QxsR/tBcui2HpwKOxUYvZfQ45/O5UVpqSrQh
eybo8mzG4LgAAnz20n2DsbvXR9JIjTY2m7IoFi/RZ85f3b62si0eHxjhcOS5RMXtlqDJVwWUKjSJ
YO7UQX+CU5jzAOc1CcekmI5mO4MX1MR1xM5a9MmLlesSW4kM1ZpSYFba0FJcgAKIcrBDuBOyljaK
c+/0Yst0e7kufHSlB/wcUL4lnY88irW3AoEErcTmq6YQaNCZCdjrFE5tfrAdfdiYU6sfOwt5vJ2a
lI4Ut078fC0cBiqj3Cf1sBua7EALZL4dCvzkBBtBDU/Khs0M0HIERM+ZCeARZBiNL0Ph88JCoTgX
UknGQ1Ki/Uq7a8/FSAyIe3AdNpmZ/GgWixmHPp6WlAlONRfPmjHtqqg+u5NkY81caim64XFa+0ub
2uXXtFQ7sD5vmZ0XIZWZPhj1Osc+Z6fHaRV7rUMJpk/G0eHgmJLYnYH0SPSlCeDZaUczNbk7KXh3
+jEW71E9NlehajlWhQ70SejkrExTKar7WJmICtcdo/uBfa1J8TWvNXw7TdNIU43NSOVNFdFGAHrO
veHc0DvBE8+37XmOUTpdT3FIram2/sIcrLpT42ZaAiIQ1Mp4K3TPK2Y+Z+/2uTwsk3g2FrX5gf6t
xCBQqjHfmPYsALoWGkKUQTJ+2rHP6ph23a9Sme61xIZab8zDtTer+7lSFL/NlYdyTca7fElfe27b
m3GxCNJJ69XpjeKJ6dhBV7Qh1Pj1bhdO8GjMWHc3FR1/gtaFKG/dXsAyC7N6SrZWYaWe4zS5X+YG
v2w/vbsE28JKRYeMpzl/wfQ4eyTxnF/WaMbBaML7MhNRfDIiXB/tWYErMuLKyWmZKZ3SfoGDnQZK
ZKm+bifZUxVXKlYctUdeL0qsHAsClXH7EvGB3ZD+AswbGE2+17y8uMO1XGbfTZf/WFXFvsK3nl65
BIaqOyaXQs3NYIUrSVV7o2HNgrsG67LpDAiEXXHs4XfvshHZWPZVfNb0YjfkMJMU027Qbtz66pSw
71huk/FBacHSSdtqXxXp7mpSnU8TTMbNjXoLXVfm6QniyXebO1+szsTzmCUHYxeNz2mmHS0IftvG
7dbABLwQAm1lg0hdi8ucmPzEvDnxyHvqF/oAU7/WzfaUaT0M66FfT6VBtG6useDYSftVxKXmj0uR
avdNM2mPLJA93BJGqJhphjkptnhf+o1BmTCbV69U7y1koWNsreaGavMUDH4ngBfjKCeYaqzisUyE
9qMqTOsHIzZo3BINE3J76ylawYFh5D3XAczTGeFwPC6ngz3efPKjGlRCv4u4qACTo8BhjPA+FUHJ
yQMfRYpd3i8jrZyTIwqkvSGKHj+6jAU77cxByy+r6YWJJQr1/F1HlrVF4ZZBOTQgdNFl91FV655c
TJJV+Mz51A5mhujnphNEz7rOvMUYP6YBL58ub1JqE4nALGog+VHL/pfXu8QgHLlGzUD+Wyt2YtAN
L+my6YCOF0aduGRJJp5T4oLboiF/liZUj2RDUvq57T6uErvh1CKKJ5OxVbUfuLE4MGVRHWZl9KzF
iKXFTSpVDBFYSdPA++2IzGXEmKy1Cu222MmK567smJ0jUmh+DRHCT40pcG5CNQFS0yP0MeHmYLoi
8+QD3MPJ4oC/UR3e4tJtnpcaE6ut4sIx0/I4w1kMMs0pGZ9wNCR3aBRebDfsiUW9r2vj6s6lsSXo
/lVU43PdrOadYsmHoeSeoqPxbpa5MvyuGZg1wmEWjdmdlW6ZNjDD9Jdi7qhxoSzleRmw7ulMGvxl
Vajr0pgViLrwswTqEWPiuj7lpXwmsbtsiM66lBhEKVFE5gyLLaE78JQvhUUyAPuchZHq2daKU5uM
xqUDgEOfQPWLw28P7aIPb62APsIDBlBjulsQMDaS0MxzZ2RpUBgjHikDFw0BQqxFLRaSVcmKc44L
ylvnvNy4KlF3y4l+qD3TJTdfrG1CxplZla1s3B4T31rYnHrwwd4hk18gJI4XHaNPWbezD0Yz9xJD
XS965h4UGCpAdhnR2NOEROra8wnZ6rvmvlFoyrvuyM+4sba21o/ACNiGQcLCxJUUn9GdLRVlWyS/
FKcdPQ3p+ERFRbNr8+6+TcWxWhKWx6RFV2ZivGkarrcTLJ+tAC+u1zdfcpYd0aLYQDP1oObOMzVt
Arey/Fzs8YuC0h91zXTQqcXDOJztOnquJzkwJ6ziD0XRJ380ij0dGNKPhX2SrvPmwAzoXLfe5myO
nh47AJsjZAWlUrWTYTQP2czpTKFJ42anYOpKPFa95FFNg5ZU7kernRwvLxd5s6zh48L8yNKgUnu5
WR2n33c8wR9rl/wUOa3iIppXLxF6T+kdbhEIT2b5XtRZ+T/sndlu3Mi6pZ+IGxGM4AQ0+iJHZWoe
LFu+ISzZ5jwFZz59f1RVnW17n+PqDfS56EbfFFCoklKZSQYj1r/Wt6o9JsLihkcWocyJCg02eJXx
dnZsyvuxs7uLwZpwq6VuRtjRirBW2kbE2yrr6hd7lAnuvgFvr1M3H8YeZ+NAa9+JXXV2olavPOqg
1Ex4luhyFL17MGX/NNOBsGmq4Dbw+/SupNPsu5O0/eUSJ+65Vv5a/zBnZ7hh88EZtXnSJWAC39j4
7kV6nZUowWEkbpclAvjUVtGVmhh0YaxwriVEq32Di+ioKjwJ6cBpafA0ZCyQhDuDgk/jXEk7jNK7
aML9UDQM1BLmGTu0DTIGipGD7n2ClamiQj4Pb10qMC+8fH71ix4B3Pa+eFHOJ8am9rrs8/LCpPPJ
MQNujREEbgHdF4sCuZ4sYJSIj7FhDLeD8E4uviZkrdlX7saMX98G47bn3oncie0ep/6DtsEhdJON
l3hKDzFy44l94wkpFK8vDvnDOlPds5rPfPVOuSdYfkxjdMbZ8h8g5uojR2EUFzWlL1TiBeyktciu
eVSvASFOCzdzG1yWbekDskj1zg4xL/VIt9C/w00l7ebSw4AGWiRPLiipk9t3p07WteKSfHMHZEV9
b5b+eg5ys1nPFvaCXZXVfb96xO9Sw9cIDmiTInXu8eQCUhwtoDtV0uFR8K3LUad3iV3YJJmL68j1
nisfuhz762Y7Ma7atNN0KKU4RiN6R945nGWceD5QY8mv8ntGjUn3banqe7fqsBgRwDAQFpZI7VEZ
OGfZqiQ1T6pg7OCFhTlyjWq3Ip5YlYGbXsRVTrQhqx02LfN55E7d9iBZNqLvWCMhz+7YAL4OXkpU
2Tn5urmjsBEzdzvbhM2h3tTdcx0O5UH3056jFlcy9Y/bbmhx8UomPIvsbWyHIzLKwkNXd+pkagkP
BW5D2u+XwSW01cgy4KCzlB8bjfMbJMoIFyiXT6ydD/Yczbyjodtn7sjJyx+3keE42FkCBAK+JBQB
TOjJeKaWj32cLl9LbPT3aQRrkt3skWEZjp5JLR98qe8w/3S7qZY2Mrw4dK3jbbQxqbtlo2zt3Nyb
Nxxw0ieqNb/5srlpF/sy890vRD8Odf6lk8VqRf2OVZ68np/M8IQAP7dFsGvSciuxoe+WZvhewxmG
zJ19jsl87BuamLZ4cLd0z1SIKj5ayQKweleWaAGxZA7NqvU5rdI7E7NAM5437rSthfZui36wzxZ7
+pq2mhyL4MChfGiouWx7nuQ1jHbMpDWz2Hai9DDuPCJA7mVdyEs6qrZuioWwn7K8P6DiRGceWZgx
F0lnZyrnpr+yMG0edUsMgNGZNqckb8I7n1WNhHcrjVOwNaZmZ7NCkrsnS7sFSAKf4fzBEPs32GZj
pDbG09yFJO17GLs6kI29ATw0OwymTNRbs7jqPV+TrJm8rLsKJdl102/eRej/03r98Vu15lvb/7H+
4jc2F6xzcfc/f/5XiJR/vu7qEvnpX/bvbLb7/puZH761fc6P/lHjsf6f/7v/8c+g7d8o8VJTX/w7
Jf5UjT+J8H/+wJ8ifACgzfHok0VT/8GrErhg3WxMa7ReBJ7trj6jvwR4tfaXSB+Oqx+sVpV/elW0
+IcCBurQnP2e1OWn/nrjf5q7fkfx1OrnLm5oQ0qx5Xbx0QTI8EqtlM8fgvUAp7uh9BL/LJpiurSQ
CXgM2IQ9lZN9Zde9nMaw0/ARcyeK0FvD7EapwrykqUvSNPRa6w5pT0QUt83DHVp9+JwtDNoum2Sa
3uKOLBbdCQqJJCyZxG4bluQDWBdQOCj4z7PTjfe9qTmtmrnIORTAEvg6cMleDU3vP8dTlZoNxckE
8ToWlhk3IncSghAwGLyDmNzzfRordlBuGTjJpiyU+5XAe/6tpDMpyvPlJg2m4WOXNPohC60esgnN
iN87tRS3HGWvuSUZycJRSV+WUDVfQEIOH6cIAdaeWzZnMBoA4UQOYDkzeXc1ESjMN7NqmblF0zXa
hGSbZvT83Sss674qU9zk3kDJ62DZkDV17WE/b32JkFcp2m7jNEvZuiwy4PCK4XwhaQzmLGz3zhDG
L3KmJ3Kr/MI/tp7D5i4o3PxxlnF8y+z+5FTgsi4SmpKOETu2M0Hr4SiqqQYHURQu5zPaI45LGece
zQcxPU48QPtlE5OhY6HTVfB1hi1DCTDoEvJn+dBfMpHlXBRmzbkPs3SfttJFOaoqSg2aKbg0C8Nl
h7aycsPRwr+h+zNgBD94/cPgFc0FnVawuyzR4gcK/W4bgN6utnpx68cmp2yCCZDFMXXiwwly8DJW
Xea3EvO12PjRkt4mNGn2iC7e8CnvIY1Rh9n5lxBysF3Gy4yQGUZegAHEDbtdVFCFmbcllaRxb7bA
wJt5Q4KFVME4EVyj2Kk7UzMB8tKNp+jO7+rvLb+lRzRbGuQDn6q0McpQ+BWF3OMm0Uv3VhoMABch
ZnkwRVN6GlTZ7JdgTinIKl2IRjLA3jOaYVfVpXPgYGqQsxXQDlkFWKCmRI63C8ik9LkRdBcO94vl
wwsix2V1Hfv/IXkYZy++IxA3y/wr364NaSMuTMJnO+kSV/qVWAwYvxvhekV4E7UEpgrJqVbqbsDW
PLo4IaTNFILXCFueG/nyqFt60ccSG+e2k5C0LkJa4Q5WhY5XcoduBzqSzjONm4e2oETESpXhCct2
OcrGjVdK1KGAFFsr6gKhVIYHZl6Aq73O3idT0PPQUJSVZvLS7gI84oLJwcS5Ed/kBf0cztVSI+3M
wgimGuV84U4Nn3tPzwthPs0WqGSDTBNO2YgbC0i2u2vp/CPvFJLSSJfubMPx2ycpVgg1BeNVj9y9
G0mAHhun73nyFUtz6bZNfyYTUTzMstTUmVSucwRlRBo3aO+XmBszq9Lvi68+SItlIPezr+BP9S51
3XhTJWn7ZPV2fpOPE8eIEmk3mRz5aDR8wY2PYx+HkCbtziMarApu13RknDTQJbgZ+uyOmMYz44R8
Gy3c2PCSLtIueqDbJd4XlUy3bPDKbZoIzhs4wfwLs7iEizJ3/bSr8QkYQ7wTwxycvEovezt3SYPZ
qf3g1n27Y3nK9rM2zok0YbF3yUxPm0i3/TUVbmLfTCk5F5zmHxUTzU9egYgIJD+n0yHGpdR33hNu
R7p+Rhf5OIha1hQMA6yViRNa1EsAbePOj5ZbkXH3JiV1Buz18m8ch/2LatH6oreC9GqUVjDh7aIy
I7QXMvwl3TNj60RbrPoNXYFDcgTn7F9mnHcE5d4bIlfDYaKYhGxH0zHhGgTWbD6U+xHhYx8uAH4J
BeV82rZKuVGxQ1BxQ686n7kaEshAUzdRVm2VV4kTt7dp62M8F461p4WC4gZoRHtBzzkAL68/mNYv
PuEL8qkVjup5G/H1f0rJUNtOT6Qqm8pbSUvtbs4j8UQ+Nv/ezrp78WSkHz1Ipvco+hE0lUYccoKo
1xyD/VMqNDptjsdwT+9XzqIbJ0xVtCLrGbfqi2q5pJVqRsonGkYtlNLRq+XIWzpcsu0EJYK7apwf
I1msKAZLJjfdgCYD4W+4gu4WXojYSbfMSTLSDz5LZh7dsuVKL6gGTMibshfbZIPv0QqoIiTrDtNi
2MXLWeQcmAvMm1iQc5rrSNLEm6J22s8YMRLKPKwhubKHrL1obfSrzSKn16Lrs+2i6uVJDcoma5ii
71Nd3EUcidoPxOnsK9orxqtlrAZCJ65Iud6a+MFxe4TBaLAPS5XWu3lsMCxR+Bd/rJu6vVOLS69r
W2FfZWFqLniiT19iWoueVKyZ8/UuJGTSayQxOK1vU67Ks2O6+46pfIpTTsmu+yQad7WZzJiJMvFp
tiJOqCRTTfIRC0JYYh+q3J4nUSZITC0VnGsOvX2x7yXRVmb/U7GvxbR8BWjm7sNsxpBmEpbgWGm8
RsYAX4riuT+Oongap6k5JhnN71yk4YmvMt/Biczv1erpdErGWpFVU1Fkkv8PmfgDRPN3+2O2qL9F
2Fzya/q3bP4RW4MbZf2hv4wqgCGAcJP7BGvvrqDjvxzdwT8cts6aBxViiINP5T92ySr4h9TkU4QQ
8FywjrC3/dOmolxsKtBsqBLU0iW28W/tkiXb7Z9gST6JA9de/S6A4PGw/GpScVVs/AVW+CC5P3GY
Se9+lNFyUCPg9gTN/DyIVwaR+HEbTdQmRUB4GKqhuzAeJEbVyOaIJ1GIP664n/oIf+oftH/Zv1PB
xptbgxE2PYhS/Oo1n1qGgplNsZQ3EOi6hSkvbv3FxTkK7sHJNrKvHhOAvnqfwLnrIlywVg39sODx
Hn71aQq+bwGRN2Zfz17hfVxA29zMcTN2Wx238qWI486lZmiolwOPDov+bCclJYqZlNMnUc7O8i/G
LFx2aDol8obMR51NLHheZj7E8xBxo1tFSp2TkzcPftjSzMm6gYkRO3Rw9k0vV9t4up9M8NT4fWx6
ErS+uluk238IKpoGR9NApg1yItKbfkzp3JsL8aBDha4/aFJb2wRVig4A8mHyMIQoZGfyzXl2AApA
RV3aK+JRTbtjURgPNGU8T2FkwUVdzBmlTR576g/fEhCHt0HhTDs3bS/JBMEBdVvIvclEjmcC6tz2
HUHDeDhP1mCBAV6YPOZ4j28arearMorB+pEZxtIsqwdLBy9Cpe3Gosa0wu6To0sR1/JQdZwR0mNl
3VP/gYvGo7VvPybDdBV5C/VYUX5r5p7iJjpTSbqNwJUPTBf1KxMsTA51DESVOcqy7ZVI3AfhZ/UD
dQqKAYoPYHZYPILgCmLgNQ/hVn1II5CAk7QSxMlmz7bMZuCUj0+zEGBiYwWh2K2dI1JeeagxDmVb
aVyEEjbc+6X0JBjGsN6j2KDYLoKkM0yRE7vmcSubyL3nU28ugSOYQ0qJ5TmSKjgH0vXPlMzm0S4s
Rf6p7mRL5TjbtGaUHsPn3uJw0CbLjSrt6UoNwvsaebF70FAh93j2ifRTfbXN58Hs7aTqIG8wWDks
zcgshBKg+EvGZb9Rtpm2HVcaUzmMFsIjtUNqiGn42Pb7XCcBlmYqkshVl4QP8RMsZacesBww3xQw
wCOTxFzSWK3Cw8gDdd4ujXY/OfySLRAAaxP6Qb8n8ii/2BF+kyKd52/M+cLrpoj1zp8mc6FrTYij
Y7/90trzYrYhJtyTPbipoWZezYwRO6+cj3DK0RI9p8XRYzeFZ+PJZxKzESqYd3mUR8sGU5P15Ewt
Nmtt5aCScd9fBrVTOWCb0F0HAn643hi1XUXs6C4ZEfDpUY20bPWwntwGxlCz7aSb0g/1WzHqkVgl
kxoyZ3V5FeQrk7FemmxlQ4UHVQXk9/1kvbtiHxZ4lOtwOLJDVIALumC892jKdVBCK/eUdeZDEI/L
qzcs0z4cW30KXCopOb5xIq4lIARWwvFliDlaMkRzgYcUEUOtXZaYLNhGZNBnxCzjfS5DD2ai0xgE
0IpM8HBDykGfJsnehEGW75EtHhitXc0VR5FNMA/DqYrcymFqlnMyTzmo3TocUM1mSCL7lgDDeO+a
QbIVKuNh4jjf5reaG+M4MpCF7lwNlcUuUuLgqdmh37gsB5cFmjVYVsx1z2FXNg9Jj9WQSZStrsPV
248XAZu/tzr+k9X771W2le9kn+idWLMB7ntMwKyJgWFhNkZHRIyOPMJAXpMF9FJQxDX3xa6oR/aY
7xEEKOLZWxp1BBOS95ACR0n3DmtSbn2qFWcMXOgkGmy1hhu896BDVBvXHPSafzCLas5zIccXgAik
XtachFwTE2z0d4vl4l6K1jyFeI9WABPTl3EwpAdvHMyjoypCGKF043v4bPbHaiiSBw/Di7xoTRvd
EYmr680wd/gyGLC3nys44rgYZcnqYNb0R7jmQOImaDC2yWm47kjgEEqSowPSTPlYhjP2jbf0LpIq
cYaWl4NqQb2zjQ8c/Dxsdo/kPT4UXiIKxHKlWZsP6YwPzGT2tG9G0iysDdMJm0b4aVizLkPGRcc6
z02e4e1mSlit7vYFCgTpfWIy6ZqYke/hGW+21yBNS6YG8zq7v4Fd+mXnu+7713Zh+fFlIYzFIRU2
sT1Ib9/G7luqsIGPPqzWjOqSZ9IR9Qn7j3cXqFjyqsWb3axxn8CBTjZZ9RU1iiw5Tn4VzX5IAqhi
roTh03WsactxgP4agSWkrnV6Q223d9SVVfMDy2TfltzoejOuQSQwElgZ7N7GwTOTRjD8I/GF9Tld
g0zGVtOldhqsgW0dE3RyguFtWMNPUKu8nSkq5knsS17Rt6s3rlIHdNt7dkq/56jmNVLVQh+BB+tT
66b8NZbl0ECottgFPL1ntjTrHXGNQB1mYyXYJ4hwPLtp15X7Zg146fes1/ye+4r0mgHD10UerHvP
hvmxN1LvDKv9WL+nxwgnmxegV9kzQidfFzQFnQ63ltDZwyzcx2wKnWP6nklT2hBfKdsYWup7ag3j
OP4A5mgkqOLq87zG27qeoBvJL74vCBzk3yyVlp+V0xT8TuJx9hqUQxZi9uat8Tm/aeVVy3LGXbTG
66L3pB37LlJ3OeVeHIU8O/uCHPvSWtLdObNc3QhpUJ9TskIekpDPAFuRWosx8dLXsLewYj5Aaupu
qjSd77UrE6I2g2CK30qUH5Pb1qFv24coGHlYk6u9BvoTE8/jFqNb0ZXODus+hv0RMiy40kKTqwHV
sqPOjqhAOjWvfoCzkJSyFZw93YJuQbMFaUUHRsCZdek0QzyzMKlxvQrzf+9edYVYMKbA3mMMbi1e
g2slHa4auTjk91lH0q0p8QRv2Z6Yj3ZK7cU9LZlM+3se+vfctQt5cK4BSItV7p6H1PAkAEZeNhdg
kvS0m8YwJjPvafZfVa78x2mSelc1HtZJjRZ46ZuMhTYOVp5F5ebpNSTdbALj7BWEoPzp2dhB80BI
y/vchH4KR4XU1CYDUfSmJaW4fuU15bFpDXIuuHKh1gEMj4zGi3uYiLW8sxkYUNFYA8KJeg+mVSl0
sqWpHTuqn+ZiW1YDPYaqd8VuIlGmukvXn21ky/+WgcZ18maqtvre/TzCeFfn/znf+L9o7MHJ4u8C
CC3nLZP8eKz784f+OtbR7gfvT7+PN3441QUUmHlYxN2fuIGCQnfJcQ3b5lpPtr74P89zQmhbePwP
gqAK4d1/Y+qBSv7zgQ5MlUdQAg4XKGFPcXz6eephpJs2fRPFZ8hibCjzPHKHjus6tJk7unp4EVHh
IVk61UNSz2tmh81v4xdCbsugT/fSS8Rj2mULpaf2lN3G0NczcuJ0mgWeOYJaUueu7CXuatpHd44/
+QpobqBZyDLsTTNRvssBkh+BKhISm8rOr2rYRXerencsRBAfQwTyo0an7rZRYYW7Fs7xcUlicyIR
4V4ThWXCvLQ8BVVPneqmGH370puq8XNWuDM5O8pLUbT64Zhaq2GirMKH6v1wmqzn1F68ZtlSfcEN
6V+DUQkBx09+h28G4WQc3OmAjO3ejuHkg11xA263OKzECbufvkAGtN5GqN/fvfXuZFH2T2jO5ls0
oUcha3P3JnHdHztFbI8c0nhOM2gDmxlkNNC21P6WCpqNU4fAHiZrhX1sjtybSJTRZVsv1hv1G6wW
sq7sG2uBEzYnzaeBVpaHFHLMMYv94UNcd91jEHQTziprMa869KJPDEPZavYOVhvKTtKe/WBAJtAv
qWXOPGIDIqFGAHHV48ErzZdmZgZDI8r4EQQ0w/S+zF/RzLqLYEm6g2RFfFtEn18lwtxaS+ScM9PV
Z7psFzhzOdgWx2sP3uS39s5gtyJ5CBsO+IcdZZ8w+yF/8in1/LbCaunYUfnlzORja6rC5Y1OAd4C
GfZXUMusi9QR8XFqwvypKnX8MesSjmJUBimEs6mq9gXNExL/owMGJLZVBjKQaw+nPoImMc+l3fYV
LbYbNoXhIV7oHsojsgkIuWUM1VytfBJ2Rd/JRSPI1tSwMS7LWx7eaVzeJS7Ss8YFdRUZOBoOI5ON
zdjtuu6s9Mq2lJy3GQcKqGnsMiDYVTWgEprnXeoSIv0KNmLNuNYOdqccA1hVi+JiqRfiznhdsJ/4
pbxZCie4p4A73vKgBe5U4Gech51rnBvqtIe30lPZSRhcs2NKVmE3tP2MRTGeLhcarttDGnQlmkAa
frIKN7LOYQOrbs8xWX7F/tz2dMiNTKU4RoR7eIDypaPHCS9L2fT3si+bz2YWwOtqjnMZHlecOnM3
P7Rk8/wLjSeJKSS0nouE0R9zN0VJCZuReD0jSPXMKTW+bESsX/E5CQLSmot26xl6aBjh+VQCCu8a
CWIWVP5kwRNjswrLMhkbNtEM2vIdPRPVwY/L4osTxcEHEg+vlgAq6NYk9mXvzt+cmnJorglZlfuQ
PjnizDgrtrlJMRRgBTYvPJIN80pcqieohN0OPy87zw7c6hXTPqx6nbmnGCmAb5RwP2M+aNZZnwas
Uy9bnEJUVgyMHiZdJzsdc7pdxq45Z5UEFChowlsUM1g+B80zG4gfXhYS+VsrqMVx4ET9YA+Wc6wS
gcgD9CaEvOUZ8WJncUAIiMV0sAUKfQD2D25yV+cn1O3mBg9wvyYXVfdg/ETzwXpF+jFLUsZ3jWSe
y2IWAlqLJtz2vjXWnwdvrjlcW1Q3NCKIwo0j5vZWt8Z6qxyPjEMr04FijJksb7bEAeyZNDBEP/Rw
YJ/ffHbHefzWkDx+mXUpryEhhcW+G1sYxMohqroFiNYA2g9CcGl2XeDLHMNTbAOX3EpRP0YZw3AY
7yP+drTiIs+anYt8rFcdeVgV5WDVlodVZU5XvbmSujlOSNC0ePRHCrfDTfIuULfvYrW16tbBqmA3
q5a9vMvaw6pwV6vWLd5l73xVwCch17mszhsXbVybsU4+Lu+i+UxbAAq6P2fY+/Gnvqvr/bvUHk7g
aG3kqFsJ2edANNQ8uEUuHlzpRXcsixM9AdlygvH/jD2nfGhotH3oJQ3oTE3T8Hk0bvlJWWSdNiVl
Ted4jrJnv3RXA9TIbeUndXkn+qm4A7NBUjQqmDommb4JIjIkWAtxfhMrYtnmabedijm56e2gx4Pt
NZRktAUbw0B0n6jOsA6yZQ+8aXOrXvffeG2laV02sPz5pJJs9IkyxLy2dOGj9o17SlH0n7Cw+IRt
GZN/U9TW3pZW1BfHzmqqK3qCQqKwdf1I0IbBP2/8jTwC9oXZOJA0GdZM1Ox+prUD8vjSWMtFJPMZ
lwyHLhIaIPc6KHoZtlfAiolcGHku3ilGWdwycr5raMrdOI2tbsOKvBqLbBY+jAu1oG5qkyWpIhL2
C0aJ2e+ru2jxEviibvlkqkleBelCZZa2vGPaGOs2y0DD7m17JFEYLDG4NJ3AH8SUBlVp4qDoiG4+
z4Rx7uGJjsdgDoLTIPv22YQVPe3SGS64n2g9LfuKHsgaIBRfUTSAi5pnsSOzGGPiU0FzP4JNIDmW
qmALGV7uYycRF2mT61sMdiHuhWA6tTwYk00NVacM/DdRJcGbbBXsDKd1mk8JTubPkImzU8sh9liq
2IIuPrDUcPnFPKTBZThbKM0eamua3REAGT9zdiZX3Un3xa4S/9aeS+68eF00R2Rc/Anj6Cx7Y2y7
eizn4FNilxErdgzl8bJh3ivBevnQPAe6Ml4SuokfHQZnzZ1r2qS9UF4AhHNx3cxBkGOod2W72Fjx
zMtSNBskiAREaBnwyVM9Oz+aJoJdonyi2LHrHeoAwHlclm64TaPxfpE20a/O5G1x0XdW/MmplZN8
sV1u8S20SnrozUigjzQC820q6qWc6PU4Vn/U13PJ2pTZe39U24OYfWHbO30krVa+pcNkPwdEIZ9Q
Sutz0yRPDXjqfaGa4sRUrt56/VDAhZse3HzBf9J/10n8Je3cF68f+1dVtewgGA9HnCz7F++dJuX5
+V0jKUHVhXXFl2NvfEOxaJl1zXe1OOA6u7rJsO8RQkhw3if5haEo5F45YzZvSTDESICGLMYT6DNO
mYu93Me069BFX41OYf332MH+nzs9ycD2MVP91+T1q6pP2n8BHf3xU38dnyhfYPAEHYQ89vtg7D/m
YoGGy+7Bw/J8971SncPSn+4xpf4hSPVBNPfxlnHK4vTz5znK5hcGzN3wm9nYfFUg/51zlPplLsZh
TdEuoHG3MWfzsBr9fIxKZjPSEifNicUaJ3OaWvJBUJF77XPsOVRN6sN+pILxtbW88MmLA0iSRRni
o0zCc4t6iq3M4yal3OaY6WVYFTmSPD7Tjie/xmDpxbUDkUJ0wVbCWLiVpdV/Sw24pCmO8mdNNfKe
tjFSZTGrWSU07MDS9oYdZbtmKyPB6tkVrPWoOO5jX/bT37DCmD7+OBnkE9BkvLXDx8Bnqtbp5I/2
uZSdFWO+uj4h1E93mLiCI4pvsLW7bn1f/N0/XCJ/Gvh+Gvj9J68XKKE0UX6firVfDq4ksMREn1B9
Gi2jVifq62pL2SYhn8HvX+mXI/L6zjxl480CRc9g9tfGnYW5PqdLN8f/x+TMRvxCh4dWCsU9eYSF
qY9znIYPv3/RX9Br7y+q2T1IKsq5TMX6339wI6bChh6Ddn/qXdQkqvAMew/0AmfXTw449H//1Rzm
w76mxtz11p6CH18tCvwxKclsn8g/O9QjmWI5gH7DytXnwdPvX+sdZPBDs8/61gKPuxVfvaB1R//y
YhMM2Rhef3Jq4inHAxUzCd01TbGGCCT+PGD9tz3D0KuxzYYL4L5dvU9agr2//zv+9ROGoEdQXQvm
6R6Lys/vOZc0sRY9envDBgCZko7CHZ2d4VPg1sR+fv9i/3oNOUKuswQfoUWj3/z8YoYxo+oIh55q
uSz3lW9a/OLcwTVkqBiobIKfySuDzP+b1/3P3uQqFTFmdDEUiF/WpSxKqXojLEE+m1TqZuDbHFU/
jpsyAdf8+/f4y2tpGpuwuwW4EPh6qXD+5bU0aoocYhLeCc94klazB4BTmPkymkf14fevtf6uH66h
99dCk+OjhM2oHfnLl5cWHRMelO/TMi+j3FWcoc55ooY/kSv/pa3gV1PB+p6AueA9ZpHhcrV//t56
N2+NW00J3GtnSNGCmcZsKLDDnjQo5zFOkgJyFRAsNpyM38M9c6r4+vfv9ZdrZ32vmCpZ6KSLeih+
vXYYbWWUQXf8DUQnGS+SM14zRtF1CKjhXEU+w0BXzX+znr9/hL98xLaneePKVzxDV0rgj2vCgBBY
LaEHldQP1UcSCcXZVXq+qdlTH42qSzJvVgVNYJwnin7DsZ+H00jJ81c8x415q7EHn7MQfEkkLAjk
nDnP4ZJa97//dP6zvxPzNlsDb21uEu4vt1bmEJ5aPMu6EBSmvc5zr812aPKArwj4iHtRUqyIAzi1
POoQqzG7FoMN11SVYXjqs0pfBl0QnuDhqZu1dtA7uENcpbsqDrzh+Pu/9V+vWl/waQofpwqTtl//
VEFTMkSxMYEHL2gLzSJ/ypj8tN3+96/zr3ciwE6+MrRdn3/++mxMLJsPxWoT3PrVch8kqwJWZpWz
8kWcx9+/1q/LOZenLzwS7jwdHZxGq5Xpx+tk9lunpX+R5bwytPX64bDDtddvobBlmCipWa4n+iNk
P3kvJH+iIwOh7m8+WCmc9U78+XIF7yOIdDpsCvhzfnmq5KYmx9fY4QXnBTOfvNxmMe2CiVbPqK+X
e0u54tWJQxjAIKpBHdYx3UpJkhkCwIVwLttoCM8BCsId3kW737RNWhsCopRmQ2Yvlus8bnHlg/l9
WHIVfh/AlT1TSrdcY8qndTBojLtaLEmHF75zORjBgost0n54L+Yj6kplu/TlVUwDZr8TdWJR6TAu
93MUqn5DA/dwW5By+ZKHs3hdLLZxrUU0bxNMZfi98C2nPpdFg9G0xLZ/sbSSLs6UGRF5VM+se4Qq
02JTNjZEhiCUb+Bh1IdRqbqBXAFNZ9tOof6eD50eyQtPKgY/nMbXUAKLs3ZYWqQZktc+ZvGu2sj5
ji8HBEBZsG1kmCVokRmTIOoBtLv6OGrBZqj0pvar70EyLtPGe/Gb0fgPeIG53rj7o+yQVQEvD9qO
Xkm7Ze1EmvReFlhuuykLomtv/dmWMSGATEeRDUxGklpekltPKGTzNc+Z/Llp5vH2/eMN3bHb22Us
7mtFrzl8dy+PT6GMXHW2RRGTbg0KBAxS7/h03lerXs6XpkN83fpysj7DWuCKrMQkBZE9uVz0jDVQ
iiGUt1sjRPwExkV/7I2gEcZGhr9Tme2t5lt+D9Wu8bXbgb8DKJe8GhFQshMaM0dQfoN82UAKch7h
LqoPfjkYe2PZfLaFspNX8uf2QWLG/sKQ3oJE77RE9MKkWO7Jtk/4PjMz3YmhmW6TWQ/xztMy+Zy7
HUsTAtazJBKc79V6HRZoumeymSO4asYtyW6ZJBsYoo3LoRxyriWv6BYITjPBuZCj17zp2mG5LxwL
291SsM/p4xZlMuUN4KEBBURvMxfYHi5f/SVe+79JZ3L1OgCP7kxI9OSipznkBqyb9USJJh+YiPR8
HVm0eNLuuw8WbA6T0dMtpawNaW+8UtFIfU3z3pZpVeY+Qos4CZ9CTaxneksyItm5NnWbUpXLuW+E
i5oBFCnqvD0ADCiba1HnvFZ2hmt5Z7F4xyyBftOU4XREplMv/lr2SdEIqQ/qP3ER0w23VoLanPm2
cq0JDSZwdajE0NH5VFEg6BNN1mLRVNJoH5NaIHdSUaxB/WhswYNE1w82lCXR1JxRUwq9PoeFsNZB
rSWmHW2mBsfeNSTPWzNBdUe+mnbDWn7KA0cdnCb54IYUw85tbV/m4FhFjzRTr/Wp4L3ElqDbGuUQ
LrV6JHqTIH5o4/k1qO0vdU8Ra2oVaje7mPttJvYnmEufmpWVtxlUnW/nyeep1tf254KG10X5K7cn
uYnX8tdMu0/DEF4CFIo+dbW97GM9UxWbFyzAet0jFfZ84yZKXYNkbO5lkrdnay2cXRb3KvOaGZLS
/+LuzHbjRrot/UQ84BhB3uas1GxNtm8IyZY5z0EyyKfvjzp/H5RTagnV6Ku+qAIKZSeTTDIYe++1
vuX+J5OWRSTqXjFw1IfJqhgeleEQ0k9a4mytyq2sVUhm+EXv5XyhKncdwN+TPT94s+vglc/pH6qB
xCOsGM01GyUXWo5YZIfSzB/gGUUPCD7GOyyO7B+qjoQqfIPzdJnJ2dmGBa0pNyPlKy2YUeGHJ/Wh
CQoOyi76so3Mb743jt/kOE1bZ+777fL+wXTwlgXMlLG46RSSCsmThsEU+aG9sjOcpFhRD1EGv6HM
SvKFhSmJGnZLHNsuIzuyPQJ5qFNKn577D28oOcXBTGJxDwutXre1XVx3pnqU+UzKEDLFhS1F3HEE
yTfdqLcYZBSh2B2WbORySUmmR9ztADlFT4oG27lDmLJaUpXTscfOiHU0+OmkmkAB7y2CeWCdPCuD
Nj6itccMbY+0/Oeh4MZM2TtQIuTGbT61cltMLXx8ZP9moYYfvVv6fxSx6sz6Ssu+twtPPumRVtbe
9BZYTD9iHap69mPkwh3qeQ6utNGIW1p909qpqnptqEYeqKCDA81CG/SD1bevte3723pMp2OjnEtZ
uOTJv4VauwEmeI/AJxJP5L6XeXCbv8Vgh4xPKf6XcGwrbq17IyHtx4JbceRHBc3q4TrjJYz3iVQw
95eeze5Wgu89003Z4c8HDEGcJ/KqJaB7CiNvP0qY4wK5+xYdmPuQgSK+iVTnwDq10rMwbexLrmCy
cZigNUNo7QePXHAjKC8F7YN1WAT2TdTk3gFtlHOxgFdWbT17d6HXWJvCH6t9bhI8ns+d/9wrTomF
psG3viSU+29p5RnxFft4KG3AxSPCuqgLI1KttXPVm4Sdm0vsOe7CCoDRWxr69JaMDowu3+dZKX94
maCJs0So45nwK5IKgA1MS8a6ohy/YOLT36q3CHbnLY4dNTDvdPBE7aLr8K6o2Ot9VkhJAWBVx3zJ
dleDqi/HtMhvauGpax9f9sFpuhiiBMnwYAfas9En1wmZNmCoJUA+7Ut/70ZD8ZKVaM+2JO01Ty5u
vp1Y4ueDtyT6egmlh2lKL4nQtUfZ1T8LPnrbNhXiq8CbSf7ownl4NhF0geQ1iLuPcOYTzWyZat3E
JVkBKUhnomuStVmhZfb6ZJsV9q+RudkmIZMAB11AEGcZRdMl4sfqRVrlQBpZilYs4B2IfGXeTx5D
fWSL6sYyh+4lbTPW7CbnrcEi0GaRWg8u0SvegzL7Una/8Jf65PS4oCL+xAY4X5UwVuHBViVlkjL+
NCIuL7VX21fJ6PUPRhQOL26b+D+iPmCKuHCj840mqwnZkIf/UhZrOiLlwRDudEStGkRMnYenSeFt
MbOCRDB/QeSkzaL7HDNrzS4Kubg9yY3KG7oadhNiUQQdw7dS+uCWqXnpjkmOiWzknYEQkPl/3vdC
sLusYrgXaaMPVrjYBFtI1xvl2gCkEtgMdz46AYLlPBvXY6B5jVh0h1YZYHFWn2427hkZm6RQkzhQ
81LYO2atjvWc9L9qaqNFW5ZvSnLo/jRMHH+G9nIr01EyL2NZ2yT8oR0+wMYMHyfPdp4Nuzb+2Ajn
L0If9qxX4ie3Kj5Wuzp4sMpkWIHran+GtZuwnTSDNfrlBzbG4VaBJMJm1XwTzmOE4hVEE8srBn5u
quLR9MAUAT36JgedrVIJs9EkVttFrkmsHl4bjGjFSrM52UgJOccqIQD61NhYYNxqHejkJcvtGOYP
dfKqj1XFq3JJtzHsXS/GVwWTeE8tD2SvtYNdhq2YQb042h3zOSsZEKF4/c6PiLTD5mRsZMjtbKba
Op88XPSzhQOVD46r3t/bU5OtimKCC6QSfdcIZjB270eXaTn8MWoUHM0MxkCAkTwmNHa3zCf0MSFr
/RCYtAdsPTBcrdt+X8cKhYnCkEaNz1uHjRCYwMqFL5E0u2JU+B2VTi8yS+8z0qOAgcR6TVEN5mjU
1yOmDjgrWhy8llAhs4Ar0oHiyoks4wVRhTfaAgmhcnCavupeVWsABsNEv7dEslDfA0b9RrFrp1qA
jaR3MCMbA1h+iwn5ORHujgjriX1KcAVd71gYzY+xmBmKhUesSA91G16y5NIwQgxyLtr5T9pEj1YQ
fJN2ua/ZTa/LlOhKMxn3c0aTUipyRRmfrxkUER5sWN5DteRVmpX9ogOLjZURscjH9lkuWrUJbHOX
9jX6bTnipRO/igFoj13Q1QYoTEUQjX3/NDvzL00sikh7JPsyhzYxBVP0ZNYdWvG29bMj7geiBKYJ
V2Ti7K15OzTJdz3ojlFWfOE1D6Y/9NgqmmAbd8mddKL4IMcgW7fN0H837Nbf6hGbykANc9H3rXFA
k7085pMJnjGR30XnlsjxGkHmXAybLmkE7dExXcoJGcR6X2Ee3KKqySBj4Ru+UINntLu40N88WwS/
cbMyoDfqnIbOKgs639zbgz0652iHyahcNci1b3K7XT7PbrL0GdO1GGlc4LRhiqu4o+WYMROlq+mm
xMikBGGR7oTVN2M/dICdKo0rhRUy2XRQsVASBTRNRTdScpLKum57O/zhR1n4pwsFDyBHZcTgoSBv
2YpQSG1sv6Isirjt+03F8kKfaZlpTFUf/ugjCoTQaKgxAG1B8571VcM77tFvwunSIPlvTRqAsVVT
I8yr1PCSYauCibKjlyxLI5PXNeGlVCdWoofXdLbH61RM1gXkuHkHFio7xtkY/kDiRZM7cqX1zeo8
tRWwWxbkIbYiMgqFd6niYSl5A1VNIMDq7qkhnxQ0lCHAXVlOe8beno8mh8wARE+BjrgVg5K0JPUV
qRA/RQ6AMmnZ/iFGqW/gvawzHMNnJfnWGBSq9szOOl6knRMendijKdBR5Pu9pEewTGrejjfULknV
6O7PQuEwsyEdcG9Kt/j+9keItLS/mSITd5VMg70Eo3dAp1Q/d4WiBtOtTZfAd8ZrKKzg8yk2mfXM
pbgLMi5m0sYegayq2b01islMZYyiwRv2GX3jvEhq0liSOCBqia9YxGN2FLMq96LwuidQLpxAkvKJ
rCMznqZe33hJbn0vepNfHdEE33nU7Vnrlfom0+x3ZxKSDnPWz5e6niZFhCnn5Rb0wmtInFfNENfV
2pvSBoVBTW3f97lsN0MWjhlZYXRFaF6yGID4QZ0Mu71yB685y0KzKLj/zdm4CKqofqb5l+zNLKWj
6M/nQdt2eLrzQNGSaVAXLTDRaqeycXQv8kaZVx5yeqiWMxOy2aN5BbXo+HbfGUk574aUX8CZVf4I
CZzBrQJPuRpIFeP7xXANDKS3NEUos27zfrkmOQxMDHbzLb+VvqrkwGWjSbleoiAv7dIq99XSikP5
Nl/KKcTGno/+pqqSeSdc7gDlmnx2MCwfmKfiLrIDA2Dt4BMSiTtCydrf6FKa3wuTv4J+uz2T5fJ/
K8XVsoTmhoVRNV0OfNAWe0zgkb9mmN9jy3PJCFLE/SYd931ssL22iMDjiVwKfgt8wp/ZcmkqpdxN
zsyHptqonmkllg4IQnt4UPairrDG8DigTnwOY1PfTDiFatKveIRdp2c2OarwGNZW9ZzJDktNow2E
iN2Qm2iu89D6RnHAGZa2oP0VRhF8Tx/l9z4oE/uCuqV9UsFyeQvSxuA/cZnAO9nfxkyRn7E8sHaX
xb+LuaifoQ1yaN13w5EssvBM0XItUB8a3fOMVCwy6ciphr8XtCTDsfi+9F6HBM5KKD1U/Qs2YgA+
IQT9MLTh0VT8OkqFPOyaJzDsJ3C4hPLtVQuHJ6rEdOnQAr+siyH80Y44AYGRzdZ5HtnWdemI8Ojl
Dt9cUfl4m5LlcG+C9u5WjEX9jbfcBWNNa86rPVoKHsKpdeZjjUKk0XOXyNl8icy0xvHtGxUK+5pn
umq9cFNRneKfYn0MXK4UTH7jHvlW+EeGNSccqOUebE1iBaVXh0csOgUwUzj4B0P2/kb6skvWvoiH
V19QJxN+Z+nvHRF0P/XgM4Xq2JC3tFLraBuzreDNWKdEbXRDeRWPqr9PzNH/XQ9u+CepNN5LL4Z6
E428mdxkbHaTJyeYHeANzoagCX+kAjXRaoFahhtZ0eDe5HVSTf/dfv5/zb35/1Do4Lt0v//PQofL
56R8/adGnLnO8jf+I3IQ4r8CRxCK5tjMB7j/mB/8x/wrCZ+nzU6z3bIk+1Y6/v+bkCP/y/V8Gv0S
bM2bWvx/NA4g6lFFSI+uuBUwEED+8G+04icNdqYJFMx8DrMovL/iZB40BQ5Mm2lREITbKdh60yX6
vH9cja9n+szyEHkgRWf7yFdGSfH3KIER0rI5DObDgAg7m3200ETuCi7p/1zz/4ujcC3/ObAAuaG1
F3MUWf7sjJ+VflXeF5KB5SP+OYw4PZGT8STccZfSnUP08600bycoc/PL52exfMRfhyCQ0CSSDRFL
YPmIVf8+C4E5j3Q5aHyjixJwMChqkrq6LYpm78X0RD8/2rsTejtaYDG7wpUuTme7UntaYd9qwfdG
7E0YD6ySQuptHtX55t8fCpUFcTKejXn3dJBjdqLWvMw4sdiP7nXqwvdPB+vSVABiPj/U6WSVKDUE
HahVcNWT4BCcXENSNM2JgL/2UAI+vMhytaRxptM61LNeNZEu9gAipn97b3BQ2yKeASWTx9jy5KBe
Elq2QTLSYcq4imRLEleCxphmCv/6/PxOp9fL+dkEr0HjRyXjipOZWOYY9VzXRnuAZwxAMA/JYDQa
Pz3LbAzPJKg0N/VkabJw5/iyz7X+4vjL83p6j9qEbjBFxl5in6oPpsitYzOLuoNfGHoLPdxdiWZ8
+Pwkl5M4PYhjc2Mucg4mkfbfD4K2KjWpwG4PSjXWXo4xmQiRdMKr3DbnwzyB3Rl6oC5Vi9X580N/
dP848MpQmLFmYaP5+9CB52orsp32gE1xovXigRhJDTTi0jAJbaLEBLoaq3D7+WEtqA7vThozsMvJ
2rwULOtUb7aohdMIyu7BM8r2V4XyY9yyF7C3lLTzwQtJt0PvysYpBy8MWBDNb+fwE9Ds2E96GPdJ
3baPdowXgkzULt20St7aXjF4G8rQ8SLAw0FjoDU3jgJzi48ivMM8SOEliz4lM4Muukxlet6Jgcla
RZ/Qr8kF8zty7azh0IPAxdMdmxSh2AszQ8aXeV3DxWz6aiWSFkJf21MJmLk8h9orGA1DYYJ7OsWX
ZmMItm45FnTY+NvY8IZzFRU9N6pW+QZWQH/RB3B0safkm7iOAdbL5pewC4nMoCA512iGTSfnYu/a
3YWb2epBl5N7O4a9tTdoV28rp02pcED15L3l7giRxzgIhfHSp7m3JUVbr1iEhm+OVHwIe8EL+IjT
tpp9fFGQ1K3LkEjDQ0VfcB1VfXwbpsP4K1CEdg2zQ7qyCDW3wQBSwUjm1xGJ7XdsQG26IQp+fkCX
4DlkaFmvbauNfM0EXf0xGlfHa53m6jGwEz9GgaXc22Ew+aDlAiPguqzo0JFUoZYYv8kT+KlDdQEy
zVGYqAk4DKG6QDQjIJhurZJYN1PjKo3cV9Vh5xwntcSw6Ad3tl8DKHE/tA3ayO2N5LvKoH2ZEzOf
VRvzIJWj+7oUw8EqHpsZpTQrRspcX9MxmNVjb/J5heZ7pBAUj0XgdY/JcuuDaJbnhd/HbMbHcOt4
LVQJrJzgkMikjkpn2AQtCTbY0c09HICZfjAGJSwIU7j1sYxQg+d+dPSY1x3oo3AAexbrpknVfiz8
DHNQOtxl1dzfKdA+tJmCjhuDlK1bTD4wBPIwO6JoIeDKqPrtgGjk2g+4nCTiWOGmYIyzsdk2Xakx
SNOzlAktHE3SewFKJha40ZZCCI5AxFw+wdoGRF6viE/zrgGApvs4isy95bbhC2xWECLaNsIrewwY
L2Ux0+zFJN6vyLh0r6eY7G9goWIN6c894uFoLhpj6WsU83AmglrchIZj7PE0OzfSKqKL0fVIPG4o
jTCd49z1BpPBK71HrE0Kpzf8cr3Okjh8UYgPAGCMlVo5Rm/sKybBf9w08//Q2Vbrjhyx8xba4ksc
mNY26huX7EJSgrdGp6CUV8FyPUJYWBtr1mTjdFzJbtD5No6QKVidNR0KYLYXeRS597QN5m04+QCG
HKhPe1+W7d6DqPDdt8MBhoEX35pFYx4GIE1i4/aail4mAzMaBhy/rAwQXUOQ+lXv6PG5dZwSMm8U
XEM5cO6p/xknQ4IwtrqxvPPRjqYbZ6AnFNWtf5MmbfmMSXC8badJ32iSU65014gLgNnTJWg47zyr
acBYjTessaOIuxr//UahCztQXPvD2jNtDtDA/otJ2QjVbTubslwRJphhJBLC2yD9AUMcjiaac6GK
VZxX8V3TDulvbxbdwRpYhDKj6PbcGugWSDvd1VPd7VGJE4bY1QkeIvZc2950m/N8FJj946qJ72eK
vWgVDVjEeWhiwkoCHG+oCeYj3za6t61qPk7Z1JwzNpzWuRcSG5GKkvRor0iDM59iYYfZWiAGiIIz
rwtoj9BGgAC1QFviLAFuJ0jvXjMgoMOFpWRrTm179t8NJYDZ0w7vsrGVYR9CDyEHfD2EiuugKzY4
Ng2Sm5JNwAugK7yV1ZDd5uC59nFqTmvFKvAzSYJ5Ww1SHohPG16lSd8FFrZ3/tYuGasEbrGPvuq5
wzX1AtsDrUFO2f6nCxDHTB0hd+gF6XUt3RW7FB5URtoiCMZADM+eXBpgiJkxIhH14mdUotzDb5Gj
/sa1omUouxySsT9NVRqwgLonm7LdyZeeOtzjJ6kV9FkPfiDuAMcAl00v4K2TZ5Nk8o2BEFWvG1eP
Q1JgkAn6ck8zLtwms2Xyrl7obniq1qZe6vyqfwalpM58KfwMfgRB9H6YYRMZFxfB1A5XAfMmGlXg
3LctGQaXIgP+YBkL+p9BuT6Q04OLxqcPedaSUUD2uj8URziStAFkJVS/jMdmgqVqvrCpxXwg6F7c
WYBOvr+JNBJ3acq+Kbm92i/Zzwj6FpD6OSzGn/CoZ5/InpZeFrZx475OBGpOQ/PT+86M0lrSAe1z
J/791gzKlkZV0QrvPITPSH+CvHegLZAQGvabewpRkipqI3sc8Wjuy7KhBdkIY+u5LT4ZRVMxemsd
Ly+7LmD4aaS0UUdBo9ex6JpUAZNYgpv0jdNO7rNVNPm2rLnBQRFkeIqRW6HfBIvnmuVryjv8DMlH
d09IzfzIjRTdiNiIrlXaB3dlygRXuOjGk7Yu937riO+KWhRMe2KHF/lYshV/a/rYoaFvFJ7j29kw
h9ehDI0HEsJCmrcKX6hviP/8TpnS4Z/J5Mtq1xl3pltbV7RCjfsIctoNCA2Girndbw1PJz/KvvNv
g2rQOwMu0RNeYvdpaA33KfXq6Yo3ldjBHTY2U5IYG9qKjA9CQlbmyGi/VXFRbu0Wbw85wPrq7aor
D1FO1fmYfpbIy7KsePF16bnXIp9oKtxUZQ/kpOJG3GlyGM/hdZfbMkjVWTEpZ1sTykqn2HR5iGUw
HXtaaNehb0VnqH2YuL7dy7NvIfAzXKJvaDWcz4QQXsmuDLdMMCMS5CCirGj5ZNdmkxZngqHS9yAE
bKNCVLUrfGz2Bn4CP/+MVyHrKpqNDb3vaAycYo1GMWYJtJaOJGqnbNJXLArTmV2H5TVuz3mTVB6B
h4hdpkcTWZ+3gs+XbmdcePTbs+AiBxwKwFym10RRQodw6Hu7fcH4YJxhSZFsQqBEra8b2fHqBkgP
IbSp6ErquZDZBl9ySHSKhaGSd9NwFrQoFGCmd8y+VV5iQZdldd8jQt31LDjsgZgFn4NKU9cNEwMm
HmLAEEHvdhotXEfIx3Yo/Q2Mlllp3HemSXPNLwZ2zC7c3XxgAGBGHY+m8moixN5k2f7QMOyrBxqQ
Vpk/mkxZtkVNU9oJEuvlTQflFmhb3HE0X4gUpXeqk8ohJGSRCyIY2SYIwxlwI/VrMymPYnSnra+m
FoypTZfUmQY0ckUgoEioARHfquyc+dYkeCqG85HTNg75j3sSgbAUBjR1L3Bnwdvkj96kDuQPco6b
8IAL1N0npjOfgfAQ+5HM+eWMrmWs7TV9z/jKmhMbb3RS3GGXbrfIVsrtXMfGntoe47zjEVI2lRMR
GXbZ3EFPRCebJcY5w/KbHirailxMDMup8eo3SmIKxyXZMwXP0ym84DSyTW5WrJxe1LU732/HbUUH
dh+GjIyxtalzdH8tytDGlFt2iDEzag+EcTzd2LQh11knil+yNH7R7r/WeMR3th6LZd/WnEFYsWGU
J/djFRP15xPww2q150IMa7To5SZCwsMI3P9ulBheVIqqheCAJtz444Jrdpg1mr5CXuPVZG/LmvOF
5kMOSG8LlxUbdUAdXtZlHK0zAnm3IskRdVfO0O/nOY1/Rv3gHTJtofKbej1sNWlfdzWWGOJmIrNB
R2fH53Eq6puyzOrvRkQeEm91ArWMmjn8IBGHWijkNrmPR60fpvloJwGxdASYHYwYt/Smihr3Bo/n
fJNGor2rQY5uEf9IRv+6xZSLz2+rCQdch0TS7TFMpjvSp+jGmXlyhN6GT91SzUvQzsW5BZmXkU7u
Be1mrCJiw3Y+1PXsvCtf2N5bPzTl+KUV9Mpct7ZX3Q5NilfdrvrxJpyn6kxNDJhSI+52ykcNZRcF
ZvsMdBGkl5ZfcQPB5sWNXaJABqjC1y7ZXrelp6pdjxvqh2jZX620FdtXkx+oH0Df5DGD8/QUTtIM
Vw0M7EdzeUMKq4Bcj+HxoMuyP48T372Mi049wSfzDvhVx2PuRcP5aEzZLwWZAgGdxY9b9Sq8GWRd
/C46+M2DsNxn5qgVcCLYckcrs92LVlGBC6xCzDmGkryEpHP77WQo98EpZbFF2mMxwoIMdFUZ02s2
SP+7XckSPc/sr6Mon3foNNN1OhQTqLl4ZooaF4g1ekOPG4Gh9pzY7/SQ1kMOLkOa/Ly8bY8TVQUK
cmdejZa/iQA5bIDx3Bs5I+lS0dBilV/Rs/U3ZcDIOrPqp9ZJnU0mGOkgGJENUDB2xvsqEMV9lRXV
hZpz+6xtEW+wny+QRsE4ymq/Nw5ONxrFgXJJGK+TyhGLjWB0MdH7jxiCS3jk6BmoYkh+NJLwgUGI
wiQs8xu2iumztpzqIW2y5nvd11ruawMW0CoJmySD07aE6RKAbVNMqfLWdayxJICE8UTWCnsA1DSS
aGb3r9HoM76ns3uhA788d9jZ/iprkxQDwOgbYWRXc0XYB4waI98r1IawGFLCcIYanivQH3VFIzC6
wttMOIVL7OLW970GrR/W1K5NbdIh5W9gvOCqeKcFqx56EUIJNR+JAO5vMnxUGxdf0aNuO4cXFwZf
qyzC2652qhfaYD/dtBt/Ioi8m3uknDvJyGVjMG3BhzyzsteGg8W2z+/wBgN8RBrafvNMjLBklaLg
i3tzNw9Dz2godmFnVe4+xkB7YWfkoa+ytscfTXzwIU3t6IXpU4dcwsQ27BgACyMt7yl1eJ8gTv4Z
FoRM11Hw5Gp3PDcJftjzKTZ+mUbduYn7GwJDez3Q1MLQFg67IUP3xnWb0ssgmMf90EquGADgPcBG
3dJf4aI4oXySQ+zeJ0MFfbBPeGBb4kUITBwQCYtg54EqUE5s31CDPLIgZ9e6ngVGXCQCalRiW+dl
+FwF2QxiYfRpE5J1KHSIhocIQqSI2LcPMDabdTSM5bcSyiA7XJLSikKdKX8qbsPEEDeyMSOokcK+
suLB+WNFOIerdKy3bZ9ExxBS+TUJlPFF7mXenVujakTEPAOj/5GWIAbjrNsXLLfboXbAuClt3oZh
L0BsYyioVFbtJ7hfd4oVd9VrwGJBMJj7Nu8xxBOEraUpjk5UTXs1tj9jaBiHlFzMNRNKfWQhNQ6F
EwwXbOXkEdNwdNVFTcb+tyr/9IRxkpqk6hcH3f+Pzlc9AqAIkflLZaapeW7VfXjuj2G6oVsycrN1
9n1PWCUhQIS+BFA72ohgGBIT9cppq9rbNSVt5LUftyhrpja/L4ugRIE0Bfs4WYw8tLDuUUAT4Iu+
2JzZqrSN0x7NefwlPaoGQn+KNZsqiqQGMdFsMTkvksBasPQHA03akeffg4UtHgvEdOS4wsNnV5hv
aHf86uwEEQcsABROvF+ncTyQY/csKUF0Ol94rXnLHkrQOaNNZPS+9csN8vHcrQi7FY1DIyUDLR+F
1mEgGvhPLBzvxjMN+7bTwZ9Gu8ZjxKP3YNuyjTdeVzWMxlsNnceH4mOUXrU3A92DrGzKjVARSV34
Eb7wKL3vgpKV7Jq8oGlx27h//+6/Ol0gKpnQfwWrkB+tYniAyA3OQFDdBpJG/ud914+GIBiF8dYQ
REGc1EmnOWob00IPxOE65d03drOnAgDVB7//i3HLO1PN0rmH2Wu7bMOZuJinnWUgL//d1BZzP/7q
3pr0U9j/BhVO/FyXW/gl0LsIfzafYxg8BzXSj/v8dD/q3gOYEqSsOHhQ300PpKNmvAAtuvzIvfWg
KV7WEX3Sz4/y0UXlJ1x62CaDz1N3rYsnpXcLZjBv4xBi4OhHBpOGKZPWX/x+H52Qi3DAdx1ac5gU
/75dMt2XUHBHJktjA9VzrH4Kv/r5+el8dYyT6U7iKZvoL+4RRNSXMxF5rl985XhbfvzTiQf3H/hY
bkVPvrs5gtQfW1u1h5oX2GXUm/bRrkq65cOYfI8NRi1IlMyFOA7j00Hth4Hvq9HO+0cPkIVHH5Xn
L6B+Wa7DP/zJrlcjH6wCMi8sKPwKLu0aonlzkRspyp86KDf/9rou4Aw/CFhM8WKfPnukIZv+hOnn
UJSaVUpMt6Bl5Rfryft70WGGDlqb/g6R8At27Z8nFUSWmtssbwhcj5Z8pIpQyXq4kCkNzc9P54Mj
cRK+J8Ek4muSJ7dJ0CUJgBK/OrC0oVoyunPQQvd1mz5+fpwPfiZLuraJYW4ZE7vLBOsfP5Ooi8wJ
Wlkd5sTctvmz4RNGmJWL4Or4+ZHe87d9YN//ONTJsJFCVSzODaxCQ0D3rnQjSGxSYY8NBixZQzk/
TEQ77AGfh+2mcZW/MVs0KYJ961bNtiIfUtIl7Kili9ahC1a4CL48P62PytEIzcd4vgxzNoNuUzqI
RWkZs7lS29xWqYI7kuurseppY034dtfU2uBuRTJ/caKu9e7xY5RJc9/kAbDwrpyszSRVGE4AbwYL
XqyegqI0r6zB/zYJkTwX8xIWnecMUXKUSHjddzIjmYtwxTOBLyjxGM9YDVmwdv9QhOyOFAHYZVV8
q0focyHVZVFlzbZDJA62itCbsE3BnkVjhUZrIMPESI1+rd3KPTDgGjdK4dHjOOmGOl5eZC5ahjQD
YalZrzdBRFCjjEjMZYEJuFo2AFH4aOaLXIRdn98BH9xrNn5+FBy8s3jvn9xrYTE0jGEnrktKhstg
Bc4Zv7o+RGmLSJ7w7PHw+QHfT34dB4uy6+HggeBxOvnFk0BKcF1Uh8BXMJOTqtg2wPIuhFOrfehH
6iKm/3IP+zo6//zIHzy+jLXNhbWP1OOd+KKNpsGIe1HiHpym74MYrZ8NTd97jOrp6+eH+uAkmfKy
GlHw8M/pDJ3hCJvOqS8PxdDSGsXQQUDekphipGV7Jros8dcdU7ZpNdp07j4/+Afnyb7KEQzEluCB
U+u5zCLYCFVZHrqwSvbNWN5Hi9fbT6f2X28D3GWRsjDwwmPwTvEhFIJdhHE0P2A5epqmctzYviZ2
J3ecf32bst1AMIUwChnGO794DYO+j4aelFmrh7Um6L446TUYJrGj+vz9by+gazqcGIxNCAze6Wsr
SvK6BF7GaXmFc8DOW1YMEmjsdvmCLfz8YO8fQA7G1oatgcdU6/T11TAgjkVfcGaGex87xhP2tN+p
du4RBH6xB1me5b+3IBwKfY7g1Fjz39zY/3ivECqVTKXBNBZb4tahYRJUXr6SOTGb8+LmIa/0i5P7
+Ijwf5CxLQ/d6evFraWPITk7NNZwzIL6uZqse6fNGtS+IidpwL74/Gq+v/fBokIGett1cMTlav/j
FD1oK7hvZXYw+v445cPBdTMSuswvDvN+w7gcBo2MswAm7FNl1eCbOkn4aIJc7cUQDva51rwRPz+Z
96sIR7FMNhugHMQ7kz4OGU0MlpUdWoeylnIPTWn/R5biNm0UUzV/XjtT9cUqab9/U3JUFg707R5k
hlPeAaFIOABiVFWBh499zInDXpd1hsw8YFQ3l0yyOqJK8UlXbhavCVao6X2bcq90E53lDJN2ZIXd
z5PXfEOIC12grtkcLNuCZjEhoI0RD4EN5AFHoPfFt//wh1lCB5kI4Bk6/WGYS8Y57U2QliNzmXQK
0qOhaXZ8/sN8eJehq5QBmCzkjydbzsJteI1EVX4olYQvXQ0HM7Pufam+2rV88MB6gWBvyzokqGFP
7maZO2XdlCxEunaYZofxmRam3n1+Nh+tQIItAPgFinKu3d9HmcEWadCEGQoCHC2DXOiaXo+mvstf
0Ov/+100NSMyUV4ZCyPptELF+y5g4vOITln4e7l2bSJuizZ8+vysPnp4llgZ+MgI2UCw/H1WuiMx
cK54ePLE82+yyaLPHnq/6bhWuzby/F9jDmEHFUv3xavqozUPRazLvhrJ4Luih/6JGTvukB0ioh1U
aeCgiHZ1+lin8x3L9RdH++iGp+yxudkXrvTp1QSGgI4M6zIM1zrbw9iVt6ONK/Pzi/mO1wL/yOQi
SpvXkYPM+WRdDXpb9x59t4Pfj+ZjEpvVjihCRCmpM+Q06OX4kFp+BcJXDdfNVGakX0tnH/sIu2ZM
bEyXCOeyGjzm+DMYyvZ9+lV1a3145SUVNk8mLLPTjU8bdqY3FgVvG+3SK1TNs6WCao20pDtLpP9E
NCLIQrLnLvLSSR6zcejO4D3+jBnrzmJxXxIof0YXKViJyagJFeE8Pr+QHzxrDLbYgkrpwBY4fSHm
ku+QaLbbYzn/rmdL7UzAtFUIjLWanj8/1geXw3oTGnqLYpVd999PgA19wnRxQx/m0Ppt0nDYFJ75
3E2El8mgXOLThPpih/HBQwfh3MJ2SrX1v9g7k97IkWxL/5XG27NA0jguXi+cPkquedaGUCgUnEkz
zuSv74/KzOoMhRCqfMtGA4UCMiNDLudgdu3ec77Dl/zwmPR1Po11VPH1UvsxTiJoHIzuaWbW80rg
zrxT9aDWjGT7/T//rjDK/KUjRYH4caW0iAFMaq+BfYxIDI9fjTw3v0KWTLJrFt1PHgzK33/iZ3eS
ko02AMx4n6Xsw9V1GDk0lqr2mh6BKDZ6RpOlaK8GoAf7wuEg/fvP+2TP4QtSQwk2NorFD5e2CGsr
Tiou7dhHSLiteljrqlJrgSzuf/JRPu53z6FgBNf181eTrpW0RckRzfCr8pLIGtyabuucJp1hfLF8
ffaMCl6oxYewSJ4/PKM9uhiws4qzStHdQvV4s211mzfcvyRSVx6m9n98OGIBw3RhAiJDR/7xBTRG
Gu5mM5d7uKEIfdzhuu7qtaQP8MUHfbIwoy2GQyboPGPjWO7n3ypROePW00OOgHlkP0TjuPNmdfvF
IyH4GR8K+p8+48MzAU+VwHmLz0DVa6ygvcsTEDX2tdk5QGRyeOBJpGONGmoJbSyN7qqhJiXEZmDT
EYBB869DElUmjHssMgqBpBsAG3BDJ6KtT8jXjK9MnzjfcsKhFUq93BUNCg1Ot1OAFg7atO2h1tZH
zIrGQjMiE8S4nv0CxUVpwNOoiqbe6b0K/Xfg2AWxF1SH1WIOJ1XpIh7deAc5eTrkGEbPexEXZ71W
93sv82+TKmsCrnC2LegV1asYtdAehVKxqoZZbsIutlEMZsOxskQC5Sjttr+/vJ89m+zirsFzIhZK
6c93EPSJaieHZxOt4Isa2xfwvheW0LaiqDDVkvX0+8/77A2n5qbYo32PMv7D59nxVCoRTeWe4KOl
53Q+mNlhaMsvitdf/QUL8RSFP7UJbTr/w8cAHIlFPfqE7erZlZRJjXDIe1XZHZOoM6bSxA+Yz1Fd
fnFk+hjVbVFC8Ll0abmiHK4/FmS+BIMlB5ueSDXNjzGJu5B/Le0Ktbuebxicc8ZRdgGPIOvVOifa
jwlXyUKuzP5gI/W100E7CL2Dvt1aZRCiDuOBkzuMH4yx/PSbbRDnNIzogUDSRGu/NRx6L+68jozw
xszw8XuzrVY4H60MVyH2vJTfB/SDfEP4bVyS3Q2FecSCh6OLf1/MdhA3bbpxYRfcK2F/dSs+u+MO
AFoot7QZhLHcqr+tEYne2EWZkXsMQGxiurSaBn2XGW3/xZP12Vr0t8/5WBj1sifSGuzV3rOX3Bn6
DQHBiJvfP76fbYgOtD7mCszboJL+/GV0ZUoCOupyz9DJC6bFsqiT0pWRXxY30xems08/jH4lZxYf
d9vHstepWYzKnHdFix2iGAEnQPvZIgNDUNkmX1y+zxYCh7Y/uwWWvV+K33yahJMipdjXaX0FEM0J
IKU8VHn91iaYt2LniytpfPZcuJySOMDipXI/zmnmRuZcX+q0dMyhicymceLN9XAw6cVD29fivSUV
jm/pi+tED+P9FKFsjqqEmN/Iy7Y+GRd3Lr4ANNphBLLq93f601+PBZE2Ev1b/+PCOIxho5GXUOwH
Jd+EH93HZn+TC4bJ/4PPcT1Oihx/F9/Mz09U02tTLBHl7DmJSro57Us5acOaTJ8vNtLPytYFbUuL
Zfk/98N7KKC62yECrH2LcDxu0LkN5VVd2cRqGRd5pW6L3P+iUfHZA/y3j/xYsKazlSPUIWOENJsd
oXdvvpWjcHVO6qr/4szxMS7ofeVdQNz0osFt00v6+Tq2SzTcPLoFy4w5Pbex/AETkHT13PAC2rdR
sPABiFTVy02iFsGxZizyrBrlj983D0QOxA+hgmrVmciWsbZgNojb+iaaffC/ZZ4T3dl429EdvHvP
ZtUEaNWgmtCakeDQpbVZmT/0wUTTDg9hlPpzWnXneBIlVP3qLfH6YVVMItl0xWTeSJSXbPam/cXT
9Nlb7C9OXVocPLcfB7B5LpumRKS8pLoc5nY2Vq1uPWAeP6Vn+tAm0/DFB352ixd7Bo5Bl2brx8su
UyOaFMXQPlEwB3rZ1XL7TicQEXAd8j8Qpv7+hfnkK7KvL25jOOxU7h/OJL4zeSBHRL6H0mht4npy
zsqYCm1Kq+YhhdO8R4f07fef+a7X+FCEor0hFcDkFeVo++HpirQpZzKbF3unmP0gHjrnxooNsoXE
ZJ/GVZ7fw2CDfWAh2XrXKXsx+IeimwFioSXaaQM4vy8uvfFJExNVAl2fZdV2fzn7RqM9y7DnjW7m
ED2biKwtqjSxbcK62cFcFiueFORTNhhE8mWDiZkM8mvrKxSx+GStXHzhyDFgZjNoM39+93SkEU7R
JgW+5RSMyru4ORGgLxBYlvYpt8s9tCmSRHwWUMpymsiGVjBHhSfSXw5i0LfTFIKbeOfLt7P+SFlc
7mISvRbbRLZF2WPv0OW+TSgyWbL7jeWk8QbBoLWutbLdx45yN2PcuWsvOjWrTNxkohwveG1xoky8
CA+x1/knue4+6UDBvjiYf/b9mYDhQXeXCf3HxhHttjRvWsH3z7PxBkwpgjRnTB4SQ4u3v38SP/so
1JdoDXCjs218KEAYOsEjX7YlIKTxWipvsfSMMjvx4zx6+P1nvd+3j0/90v0VnF7ZBj8e/0vNybuh
SDgc9MB4VoT4Tjg+ZsvYhbLqYazmxqlR6eFlO5JMYppadGW2GtwSkcudLMG5vP9C/wjf8J+xGW4r
xKfF/zMpf7SwWAb/jRJYv7Qv/+utbJN2On8p3v77v85ewHe9lN//TnAw//hLfxIcXHvJolgGwzrH
SZoDLOR/ERx8gtg5wzPbZKJEvvu/CQ6ktzPh5cn2raV0Z5T9b4KDcP9FLcHximar5bIbin9CcPi4
i5Bz4dAmJ/RCR0bzi4m/1HHlFnEG+CAy7BmCuVUemedOdwURtqid7a8wCMtr8vcnmw90YTGzY/Gb
/9pRBvsYkzftTPtxpNzVtR6DjzMku7/dhMs/ft7fkyA+nkL5FFS5i4nfZmn8ZXNsmdT1yo7H/dRi
eRjMUV1lVU0UhGvJja4N+cpoaHFZKtWum8Ed737/8WRA/PI1aVOaWJHIoOcefzwGg4yGdjO57Z4A
0XyEfxrP29yN8UMilDiOZlyfjEh1mx1iaCimEkjmAqFMqJQapqw3cDxJpKug7XFoJrGHHGF8Cd48
ZFtSd/hvsYAUhAUS7tevRolDEDthA+MG3e30g85Cdi1SD5ArnoR9bGGEDF1HQdy01SOWwmm30J/J
NYqMiY6HYm1b0XCd97oajVs0efK8hmB4i98ZW5XAMD44jXzxiiLREXv304+44Rv1Zd7f5x3x3U06
lsfQwLeMPcczgqEyy2Mc6rS/k0k+ETbCXxzGxD824Ho2VOThtd8DJSbFTurVgUtVFqQD6/zdkMVX
7EzY28B43AYDOx6V26magOOMVXxhI8+mLeMjMsNKgsjeTeqrKu8JnO0XpXbauvDwHJRBsxgTGhHF
sCaXoz7JOlNdgdsKT5DkjDuHoKCDQma0MUTb36dw9O5VOjs33B1zgyIGhLUJr7dzRvU6VSSJRC6V
RzKU0x0O/uqJkHTujGK93TuLx94d4BKJtvSPDoHye6Xi6ceASeZOr/krk143Dw4q7WM4RtYB445x
28EYfUjboTySYegfi4IKa+2nykpXVoGEf+V0sw6LIZebhkhFAg97cwMRNbuWDqFuHZRrvNBV/WqF
/GOUIRAMIszR0V4bmaSWVqcIYOZ19rR22jlJlx8qj5s7uXIgFjYF8NYISBfkBJMrInGm0bmA/+vC
Ht1pRphdR0j4YK3G6pzQjCUyN+rfMp0o2hK3Hb0zXWfRMKrnZFT9PeOO+cxXPT9KxNNOFuxdxsg3
9gdNnofZ8rJryr7QIr1H0sl3cazUX7V+XAQ9noJi1cdl/0a4wbSbEtO6iCzuRIh4bGWVcloX0P8K
+EQd1zWDHubmvh2MCLBh7Y4QwPBXhOG1o4fqleHzfFYO8XRnspHuAOPiRKpVtgWl2n7XU8e4JWJ8
WJOUA2pO49o2Efcx7ZZLvTyieQmSbqr59jNmhwi2I3fCchCSWwbPPwG/8imP3PAkb7KnQWs6OPB1
cRF5P+AmQs9KCGGMOSAX5iFu7Gccx+rRRLl+H5k8m/gusmRnYo1aW1b+TDxnD/rVlUQp2DyUC9Fq
jLlRuCrbbagseSHhO1/47WBfdFNo3JZJI58626meca7wtLp4ZGszrJ4FcvLTFFP2zegt/GYtBZvl
lUP1EkGWQuYnJg1Ztp+t37+cF/MSNFWjXY+TLNv1mKTzGV3a5kFyDL+eqtYAac2RAmSvgdU0T4vA
GfRk31amixkxHJMdVkmyHXJH5zYVWUfMW+ypRyPB7Ydt2EU8bhJy2Dq4O80Hmq9G5jz1VTm0r0nd
WU8Jtows2vdiLi1klrNWbhDaDd3ZpIbQPhki0VnXGDOx6FnjdGfgDA4qp4sJmbRHZIPEjm15Dm2I
lzTlgUePLUtTV553FZhn7EH+iaVll63eaFeVnl9rdnduFbIgbNK1r2aYdyvbBd1b2xEI4PAc3iXU
cHp8+8ic40NhZncNg8sNmdfdprOmb4kHUN7qu+9ZbBYHrYxeSZiID/HMPKg0OnmsCNne5HY/QsaN
2u8GprNNlDSnOJfCLWpjA8tu5q+NqQaO4NoRIoYoObdm+OkgcfspqPESOql3omUE5Ca5KkmC9UN1
QHeDSlkbwZnqQGKKJKMnWeT5j0jOoMfpIYJebiwSJq3yeirdZGMWmn+aYuE/o0U/YFvhhcX3aZwm
Ezr1zvci8lK4kabR6wcdAvO+cHEXylZ4m2rQzAB6LK9luXAOdISKplbop4Od+PsuMm5EEfpbmivN
0Sh9kW9Mrv1rI4fBCWyOpSgXZ+4hB4+23+PnI0jDGODth+A0G0Crpal3aDh9gy6p72ASDMl7nMLm
VVRDt4vsiD2PDdzbYifriXVF2JmWjrpmPGvga8uaLaqtmKDtTAMb543PHoksq0Fk42k5Lv6CPMue
sCpUbuCMzrSD9Q4mlIm2tybCAnVJb4nbRUJ8RXUGdbazhXugz2jq64lFBEd0Js1mJXmvzqy8kadg
8TG/m7p5QDPRrEUc81Y1G7h4alXScCFez7BPpFOPd/MgyBlfDMwMofZDvha9VsHxdeYXmes23bZi
vpWprPDkNv5+nG3/UHThdJlkYl73YUfsaCGtwDFzLB9O1q/yIco2jSWsK7ehxVyFi+ogqrFD6tLb
Kq1nxrIkDgy2mNaWL9JH14nwyurTsLXCCWuW32tbBcoAoWxxlRsaezmEmEOSCJjEKCfXkRb596A2
jF2e8MQ7oooPXj8ShD6E1llF5y9ZZYN2TVaEd26omSBGMr5yQg58YAfKqYs3K1Ln2A/co09SpRNY
wwCxN0c3hkgnzs5kMxsHsm2xeyWxU5/mcyieutSdrJVrD8hzzSFvTmPSNb0gNVL9TWInytcWuqRx
rad6f5iV8gNZaPWuM3L7aci7hLwDwlKPVhs1r4VIHRIEGqtnAmeURmQ/YQjSQUdlDT66qkSFoo1l
tnVju/9WpUYVtPmw1AVSXeG7ydeI9ctqg0k/OdXGRbeLPTF1efyK+IB+vj76qqksFLY0DldDZSe4
FL2wCVKszxeTGSb7OS7lN1OCNgQRP2XLvYHbt5RIaSrYh5aQidRuyqNvhjaLs2y/ezDgJbMSjtBb
PWvYcFD/Tj84R0OLnLTwWjJ14B0gPePohroM15G90ALjpICxLe2LGQ/6tUbGJ183EfG2I00enyGT
oKCgyIvXljPKb6PsmG7FiC1w/rI7I4tWJ38UXyoxjVsco813CcXHW5s2Aa4ro1i6SeM0mRvKUOdm
zBRl2VIw4m7vrWydxmZ+oHFfHnPs33tLb4gSqQYW4zqN0lUhoV6vY7thc/eLSrsuI7+7T0wRXUQF
lUZpO/I8mt9/C189Cm1hG4RKLYsyuRQ/WgBCZCK4lCe+UsYly2D5XUiHU7BGHBG7NhEtTsRCtCpq
fp3FeL6LDa27jxOYlCtDaV4JIrmedhHR36d6TwwIwd/DOlpMYRXF1hM60yJopqX8xT305LZjDpOA
r0BjB+FVMU4/MBoku3EOK1JNEh9e7QDWYrJDnawDKXLoWb76Qu1gfOwbL41pNKmoitGUQ9pbzm5/
m990lagK0I7tntjLJg6w/dgXrtOam6gF+jBZFGGxz7dpI328dCOkzmlj4/Btq+coLHkYSqFOGtFP
p+Ug1SPhltYFOJbxbqDK/aI78kufbvllF/8Tc3YUUb8gzOiYZG6viWavJUvyQwO4dpI83LqRxhda
x51m+eemGj1PGZQOlP7sDUv4QPWSSmpVFwrGFylZ7z3Qnw+bglmkxUyF+QpZhB86lhF+PdNPomZf
ECoqAnQCixmtU8d50PpdXXfxmuVw3kw0dwif76haUsmB0Y2XVwOVFYnqljrBxgC2L7Sr7zLJ3SvP
iXAZthCQQq2u1Eq19peKqM/Oj3/cfRdNxi8awNqE3B5FWruPNFOdhLTvl6OQWwYqVTVIluVoJ5S3
7nkpn5upxjU8lLxoXWt/eZj9pd2Jlg4J2KJ7BXWyDI9/fhDtTkPSO2GSGnGABpObyHSjCn/aVqSP
cF9RZvuxcH8QotXvIedEW80wXzBpPADoEAybKZc0e4jWHcr8s742rade4q5PZpGd6nohnk20niNW
Mln2pxjZPQjKRrbWLaC5CfzhXcFSso98iEu6EeMcHQvq1bzwjxSQ0KdHMZ2iXxlItkS/XS0rjAnB
6rqPaudGA3hKVlKkQ9YrLSLaRcMaCxqPuneoSFPsWMAA5FKzc1jmXBJl/EekFfO01kBpMLoutfpY
zuqqRLfNmoLXdm0B6Xn0wSuvLD2hKQ3KeWOOoTzPkNgc0w4qdk96Et7YuL+PyGbDZWGb+XMtusw5
afPZ7Y8qHCIuUkKuhzY27bixoyzWg06KMMfELdIObgF0L62x1nyh0ryvQqhNjRLwAlxnzqNDRkmz
DuflX4QU9OFabxjWBGGC4LNHF+eZp0w4GyzEYpTsxtT0tR6nJZETMd84Kv1qM7IIA0IaKeXdEQaO
NlHkc5zWcTVyEGk8q3nQ4Q8EGM3toLHJ7gkKH0LyWHNw82JLfpvSLtvWSZvsup7qSs8G3g4A1O06
Lp3uvk3yZ7fm/EgukXzyhlwk63pa4lKWa+cvfuaTeebis+lo15i7xcFg47jKRJ/sQvScZeDZbX5o
Cct4GSc4x9ZkUBuauWmuWEKyrWi9+pKTqHeclA7BYeDQ7+Rl81ASbvQwYmk/6CMrY7uc7crYz4OY
mJQhsOZ8BBKfD93WmKPiAI6FU0vpihW1k3tViLq71w0SqUAqVy82YeU7DHjTqTQ4Pa/rcmYHaCuj
eTBTGkpK5fIc2jp+7NBiZWvD0lsLr+VkFFoWrtrKnnlHGhIqDEgI/GGrz+q1KkeuSjGTAcXpcGUn
1rxnjq5OlFR05UwGaqvRX7bQuGDptieXBlBhqkek0N7RGGizQAzzj5Eh65NkcsujQ971jpnjtCt1
0w4qr+zvGYVyvB+mZOctHSAmlfK8yOgPuQnHZIaS8w+Pt3TeJN4snzKHMO3Rld/Ax3Pc1u2IgFkL
psUQM6G2+KGlthTOy289WksUj4eArA4q5n7HSQwEhy6v6rjsNXqWDWvCJ+SzrUa4g3WR4ulnZrfp
+oTOyHJ4TUadA3w8WupKL2vuTJVSirzvxbKMSlCVkTmdZqjKyPCoB/o6Ap86jVW+Xe5Op3ME5Wns
6a69P4bgQikkohIE2dhp05kV0fEQzaSu3js+peDxwYuWBw4oGeKdOAVDj0n2uUVBlTPnPHahg0Bj
aQ9okcZlQJbtBjQcufRLI29OQGllkobQEMc/ao+oopnXrQzGKaIYGRaGnxfRvdLlmF0riQQKtnzm
L8w1GyUrzCTVgZkBcMMtjgY9J9WLb8Tc3qSJM/MKIqqgBRcSE0drRyczqiPHwU95BKFZGcOmBBoX
gCSFQ5fB0aLg0WsaXwxVmfnQEYTiox5nYdEos9tBvcJMJVlNb6e7Ev7FKjTr/KAtzRUcbSxrnOgB
2y+dmiXhYOWx3RA3Myf8pMKk2aNmljhh8PHv/Zv3DXvM6N2WVWyRS6W96fq8lMuuxu3LC4ol1SCw
+uPRJBFlKy1aQ2VlhNe6kZdHWZnZGouKd/TaRj1WBj000gvoqSHfLY8DlpKL3uKkBRy8ZXHXzOY7
nrXqeYzY8Gpd+cfBZZ2thphLGNskTOrABPH2Z52BX66gleNQnrcg0o/L86zqZRnGuNQQe5jTkfQT
l5o3q/nrbOjTaYKc5jZeut7USMsuwAHt2fB4JKy5a753Co56bITRhUt+4Naol+cHgglIEvqQucPX
CZfu13t56/l0SEG+ZNfF0NNFIlVq7SAHu33fG4yWFnDnRfGFy5JP34kmaq/Z1oUbaTZbxeB7R+VT
EqkpM2+HGly4XwA7c0iLPFgch4PYSY1b6QApSjpupE+D+DDlenkENlkebZMitljuQUyJ8NQgepTb
eq4ozgeD1YzYn/tpoEyWGf05vcrNW5IYWWxZxx5BVMknLDRQ9hkwBu8twb6laenBeTqJyngANk8J
0rCayIBjTrZdciu3qhoplFoOOwUvNnAJQRe0ynkpJr2vnnNTo0E90DMWSchRoaVwFtBf1ybN5Q2b
PQ/P+zI7ulwNOkfE9FVW9MCpfiL6ySyW8wSJhSdjLcbLmqbNnXSp2rV5oGXRNz0XU2d5i3veo4xE
oQfd6SVnPMGzpunh9TjQLzPzsUgOpWWrk0HmNBGXpRLDlrmpM5FdgPOEAOokNl0vIH9C+ewPMS0T
3sma7jSmjCWkyMBppNzuzV2i51p+dVIWM17cxOcQAvxffoMZRcmhmjk/pCUvWSKT+ALS33Pf21w1
8knFwfRiXpU+4xq0uc5pqB/UI1VJaq26EVb/CmSIT93S2ck5sQAssgOZIPdVFVLNTv207jtu+OTh
n8lMWurv//j+Yk5FyhajEdn1ag/sqZJN5VDO7XgJnnLaFnGakE5S8UInVLiRa7PIMGuMLjBVIbGY
7WQ+k87MiWxwJ0ix2Y/OmiuHoBQOsO+NYpckKAvU5fWwVAHTqDiSkTHX7Wgk8I0H8jZTABOe9UTs
Swy5g8K6paGy6Wxo+auMSJ2TNmz/1Dn+o1HlfzCE/M+mmbu3apnzNR/nmctv81rJqU6iuG3+9/sf
R2/VMh786R8276PCq+6tnq7fGnBjf8HWl//yP/3DPweONKIYOL58Z+y7Tpq2Tl7bn6aOpJEzBvvN
qLIqkTC9fPJ3/pxUYh34l74c4HAd6eDhbYaOf04qEYQzxWSqJogWQvVvIjT4Czbv/wvXM38EVNq2
OWNxOmgALcX//V+W9S/h0Prh9KBj32QS909GlZCDfh6q6QQvowvjfwLLGkaJDyN4OVcZHfSJt1xK
3why4qvo9sWUIrZysmnvIj8A+5ZFPNyrRMgzpkNakHMPvzchbC7i/AqT9UqPFfGBsyKsqUJv9zpz
3Nqw+C2A2EJOx0pldf6QoBw/Vs2sf09FNHLm76BFrHT8qssggpTHHXSb6s5tW9c8NMrv+5NRJPVw
Vkun3GBxI8dwMsleyCaHvpdBBpXRhe3KnrQjUgiZMO8jQNVIyxnUz1Q/950JkdOMWd/7EdzmhD7s
DRBIBzF6kZj4XhgzDRlKOw4sJ07O0HgNgB07d68hMz/0VZHKVZ2U41WvtJ2Zdua6Mn0OYSNeGQ3k
aFBESzrzNM3pw2g3MhAdTJ1uGo+xbyQwq2ejNow1k7+wXXdVToreyhW1DZiqXM5BiBIJcdJCIitX
3Hmusj53xmViJvYJx/fmktZv6pwOhmu/ckUo1xo/Detb7C/zoa0tgMOnbh2N2Qa5EDGdAy2pXe3J
mM4xQoYz1j36jjlqjskw9HLrzJD4GCZacdyKPdYWGKr01DPZd+7pDO2n9me6p9g2xg39vS6N+xWC
G6YnABEzw+9Br2LdcAAOGDggswN8ANeVLFM2R1BMftdNA0E2p1U9fvfBJKc//NRofiCJMQdxbpYo
aI0bl1jBrdMmbkUr2A3dR0nP0aJmhBtESxZIaNlJLlSdhUh9chDWieWXArZCdmUYFTlXCfhAQEbD
RYNpdKUnScpjOWZklckMfRwklBMvzSr6yDrJOwQQ74h/uzASOV63TmdxwNNy8olIgSwh5bXRiee1
roXag6sdmKD99nqpk3qSI4o6oLSrt+Q8Ni+VKfNXEwS6gIJHJbSqScFdtR7xTquIElHgrPQNWkTt
sLJElJ+kRZIa5NJ1z3Fq9W0wV5Z9uZhfbDB/MkK3bemnUWoV22K0tV0vgOy5fNxZjr+egC1jvCoZ
GKEfygiCsIzQJWzMG7oVcHkiXYxIDYslvV97mVMeeg4V50kbpuaKtqt1dLx0PinDWV9hGpzWWRe/
8DumW499b9vl0bkTN2DnOss56q7bPMZjFj7HdexjBJj7nUyJBsugOJ50hivv0mY+ZxxiXy1P9kVI
INra1QUQP2WczfSbV5RFLZRcqEwezEtYsULqPypsTReVnUWPkUzm01pZOAD6LN83uUMJkjjRLk37
bBcmJHSGSjbfzQG/Ax1//yayNLSJwjOP9MLuZ1MnZiZVgN9DwlTn3j7KRGnwwJrhwVbUrKsUANtx
TIT5xMwOiE83zVWEJ1YX18jhOnBljfihuR7ba8vV2GYzINCuzV+R7/pBnSCLXGvdpPxV1jvWjRQD
sHDT7atXy5uiWzu1YGJVVLff2gKvfuk3DT9Daofcy81AAHldcQTJD4PuVCfZqDjLp2nKvDUdt6KM
vP1o4/QYaMp4K4bg6ba1I3ivbtcmp4Yfd7fUsFmQc31uGxQWPNbVNTB0pr2xFthZ6O81dnpwwFRK
J16tcYqlkeV9hzMYX/q5lxDqUZXf3UT3oUSiawByi16FDC2LSYpu0AVKr9ui9g6T6Md1xtN9Y9Di
LlbGMJl7vxNhMLTznaeDeJ1GO3JXrquS8zTvWdk7XTzDmkT8GXfaehwMApVGvKNPtjf4a0HC0zX5
OElgufXwkMVISm2RVmdmLnHh9+74ypSg3/SmaH9EzDyCDN0B8Mq4IfTQFI9mORcXs5H4Fz1to8sJ
vNXWyKP20qxreYqBQ79xjXrOgkbhSN9W5GdvQGLpLx5SzbUFi+OaE0bVBtMQiyBOO20FLzH6ARhc
35c9IaHCZBYKjaD2oTsMNCzaqXdWHBmGdUnu2cEboDO6Xu+cmWqOQINrYmtFhnkXKV/CJbPjkwqu
+qWCu7Zuld5zZf14eoPF2N5gsFFpQDg6CgASLxQAxYVsNypnZdCjPcywtbvAMtUbmg+xMcbK55ho
Vme4HNOAk399nMtquMpBn6Lr889Ujxlv5U6gyCnqtews1g0ycU2VPudNz6kHlfWZK73pRh8M8Owa
AoZriyHRvvfa8VCNYWIx07IWdmSiX5Dwlj0UfqUeOFPXlyXDV44qYXLajdDU4sGb70BnTkQgVekO
DPMEjRyKoo42mFEH37YKOJTp7aHMZ4CqkdvdWeizyAK0mnKtJXYZIOblhKrH+qVqXPqUrhdWJyXQ
rDYoMuLp7XQqCImuORl4uIC4ju3waI2uvbL72CEzoejjIFXhfGIkhvOKj1/XgiosE8Jo4yFwUt1/
mGa72evWzEbvIbZaGjxNsnWgShxpo8pb5v6MxzS7ZvoZhaTZwiYdj50C2ddIOn5/2Mb+f3H8VXFs
es5vi+Pzt281RPKfq+M//tKf1bFv/0sYeO0gy1CHUujy8/6qjpfC2aZmfk9oYlzzf4tj4pZ0hiJY
rlzfRbPFDOev4lj/J8UwVpQPxTC6b2pNbNnsWovs/EMxTGqiBskP8K9AGN3HZ3NWI6SGgImobSqP
vZtYkywOSR/GbyyAQNoYCA63tlc7h2Zuw5u88MJ5VfLrn9VG6lyYdeMcx9QH09GSJRKYpOUS6ypq
bUsTqHu0mqI4rz1Xpeve9LstQWbJuTl6gpWxhkJMWre5kRgciAW0xTnpHDaiM11t9d4rLrNMLy9b
xNjXfumY6SphwntfgyBEm1F78JFpWD3qiAXuMbhr5kp5lX+d4/C+Bmt2D3t9PtDYHneu4UIIpyu6
tJDq6zES4Vb4/PpzSP9cG0QLApGqcEQFEPSOMW7Ac9IuTTKV33ZJOr64bgHNq6kgWFozlHLFLn4J
8S5+UIhXiD2t8JKLqDe3fuxS/dkqvrZHBwClbsGm1fRyPNYMao+eau6IrCfghQLUpYCgogx0Iefb
su0yJl/jtwxKL2j6PmMR0PrkqBIywBfIcPNMXiElgOIe3uVZWpx7Qx9vtTaeT2oiEsxVTM2/znvy
atOSFg35EVpyCeieuJ48uhiyNN266cgYKLbJaWAit9eHinIiJraI9h4R8Ebh0O8thumGlbHbZiPJ
pkSSmxceo+v9ZKryDDbncGRBnPYMDcRLaonqJPWN9gafBxkCRaZlaOBkuwSAmN4BPUJ3NhtK3yrD
1dZlmJdXWquLm3ay2ics6fmPyWz0W7PvkjUc/PKiYFpwLhB+RLbePnKt5BSosfRZcr3iUdQJQTKA
ltcla/VmKLN5R1GobTRRj9/V0DQXRiurYzq2Y+AzC1CrlAeH+DrN91+X+UgdqNpgdqfNoswD/EwZ
AvUyviqbntQSx1ftZoI5Qj5h1W89NIsrJLcvvdl7p+XSogILKM+t2oiCrgT8r9G/wJQXodg0NAKC
yNBKjxKrKj5b6e3ZQvO3tIzSSx2cHc9UNF9kdirJYrdD7dWrFq1MGDUE+6oB3efKc+3utEwcl/UL
tnXCuXLFqDpdp1puPyZGoT8QKTseHT/TN7HVdGeJK+2RmbLqr2hWzk8MFPCqaLkcT2nh/B/2zmNJ
bmPttq9y4s6hgE0AgzsBULarvWNzgmg6eJMAEu7p/wVKPJfiub8UZ66hRHZXsxqV+Zm9106eGC85
t560A9qm5DCObn2X6f3wYI70hoVjDUvAVLmgRDJqN3AaqZiMDrMTiR4VedBPtTYFmSe4pPM8PmFO
JQRy4XIOPEkQZkAFQJcrurh64RhpqWtKdhGJ1HcjkPZdRs7xNZi9etoWPfAOUOfsunSRt1VSJbdd
apvoJ4T1sSR/ugAR3M2vfZy6Cbs1tTwKUVhJ2NYlqJfcSI/Ul9VZrWO9+XncKQ5H5IHjHq2ffpvH
loFJE1J9daMVXvJCKLhsA1c0MYssKWNOkgyK8lo1X0oDQTA1ajVfW6sLmDkrHIC3OUyul2Tse3+X
Y7OPGRkAPrMyIwfJkNfS3M+zXMlW8Nr53ix147Xr41qFCf1AK/elQNIzXwPQ8eaMX9yWN2TuqUyS
auPhL8JLdrOuev0R6a25iOfErdrhAaauGo+NrPi0n4mP7rUVWW5ezW1kj2YxPXb5nHif2TPG9HOp
W+qT81yN+YSTwmsdDY2iUkP+BZFmaxQHIH5dx8XF5OefOuDv6gBL3zw0//uQ7Obr+P7lz1XA71/y
Y0ZmcNUjK0fHT0WBPZ4L/UcVsMkPfgzFTO59dO4ufdr3eEaKhT/ufQs/AJMs1ukeY7TvJcGPoeAf
wnbmiYwXGSf+8d8/C91JwfulDhB4yHkZjJJEMJqk//HnP6lE0sGeR4xn1rUb9y4jfduhWzK0DvlM
iYwtraTEFNecheFLI2gMOe70FSfrhKvqAPhaXlCxKPMDJPOCBNyyS6/kTGcfmq3k2FAU2S/WaI8f
hqLqoiGB2pS2i8l5PHpchy2cRfJvkO0e1LQYD4rt+ls9xuPt2vkxrGOI2vT/a+eu5It00z6rAFu5
COOIVSrAZ7sk9ByEz48YtCkXGqaDhk5NWxjx28viQnOZ4fUfcT+tcIqLXP+ESHcLlVmK4ot0NXmb
JbCRg2mq5lviN3q0uuhV9QiJ5wYNmLPCPTVLZzNaIfi4PfBZ5U+t3mnNbQOz3ElWR8spgVBMFle1
zNrZ4wdsiCZYkWDzQa6se9MjSdG38+RhzQsgNOUUIJMqh2hK0RaEMaL4Qz517pEwr5rIHrtBP5px
b91R3RR0HHY3D+21VZjPQ9sO7tpGE/L4QR4JEMrUoYrNxHIPHscdfMgu01cdKHPV1XpYEMpzYxFd
hmedFlA72b3RKJplUNTIvwW40LpgaVtqJYdtW9q99TCydwo6Zqlt4BEvSLhxIUfb30JAMvK7UB12
ZFx5DCADZQHPSEJHS/OYOcmikXvEQnsigWywmPoxInCHS0/9kkbcAxvOE42XEV+ZXVrGUDv7cXtw
2MOsc+6wLZ3JxgmKSrDoOQ+DUi0wTNYRg9UFXd+PEwduMZlTb3xIGGia6xuH61J3X1hRDhWxSMW6
lvH9Pwfe993C3x94RLz+5YE3/ev4XrU96vSvf9oNbKY6/sd7P/zf/6O5+m8CPgzgKcA7nKB/nHmu
+ZuDwgpxECY89g/bcfjjCKRf2uByQJW3vsnZpvk/Wh/zNwKx+OtI27g8N3fTL0feXx2BvzqK4Lrw
jRh5bUeqRw/25wPQ1sScSI/Hr9gG49bKyMoUyctPb8r/55zln9j+rCT7/iKAr7Fq8e/8D6zF0Ixa
6/toJVRhEgvn9muUusQcEkI17P76pbga/uOlbN4WF4ysqzu/+t+bihIsTwhXmkeSr7NyC8M2ieo0
tsFXmWTDETS2hhjRsdESLM3fvPx/vJ2bEQ0zqWts/CHj1/vELFdEIMKUR1Z4T8Qnvnpkmf31v3C7
kv70Zm4v4bBl8mld4X794untOm1RemzIo2NMT7NjvTCFBu4F7ox9gvz61y8GM/E/X8420bnaCNEZ
jOo8iD/fkFYikb4y+zzaE4LIpKiMFmmFVp0Lh+qzHO1nO54k6oxEDjpDwCYnYIYolS6oCgJCI1pF
BltmQlWf4qk6qcn10UcR5ivpOMoEIztrjjowpdFu00Y/6OiiT2ZeWZ/MfDpQgA7fattDj9INukkG
mt+G2uKrihDM2rpJpWIemRZWpPRlflnYmFwYNE8JUCsXkr4N8+lJOLhMkfY0qGg76z5O0Bo7A+IC
4bAEG+2OKPVkSG4UUv2A+pQccoSO6GMcuR/Vup6ooK9Vro3wZapvtls+NJn9mQXL/dA1JJ7BJD+3
+vwxGe2Jl8gFij2+J2rqNSraVR4K6ZB0UhuA/fPpK1N3eXKRdsI20thMsOWwTWR+tKDiZp7pvX2N
iHXutBcXH9E5T7MhZMzWBiSrfGU+6D/NdZ9Fi5HnN6svk6dB2FitPPpmf0xIIk9QHU/xiM6mjHe5
PqfXbGNClcaBjituunISXRQ7RqDDstXiiU/kRK7mfda4/pN0Ry9KKb5C08vcS/s9rqFuDRY59dx1
4tmuXe01LcbuFjkK38ebZ/MJnh8boy5TR6pIRgZdR0qfiY/wigTG7rpBto8MDA9RNfk8IpXM72SD
8iCfCGAZF2Xux6zUX+wG4fUysqnS0sxUbyrTJQ2mvhgXDfLyU5YySK4zIr9iUdkRYY49UXKZ4Z9W
rYsvCPO6+3Zl6Fl1/SX2F+sNaOvwZCsL9pyWGtfGbAmg5zwLWF+yvRrq+VBX1lvKqJ91Y6aSfe5a
89HuM/9eF0l+QMDZbbFkzZ0ql8js1XKdzDSZoY8XYU9ii3xrhENjnYmWccbsIB7zbXWFKB09z5qK
u8zt9+SbNvS3AzQo30g+IvlLT3zZK8yws13FW5053aN3B9ZHEaaNuXawKxSdQ89cKktHxuoqme61
mIwV08rgPOhteVwqSM1O28urBUczOtfEaW6rhXuDJ5qlc0DWiH5vxXJ577VGD0s+NBdCrDQCYIV5
sGY/RelHnxjl4G72RSzdSOqSV0uKLfHJ1whyaZBm7uM2Xc6z5sVvXjGA+PESaBRxPF3NrD0IVFUM
bUkzOjA7QE1eVGQf2TpTolgxCnGQbllk8ZxXM90ibSxvH+fCR4vR5AxKWNoLN323YuvVN9YFjfag
P8Di04/maKF9jC9w1hNCSnU7YITFZxsK+WA3ivjFokOqpQ1RjE4okp6xab3za62X7T3j5TKq5fol
w2fiBUQnL4EXJ+Mp1hIWRJp+Py9qP8zEfAABz4OGANDDirYihPYhnztDcyuOp0nDsd6Rw2Q21ns/
orNp0lbs+nkv28R6cpzWD2uj6OpT7Y79ndJa651z2ztl1WQd0NwyW9kGDGmq+A05AD9u4rIYTFJm
sDc2hldeOJDWkzH71MWm89Y14MHwx2rBxFQ9LNvYZM+QXhjmH1IugKAaWVgGySaVKyujvukr71SO
5nNRERBsxkYdJl53tkn1ilY2zlFcaN41GX2wlHwSXmW/c5Vpv5Ov2dIPWONty3zSD5ySzx5HgrjN
FuYqhNaXJ1GRBG15zANAe00fGkaDLP86Xln384WQTcEHiHySedv+auWrMUmdwfxq31srQZtWidbA
KKu8DwAaWwe3TIedqHm+jFnMX2gYtNsCjCpvcx0WnZu/OCkcqsXPmpLpVKlCw8awlcPF3ZWepOla
XfuCAnaSAcPCkRmZpx3Bs26Jtu5nCJQMU0ef37uMnfzk5Z4Ls46Q5trJqh3i6QXf0pIdQU5tRlo/
hTjeNFcNCM2jMzjOrcjgkpKhmGCH2lUJXspySXn7x3R+Nji5kBL7HqPGpXyysPqQhmq0ZaANhflo
S7ETQC5fMRDbH+dRpDcCx9JrX1tRU2QEUeWERN8oox32RQUTbcAac7SLskMyxUPG5fmtLnqT1WiH
xjqJ+xP343QayaQj02mGJno1GHBYcLGVvfq9rvhnqvG3Rb6xVYl/NdWY/nX9dc4+N3+u8L9/2Y/J
hr7tKjbcAIBTtDo/TzZ0ND4O0h/mzqh5IHf+u8qHRqCD4wRrRHUGdXRbQ/wYdBi/WYwP2YkY7Cig
nXv/TZXv/FKXgifg5R2qOBh2lOH2L0UjcsxynZI6v3QmhP130g64omvbHeydnvpazek8cZEt0AWb
vtJOjYkrqiPy2q2PzZQRjKP1y5fOShRjXr3FN8x0cL2aa+F+5VPqRkxpRbdKqMuJQC2B63pa7EeN
mbFHoCXiHJNtf4kmlitqwUvr7GhU89S/1TNtcO/HRo0GEZ1iwPL1iKmazGUxjYP+ViKGzghrsjVT
kRXX6HV1zjyNMGfP5YoZWf6TeJ3gu57TixgZcnqPKWb8ZiJ60rOwoRuVPVCO5kTE9k89dhdj5zGr
L/XXTLoDkru6HT2SoXqd5ImrDOet2q26/JxqhC66sl3ucB7UbrguU86Xgp9dP+Jad7PfDTf/fAD/
5gNIg7vFNf3vH8DHTRD3r/C9a8rszxK8P770R5vt/YaTWHfhceu0Xj912p71G65WRwe0t30Atz/5
o9FmoGiyCaQeogtGd+/+PwGexRiSthguIoZYwHl8Ov+LRpsO7ZdOCmo7NmobHC0/h4EJ+8+dFKG7
BIBhc6Q1ddGf+/QsU1jXxASnPLV7UaNaCVmPePd+ZuFWNLMa3Srx1NHIKg/JtqWQW8eZ9Sp6Ej4b
YdaPYy/ijwz35rt2JZISiMLqHNtuM/TRyjlXmTY2kVvUzRxOMyLuaGDA1Af4jXzrwswrvSmMRkOy
ywiCVYIs5U7i+QIqu5DwGhZKpHDCxrz+BgQWaTm5ufa+wFFzmxr5fFeksR1qzTxqO11q1rmLl7pi
yeDUzCAJx0tP49wjjW2gXZmU5204mLF1UpVlnafVs07+nEE2m0s5vuFkcv1IVvHwlVchGr2za2oH
MK0kInsYy1K+cbnsfPajpzmuRRcWYmiY3WmTc8w2pMnOWvXqW8Yv/EjO4nwnahwZO0Ja4y+rcKB0
FMbUv7YrmfEhUz3waewSX+tJLx5YIc132PHT20nF9VPbe83t0KOMuGKlkziRrUxiAdnFYLYrq5Jc
ewQaDWIrJDr3c8HPJQWxz0FuxDGWYiTacwCczb1fydr+aCSedxeXSIYJ4u10I4qhFteRX07N3vUq
nBire5rbqr0tDOnfOcyb0kvOLv3Y8/7txwaxPqpqeVjTdLqkymf3ko4gTFBiNI+GIb17zeZpyQvU
Tj5EZaYcuDIBExtPW6rtKVv47ZCWSaqLcpvbopOj9rja1bITbm6c7X6aQsxZyo4yzMY9gRegNGyF
9s2qM/LM10q+daoxX1t9sVFPr9LBpJ44/ReIWOywhnRAXDMt/v3cYhJYFtt/NNH/3s/WOic7f+40
P3So5c0Y4y/Wcs0xoyHVpndvxatcsPS7tC25aHu16PRDc17jUXFxm+AwYzt0yGKlXcipRvA9mQSN
Wvrs1bgR2F4Pp5TwwwkXSKseXJS5xSWlr7nDQWxYAZ5x8VwbCxmovaZPCdQXW8OfkecNCFGByMg6
JHQafgzsIZ/aJdB4I0hPc7LGe5MMKiju/EmGlPxWzO9Hm8YAf7iS0w7fprdPYLeZ6hg3NNPnQbRK
P5VSLtkrN54/nAFiOeCneXw+uHGiPeIE7EMgNNduVY1X2Tj0r6msbmLfSi6lIo7wc85MYjTRDlSN
rZ2TSnfRCTJ0f3YsPSO6fUkZ9AwrQc+Yo3XBfw4W/hdUTNNLNphZpPlpc93nKalHLNRyZaRQEFpT
BG5uwqMoeIZeQMgk4sjHW3vCZRgfmq7jjsTCX7Vcm0YbZbkpty00dsSB5PcvqAFN2k09Y8HJda6i
heS8Kw312AmxmBMtfv3QrN5lyPv4lI9GH/peM5839u/OZUa9s4eUjX0zH9AIaaRgc9KUMRvoeD3M
HoAEkCVGsDDcv0FV+jiQhxm5yXTwhtx5YYe3BLlSKlgX1dxOnv6AztkMRlAPpPfRwya2pMwoYyb2
rUj2cd2Hfe7UV3rd9l/zxb3RVzN+o66ejkBky8dajN5tPjY9xGQWt/AJxjsExhYuDA1fOp6ugy3W
m0x6NAC2viWY9uV+MQqcZxpfZRQkhjPjaNoIE9hbE+OkArZ3u7bd9TAVcdia6RjSQncHGddEiApN
vyZtdroVfYmdoW8++Zy2hzozvF0WL/G+6YY8rGOnh/vIAHFtCEsrx1HbdKXG1VJuCAI3+diQOA00
N80A6S51hJakCcqh6V4ZQ0xHvUqGZxb7sOvpKA5JN39TnSgPS5ovu6HDETUaZvzRKhx2M3Oc2ieR
2xWefubMJyWaiQCayoZ4J7N27/uoDlmUoH5sVWGfPYS04axp7r3CL3fIVq6mvOoxJhBDxlMhVvdm
6SXr6LFYs3znyWx48ImMfvGBB++sDSBM+ZsysvLkp7opmiJYWTB9aN2y2hsKTHucQZIgq9g/NAjP
3lq2PK+ElJNnBpIkbHDZ3dSe2VwBN+nIHq28e/Kka+gcs3bbb1vuRFZ6yLJO7ZN+FTdAXQykofNQ
GGdnzpOLX1QerJ/akWE5ZHjSsJ0QSy2JNYvsid23w1ghxGZt3VjMkoK1SrdM2BZzjwtQ6uC2bnHW
ugT3YpuoQGpKexlavX/liauhjaipvdKt7kHEeXM/r4N+YxEPF3lMaYQqeQzsaa8TxR3OBsG3ptnF
2L1t7dTFbv7V6u3qq6q2aOoUYVI4DvGE7tgWy7ne5vhhvki0CE5mPDdsyR9Sv0APSoG9a32J4yk2
P2q++pZldfIBACNt+cIGrLedZww72jWfKWLSLGAYo8E5ty4yfkaUfJit/GMs1GePad0B1fIQAOoY
QytbPuCS8THXNGbkut27rJh9jJZ+wm9c7JD2tV8TNHhBkWsN8VJWfhxNVTehuS72jlWCcVf2otsV
/VTc14a4qZOhvlRrp3awFVETQqlisDmlHXm2vVGtN8kyxDvK9C+I0WFWRZRS1Bc4nbHuEGZxdA0G
qhs3QAb+driiKt2KGemFg41UCG+rtUvrOHs3i+JJM0UTWYwjPtIPZMcm89yvndE90Gl8YyQJ4Tpj
hKe5bzUCiEg62G/nQnfP/hKvDD0RqbsWk71kBQ3qqzP6mpizs213NBlF5CUjovp5qU7W2CICwcma
C+M5m5biUvLMBwhXjL3R9T5egiENmaIegH2052aYH+2VGHAD0EVQjttYNl+/DNSf4WCp5jH2gMdl
OJ8YHlbASFjvjTtYRUOw1H21R/taBZ3mfY4T84PBsvZNl451i9QN1qvn3Etj4LlyPldmZZwyjHe7
FrH2FTrk5kpJ86tbTeSdG196r5BphIKZ/Ly6n45eG+dBbxPmnkm40CNW0QMVi/tgaEsSpeWU73Wq
x1uzduO7DrFnxy8dT8OBxJGbdOntkCg+HlHDS1icz2aELs64sdr8eS5a8RDPqTq0U+awtDbr5kGl
qgnzHg0uylpHsAewudIvmuwFPPz1ZcBitRWb0qhvG3cgxHTyr8BYf0PHc5RmRUKVpt/GU3+7llnA
VAlaSO8yYak+diXyorWfn6Ze3bXGcDto9TXVGnQ4sTKxGtiso88tqAEVaclbALrjIddjAJM5DM5d
27nUkDMuopJITEQXmItLv6wV1YpAuS5+5w3/0/j9TeNnWgg8/qrxu+HOS/8VvRfN8Iuq5PsX/tH2
+eI3ejtUpYjsAFWYG6r9h6pk05baeLJ0c8OO/mnD+t15JTZAuU5DoP/U+NnObz40VtoNcu02fOR/
57xy/7yT3LaBtgVe1XRN+kz7+9jo5xUa88KWC8o1LyvK2GQ9EFbNOYe7CKfn0l+DIPM59JBD8KFz
cg4m21rfNLMULGAy49iPrXZBIqF2i9SqPeDihnH72l83SX1M6QrPnpzcyAYCddWoWnuUNeakpk6Y
8UMTxClUiccRkdYzMLOhDlTDasFoJeyrHoeFwMUT8P2MvSnRXAX+GFuHXKL34udGLO4kxyJLr4VV
dWfTt1vsnPH9tMrbuae15H3cbF/GUfYtbRpS09AtxdmwGTorKF1pIr8oNpWRyts+rMYOrJNVL9dx
lyS7aUCmMepMWgRXcNlrO2B0xn7R1/WA+A4eWGIeEJbUr9g1c6rZAlZRae/KubvtCu4YLSmGdySu
FnjIygtbp2VWXQlev8JqwTtlR0Pt+celV9mDm6RNVBnQg1rAJkAWl82e0Y5kneW33eLrrNiKdYfw
zAgUTGUOJJK9UmZ7UZJhTpkQsNHKlv25yNzr1KBjMKzqwYeQuCPX7uBX6tja28qnNLGJsdXDY5To
kRnrBw1rUEiKxIszACgbMezscEoM0YALgwOeY6hzNMGEW32qevaZ88xCEUf9VdtlS2jh0GpWd69R
xu+pnOsICoYWkEPhBjRiRz/2zwP7n9ArTHaExL+/gOxuAgIZHCouTCSWmuc9tmWfxVK1nMwmzZ/c
HF9ZD+iCu51cBYbkzh653RL1s25HNUJujsXkMCuBXYvhyc438o/t3NpXUIFOSx1XACcsGSlgoIFV
JofUUi5zaqBrJRLFIpdPTS9evHm95ObkBgk2m71Wk5tr6GtKJVW9r07+EUaPfcihmoUTq8AdWwXt
LE3/q71qgAlH34l4JrYZfiAmHgmvS8hjytnGJMUSmhtbr0iGcPSMNbT7Uods5pykmRsfF3tlgtEB
jtOKT1QkM6Rlr93lGWNOp6Y9XgnMQxzKs4CwWNJttPYxXbEO2ekyh3rJ/yuM7oPWD+yaXaLYsUcA
9GgWeWBnY+8ay7f3ApnRPrby5w7dxHWtp9Xe8j4lfq+fSfaUodMK7Ql4ddWHdFt25JZZ9lCNNL11
L3RcTBvqEXPaE8poL4IeXjysLOKjvl+v8bGWe7xt0w6niQClyNLbMXV3V8/wTQdT0+8ypq5I0opq
Z/Qw2UAFmRF2P3ZZbi5OBvVlyPILfpyZwP8YzSuaYBVpjHefafZ4F4myZqWRw3hL/ClyJgoj3dmu
SifXn5cYL9GggUSpRlAB4Ond0Ff4F7Hm1I+FZi13MQ3v2Rh6ClVf4KsMgaSkO9F6IDKHSoSqRF5l
LZjc+VHVxWVnz1/ULnWTlYemEDeaXXzK2JWg1PbK0yhRuypv1CIXIOB1u/bO0U1LJO+W/o2GBUb9
BPx/k8tTbw2PupedSCEXhDC4WWB3zlZ5y92kW3j3/VkG61QKKJHzwC7a/4z/6yHDtBgb6g706hDo
eWbQempfCUFc9kC4rrrBvWQTfx+Cw2ESgBNru673kAXgtnR9C2KP7VVKGHVg2Nm7bDBJJd762LMl
PbpjAa+tYDI9eWoIDd1bdmZG+dzVbLT1RHTXi+nuVWW++3BooH7kVjii836MzTQJK9ffKQiTJITn
GKXk17FHKueuS3zjEFt80EvMjhgQi31emuOOIOQeaF6BGs6vvGNq4b4rzY9C9Jc8sfNT78wv3kRV
5OLiDMvFEicFJ+TJ98dXem+oIq37VaTMfsZ4K8ST8sk01JVrD91N65nnrEHE4DRNeV26ArNDd1em
MfAbK/VCKGPfYEDpyBfsmPmVag62jXA9Rg+9k9NQXsDCdAd77jxUIbjZSkQevZV+ZDzlP8HfAu5b
G1erYA8G+kjuB68co9njFet1fUJvl931GH1yg0to1hinFaAOw8JIyn2nHCfQK+exZeEZCbzxNIT9
KelQOGMt1vBnKnOrCfUIBad4A2/+YYqVOrqL+6VRJkiCpATyZg4TZKJZ20NIcUK3Gv3boRzv9MRl
UmHb2w8+Xbeyj8PBwfpcxQ9NvjaIP7P9LDPiFlBdnIxUe1V+m9MLzl8szJCchUoB/ls7zpqsQ0If
M2mBD3ROkYeQ4MApN3nAHFSH4B0zIV7o1XL2iTtZewx0FmnUrXFI3Px1GjMHXYP3tAz9VV/ILmi1
5Julte65rMt4r7kQC+2WRsNpXG9n2JV+9lpaEVCDlMCcqvtOdE0EDA+J/6dS9PXwTIJYjGYCN68k
aWietMxusXvhGZleBsjG7ubLEn1egl8op8q7jZ3On5j9pmaxfchQ+Di9RQ3eZNiL3VaY8bOlptpC
p7AsHW34zukbTm8yg1YqfiwbgPoeLLtyRffWjLCg6jMowN71wxyir+sEdV5mWgoFomUK1f2zV/kd
ov435bVl0+P/VXn9PLynP680//iCf680t70lokDWFX+sP/5dVm867o3Q7UA9IJjFRjT2Q7jI0sQw
XIId2LH82GVua04WnZu7nwULa9D/ZpHyHVTwkwAO5TeKRWTk2zaHMuzX2IKGRi4FZ71c+/WqYRH1
GNrC5AAi/VJVtnXCNlQwO0mS9gryLBPqBarJnGFWWmTdHTs5NVsjOd8xUIRckBnzQ7oszh1VbK9b
QVPOWexhBZv0jTBUVQKB24PmLjPKZCCgnm8/p+goqvbIMZ5DuppGPDR6GWu3G2SmOjddTtsfmtjX
vW9Wi6tTHSe2U/N4wklpZPEpdmctP+N5k+NjO/ImP2p142IAs1PT3iVIodcr3kvbuvUKmlWYyCPc
plYXiNPMRAbkBi3DA1YndOCsR2/iqkoP0jVXC8i1iJ/qykyfQBlaR/5RTVSuSvuE1Dp7YvHZSfif
aX4/N87NMHfyBK0k2adNrN59Q0dl12OxwQLSZaHQuZ18gOUl1/680refc0Y2Dlc04W6zuZsmSPFX
bFs3dTX393yTJgUaa+7oCQ96oSXLowZoFTm2nhRkrcZsXEz3YAIjUIfxdwm3oSexgUOkKkZZzA+i
1LPuuqW7qPktVIS3VOPp+2P+T8P9NyeCyecFB8T/vmm9Lcr3tKn+3Gz//kU/mm37N9AiPHsmwgRQ
Ij4N/L+b7U0DIQSfcRi+KBb4ox9b1u0E+Gn5+uNgsNBFs//waOcJsN2Wr//NhtXZtKg/nQwGsZik
6/g+aSYMaI1fM3Y6qup6FoY82wyqIssuqVjHAc3m4N07aZ02J8fHqBAMyBIQIHRCabDonRxhgjDh
U8xah3QwrCo/iw9Mdq3uCUBAeYXULcvvBlGDGeky981ZRX1OqUSuhik3I18rAGkDpqjOCOVQ7hQ+
lnGWppe8lRqGjrQF3LgAvTpUCxf7tIHH1tRs95CuO/8NipvlHQGrJEhc5SI+jNOsvLuFbTVSzm0T
aDYINSzUDXXoY6XL3sdBSz+oruyrY9M1mB5a4A7iMjh6OrCxKSvmpkqnb5/htAGVnG6I3iYKZ4+E
am1vmh5oOQEsPQhtaFG5HR+RGWIb3FWY7BH31ihJ4FzgcPdhDxcKiseNZ66xmuhueT8lFtRKsRWL
QcXT3I+stEMjjQ398wSCeFp3RZo5QGALdKcslmpKkSKsVLdqSyBUbdUBc3ytou6gfGSW562SgB/c
gPbKWndM6jbsMJKRRc2qTjVr/mWNl6V3MGFWyeJEI1sJBrSmPSYHs5jj7oY4BO2kTyg/dZgewepr
VjAh7Q3yPq1PqQazNMG0QtciVBZYvb4yBq+ne6OcnL3w2+Udggma2FKV7IQWdmZNj/rXq4oLaxDr
0DCcPzXNoA5FPcohkHUjGN+WW6k3h65KUbZWNRNnkSa3junXWPHLORI41SJ7cCzalaQh88iP77tq
qlgYaAMgp5ht0KqN7W2Zi+eiqZJ7JNf93ZSO7j0jgvENh8wcJT4y4K5N5/vt8tsvY5O90BLHd6XZ
LPAXWs0MJ6W2oAozjiYjc298v4hf0na2jnMqtFsN2Dw9DXvY/eh21iUWcXnQcobrNJ0MU15a6TmB
G5fiWQqjfmQJx66rilMyRhlKWXOYVZ07hwRErqeaZlcAfeurnaKLOk1stQ9TSZqv1TbWlb9ujCqj
daYn2zcYL3lth21TYeD8ZkywQwMMORg1k6aud4XZrMFC0XDXZWzBu8l5yhGh9rmywWpbs3sxlhbJ
Zw4mrA7iTo23ivjuK2Oem6Nt+yoYcub+Abam7j4tRf3S9XPN5QJ9cTLTV0PCER1Kzzvzm652AMvt
EM6xd70u5Xwfo6U413QpT4lhrR+UtVbV3udu+5w3nX6lrTVUbSktMqvL2d/befsV5Xp8NBxd7tiC
rPwG3RwIp6c+6CIvXxdWX6/WNGQbV8krXiXiKphAfMKENnQH3QWI4BO0sYcHfQWrjNbaoxPOO2u5
rf3aOU9zjwy0XgpwRHytdmvklNCrg1oqYAqa3dVxPiPEbWdwkYh0eYohu6WON5dBBuw0sjW5QJ9X
bTjFmKR5XwbIHoQVJiDLETxM50b36wgeiPliw1FjPN49Z2v3mLea+2V24ETRgG4OYGfCro+VbWVY
1OX2VYXf+qIPzAAFW97IzZKTb/fuNTttyUdD9Y8rcJTI6fTms1B4Sttpbe5o/tZPFF2dDIg4mdHH
syNLaFCfE7JVQiFLTPPMHRa0qn5yzYBXvW1Q4Br+SBgX7PPWgqldmM8w/7I2eaeLzL6WE3qwfpQX
U8UTC4RpjtJRQRZJQYhbhIJ6KOCn5QIA0QM3K1DUDkxM+MTZ7CsMSdfXNQRdoZPxmvsi73vqosHw
d6WajZuxzzZoZpzp9IrVlM/H/2HvzJbjNrYs+iv9A3BgSCCBV9RcZBVnitILgqJEzFNixtf3AmV1
U5ItX79fPzgctkWwUEDmyXP2XtuM2vG2HESDWiEcrDtmc+7ndMiZFndxB7vOhZa0YWQ43QotcOHe
FPZzZ6vywnMC5Sxse9a5TseYFxoFc+rOjRD5DgJH8MLDmwytOUvgu5MfdtawNiwbXWgTIxLP3Z4x
7GQwHTHM8tzENFO8wQa9ro+Ew7rFrUGfAgseGHV+aEiICdJRO608kHFivGSAHy/NXFyzpbJfS018
iavavDRQK0NQqZl6Zh6HdgVYKc6Bj0DCcU+elSKk0Esn8ZP5JVpmbrBhGdOM40Opqzu8vzQcDQLa
6AQGYBSdaBvjitnp8ewxhVLlRnNM6CyISxpIzNE5S/uQmIA4oBuiDNR3No2/0Na3vO8vCc242xpw
+Cqqs/KesBhWkEhVxyGhucXk3M5OdokTAPJ7fyoLPdwTz0iwl5M7LakiRnnDk5uvC90bruOpVF/q
kV6Xb1ZGRtkj3EdC5sSR3xAJP1QeYLK0i+nV2Pl1Hmj2NjOn8mBgpV/pjT6CQtfjSwa9ksDEoty1
3dghiBnbj6bCVZK5JVNumX5qG+NzUlfpamZ7vOyHnKGwQ+jQtXAxxRTAktdjHpnE3I3NqwHLYNMZ
U3eXgNLZ0A1QmzIkFFS4MJFhRQR3HKmbs6PLdjd49FanJlZXyPUtY5PMDMJ9fCLuSlORdhi6CxWL
aGUXw2elE4NSj2B4w8FNv+SuNDbTzISVZe9T5GZfVRo3B0tju9dlumBD+afAlh4UdvrHTGH1g55k
Yt3Hhrk129i4nCstefESaKttFmmM+AsQO02Q3SRtZh3NJom3uFfrQ0dBsulw/OwtUTZbDjbjmvxl
e5cigLiI8xIAfjbSE24NTVvrhNqtcKv2G4s4lZfWHuIVv/s9rgtj1U2Rsx96i3AD+zQL5GwFiSjk
MyB3Kg37pdarm65zKR3o165ApqFa0TXwbhpxKQImVURjJk5nKowMEFKql2dZqRupEyvYoJ2igU/X
CJiuHhW3ZPqkRzRA4Rb/r+vXzIJ8Jy5MMLPRkeHrclbJTlauaUgYxmGXOZ23F1MSgg7Pb8jBuYZv
GG3bnCPTXGoAcbLpxus7Yw0pJNs1kBeIwAbOIMKSRlLUIUEnpIVFWFpXWjtCXmb2fE/8DIkHCSp/
Dttf64CMQRpoRAzmHe6ZuLLZyNKI/cDqbgZGXy9xPtWEHvP4ETuzd7Av3zgaiCmvhU7W252BBajq
DmOuPExoIb2weHaPeTvdZLG9ROU8/Pcs9R95QwlH4/zxm7OU+kr98r6/gpt9+SPf+ytQIeHgeIYk
8dRiPIjy9PtJyhSMNMkIRbC9tFcWWs73/orzh7kEemIMxd9oLb2U720WYfzheZ5AR+7i1WOs6f2b
05S19Iren6aYRaKZ5aBn6ybISIakP+pV06bjkN958XWSEofirRj10U9XYepceUElxI1wajLYMHah
bwoCEhmZkfWxs0oD0IrjmZkRa7gEKuc3bZy21i0r0eKytmnvpzrsX3q9VV+k+3Au9OG6zWr9S65X
g07LuwEouVJG5LKCd0aJprCk/ej2u9IT4SYHKXtcGK2vFjxdXEpN7X7WzDRejWAljjIVtV+i3OB4
gVcPZFmwC+dyXltepl+laVwuEahOh37HVKwwc1YpqK2W0B6krn12ceSv88UZWKCqAJzXxwgp5uRy
hFZ8kLxkn4YEqDnzQaaEqnCiWyXdFBZYOU7X+AUDD0jikKuNVfGJfZc8VZdcrKxae3oEIYAzIm2U
cNWGg/M5Rub+0DAASc62OWrrJq7kVcyKPkDMGxmoZM6STCcj5HOBN3q9D4Q6nkDrtC0SUixET8HE
cqBRs3X+NAbhHfPowPMZVHHmmvj1D7ETRBfzMI5PIo7Zoh0x6ocQ2vOG4CCMN+RMQAmULUcXZgVW
9WFSVJchkDMqCklLS2sKvYS0BX6NNvjs0pcaZEenW/BIJCTMJb4cI3y9id00CkeZnD62nJ2xvime
LASPfT6id0VNHOudtWl0SiIApNGrVEzSojBO900suu0QWs7aruMOgmYkb+pZjIyBozRcm1NLneYw
hYZwh/sor40bzfYAefe5cwyEZG6ilO18GcCbrmkfdWe6BDPz6qkkpJFpsOca27rQqkvIfsl00otO
l9URJ9DgViy/BQFuG24E3XDYZNBbAIDTMpiR6IlF0TuFBedUplh+lzficghSBrR+VNCHACdgCEus
c/rj1k3XhHxXs9HLuxzh2LCW2uhVj5nqJZ7SEpbiFFEU+kQJYB5l1iubNfFeDfQgxqDeJS7C6Ete
SzjHSSZTyS4+5dplT5+uwXc3UgJqbnzZF2104QTF8Ey2jkNh2wxIBCqQ/QcyKCOyBogRRLtGtFhE
zDAnxT1qiIxsZYNidDXgaGz3usrltgjj+Bq7HUV2VPeIf0oINrzZgSsDXFZT3K4hOmDwq4Kq7y9n
gFb12tQQApcR3+a66hfQKPlXavYTziwhyms9RpDDJiZP45zTfmhsfadS2aEIsEI4UYbQ+lUiKc4z
TcZnjSlTDzshyDjlGLqj1nnmDk8mQsldyxwPTbDe3M5jm8w3Xqe9aLNX8E7BkIWSAWuOXmZpNYwo
a5IJtmE3lU8jqRTCd6eOVijVGfOpoFLFjn+ZLAwkIvj2rEQTti1vLA+mzRxpFWeZ6ewyPTIhMMPQ
OVhlpV5RrD7YHVR79EHNfNenZl/thzQySnR707h2K824sJpGP83wOG9glfM+BsJLCJUJWc1sONOA
bOtkN4+We0wgxCMgG7RxvBwNutHSaop5zZXg1ZCFtMmMMKAU57sqt2STJWtzFtaNBtcHA3IXEbLk
JeZF6RTexnITzdtoMS3dtYiIn4S3FK91K0NM26YiTD6rWibPCdKtB0tl/Udq215tIIML3jUxEgSU
zNYmNzidHtBkiBVstKTZQAsN1QX/g+g4tVWccmzTqabQd1wkkQjGEXDDrSbno2KIPWWC2R0ngJXJ
UDvknKpC+Kg94gqtVoxiA0haGPNKwkxIwiqqDq4lAKx7Y8LjDNTig+ARxq/fjMxPvUI39447yBsH
qeM6bINp3ZoRlmkos/oGDjcBgxq47RVuxPG2CBpxJtCh6wkxIg/0NKiyPKGQdpKdW5fWU92OT+E4
9mQlIvM01nTgM3fV93rb+B24zu4E7MQ4z5PR3OZJmXCuZv8KbwhxDRRjZpFN84TaVLYSWhinuzA4
1g2rxlm4qbH9bz31H9VT2HZ+Kwa7jcovX//n0PwSGPztD/5ZVUnjD2PpPjMWAujzTfH1Z1XFf2I2
I5idkwb1Np/6XlMxs2IYI1An/R+i488ONTWVASqQ0uWt1PoX3elv/p533WlBOYffTCAKQRKGumzx
B71jDdUq7FTueSVcV3CpyRSVtI04a21C18s3sWk/DXnfn6AHYhTtqqcstJeGpjybZZfRPJ2jhR0v
ck4ZeYF6QX9ECUtEXZXVybbkcVwz5rEOykAIKiZNbpNpHHyCKM5V1pMNMBrXyTioZ8/KT87A2UYb
dkFLFlqrbI85Um7TzuTFpMX92uldfEaNgKtWVkjGCpKadM2d/dE2IaDp80Xp6deOgTXHU8Pz8h6C
nmHWLYAGqTZ+bbIkXees9BtZumdpIfsHzraqwuLVS4vTYPQoQolqEHG3FWZ6gt57LZLpgtk7nd9E
86l8nnEDIDGt5xebs1rWGy84YJ/qqdlyqCQrN4+sD6R77mPlOv6gwykrmwXKqLlno7We0j57ljq6
Nj0cbnWVnpY70ObkvmG5fU2qQiP/rE22VobS2MoRbnXL4L8f+vvQGm6XUcIK/kZ4QE/6wm7v7RbJ
dhgC5sYJfpgJaV9pQ8ON0fWVsOOjGXXmakzHe4cm0FCJp8hKj+GYPas6ecZtcpaRRdnjiAYzRHoc
RPxattO1YAPcTla7BTxb+8hhjmiQkKG2EQ0Ek96eWXKjiNWFmWyr1vdwIm3i1GtXHe6ui7aKMcwv
sRciyp/pLgw4LLFEtgjcVsu1KsH/oNXz9dDo160Jey5iuugigNJ6/aKSpbbq0+jVwma5sY34lBIA
iU3H3gORJGgm5hOWYnoEEclJvnUyFB+Wtk4bLtTHbrKOPDFfKjs50hp+VALpc2SP9zmekHEqcLhF
CnN+GT8Tz0B3zRwh/c0XvRnGqyRSMWgl+UR8zWe3tq48QA74PpEAmu1+tju1h6Z1j9loH8Ob5kG1
9iH6BGpdF9lXiwe+6+YLYmUjRpF8n8g6LcaqPAlI72nRm7nlV43+WITGi0dT1s9HxfgHWDe9r/ta
dfdizF5zqsEVFGeo7fl4bwVGBAairegIlcCDHS1aGUZMB22570bh0FkXT2VdJFvw/efKFpIuAH+O
z8lIBaHMYDlPsVQTp3MeR80YzxWNx08wKL0V1I+JLJagv7EcHrtsDAM6cLRBJ4+UT2q+/liXdn9o
wE8exl7DHR9N2QYhRX5F6Tpt9QgwFOcfTERaZr20RvNp6pVzabhptVA/yhjRo2IikKy9nChW0oGG
50DiTmKAjKZ0l4i6eEyL4DEfmYSsZ9F4MRE1HJ2i4CyK9BOdaJwrY4ZczplWM2FTVTupDZ3EyFjj
pqIhGI8qPLply/Rb1mdshNdFCQ6YOumx1OjRNQh0QB7az2MxqZeiMDveyiTaZA7qVjklfjV7zjan
yUFZXwbXaPbAGRQ8/nNivpRGWRHTlVO69xwTR9PYWpKKit8i8DlLBbDQUOyPZNddQQHqdqPJQzel
8klqzrkz6+EQ9OpVG9SFcNLju0P89bf1+j0z7qdTMau4B3qHEzavPhPLhUn7fhWPcXB0ILoYPXCI
RVdZt0tJfo7tmuLPcPzfX43T/Psz+NvVPDY0MoQwcLs/w348MXSFQyQV/VOMnEAmjmZmRXDSWdB/
f6UF9PTj7rSMc2kMmjrCDnC8P36uQRLimwRVuSes6NlbyCXLcpwYA/LThrPkgX/Sv9U6f8vf+1EY
DSdpgVi5Jtpo18ADL3+6l6FVeJELM5KgeTtCNNTflyMvNjnV+0EjO3z5vFmGJK9hdfv9x7V+Iv99
u7aH6kJC0TIw5f74eYkOGOZkcot9AxFondBkv54Ii1qWiwtqwJQ0y/FlaMZ+mw6EUyR9w3tLMIGv
oukl4vQWFvNFF0LKQbu197xcW+G72pjucDE4LN/MvKsVYx8sb8kJs+o2t/vbMQ8fdTvC3zOKc0dv
YLUkl+9su6w+hnRiV8Jlefj9J/2LR4jcJQTwhmPoqCV++mLNLCY51BRIxc1mK0r9Wvfma0w49T/c
0SXg5JcnCHX7UlqhUAfr+eMd9QaDxom7PKteJg7NiN6GtuxGz1iEC04saxwnpzY0CM/tp2vZ6vkN
MjwQ8nP4Wvesy0upkuCr8w1zvCA+CA/z0N1rnnO2VL+LXJZ7uyJNKgwBiNejSVVvYw3NQ5OktHiC
bq6r5rZIx8dRse13ZiyOKOBzBHstPMIifg1iRM1FmvEtjm65Q4TzGpTzoxt227lt2Lwrax9N9j6K
ingV5pgLLdCxyDmzldnN13KqLR/mnkGaiPZJ2QiQpUGN9fsv7C9WGGzqC0NMd6VJ5+3H+zjT3K2F
ZhX7eSAinHJiZGVjcu34AJr3v78WFfYv3xm2eIb5C6PNXuwY71czZU6xzMRU7O20v4V4dMzLf1ow
396kn1YW6RgA3Je/e0TP/HgNgE0p8Uw6IAmvr7ZNPJor2JAvy0qP7nHatSo4pqbYe5p5HgIv2sgi
OzKu/tAkyWcX0YOPAkghlEysPZxXNlmP1ama8pNhhK+zM1gbGdA/yiyH9oNtDUzZ5uYyi50NrocH
t+VfO6gSD2JCS5/Z1C2GYQHUQqq+NZUZ+ZZXmzvglsiBzfjVZvbq13F66scUhxnNCtdJKFCNgeoX
+llR0JTj8HhbFma0wavxzQ70t6ui+Is3lu/Cw9zGOgz8z/zxhhUgo8dyyou9kXFQ6NFtrWKY2EuS
Jp854g7ElFvYBtxzbjsV+EyFEd3Ir2iOPLq0pRi8FbTSgnngxIv+q4v0pyGprLVLMPsSd3EOOok0
O7DPkWcmDGxZiSrc6WuZTI+kt7zMje7HMr4bLapDr+YDK23ckbX2OFGI+VUQVTsrG3YAk25D2+n8
BEUASlQWvsbpYaBpUEgJP8b8Zs+PXqX6f0in/YuXhD1j+cuAJmsaP92jIazxyww92eBusabEGX05
8OsIvfODKvyHbwR436/vCQ5Yi2UNGrn7yztZC2uylgzRvTKbYmM4WF/cIDkG7FSewfcDboQ28sQB
CTp26ycJFWCYnZyUArArA8cvC7B1MSp6Oq4gPONlKF9M7ucmhWuGFTnzMAhEHtX+WJTW2qrI4k7m
2zGbLnK5bMY8ZqGVPgfDUqUO5iqZ9VPdge0aS3NFubrpCXvetnylb8dL+qYWXn7+R0+RscMIeJVU
Q7+tgq71s7mNDqOLAnI5BAVEgK6HNiW+oRvu45aDpJuG3WquOerZ83CvyEgm0Jf8Eau/N1Pjutbi
o2VRrRn08+IinZCQYCogA9wP+uWBrDrI5DgyN8tr1Iw2hNPh3qGRQ5Z5qvE+VUT41FRLepCcRkbY
awZ1zUZp9lOd2LxibVBfevb4oloYsbjiaYTGpxiGNDpESnGRiack6m8HJK0rq7T3PVQYkGlHOAXL
iIIXuG2zI4di0LDsLHHY82DydjhDe8oM+1MEyvuYGjaD/n5tmWoCTIEWfFbxbgD1dUF+wDlrxRMM
g3/aj52/eL2pdWyEUcx4hPVzIDAy/KRmVJTvGzm94Ci5bXT2vZ5jVmDzWi/119tRu2w9Y9t6VHpv
73wRtdtpaAafhIKXos6tNRi2ZONhsnJ7Zcl11ob1CtpoAW6hm/aZgbmyj1MMHaGINzC2wpday7xT
pfDLzyH7IiNDDyNGRpUvCWzSWGOSdnrsLcotXVkVAtC4W40hBHtCPc9dyMGQ/TDCMb1KQspsmXT3
bc8KigfrVuEuwx2SnfquuxV2R0Re5oybmGDAdT3MF3k0gC/JXTxY2kwffHpxGry1qmpvJacDXGbO
uWcT4ZDZ3VvIdZdqvpXf99f/qj//Qf25wHKoyf5+Ynn3xtn51W755x/8rgBlbClolNkU7zZY0KXO
+z63XOyWnIwsYuuENN+jrhZPpYBo5QLapjp8pw4X5h/CpXnMKQDe1QLu+TdjS9NayqN35QZheqjV
dUToMLkxdhoL0PRdm83T8TgEQa1dCGH0N0xY882ML+iQZ3O6kVXXrPW5N2+tzOl3JNPMGwOP+8E1
XCASaTncT8yYaObT3Tbq1uWp1Hvbx5dYrIBdAjokIGGTtuFtSK0o6EHQ6Fc03ETxOHTp9WBin0+H
EJEGAgjfcJKR/XlZO/MFcidSuuO1yMy7tkA0XlUmXCmWtbMY+uaecSNIE9mK9YS284uuMc9zrQeO
I69WheZSBt3N5KH8TgBH7urBFoVvJV1+Gydzd8TnBwVSonj1R8I4dqgN4nWSEbgxDY485GTdbpJk
buECBt62bTrM2mk5O+uQ23lWjmaO/iCmYN2PoGiY59WcNCedeItZV/pGrwRUC7u2L3Xl7pmT3FY6
zFmLVepEXNwFUZ45uxF6vNClQZ9GwBbr2g22rV7lKx6YcuMWhgIvntJBRDqKdk2t+LLyi7kV6Vba
mmSmiyAuKEHodEJW29EMRywq5A2jpmsAyaTZfFfbgBaGKXqEEmQ+0LZ0DqOQ/cfCKAn+aGoPlYlV
BudKTcRiZCW0Qm+1oD/1i74IrPmuUEibuk08lK72kmajQVFUZp02bztsL4z3CoILV7jgBOwX0pBa
H43wdFtbhXv2Qk/XsO8giISR1NdsMGaj9qz3407mBewLpoXyasyLFs9Aq2Paj7U8an13bqye1lNs
X8pU6fjkIV9stHSmi4DLET87gsf0rE2MXzX20nHEKcxIaPHDlH/aY9Jvbhl+0OKdqb45aWRQtA6+
msVjo+Y3v43XlPFiv1FwQZLhJgA+vyvq0pXhFcLLvh+2Hvnl3bwTc6UWRAeEHecBvwNhDFo/LckM
RHeQEI+/8i21Qef8AMPFT79lOgxxMZHwgDGKuAdjSX4osQrfDG9xENNbNATGZWIiMAAw8DWW8Ait
W4Ik4iVTInqLlzDfoiZah9SJ1ABOjR6mBgsT1kzC0B3fFsiOyFgkQYaAkLSKHoNvYRbJZBqrnFnY
1dwPTr+le0r0RceotsD7WRTHacnGKJeUDPSkBGbgxJvu1FuMBgqo8UP6Fq5hLzkbdUTiRrZkb9QR
KRzOksfR9iRzONES0sEvwEhPbxYQJBke45LmES+5Hk6jikemkrBwZL0EfyAMIgTEIGwCcjHJINGS
EeJWkrgQQPCS6XNLHIChGe3s60u2SPsWM8JphcgR4w0OqjctaAoSSeolm0TWglCx3r7ykj68D94S
TN7CTOol1+Rtlf/vhvhPG6JFV+R3G+L916L42jRfv75X8eA9Wv7Un7uha/zhYLNe3A5vm9qfO6Gn
k3dl4/o3XQM9Dn//PwWP5fzBnAnSujBp6b3td98VPJb4gw1y0fZ4nDGWjfLfbIVC/tKRwQvBLih0
ujIgIH/uyMhJWVo02AU55RC2ql0PgSrpN8TrDSbZRnCe2KCkOVy2JiTXvEGCazTEnUqoLvs6FzEV
aYDGGyOCcW4AgdOK0NONA7NtHYYOROlBMTsOnfGJ9YqojMmyrWcvLIyDWekAqT0brFgUCg7o8ktX
VO2ht5pwZwOoWYMKqFcG4jZ82Ijqp17XwcshIkS6PzZbOyJRMcMCxMLIMF8gT38u8CYdOhbGrR47
266Rcq2Tl73qkzi8MlTg7ospxsMaEXa0YHUIl0L2VD5FRlfvzF6bj9B7F1gU6vXPiBuqyB9zxmfM
jcPwVKqpfUiT1iXHa9Zvu0GZ6yKTN2j6vBNOqHrt5mBhyTBENAxFZz/LrkftR+85SHS1U6zE+yEW
eM6t6aasSsTshUkOq8ZOOEOduSqkR/53urbLMb2GpAz8JCC3kZGNu8nQf/hdWtt3agnaHGqhr/RZ
iEuPHNlD18zaPtBmUG1ppB3pC1QI52v0Gozv0crr5al2IhltaldDtzTQNyMAVWxMrDKXYZDbOyyl
+dasLZuf2sw3VW82JxlrIG06894Z8/FlSjtn0wzIzAOZNjdzig2MmJ5s63Qlms5qRNkcJ/JzhyOt
KqZPeh43O6OC+tP1cBoo/oLH3o3LLQug8wWhTDrRNTGTU2ijscrYIaLVOLb5xs1x+saR6+6hA6lt
7cAsm/QlKNC2zaV6yNhalffZVcXwGgKV286LOR5UWF5seG9QnnEQwmCcVA/oKpMHJDHTs0b7k0bj
bOsnrQRF7mqLDxY9WeTHXlRtKhjQPl5V0OYg546B7hRXltGXp2wwHiL09K1P47neu12ZYo6ryTFB
IHVlIqS8EDX2QQatAm1ADPFO7jsNjupWAYwgNJeNGwFwNw5H9AXbpDCRGsyjsraRqFx8gDXytbo0
8/3UuTC+Zs8mDlggClllJpZ+C0OQuU7qENcDzQR/NOf8WtPoKtto56KuqE/KMZ/LrJbBZW1lY3SB
qPmDEyt5m6O0DTTX0A5N3InA3GWY/5EM9d5QeC+zmGrmy8E0s1mOzXXTmW7+QhcbwhFBtXhw2u7B
xiOy5KxEcJmwrt+LoOFYqTpjE2aFdxxKaea+FzSwzyt0RrfVqOXJsGIrD/eVoJh5MLNBpOPa1lMk
SWuYsKU84vtxGw0ZXUKUKwsl9z3vq3kbOAndcGTPgf5xjuqhXel4ms/1JHP5gTrDrNWmsSfjpqCU
DL4kAZMu4tQ9nxWOHVFodJSBJPHk2liDYG7QbFLCSFdjnwGo1Fsv+Uxo7KTt3aLXcXyV2aD54PwJ
v+0JzQn9hUQkTgOY/8d8quznFDsrT4o+GSFm7lbvCaMfxuuileILsMM23TENRfBD9xcSX08QKxUb
mEdvU9gpl0QrrBCzjbpxb6EyzKEZZvRx9KGKd6x9XLFN0TX5ptcg0gEpneDZiL2ivJLuZJbOaqJ4
sdoLkLm2vi4Jy/BDOcoQMm/hXIGRHre2gGOp61mf+MrmHsMtDKb7bHDNC+r2RpEHr2p8Erk3MN+z
nFPhifqQxh7v/WgHaxsBfEsLm4yczjCjHZxyd1eSP3tdmNnljLtI+sqwSwLwFl4/WIBtObQiggvq
ykXIg19g3RUdmqLEMY+uVDtbK5LlXaXMNEIn3qiwtLQtVFz9TmZVsnHMBvyGNdia72hFweybzFa3
lxzpnbr/aCeBCQDM8i7wvll+ViuE06MI6QaDKfPnuQPlkTfz9FJP9Wf2KHWmmeJsB7koo3pwn76p
1/pdOBvBdsTx9QBap7kRqHPYHIoMcrZsrsrW1SgQJ/3YF3rwMnNkZcpjrBvJWJ+lM9jn/KinVBrx
GgC6+7HHGFL6bWBW+8Suxws5y/lEh9b1w5q4wGqYEmhiFjC5uuzPgqg72FKCWb0+J6vWihC8Jj1J
ygkMsWtmHskmQjfQZEX1MMuyPUxO3+0MVcC3gVyMdNIAvjA3SOEGDipXEuRnslaj6V7EFku8hzJ3
Dc618Gl4jnejJ2zfNCChhgBBrpFjQW5AFrIRiRfuHD4APkBkDz4mq4ilcRZPllUr9kLbq56BHLcn
zjrG1x79wtZu0X2lhDrsnaa2PpDXW21MrwzX2KCJQIgBnamizc6pPtSPHe/hqVOturZtUJ2MEYsV
+LLkEhJcvOOg2J9TEPYrSMnOnszYT7Ur4ssJLf2HADzkOQgMjx/SOFQC+YwPxoVWU+aWfm5GBHur
mDf/2k7kuPNMRz0zRQLG46Rrizn+DeO/kYCR3HUOOdg3RKCLgIGz6+ehCWu/GnMdFEapHyI9/EC7
zwFohmsIZrP0NaKw0NakyqXu1p7GItA3AmfhyY5j/cLSmsV4rELSF0h5WAsUHnRgjfYB2nTrgrYJ
oZUKOW48PA1+048OR0lmiisQhnhP4BMxR8hp99HKTB0j5KfppOtaLi+16ts14Sf2sznCEhsFlDdf
6gkrgVIpERhQS6ZI3lkqcUO2vDCPw+i+cci2v/lvff+fSMoslOvMBf6+4fX4VeVl0f5Q3X/7M/+v
JqOqJhrOovyAmw4J7HuvS1oYoQUifEd861pxpe96MkLq6EGROvv/54LvejLzD+T+DLsBsXMIQBvy
ryr8H1td8Bd42TwE/7SRJcq2nyZrroHWHEotSh2XcUIeRQSdhowo392T62+ts/eKh2Vu+66hhizO
YIDs4ERg0sKdWP77u4Za0PW1abFf77ukIB6n1z3Em4hrPxVtP17njrQO2VxjgS7ntvp2NP3bWdjy
ff1ycVyNjMK4bZKb/ePFIyfLyMMB4RUKr6RJpJqB/hS865xq4zbBD/ccgmJA7V7E1pr9Iv46anQB
No5yrHUGm9efOlCCbY+wwKq1+tilLLSNmzD5SDKwL6hKoE+G4XziQBHc5qSUrH9/A//yQwCm82h0
0JA0fw7Z0pWo8EzP3r6egSaMpNttcy2HyiyH6aG2dGy7RiqtjZajvMFlUX0cPGRqdonTedXG3kKy
NsfrEoG6r/czYEQvmrc9Z6MDfoB06/aAXfO4Y0CAOBaaaw6u9Pef4ZehBQ+BKwltRMRID/5nFUEj
LDjMcvAICKiGtdJZw9ERT0BRk9ffX+mXyd5yJXdRvHAGtn85tNoY4IBWcKUeeBrKkJovz3Hro2qt
+ka3GQH9/nrLE/Tz4+2B/xMmjzh8hOUJfPd4m0ZTFLg4uV4YqxtWFKqPLvQuf3+Vv7h/HMOZH0qX
dgDwkh+v4hEvjUFUcxkgDjF95+S1srx4nzbu/e8vtNiGfv48tknDTPLiwQz9eVFIQobwA8/gHp1C
dphlQ/CMxzMzTXxxU44InHmSQxxL2aa3U2+7l1XGTisgl99y1mBOY9v1jSKZCm9lD/ayMmiB4zIm
VC0kiuYItwkeN8/mQx8CDyA0TheUrMmAz1+EXGSsBKkLLsa2xnSaD4Mzx/vff0jrTQTxw7fmLi1+
bqe5BMp59k9d/sAMMmSMatwPeCP9PCQmha5Fc0Bunm7LtMHMR5rKmCliVZaAFR7eZE8MDbCpt/iV
iiAWcIJksrSks9T4FT4Y+IfONszRT3IgxIUG4UYZg3lnoKNjzx4yY6Uwzd+beupto5nMonYJhYnC
gj7BEhQDhsGgW/eJ5SzdOy1hMmFnMptcAmbYXSJgLIG5saiW95gkJhyoRNIAfDF2jVW692oJrEm0
BA8rocyoF8PgJWJcQmMmRbxQEXZTZcTr+P0SgZO7hOH0ATZSjvICoSfOHAeCc7ZqDTgDKVSIxxZr
T7aE6+AJ0a6oAacvExAFpBSE8IBOtHZ2IJIGMgEO1RlK61pbgnvsyNLvGZTkH0Ampq+kkpfQt3SP
HpGnwOv6Q7lwcopofJIu7Qy5RATZnpcdkikZL+fac66cJUqIjPMlWSSPhytitkA+J5n9rJM+hB8m
WUXkEWlLMJFGrxabZEzXWaojwB1+aygeNDi8RQJZnMksJpZwLFA+hEv8kQaZTa+Sy+V+gqBNaBMv
YUlNicnbyK2PduQMPnJFPE5pnl/i+5getLfEJSPX57PRaRRh09J11dlfVklOTBNaT/dAxWw9K5gA
10QbNcWhhbyDArqx7lOxBePBE7HEP3W1ZT2XSyRUGpkaw/oRkNditnkoIE2uyhS/aB+M4HSXaKmB
jKkosm7MgIg31rb+AFB58idtbF3UZOYXKsAcYaVR3UwqO8UBQYxA5jmuhhk2qCXgihKZ8BNdP1Ym
3hU9FMJPvDG8K5LwBMf9U7REZUVLaFawxGclyvkAFu7ZZCCxHlSTrLQlbKu1A3drKWVcyrEbYHwQ
ylX2M/FcugV0L6k12tKEd0mPGC938fsY+ZvRtlxA78R9pYAVVtMSAaYtYWDVEguGK0+siLIgK0zp
9f+ydx7dcRvruv4rZ905vJDD4E46sgMpJlEkJ1i0KCEDhSqkwq8/D9rb90i0j719x3vkIJHoRqOr
6nsjyXhsRsGGbYjAvyT0ESiMWbbpE8rGpFLGySPY/NwtVWRy8vRbjij5rs9UAP5/aS0z7Vx8mi9d
ZpayILS05R7SeiqvrKX0LGj4uvgGp/2CqEmbSMStTcoDeXwp4tEujdcMg/VXObjJc07K37sfKP3s
DHI8VmE4HIohImaVpMezNA2xbxnN18joh0Nv8f0ydIExv9S4UkgGDJR1oJ4jmNuN1frVtjITQtON
efrsDma9AydOD2aB/dktGyqqNOKXyIH2tvy2PmdTo4jMq9CsoRU+53VPTB8oUnuMhFls/KbXe8MH
kmqVWVCGNujvAwHtzQ31OOUmFhwK5kGbK9nYzJ24vjdZws5hzfEy+fZiaw6jveUdy2Pgw7eNtAFs
7NTUsGmm+jJHo/vJ5ot6ozOz7TdFjLlvZeK8/mblJP9hhJwxheXyaxqQ8e83WfBEy2B9rsF6Hw2T
80XZiBSz5MjpZODIhyfGJOwKXmgTl4C9qx7RIQ3efnFfJm77nOdOsSnMedxQOjLdGp4gOb+wnMPo
UvonSDZ4ajpFTwEeqvfZSE0SAV3WHsmbpEdtvvbLJj7OiMmvtHbEjZPO8TFQKDI0MRTIwh2PTnK8
Q2BTA++ccJtPS/bqxusde0tTBIZMMIBPcyBiRcrDzM/YUam+JL6/ZO05vJKij8z9MHS8JeBCgBno
MGyYRe5toV69TxYLw3quibQXnT1fmblfrqOgj4+cVTzcb35ERG8pj4PP82o5qf7OGXh4ygbJut7Y
7REnFOM3Zxt7b+FQ3BPy4p3oiDTuNRdIN5jxOF5QbMHLxqL3OqLoB5Hy0+4eLyL/hvDmXppUL8gg
tZ7N0CP2jyzIYGibvcptFF2cF52TN5lkO7AoWLJ3brDMuzuRttOhKmx/PZR5umucON02NThwvGTD
dF2GQWP0tgA0pHfX2EiLNBn2Ugw63XP7g+KrJLMgPYOxtzjzNIrsbqqJo+gqaW4kIpn4HIEkC1ZW
TUMh+T1uejON9lTNh8v2/h9C6u8IKWrCOJ7+xcCayYTWn7efJ9bLD/0+sdJn5FJD5i81tAvvxHH2
X5xUSNpWEOAMjxAfcbJ2ODn+ns8V/cJAChtFSp/vc3pEqf2viRW6it/GAYzzZGjbMCP/ZGINrD9w
Ulyeand+Ja8CWnc5jv9w3A4Hn85HnVjMrLom3HRo8HmbkcfXTrcErzrQrPGrrkNvQYmS9DNrHeHv
5LmesjTpb5yGrGhWAGfnBbEVbyVq5NtUE/Yn/bp8bGqCiQlmDQ9t3D3G7MILFNO+mY4g0W4jucGf
CUGqn+wOhZGoRk4CA9VE715cUwOYcvB39eS91SZBWevJVt6bIzj1rZbp4anzG+NbMQXTZza8avoG
kRcF+THDDHiTNsFWIuILkyk/mTDW4d4fqBJCo4bLaJUYPZLvDh8aq3RjPBquB+MAhjZsRcimHnBw
XalqcW8EtjPdWHKiY6JIw9eyKMF5FRMst6Wx7SskxwnRYla/JvNriR5kPN/G4UiOldVieSXd81e3
musTG4ZYeeHsbjzpFs8yR7voWbHLMY8lsYyd8cm2UTZAIoB9u4RkozioxC2BPWawv9SD4BY1Xli2
2cJRdH9OTZVCeREVQrbn0AZPQlFhgyhmwoU6S9qQVlMem+0ujhZpN6fJzv7UUmfV7gzCER4luOBb
T8whktxyFC9u4hKzH1nW4zQ6y11msUtWaRNZj1EBVLPSNqNtknVspqXw+PWdUzKNyKaDkaQCpl8H
nSIF1xF1CbPE9GivwjSqMTfJlkLTse6bkyUJWSUZkX8trZzPNRbAAyvkk/w9nVb8jOfgHzmLmtnb
jsiAWntdFT/lGDyz9cX62w0uA1GZAjhvksmLnsKmcOjr6uLoiQMlVKMMB8qCFjKCFF2Pt1H1A3JC
mlFpuOkivMRkzb0Jyq7U3u1on0CEruZTVCNjWenKYkhILJIrc1QZikMYNwUyxM1PXTGX6RHTMC9g
BKBOtkGCIgSXeixeyLQifSeJB7JvPAjffBNOSLo3YdD49k08lGO8Ux1GwUMnhmwmcyvv3ik/AkUn
qQrlAqUZuNg5zZb7Ms/xQBNmgioS1N7kD9yw5tdP/vLmQ7CFeTXbiHDWcpz4P3ML+OP6QBkTp+2B
0gUQID/pDVyygjcR97Z5G5LufL5c0Q/6YtoNhs9WXMJPrtphyWzIxyR+GmXRhWuUZbBg7mgP856D
qvtmcg4P1wDtzck3pXhpsfQPq9ab5BVEiufeJTkhnoWzOPUzJ0NESpOJ46xbG8fYKnFK3pbm5HdO
STb74nZEhT1dXmVIKGZyVWqCctdQ+bxYT/g8ZQbo/k0kSa0mG0iBvCt/5HMukO7ODzT7AEI15fKR
Ippa7kmuTXXTkfZOzpOimEY2/HekMxigMEpoQjQahu+iMXggGCSpkRlLVqggb+WVW5mW3mWtKL/P
s8cTmfvG8kxZNjlLiWeE1b7ph8UgblVTTwNVMa2noOjGTRdxPFFo3++Bm6fbIdfiBY8Uki6z6el4
KtO6ojPUjcS5C5lIhBdSbWMbLekRNjqcvqL1aU1YL/EWZhCf8khHT3yYBF/QV2nd41JDqVISd/3S
ub2Kd1RHTWReRVQDjGG1m7HLrs0h8Ti7d+prbmC8g+Lla1FG5fQQ+ka1DmwaYla2xI5NmXBjnH1w
At5dVTQOkTnkLay7UZbOxotqwre4ZcStToz6VyOdmF9bkQOJWXUTOlsSWHGg24omsyTJ3QOlZNxf
jWPtSQYBK0gPHcMFq/HTaHnullRAm2mywwuANYzq8QoI7uBMS4xfGaYpRZI6oZJG1PflgI+ewqIy
b8gqSe3PUbMk7XOc/uYGlXOMcbNe5cTLv5decLGKTMGOZMX83Eo/++aQuvSI200fRFWTLgekuEZ8
9RkLq3xitlcbymK6hoCtkIOsBTdPxkd5thhm+X9TvTNDStjqxJy/ETBBKjx1l+pEiXxABUseaHeF
C8V5IQ1OETbJwREbYmAxqOJnJRvV23jjuJwgp46DXxbPwdlLWsR8svrmeVFKDU/IyEozTkuHUDeF
N4BQ91aF1m8LVIkAj0wVZZ1LeOz2jumXxj4zAi2FdJwHZ9iothDXmNCaVWH08W09SFYTHRDBZIj+
3qrrZycZcfx1kZqT/dBnzlkU+Pc/x8Jpnsa0lA+Qw7epN7T32oYLHRNlMaVawUMddBCMPVPwpxYv
xBVOFKaaJDWfE3ucTm4cPs4oNb70yNP2Dbl0kI5j3Sxdy6IUV4Ocli8+fV6CQvle2LdK0SLjVyKl
KthMzfPYzEQ5xvTS36m0abaTTXpAmUsLKbgjqbYYCLTflqNZkxMep+NrDJVUri239+i6qfoewr4t
qSA2LLfccshu1uFkdo92XYQvmY3SlK2QzPU+JyShYpw8DL7DUz3SpzSxvZ/IkuxvOtt8HWXYXgvQ
6Q5qbhI+oZtxd6aNJt8MgJIPGr/ESU+5dVdYfvd9II/wVUdJ077BLJbDHaEjccIcMReHpCzqtWjl
s63n+C5NrXhTYDNYcRSczkNnOesSJRo8K2F5yjE+Sdmh6rBxYq+g2L9hmpjO7dLORVC7fZdn3fCC
VCPeJAQw3EYi8j6BDZB6VtREp1MFEIgb6PTi2oxbu96kvWncuVB9m8Dtxy23C6mB609Hoar6FQSa
FqBGfI57YR4LUz51bInbNOc5RaPyYlFCkI+5Ohvac5/HMXGQmRZaIgNSFrIksnFUwgjnAD5c94FE
iwHkUwQ2nh+TdjZqSsRE8kraubzDkPkudZ1ykwjIOjY/48Z3eVRMElOrMcTJWFpf4tyleaL0qUyy
GdKBkJi9p7LcWOQusxaikUkh9dgponheWuTwh/ls4TvUzOaE2Us4d2Hi+rdhJLuHRrq02UqqlHg/
abcu5okM9o48Oll4K9Enn32zRQpLYCgBfpNYJ4Aau6irqocsJxEQvjcvdza5MbhXS2I2hDkZq76j
nHKlVZre4k92doVj6kdTyuGklWN+MSQ/OBAees0KNFxlEwGAm66K7pzOHPai7lP+03bFicqw9j71
UNesaYoat31TQxWnY2Mdezfv77LMZ5CL/QOsPQGFBQiuqUrMKaRyPKV9CmBSgYZ4FvGpyTQknwdq
xVaBmhA5t8o5+qKariYzISMtSkNkQT6fQ4fCFPVDhauQqKAeo6MuUo9vQtUVazF57Q6LP7tjibll
1QZVSQkUYXwi4o0PZFg+UJQW7NTUxjkAi0UPVa6yDXlyqDtiYn4mad2nMc0bK5lTnzHrRJ2wo7sA
NKnuT5N0m91o2xPNfayntCqSXbgOWG/e87b3vwN1jpjlfW++SqOu/CqCoL2KZBRvy+VoRdcY5duD
BjuiooOq9Sr3KRRtqQlB9LAO+7C/HoVlb2JdEpU4tAi+gsA+FXk13MwqFM5n9jdsjTW23GFdRVN1
m3eZs1aFR8dVNSX+fUkSLcy4EckVHh2OBfXo/lpYtpnsIrIF+QKZnAVhj4tPCZtsMpTTmRpwtaWi
KproyArjO8Ux4JpuAMHKq53kOagGomZnB/CWnJmXhIis+znG4wUUnu7aotdnT3neTVunlAZEbWuQ
p+T1R6cpu9NktXof1tl0a3mdekzH6tiO7UmE87RpI7ulU71RX31Wy/3QtfKIDDXeyyR84qA27oBk
NkMg3Tsgq5JYmKEoqKPA2VoeiVXGu59FMxF8oytFvoYraHLc5f583zum+HUqqpIQw8guhxVJRUAl
qJDQWaFHKnppVF/1IlMyIgRLBvA+2iWRef2vYScApHWNsEn+JnOqDBa3QzxhBKXM9r5BDyUuyqj6
opJyavOtGyNxPSEaXpFS0PaHYszixWCui21Y5GlwH+HCoQS64t/kuJJ44m8bQeavB4svsXx6Yvwy
p9QBuo4Mk+AWn2l7y+536Cp20PFvOI2PPBQclOe7DO1YEjAlfzQkFxyWAJ7N5soDAGToyHKOiT3q
6uQ3dOV/5VQ/EkSXC0W+y46AVcP+yEaGksN8W3KhMgWOZ06tcALVLWc1Pgb3TWUhY1bSTJxH0az8
HaP7x6vD7YXoUkOXuO4It8dP878gDj4wNdG9MhcID0fcZlmbaY4SpbxqSOAmIKMLOA8aY8UJ/ge0
5PY3fuhHKtuCr/+JHItgktHd4uFHlouUZHl1P6APY+4ZuAskOcyW4LcPY4IUjIg6+7HOFRMUPDhv
fnA1uRoJHvGVKeueGaBOghIKerL+hq37SHaSA7MIfQkrR0bguh9fD5U7KCQThplASvcwOsAPXpba
j7MO1Hskrb+lcT/ykCR8ORZ2GwQDJrqlj95SWu40nnjVXNXoGs/U9ooXKp94DIwOcRpJM1/TEk/q
Dcb2niwZSPRYrxU5udV17uUl2x2r+RaA25WfKjlYN5Xhz+IoiaZ8GtIu2g4F9aUrd65jzuqVr97N
xHQiUBxK2B9s34hJkpjo1836ntlC5N4bcRdj96DI4FG4sC0qmte1j9jrlc53glVJV2BKT2JanzMn
YQAlERi2O3BgyUut3lkn6u/hPNQPDlGkpPy2ir8Pgy1ezIqw2nPCQGwsG6bJVA3Cezcbqle7KGda
3IdJQ9cvf1F+chth+XuZWpjWlBU2LxcApPJb6+Y/8Oa/pcfxmU1++MJu3rq3//qtyuTmrfr2f//P
F5L4kH7/hG7+9jP/QjdpwqCThCY93+QDZEj4H3QTzy5/hHDe+X8Gsx/lOGBgZHYESyrmgnv+Lscx
l8hMjPYmyUxoAEBL/0HE04cVnKWFpCjynZB4uASPO8t374fFhXB8i/7Idrzpq/dElXRm/vrD3fiT
5WshtX8gvf9wgQ9rp5ycshITFwhznyhCTFLRWzbcZNE6rd7/+lKXheCna6H0WEKv0BBEHvvgB8GC
hnwrvdK1+NqX2lwOFiAjtE2vCPJApf6q8ikJv1IbEnYmZCzFcTO7vaez+kgTTJtU7xS1hDiOWGFT
jO57Gv/MPYEb/bcspLWrOveSFDn3ZPrU0JUqymNJPQn8FdtTEz/qttvlduYdVZcTXEWKRraiqrOt
0bGSirQKHQlDYQ8+EUzEjjoRE0BZtWnxwBEmGSSMeD0EzYYXAQeX+RpdBy3cR8nC/1lPZX8q45b+
X0i2cqSIIaPW4BRg9Np4E8XPoUWl+Cs0pc/gizRvhadNEp5MaOon1wjEfMq7KDUeRkAgt946QxJH
2JWgkrop3gelRBv/n1Xj31s12K9/eHj/uGp8U91/Pf0ZM8IawU/+zowESO9IJyIDCnEeijn+6Hdm
xMbEgzfVxSxj0Stk8839ffEwf0HyZrE2EHbGErKsOL8zI8EvCPn8RWnDrrpk8v6TxcMPP27NOH8C
C2EgbiKL1eNjslCiXZDBPEnJfgr6UxPWdEaQBaFOjq7cDQJu0Mmid6x7tmPw4gSpaTZlG+x341WR
SoORnliHnewi+UDUqQEZXUZPGXaKfRoZWGEucxhASrvrL9PZtAxqJKYFctfnfbzMKC6zHN6k0lu5
hedvhghS2VvGvpbsdMw4PdC7TiRi1TD5TG0wHZiDR8dg5OfP0Tg+WZd5EgeB/jxjcVvzlgA4B8Pc
dMsEmiyzaHcZS6dlQu1oFIfnNuL23sOpcOZHqJ6XZsBc2xh3WSxytUmnfLySoC/X86jr1bTMxLgi
h1O+zMloO5wdQGZ6i76eeKloXt458K3a2pWf4T5k4ibJiRk6HXX1kKQeNZfLbI4aOdsEy7weWdln
2si9Rc8+XIeuRlHHuGe0ZrNJQDAScvjd7qEAkbyNG8u5iy/gQHMBChrdk3xRhsa8wbAQkW814LtZ
0AUf9GjDa0bGrABG3AbRr20gSo4n50tfFOIKKfc5WDALq08/USKIYtjWZLRuAsQpa9cb3RW2/dlF
MCGXBIPax0jqzx3F0N0VDo/us6sg8VeCWMutMbBCEdoEqCJV7fF5eP2Z4NOrDuglWzCYfkFjUAI8
xTWS+GiUnyk6cdcRJt9XOeb6aKUMmJXGCk22zTaxOm9T5klyr1waW5j6aAIM84rErws4FJVVGqxE
1fgs8sq/LRwj3hhpMLzEMrbv6KnNt17i4z+exbfuAkHVeva3cZsltzM40HGKmLRy31kTEDWdkaER
EGEBRtFiG99ZTveMKaqGigmKQ3qBwMYLHDZdoDE8W+oVcTqF5/lg3QH8eadF/vpQ+ISPGF7dMwOr
1l93Q8UtG0Ulr+EjXkcyTW8MItlQjpjf3LpC7zU2lNPiKz4MC5ZXLqgepVeW2lRShy/QkP3jbCyF
1UNccvpFfIbZYgEIzQtYGPv4TRGcj+MrBFFjbsj4z1CV0maNcmpBHHHi2FsvwP2UEflg3g0LNlks
KKVoIUzXk6XjuwEQc/Ssl1lFL6bsEdQ4EQSnSdVY5GciWruoXOSeKCpQrgUaRdDzmMTim0kJhl7l
C4AKiW9eeeVApkha0tRRAzwTtOfbxDKxdvAb4BodleLny05I68bDhFoeOaBPfOy6T9RoX6sLmBvG
pLwhnBAv1QXslQvuK021yxckeFgwYbmgw/qCEy+IcQ90DDKTHooLnGzPuI2u+tjCSIwHNz8BbNGw
kym4utVkNt61ohlyGzhNekir2Nq2ohtJlKMnwBJ++MWVlfZW3XyqzcC4Smht2hch8EHs28bOizVk
m6nHXe1yNCBmsXieYPE2Vd6OpzALdi7WcpJqqB8jWcotVoXMvTsSl4ut8Av4LQrR1uGAeilvK5Qb
hYPxmKFkP5CDtB6sKrkeB2/kDuQzfZSl6R08WLtrEGDjaaQRvS8JnCKYuiqVoHolacItJoJql4uT
r6dnTEP+ppHKPkxzPG89/tap9DDqWaXTIsZwjQkzPFZnEwULVtIDtUeAaoFs75xIOo+oY/H5UKS6
ST0CQNZazBqrV9zQxVYWxcucY7V3p2A8Qeyj+ZUDTHFIE8zQ0/rESVnuyDS2VtM83JRzor+jl6TM
ZAiCHZ3ObknQtyA6L1Zf3dhvN36QArmlfm0txdT9Ia50SQ5uLM9Z2b8ueUE7Sj2Hq3puR76lcUOG
RyfGEXlilXVf7ZrdZhu4gTq7FfECQ2I9JAEqVMeozFOGuGUt6zDfl4FRrUB2rpQg2t1ig93WQaNx
bBiU1MraPJga4U4cFenBH+nsRZVgnvwO7RE7drhTwrTPfWBFp6kOMiD98j5eSt0DlQT7UUQqpCIo
+95num8AvEP4E8HaO1pDuUH72x5a8nqIiUqKdmMuvjerWRvNZOu1x1f0OhVJdpNRRL8uSjJqyNGM
Nh5e9iM65Hg39u1pqqqWwt1JvUNITISEiXGblyU8m4OIbuawe5Az3kVA30Pi0UISJf22L8Zf6Sbs
t6alLSqT2G4oTjmEUiVX/QgFVsXhzYAAF8Wmc+NU9EeH/eDdERFa7STFMInO73tTGXdjmt9O3Ncj
AZ0238byJgmqeTfROcbWmNGmgmhX+bREA9O5BV5cEDqaaCU872e3oM127Lmv922fJf5xzjvdX2tl
Jg3en5l0Bpr5qKXtTEfjWXTHRptbvw5nc5vGkZgfqsyMjOdR2ZPeZDBvMxlD5KaZQ1ETokBjVEma
e8AQr6+Elz14gfTzzTzMHGUUHrSbgUJlHiuYpxU+eSg304Kp0o01UejaUypuN7aRbkQu5y+O6Kcv
VWNOx4AR4NRTa75vtYFjcKgCslktXQxH5GcjS39Zcw/AH640As+tVbFihhR9vemcgFLOc/kRWqt3
oECD6j6ce4LOzErBdSKICqJxp+0weW/t3tirbvRulQ7bHSEPBE/Kjt7aqmZ5LVqHG0Q+3bTDaJQ8
EZUhCMxiupCiIGsnqkiDyuRMFLZJdikq2Z7IMHY3RFsNDoCTFH2VbpkjcFitbN0jqmPnMnceNlgC
A3WKOVQFlJPNBXy/VhYu6TlUQ3+4QN1lWhjom1vqs8zYJKuHvKrok0VveLduurnNdoXXkoEbRrPc
pE7vbwpSC14ocia3c8rN/C5MZXufR2guqWDW2boBc9mrLJ52khLQq9lKJ5D+YhpMImRlAFyCJfpL
yQi9iVVknas8XEKC+fCfiQWl+1p5e6eLe9rgsHDrBdl2+PksJnreGSDokbGuDOrut85kkHGifUhw
TkBtua5wzh/czDW/UJmUrxNhxhRU9Q5lOEIzufG4dOY6k133zOI9bx1uEpnD1q8YTqmZDTyzWvGJ
AuiWBXAisgtap8euz/VK9p697kh9E2vXT4lNbRVUkV+k/ZaYyWvhjWIXjVV3HvvAO/h0gmvaIELv
TpWyLzCf1uXeXTyqER/aMewVoH9Zu/p9ikPqizlzfyYuIzjFLv7MxQYbnBWhM/4mTqwkuib41lnb
OnjuKkd9oYKBzPTEc7EhIjW0J888SKg7kk+IOnlxhDuMa3gEADEnYB2gjfy6RHz8zSZmfI35wXpj
Pc2O2WhQ6dO6/vOAl1/jMa8C+n9bbNQbzIfYppHpYf/onHu4AGfr+SMNMTootnRWRHt4iX7rTcNw
moNhvEG/N94rrLurvB6hGDwqvxoyNt40zteWwOHG3VlZ0/krYQkAOzLN1lUzUZsXdy3pcpSR24MZ
vDOJT2ckQMzLJNQ+iJHiyDXref4dfY56JMi9fE4ss0xg5/KIgGCS06F5zaMp4nYX8LyegAr8O2fu
xvWIOvVgz/SqGTOuUTI7xVbXgcXZnzYfz4vRMUAZFyzNVb0bfbpx8tKoD5MJUSeicnxsUBPsDFNu
O9Hmn7JEpiSxQdTkC2XDIjEQnQZr1wTYrRWFjNfO0nKaLnRPsRA/+sIBFQsd1CzEUHGhiDLOKBQq
thygIJDSC5dEnRq00kIwDV0zvhNiAuskFgJquHBR40JL/Wf+//fmf6iCv5z/M/W1QZP7U9cOMsbl
p/41+4f+LyxgtsfgT8TtT6nwkf1LGFpU6kDoLs6mhZD4ffantRSChLAr/sRGs8gv/B04JLQqAkKH
v7jQCVzrHwCHP7MApMEjavGQi+PMpt3uD43G6DHTose0cGKuoaC4wt7mWVQVz1qjB+skIsQfbtCf
AIl/dkHAEDNy6SkMfYs39iNSWfCuhS0q7+Rgbd5YA8LyOeqxmZUhjzk7z2+I9/9KOf0Mbfz2BsFe
uV8R8CtJij9fL8p9Rho7cE9Bk/pvecQFnDy3HpWHQu6v3xoozg8Y6eVSfNR81h62QTiOD29NpiMq
0cJyT0U1em9ZkGNN6Wa4HhpWrJuOisGnoMitG9w20/1fX/pP3iVPErlo2NdQKH0EcMaWlcM0pHtS
NhqlOoQ3XjGGLsEHCZTEX1/sA5V1eaM8gRb9qz7B0Ljyfr6nU0P5azBlLiWSPhciQNEcVmNuwh0O
XcBGWzu5SI8EsyCg0zId1LNrNWW6mehaX5sc2P+RxW15QWBhoY+7yUIrDL348wsidSnuyyR2T+HI
UL2+iN1Mo8j2/5/XAv4HoOYR5sH58EBRiGeWlHa7BLWN1k3vGuqd2Xq673P77wjL5T7+DxD+29uC
KEUfHZgEf35kzLJOSFpmevc0xOn338RzNmHPf/1p/vHR8U0WIdy8/JNV6sOHaQI7BJ1duqe5QESY
hwMs5CUl05oLVIZ/fTFruTsf3xIkCk5U9JTQgR8+qTAm92Q2LOcEwA7p6QxcE5sAYsWL4i9sC+/N
9TVfUryn9zrtnAMBms7f8NB/8gSj+GPZM5evqosB8ucHJibVNY79wj1NgOtHhzolg2T3CEOioXhC
2whiuihsGGE9E79LnR5fXpSa2Z4VRF799U35s0/AXco5yFAAgv3IdxRlRAhOIfjyohm/Ryg/ri6C
YZe4zO0/vxQEZkg2IVvLHzhYCkllI4PWOWUetze6KKXpRWOpDxcJ6V9f7OelnuUbCyiMP6UjUN5/
fHxF2pEb0wrjGMPi0EZAxfVL7ZTiZb4IRzGshX/zLC+hkj88XsslMblSTgfWvnzAf6D4ixmvLSUs
R5NRfI+CGO2mkopq99GY7jNFWz3n+Xm6ZeCxHym1irbVREJ3YNS4R1GjtVdzy/Z3WUGIBoTU1bON
VjlOSUAC0cVP+dc3CUfDz6+ZjZ9sKRwJQPkO5omPQftU1+fuxAB3VKVZ7cwZ/1OT+cYusVTRrxqz
0lOyLhEPNug7c6H9rcUvu5PoRC6qT14j4inW3thLuncqIrv3idQJ0PR05ntlk7yabkyZW8PKs0Zm
AkYF961Nw+meUgSJ1Ygfk9jvDwEySYm8zEYkbeftSwfsekKC5hxlzg2k5yDXtwRNGHJLqSCehJkg
E6KD49a6sijIBqwOUhxeVZT6xRoiKnZolM0caq3qlmuE3Glfpfq2bfHYrtzBxT4HWomePm14QoRr
iRfNSXveGzE1DccRJSf2g6SSGy2tOj0ynXbvRV62L4GAoDhW1qLfAMG9NezOQAWOcCJ7tXTERxbM
js/ANlLB90SvK89eV/hvBYkckANg0m/aitT7b2oMfxi8t0oX9lcxx/YV9oL2XvpdhewT3Sttw+Qx
2ioijnOkrY18To1E3oAYOLkTCm83JlrYmVzuaJzFT5pmzX3sOOpdKqI8jMa2HjGJcX8idLT3iEXn
J3vAiyYil8+p8keE/JNU7wWB8ot9GDHDrGIElaGWhJcIzd8iWMg5RHHNb6lybT2SeGDdkOSEXuWy
y9Xs1GSw+CTM6yqV+aIZIdtDBwFPtpv6rgZL0HNwTJeDiUHgyW3SVtHZRF59XzQa6UFpGgYVeHVp
3bRZy1MDauq9BX7B3QTrF8AfDdaZNU7NwD+KZb00KJZTe+UOWIJtPCvtGuP00prbsS/6Tcr3rzET
TW/iHFo3qVGVfJRehd4+bkKsaMiMF2fFJaXIqh2e5YFWsSeF5hOFREcUAcAmbhkrZC/qQOOnnYYa
JkOuhmlbC2KPrucAkHFtZZX3NjSt9+anfWTDWMiIQmhtyYfEme2reUZburET332th6F+DOdMX5ct
4BxIeWPRHldaIaOnKY9Z2QyoXRdzhCqnCfvG3PQbU8X+I50QGS03PubjFZVc+gZC2TxVbkpvSFVE
Ef2xCkgdOgsh5KwfC2IZUEOmQiBKXWJbeCYp6GNov+uEolA2j/vqW+PJ7nvozmRG2UF/Q3dEj9sV
OwuweMHKtJ5LFi6mVNR6naHFMx5nqXaEVflfJ9yGG0XuxJl6P5nskEAFBFP1Ah0onsX90PTNTQRN
QR/OrNLXxDEoW2860HOG6X1b6/hk6S5o96Ea/RdaDpYsBzG/+lBmR8el8546a3d+Rd5WMAvbM6Kc
gY8xjD3KWoqxfs1hp7pNPaAGRXkb7JfDKAjO1Cp7I2VlbFvOgCuif6odgTXUCOGvBFM14/se9OpQ
F6045DJVO+31+luMo36bGplB4GxTPWfFQDMc8AKqvYyU6FZlKHflG1m1fD+y2djElBCu+0Fau4ox
PpehcbM4sFn+nRhvcCEJRwJkLp0G2exCeXgrCbabwNCrSYxnTrpEFjiW9jZ1RoK8G5PpD68WxRs0
t2ClSPPWJRzAZm401E3V9J8F9iexHmq165cuhjo1v5aBap6jMrMJfbOmnTJiZ9OXvI6ICro7diWa
kWaW97PvtuNKJCafaJDY+bmhXO7W7HpxSzQ7D7WBmqR70zE+IwNLMhUoiolh22AMzU8U+yxIljNh
l2G17d4TabIgNTO+JU3lFAXq3RDhTegx64Q9oM8Wu+pEhU3TmsMK6AYLje0ZzUtsudMtdlpjHWgE
cB3USwhZ4sV4jWwXR5osl99mTULtSXlnCWI15mAmGlbbiTlKKfqxNz7E6eMgXL76feq1V+7k0lnu
WYV4EYLHdsE8Fvq4rMsXu2kTznMpyWkWptVmyYNQonoFJwzFdy0Gl6CjoAP0CDq1rXN3/FaFY0vz
dmF4XyiujA4yjdQVJnYw4npKMhgzK09/VUP3lgsP8MnNEqrbkd6r5/K/uTu37kSRLgz/lay516WA
Ahcza30xBztpk076NP3duIgSKEVADoL++nlKNCNqnJ6GC9dwGcym2OzaVbUP70verPFZrMJA7RuK
S5g7mohe1wP81s2yeX9C/dgNZSEAZJnOTL80dS37Sk559tx1wlfFW/2Zg5DwOE1ghMKvwm2mmADV
aRT8j53EdcYrIbLPTqrz5Zjx0Jgvpo4JEIWeAcbvColC7MX6HVSCgPbnmQcYcUwZGiE00J2yPuSS
rXttHiwH85jgWXeVC3hEZ9OU/C1fAb4/4gnfaInK/WuAobxBTqXeI51T3uOcToHnmTDmPZjkSaMs
Gt41gVj1Bd6sxX1CXQt9ZUNFdC9jQxU9cvQu0fdVRjvK3MNdmMPO1WRmaHfLbPEyDBvZ5yxxpk/t
NG0NIkL5/59m3anTiyidZq2UZKNzan8fTHgsBjTPq3cNM4Ohy104saWILIQpgHyhT8HsPZBFQDtq
CeQ2t21cHg0tPmCVeVtRoGqHBZoYtuerX7rTkE4KH1DkULjDj61lunpKIH2/NBdO9iP1kjk5izjW
xF0u8rzTA7ar0aUwG5bxh24OxN2t6aZxn1Nu4+NEXwVfWyJSTLCvaTCSkd7WtJ9iPA8ZK/xrezGP
B2kYLm7pJ1veU3E5865C0x2SfWxzvHBxbrdQ5rRFL2Rn0eg5C33x5CgLosr+ZEjnMfCd0Y9pnsDf
svQ6H3Oh4EapAgB4fg6TcHalzKJ0SCI2UAaJvlx1LpfmvG1cG56u4RDbmR0okPPcmNCh3Tiho33Q
tDmt216XbqpUF8/xrD3/mraX8TeD1rDrRb4C2HFC4HMKNNGlBnuvTKhNdDAfMl3Qt7Byx/T4sw4l
LbB7hg3qiK40VPVpseKcAmCwHtERMRSPSouu0VaUNUAeS8gUCXWu3hgNNaKiO/Q7N/NYByw1UIQZ
36bY7itMqPn30FCTUdYBPTXrQl550wq7adyLoTAAtiLw9OhyaIBzAtnlnOZWd7VM+3oSvnbc3PkU
T2YAeK9EnNypWQ5LchAAnA1e23x5qVFvCk6hHz02vGxyrbS6w+TKdCQ+6WqZ59TWB9CsdSjaNGC7
g0i+oemLP10oy2i4dFaTR5rG9BZUG7736JueB5kFfU1PbkPlq1GV2dYAO8m8PP2W05Y+1IoT7H+m
QXzzIrJU6Xod43xK7Wj5bMfMmHgbKJR3PwXCT74Ev/aj04I2lZVFy/koSP1EjsAR+5zkhBpKDefr
Ia3He0qCZyUiSccUbapms0MVM5zSHJrlRce3FwB4U9xumCZoaNQ2yaP1+ioeuKOi95Rw+v0KbZ7+
TekNrDHFpVeYeyRGyW6NKY1w9Lv/jBL2ROwoQW/ScM+Bt20WSqDwfFcJJLKbbC6IuWgFa03xwDNS
QrvdktBXlbSgGM2OxKQjqHNUC4akeiCMrshqW3lhKjzwnLRA1+5PToj3bYFqQtgBDc2UeApce7YA
DgPlwQD2cShZX+enBWqECOpUsgWtBREvhCOkNIppj8XvzgjDhFnX6NL+wOxbX+dmCxw2uny6alpQ
mjS5kNhRMSx57TlHvdOkSBUiICo+1xdxqfOaEQquqxhUke15W7UOl4h3Z4SmNQ1Kf0zCncVbYlwl
W+g0dbUlwTI2989PC2q3XdUW1A5IKjLIyKuuL8r7d7WgMyMouSeDQh5FXuenhU5XKZxVBVtowcLN
QrnxfQfeUdebBilCUE03Wioc0RmtEYpGo0NVv9BqknoFvXXnLXdtgZWSO1R8aH9vqs7LL6iwQpFD
qeQd1XZTIw9Cgv34SsnWUcVzYguk5+X1L2zhJwzmbSfec4U3Xu/BhR0f26q/94Pt7vPw/mbn+WH8
+280A70VB6x/KLfkxbPttwKIP0rOc70l2rm53SLt/vvmBQ8ffXRQ2z/2hR1ZgLqBKcEGfrkZZtF+
9T/PerFm1u7WmO/ChP97JL//Vhrnzvf/B8HxdE+uTNlWlhuJVeCXBZO+q0Pw1PJjK95Kkp+RWjhW
gKpD7lkerO7RHoZXcQKpLBvgmcgaB9tRylHDqsYyUl0yRDijRIzS0sGJ0khmZFXhV7ZnZVZkbyXJ
YRuGWoOyt4e9i+D1guazdPZShk6j77YGKwQIMRLjshUWh6mqmrm1A/DeypKLA0pVyX00LsSuxqEI
konaqoI/jC23ZICwnUkMuMpyPU/4gSjPyOKYUlm0PxbWnheR2Hk1DDrIyh8PDHU2fVUHfH/om6jw
qWG+3DOydDRdboe4dnucZWuYJB+DVMQHajaJBGwfdhQb8W17cWp5GVjCL3kPUkV1LC8Diyiy5Y+3
I5TqgLOrjk84sOLYGhEat5OkZNMUw2h1qESMXOFYpZLIzUmuqvUNhCRFC5KSZSvEtWqYMAMRA14T
izAs+Sbg8lo1SQ/SaF90LQOHRmLPh8hyG3NrOr9u3A/2S2Tt7Z4olaLZtLIfebAXVnnd4mAju9ar
msiDnV30rVkYQ61ZmpjIN2twgFL+nR3F9nI71vXUpLG3JuEDOxej0jJGMEiGR+vQzA/AoLaSNuOW
cabKooMocS96VhSwUpYnZxG8qOcBh/TACvVSxEyrin90RVnjxTG7stipx46kfKrhBG/W4GQfI9vZ
z6YQyauuik/wTsYgRVt7xwRKfWX8papKnt1gbF98iA/WNr0r4Yeriv+8ppE+ZoiEDGQtaj0PODRE
Kb6G88hJ1s+3A/uvnYS/2Hn5VLkJo1RVydfEcreKlT4FKjSlht38CYKkioo4itdAWWYN9vfdYt3x
HWAEShrpGFoNU/P7P4FNVNTL91PNLFVlvw+vc1LysUjTW9buMP60Tcwe+7dycE3+YuTZVvTHXwAA
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14</xdr:row>
      <xdr:rowOff>53340</xdr:rowOff>
    </xdr:from>
    <xdr:to>
      <xdr:col>18</xdr:col>
      <xdr:colOff>99060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901B5-794E-45E0-BB01-3F1E97E37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510540</xdr:colOff>
      <xdr:row>0</xdr:row>
      <xdr:rowOff>91440</xdr:rowOff>
    </xdr:from>
    <xdr:to>
      <xdr:col>20</xdr:col>
      <xdr:colOff>182880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552AA-AAC5-4108-8401-89111967A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91440</xdr:colOff>
      <xdr:row>0</xdr:row>
      <xdr:rowOff>99060</xdr:rowOff>
    </xdr:from>
    <xdr:to>
      <xdr:col>13</xdr:col>
      <xdr:colOff>220980</xdr:colOff>
      <xdr:row>13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8077EE-CDA7-43D5-9DF2-2647652F7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</xdr:colOff>
      <xdr:row>0</xdr:row>
      <xdr:rowOff>121920</xdr:rowOff>
    </xdr:from>
    <xdr:to>
      <xdr:col>6</xdr:col>
      <xdr:colOff>320040</xdr:colOff>
      <xdr:row>13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F87A3C-E645-4635-9CD7-3F3332578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91440</xdr:colOff>
      <xdr:row>14</xdr:row>
      <xdr:rowOff>45720</xdr:rowOff>
    </xdr:from>
    <xdr:to>
      <xdr:col>9</xdr:col>
      <xdr:colOff>45720</xdr:colOff>
      <xdr:row>26</xdr:row>
      <xdr:rowOff>99060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892868F-1619-4428-B5BE-71F168438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2606040"/>
              <a:ext cx="5440680" cy="224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yala Chaitrika" refreshedDate="45915.78386909722" createdVersion="8" refreshedVersion="8" minRefreshableVersion="3" recordCount="1000" xr:uid="{63F45C29-710E-4DA6-8A3C-806609697331}">
  <cacheSource type="worksheet">
    <worksheetSource ref="A1:U1001" sheet="banking_loan_data"/>
  </cacheSource>
  <cacheFields count="21">
    <cacheField name="Loan ID" numFmtId="2">
      <sharedItems count="1000">
        <s v="L0001"/>
        <s v="L0002"/>
        <s v="L0003"/>
        <s v="L0004"/>
        <s v="L0005"/>
        <s v="L0006"/>
        <s v="L0007"/>
        <s v="L0008"/>
        <s v="L0009"/>
        <s v="L0010"/>
        <s v="L0011"/>
        <s v="L0012"/>
        <s v="L0013"/>
        <s v="L0014"/>
        <s v="L0015"/>
        <s v="L0016"/>
        <s v="L0017"/>
        <s v="L0018"/>
        <s v="L0019"/>
        <s v="L0020"/>
        <s v="L0021"/>
        <s v="L0022"/>
        <s v="L0023"/>
        <s v="L0024"/>
        <s v="L0025"/>
        <s v="L0026"/>
        <s v="L0027"/>
        <s v="L0028"/>
        <s v="L0029"/>
        <s v="L0030"/>
        <s v="L0031"/>
        <s v="L0032"/>
        <s v="L0033"/>
        <s v="L0034"/>
        <s v="L0035"/>
        <s v="L0036"/>
        <s v="L0037"/>
        <s v="L0038"/>
        <s v="L0039"/>
        <s v="L0040"/>
        <s v="L0041"/>
        <s v="L0042"/>
        <s v="L0043"/>
        <s v="L0044"/>
        <s v="L0045"/>
        <s v="L0046"/>
        <s v="L0047"/>
        <s v="L0048"/>
        <s v="L0049"/>
        <s v="L0050"/>
        <s v="L0051"/>
        <s v="L0052"/>
        <s v="L0053"/>
        <s v="L0054"/>
        <s v="L0055"/>
        <s v="L0056"/>
        <s v="L0057"/>
        <s v="L0058"/>
        <s v="L0059"/>
        <s v="L0060"/>
        <s v="L0061"/>
        <s v="L0062"/>
        <s v="L0063"/>
        <s v="L0064"/>
        <s v="L0065"/>
        <s v="L0066"/>
        <s v="L0067"/>
        <s v="L0068"/>
        <s v="L0069"/>
        <s v="L0070"/>
        <s v="L0071"/>
        <s v="L0072"/>
        <s v="L0073"/>
        <s v="L0074"/>
        <s v="L0075"/>
        <s v="L0076"/>
        <s v="L0077"/>
        <s v="L0078"/>
        <s v="L0079"/>
        <s v="L0080"/>
        <s v="L0081"/>
        <s v="L0082"/>
        <s v="L0083"/>
        <s v="L0084"/>
        <s v="L0085"/>
        <s v="L0086"/>
        <s v="L0087"/>
        <s v="L0088"/>
        <s v="L0089"/>
        <s v="L0090"/>
        <s v="L0091"/>
        <s v="L0092"/>
        <s v="L0093"/>
        <s v="L0094"/>
        <s v="L0095"/>
        <s v="L0096"/>
        <s v="L0097"/>
        <s v="L0098"/>
        <s v="L0099"/>
        <s v="L0100"/>
        <s v="L0101"/>
        <s v="L0102"/>
        <s v="L0103"/>
        <s v="L0104"/>
        <s v="L0105"/>
        <s v="L0106"/>
        <s v="L0107"/>
        <s v="L0108"/>
        <s v="L0109"/>
        <s v="L0110"/>
        <s v="L0111"/>
        <s v="L0112"/>
        <s v="L0113"/>
        <s v="L0114"/>
        <s v="L0115"/>
        <s v="L0116"/>
        <s v="L0117"/>
        <s v="L0118"/>
        <s v="L0119"/>
        <s v="L0120"/>
        <s v="L0121"/>
        <s v="L0122"/>
        <s v="L0123"/>
        <s v="L0124"/>
        <s v="L0125"/>
        <s v="L0126"/>
        <s v="L0127"/>
        <s v="L0128"/>
        <s v="L0129"/>
        <s v="L0130"/>
        <s v="L0131"/>
        <s v="L0132"/>
        <s v="L0133"/>
        <s v="L0134"/>
        <s v="L0135"/>
        <s v="L0136"/>
        <s v="L0137"/>
        <s v="L0138"/>
        <s v="L0139"/>
        <s v="L0140"/>
        <s v="L0141"/>
        <s v="L0142"/>
        <s v="L0143"/>
        <s v="L0144"/>
        <s v="L0145"/>
        <s v="L0146"/>
        <s v="L0147"/>
        <s v="L0148"/>
        <s v="L0149"/>
        <s v="L0150"/>
        <s v="L0151"/>
        <s v="L0152"/>
        <s v="L0153"/>
        <s v="L0154"/>
        <s v="L0155"/>
        <s v="L0156"/>
        <s v="L0157"/>
        <s v="L0158"/>
        <s v="L0159"/>
        <s v="L0160"/>
        <s v="L0161"/>
        <s v="L0162"/>
        <s v="L0163"/>
        <s v="L0164"/>
        <s v="L0165"/>
        <s v="L0166"/>
        <s v="L0167"/>
        <s v="L0168"/>
        <s v="L0169"/>
        <s v="L0170"/>
        <s v="L0171"/>
        <s v="L0172"/>
        <s v="L0173"/>
        <s v="L0174"/>
        <s v="L0175"/>
        <s v="L0176"/>
        <s v="L0177"/>
        <s v="L0178"/>
        <s v="L0179"/>
        <s v="L0180"/>
        <s v="L0181"/>
        <s v="L0182"/>
        <s v="L0183"/>
        <s v="L0184"/>
        <s v="L0185"/>
        <s v="L0186"/>
        <s v="L0187"/>
        <s v="L0188"/>
        <s v="L0189"/>
        <s v="L0190"/>
        <s v="L0191"/>
        <s v="L0192"/>
        <s v="L0193"/>
        <s v="L0194"/>
        <s v="L0195"/>
        <s v="L0196"/>
        <s v="L0197"/>
        <s v="L0198"/>
        <s v="L0199"/>
        <s v="L0200"/>
        <s v="L0201"/>
        <s v="L0202"/>
        <s v="L0203"/>
        <s v="L0204"/>
        <s v="L0205"/>
        <s v="L0206"/>
        <s v="L0207"/>
        <s v="L0208"/>
        <s v="L0209"/>
        <s v="L0210"/>
        <s v="L0211"/>
        <s v="L0212"/>
        <s v="L0213"/>
        <s v="L0214"/>
        <s v="L0215"/>
        <s v="L0216"/>
        <s v="L0217"/>
        <s v="L0218"/>
        <s v="L0219"/>
        <s v="L0220"/>
        <s v="L0221"/>
        <s v="L0222"/>
        <s v="L0223"/>
        <s v="L0224"/>
        <s v="L0225"/>
        <s v="L0226"/>
        <s v="L0227"/>
        <s v="L0228"/>
        <s v="L0229"/>
        <s v="L0230"/>
        <s v="L0231"/>
        <s v="L0232"/>
        <s v="L0233"/>
        <s v="L0234"/>
        <s v="L0235"/>
        <s v="L0236"/>
        <s v="L0237"/>
        <s v="L0238"/>
        <s v="L0239"/>
        <s v="L0240"/>
        <s v="L0241"/>
        <s v="L0242"/>
        <s v="L0243"/>
        <s v="L0244"/>
        <s v="L0245"/>
        <s v="L0246"/>
        <s v="L0247"/>
        <s v="L0248"/>
        <s v="L0249"/>
        <s v="L0250"/>
        <s v="L0251"/>
        <s v="L0252"/>
        <s v="L0253"/>
        <s v="L0254"/>
        <s v="L0255"/>
        <s v="L0256"/>
        <s v="L0257"/>
        <s v="L0258"/>
        <s v="L0259"/>
        <s v="L0260"/>
        <s v="L0261"/>
        <s v="L0262"/>
        <s v="L0263"/>
        <s v="L0264"/>
        <s v="L0265"/>
        <s v="L0266"/>
        <s v="L0267"/>
        <s v="L0268"/>
        <s v="L0269"/>
        <s v="L0270"/>
        <s v="L0271"/>
        <s v="L0272"/>
        <s v="L0273"/>
        <s v="L0274"/>
        <s v="L0275"/>
        <s v="L0276"/>
        <s v="L0277"/>
        <s v="L0278"/>
        <s v="L0279"/>
        <s v="L0280"/>
        <s v="L0281"/>
        <s v="L0282"/>
        <s v="L0283"/>
        <s v="L0284"/>
        <s v="L0285"/>
        <s v="L0286"/>
        <s v="L0287"/>
        <s v="L0288"/>
        <s v="L0289"/>
        <s v="L0290"/>
        <s v="L0291"/>
        <s v="L0292"/>
        <s v="L0293"/>
        <s v="L0294"/>
        <s v="L0295"/>
        <s v="L0296"/>
        <s v="L0297"/>
        <s v="L0298"/>
        <s v="L0299"/>
        <s v="L0300"/>
        <s v="L0301"/>
        <s v="L0302"/>
        <s v="L0303"/>
        <s v="L0304"/>
        <s v="L0305"/>
        <s v="L0306"/>
        <s v="L0307"/>
        <s v="L0308"/>
        <s v="L0309"/>
        <s v="L0310"/>
        <s v="L0311"/>
        <s v="L0312"/>
        <s v="L0313"/>
        <s v="L0314"/>
        <s v="L0315"/>
        <s v="L0316"/>
        <s v="L0317"/>
        <s v="L0318"/>
        <s v="L0319"/>
        <s v="L0320"/>
        <s v="L0321"/>
        <s v="L0322"/>
        <s v="L0323"/>
        <s v="L0324"/>
        <s v="L0325"/>
        <s v="L0326"/>
        <s v="L0327"/>
        <s v="L0328"/>
        <s v="L0329"/>
        <s v="L0330"/>
        <s v="L0331"/>
        <s v="L0332"/>
        <s v="L0333"/>
        <s v="L0334"/>
        <s v="L0335"/>
        <s v="L0336"/>
        <s v="L0337"/>
        <s v="L0338"/>
        <s v="L0339"/>
        <s v="L0340"/>
        <s v="L0341"/>
        <s v="L0342"/>
        <s v="L0343"/>
        <s v="L0344"/>
        <s v="L0345"/>
        <s v="L0346"/>
        <s v="L0347"/>
        <s v="L0348"/>
        <s v="L0349"/>
        <s v="L0350"/>
        <s v="L0351"/>
        <s v="L0352"/>
        <s v="L0353"/>
        <s v="L0354"/>
        <s v="L0355"/>
        <s v="L0356"/>
        <s v="L0357"/>
        <s v="L0358"/>
        <s v="L0359"/>
        <s v="L0360"/>
        <s v="L0361"/>
        <s v="L0362"/>
        <s v="L0363"/>
        <s v="L0364"/>
        <s v="L0365"/>
        <s v="L0366"/>
        <s v="L0367"/>
        <s v="L0368"/>
        <s v="L0369"/>
        <s v="L0370"/>
        <s v="L0371"/>
        <s v="L0372"/>
        <s v="L0373"/>
        <s v="L0374"/>
        <s v="L0375"/>
        <s v="L0376"/>
        <s v="L0377"/>
        <s v="L0378"/>
        <s v="L0379"/>
        <s v="L0380"/>
        <s v="L0381"/>
        <s v="L0382"/>
        <s v="L0383"/>
        <s v="L0384"/>
        <s v="L0385"/>
        <s v="L0386"/>
        <s v="L0387"/>
        <s v="L0388"/>
        <s v="L0389"/>
        <s v="L0390"/>
        <s v="L0391"/>
        <s v="L0392"/>
        <s v="L0393"/>
        <s v="L0394"/>
        <s v="L0395"/>
        <s v="L0396"/>
        <s v="L0397"/>
        <s v="L0398"/>
        <s v="L0399"/>
        <s v="L0400"/>
        <s v="L0401"/>
        <s v="L0402"/>
        <s v="L0403"/>
        <s v="L0404"/>
        <s v="L0405"/>
        <s v="L0406"/>
        <s v="L0407"/>
        <s v="L0408"/>
        <s v="L0409"/>
        <s v="L0410"/>
        <s v="L0411"/>
        <s v="L0412"/>
        <s v="L0413"/>
        <s v="L0414"/>
        <s v="L0415"/>
        <s v="L0416"/>
        <s v="L0417"/>
        <s v="L0418"/>
        <s v="L0419"/>
        <s v="L0420"/>
        <s v="L0421"/>
        <s v="L0422"/>
        <s v="L0423"/>
        <s v="L0424"/>
        <s v="L0425"/>
        <s v="L0426"/>
        <s v="L0427"/>
        <s v="L0428"/>
        <s v="L0429"/>
        <s v="L0430"/>
        <s v="L0431"/>
        <s v="L0432"/>
        <s v="L0433"/>
        <s v="L0434"/>
        <s v="L0435"/>
        <s v="L0436"/>
        <s v="L0437"/>
        <s v="L0438"/>
        <s v="L0439"/>
        <s v="L0440"/>
        <s v="L0441"/>
        <s v="L0442"/>
        <s v="L0443"/>
        <s v="L0444"/>
        <s v="L0445"/>
        <s v="L0446"/>
        <s v="L0447"/>
        <s v="L0448"/>
        <s v="L0449"/>
        <s v="L0450"/>
        <s v="L0451"/>
        <s v="L0452"/>
        <s v="L0453"/>
        <s v="L0454"/>
        <s v="L0455"/>
        <s v="L0456"/>
        <s v="L0457"/>
        <s v="L0458"/>
        <s v="L0459"/>
        <s v="L0460"/>
        <s v="L0461"/>
        <s v="L0462"/>
        <s v="L0463"/>
        <s v="L0464"/>
        <s v="L0465"/>
        <s v="L0466"/>
        <s v="L0467"/>
        <s v="L0468"/>
        <s v="L0469"/>
        <s v="L0470"/>
        <s v="L0471"/>
        <s v="L0472"/>
        <s v="L0473"/>
        <s v="L0474"/>
        <s v="L0475"/>
        <s v="L0476"/>
        <s v="L0477"/>
        <s v="L0478"/>
        <s v="L0479"/>
        <s v="L0480"/>
        <s v="L0481"/>
        <s v="L0482"/>
        <s v="L0483"/>
        <s v="L0484"/>
        <s v="L0485"/>
        <s v="L0486"/>
        <s v="L0487"/>
        <s v="L0488"/>
        <s v="L0489"/>
        <s v="L0490"/>
        <s v="L0491"/>
        <s v="L0492"/>
        <s v="L0493"/>
        <s v="L0494"/>
        <s v="L0495"/>
        <s v="L0496"/>
        <s v="L0497"/>
        <s v="L0498"/>
        <s v="L0499"/>
        <s v="L0500"/>
        <s v="L0501"/>
        <s v="L0502"/>
        <s v="L0503"/>
        <s v="L0504"/>
        <s v="L0505"/>
        <s v="L0506"/>
        <s v="L0507"/>
        <s v="L0508"/>
        <s v="L0509"/>
        <s v="L0510"/>
        <s v="L0511"/>
        <s v="L0512"/>
        <s v="L0513"/>
        <s v="L0514"/>
        <s v="L0515"/>
        <s v="L0516"/>
        <s v="L0517"/>
        <s v="L0518"/>
        <s v="L0519"/>
        <s v="L0520"/>
        <s v="L0521"/>
        <s v="L0522"/>
        <s v="L0523"/>
        <s v="L0524"/>
        <s v="L0525"/>
        <s v="L0526"/>
        <s v="L0527"/>
        <s v="L0528"/>
        <s v="L0529"/>
        <s v="L0530"/>
        <s v="L0531"/>
        <s v="L0532"/>
        <s v="L0533"/>
        <s v="L0534"/>
        <s v="L0535"/>
        <s v="L0536"/>
        <s v="L0537"/>
        <s v="L0538"/>
        <s v="L0539"/>
        <s v="L0540"/>
        <s v="L0541"/>
        <s v="L0542"/>
        <s v="L0543"/>
        <s v="L0544"/>
        <s v="L0545"/>
        <s v="L0546"/>
        <s v="L0547"/>
        <s v="L0548"/>
        <s v="L0549"/>
        <s v="L0550"/>
        <s v="L0551"/>
        <s v="L0552"/>
        <s v="L0553"/>
        <s v="L0554"/>
        <s v="L0555"/>
        <s v="L0556"/>
        <s v="L0557"/>
        <s v="L0558"/>
        <s v="L0559"/>
        <s v="L0560"/>
        <s v="L0561"/>
        <s v="L0562"/>
        <s v="L0563"/>
        <s v="L0564"/>
        <s v="L0565"/>
        <s v="L0566"/>
        <s v="L0567"/>
        <s v="L0568"/>
        <s v="L0569"/>
        <s v="L0570"/>
        <s v="L0571"/>
        <s v="L0572"/>
        <s v="L0573"/>
        <s v="L0574"/>
        <s v="L0575"/>
        <s v="L0576"/>
        <s v="L0577"/>
        <s v="L0578"/>
        <s v="L0579"/>
        <s v="L0580"/>
        <s v="L0581"/>
        <s v="L0582"/>
        <s v="L0583"/>
        <s v="L0584"/>
        <s v="L0585"/>
        <s v="L0586"/>
        <s v="L0587"/>
        <s v="L0588"/>
        <s v="L0589"/>
        <s v="L0590"/>
        <s v="L0591"/>
        <s v="L0592"/>
        <s v="L0593"/>
        <s v="L0594"/>
        <s v="L0595"/>
        <s v="L0596"/>
        <s v="L0597"/>
        <s v="L0598"/>
        <s v="L0599"/>
        <s v="L0600"/>
        <s v="L0601"/>
        <s v="L0602"/>
        <s v="L0603"/>
        <s v="L0604"/>
        <s v="L0605"/>
        <s v="L0606"/>
        <s v="L0607"/>
        <s v="L0608"/>
        <s v="L0609"/>
        <s v="L0610"/>
        <s v="L0611"/>
        <s v="L0612"/>
        <s v="L0613"/>
        <s v="L0614"/>
        <s v="L0615"/>
        <s v="L0616"/>
        <s v="L0617"/>
        <s v="L0618"/>
        <s v="L0619"/>
        <s v="L0620"/>
        <s v="L0621"/>
        <s v="L0622"/>
        <s v="L0623"/>
        <s v="L0624"/>
        <s v="L0625"/>
        <s v="L0626"/>
        <s v="L0627"/>
        <s v="L0628"/>
        <s v="L0629"/>
        <s v="L0630"/>
        <s v="L0631"/>
        <s v="L0632"/>
        <s v="L0633"/>
        <s v="L0634"/>
        <s v="L0635"/>
        <s v="L0636"/>
        <s v="L0637"/>
        <s v="L0638"/>
        <s v="L0639"/>
        <s v="L0640"/>
        <s v="L0641"/>
        <s v="L0642"/>
        <s v="L0643"/>
        <s v="L0644"/>
        <s v="L0645"/>
        <s v="L0646"/>
        <s v="L0647"/>
        <s v="L0648"/>
        <s v="L0649"/>
        <s v="L0650"/>
        <s v="L0651"/>
        <s v="L0652"/>
        <s v="L0653"/>
        <s v="L0654"/>
        <s v="L0655"/>
        <s v="L0656"/>
        <s v="L0657"/>
        <s v="L0658"/>
        <s v="L0659"/>
        <s v="L0660"/>
        <s v="L0661"/>
        <s v="L0662"/>
        <s v="L0663"/>
        <s v="L0664"/>
        <s v="L0665"/>
        <s v="L0666"/>
        <s v="L0667"/>
        <s v="L0668"/>
        <s v="L0669"/>
        <s v="L0670"/>
        <s v="L0671"/>
        <s v="L0672"/>
        <s v="L0673"/>
        <s v="L0674"/>
        <s v="L0675"/>
        <s v="L0676"/>
        <s v="L0677"/>
        <s v="L0678"/>
        <s v="L0679"/>
        <s v="L0680"/>
        <s v="L0681"/>
        <s v="L0682"/>
        <s v="L0683"/>
        <s v="L0684"/>
        <s v="L0685"/>
        <s v="L0686"/>
        <s v="L0687"/>
        <s v="L0688"/>
        <s v="L0689"/>
        <s v="L0690"/>
        <s v="L0691"/>
        <s v="L0692"/>
        <s v="L0693"/>
        <s v="L0694"/>
        <s v="L0695"/>
        <s v="L0696"/>
        <s v="L0697"/>
        <s v="L0698"/>
        <s v="L0699"/>
        <s v="L0700"/>
        <s v="L0701"/>
        <s v="L0702"/>
        <s v="L0703"/>
        <s v="L0704"/>
        <s v="L0705"/>
        <s v="L0706"/>
        <s v="L0707"/>
        <s v="L0708"/>
        <s v="L0709"/>
        <s v="L0710"/>
        <s v="L0711"/>
        <s v="L0712"/>
        <s v="L0713"/>
        <s v="L0714"/>
        <s v="L0715"/>
        <s v="L0716"/>
        <s v="L0717"/>
        <s v="L0718"/>
        <s v="L0719"/>
        <s v="L0720"/>
        <s v="L0721"/>
        <s v="L0722"/>
        <s v="L0723"/>
        <s v="L0724"/>
        <s v="L0725"/>
        <s v="L0726"/>
        <s v="L0727"/>
        <s v="L0728"/>
        <s v="L0729"/>
        <s v="L0730"/>
        <s v="L0731"/>
        <s v="L0732"/>
        <s v="L0733"/>
        <s v="L0734"/>
        <s v="L0735"/>
        <s v="L0736"/>
        <s v="L0737"/>
        <s v="L0738"/>
        <s v="L0739"/>
        <s v="L0740"/>
        <s v="L0741"/>
        <s v="L0742"/>
        <s v="L0743"/>
        <s v="L0744"/>
        <s v="L0745"/>
        <s v="L0746"/>
        <s v="L0747"/>
        <s v="L0748"/>
        <s v="L0749"/>
        <s v="L0750"/>
        <s v="L0751"/>
        <s v="L0752"/>
        <s v="L0753"/>
        <s v="L0754"/>
        <s v="L0755"/>
        <s v="L0756"/>
        <s v="L0757"/>
        <s v="L0758"/>
        <s v="L0759"/>
        <s v="L0760"/>
        <s v="L0761"/>
        <s v="L0762"/>
        <s v="L0763"/>
        <s v="L0764"/>
        <s v="L0765"/>
        <s v="L0766"/>
        <s v="L0767"/>
        <s v="L0768"/>
        <s v="L0769"/>
        <s v="L0770"/>
        <s v="L0771"/>
        <s v="L0772"/>
        <s v="L0773"/>
        <s v="L0774"/>
        <s v="L0775"/>
        <s v="L0776"/>
        <s v="L0777"/>
        <s v="L0778"/>
        <s v="L0779"/>
        <s v="L0780"/>
        <s v="L0781"/>
        <s v="L0782"/>
        <s v="L0783"/>
        <s v="L0784"/>
        <s v="L0785"/>
        <s v="L0786"/>
        <s v="L0787"/>
        <s v="L0788"/>
        <s v="L0789"/>
        <s v="L0790"/>
        <s v="L0791"/>
        <s v="L0792"/>
        <s v="L0793"/>
        <s v="L0794"/>
        <s v="L0795"/>
        <s v="L0796"/>
        <s v="L0797"/>
        <s v="L0798"/>
        <s v="L0799"/>
        <s v="L0800"/>
        <s v="L0801"/>
        <s v="L0802"/>
        <s v="L0803"/>
        <s v="L0804"/>
        <s v="L0805"/>
        <s v="L0806"/>
        <s v="L0807"/>
        <s v="L0808"/>
        <s v="L0809"/>
        <s v="L0810"/>
        <s v="L0811"/>
        <s v="L0812"/>
        <s v="L0813"/>
        <s v="L0814"/>
        <s v="L0815"/>
        <s v="L0816"/>
        <s v="L0817"/>
        <s v="L0818"/>
        <s v="L0819"/>
        <s v="L0820"/>
        <s v="L0821"/>
        <s v="L0822"/>
        <s v="L0823"/>
        <s v="L0824"/>
        <s v="L0825"/>
        <s v="L0826"/>
        <s v="L0827"/>
        <s v="L0828"/>
        <s v="L0829"/>
        <s v="L0830"/>
        <s v="L0831"/>
        <s v="L0832"/>
        <s v="L0833"/>
        <s v="L0834"/>
        <s v="L0835"/>
        <s v="L0836"/>
        <s v="L0837"/>
        <s v="L0838"/>
        <s v="L0839"/>
        <s v="L0840"/>
        <s v="L0841"/>
        <s v="L0842"/>
        <s v="L0843"/>
        <s v="L0844"/>
        <s v="L0845"/>
        <s v="L0846"/>
        <s v="L0847"/>
        <s v="L0848"/>
        <s v="L0849"/>
        <s v="L0850"/>
        <s v="L0851"/>
        <s v="L0852"/>
        <s v="L0853"/>
        <s v="L0854"/>
        <s v="L0855"/>
        <s v="L0856"/>
        <s v="L0857"/>
        <s v="L0858"/>
        <s v="L0859"/>
        <s v="L0860"/>
        <s v="L0861"/>
        <s v="L0862"/>
        <s v="L0863"/>
        <s v="L0864"/>
        <s v="L0865"/>
        <s v="L0866"/>
        <s v="L0867"/>
        <s v="L0868"/>
        <s v="L0869"/>
        <s v="L0870"/>
        <s v="L0871"/>
        <s v="L0872"/>
        <s v="L0873"/>
        <s v="L0874"/>
        <s v="L0875"/>
        <s v="L0876"/>
        <s v="L0877"/>
        <s v="L0878"/>
        <s v="L0879"/>
        <s v="L0880"/>
        <s v="L0881"/>
        <s v="L0882"/>
        <s v="L0883"/>
        <s v="L0884"/>
        <s v="L0885"/>
        <s v="L0886"/>
        <s v="L0887"/>
        <s v="L0888"/>
        <s v="L0889"/>
        <s v="L0890"/>
        <s v="L0891"/>
        <s v="L0892"/>
        <s v="L0893"/>
        <s v="L0894"/>
        <s v="L0895"/>
        <s v="L0896"/>
        <s v="L0897"/>
        <s v="L0898"/>
        <s v="L0899"/>
        <s v="L0900"/>
        <s v="L0901"/>
        <s v="L0902"/>
        <s v="L0903"/>
        <s v="L0904"/>
        <s v="L0905"/>
        <s v="L0906"/>
        <s v="L0907"/>
        <s v="L0908"/>
        <s v="L0909"/>
        <s v="L0910"/>
        <s v="L0911"/>
        <s v="L0912"/>
        <s v="L0913"/>
        <s v="L0914"/>
        <s v="L0915"/>
        <s v="L0916"/>
        <s v="L0917"/>
        <s v="L0918"/>
        <s v="L0919"/>
        <s v="L0920"/>
        <s v="L0921"/>
        <s v="L0922"/>
        <s v="L0923"/>
        <s v="L0924"/>
        <s v="L0925"/>
        <s v="L0926"/>
        <s v="L0927"/>
        <s v="L0928"/>
        <s v="L0929"/>
        <s v="L0930"/>
        <s v="L0931"/>
        <s v="L0932"/>
        <s v="L0933"/>
        <s v="L0934"/>
        <s v="L0935"/>
        <s v="L0936"/>
        <s v="L0937"/>
        <s v="L0938"/>
        <s v="L0939"/>
        <s v="L0940"/>
        <s v="L0941"/>
        <s v="L0942"/>
        <s v="L0943"/>
        <s v="L0944"/>
        <s v="L0945"/>
        <s v="L0946"/>
        <s v="L0947"/>
        <s v="L0948"/>
        <s v="L0949"/>
        <s v="L0950"/>
        <s v="L0951"/>
        <s v="L0952"/>
        <s v="L0953"/>
        <s v="L0954"/>
        <s v="L0955"/>
        <s v="L0956"/>
        <s v="L0957"/>
        <s v="L0958"/>
        <s v="L0959"/>
        <s v="L0960"/>
        <s v="L0961"/>
        <s v="L0962"/>
        <s v="L0963"/>
        <s v="L0964"/>
        <s v="L0965"/>
        <s v="L0966"/>
        <s v="L0967"/>
        <s v="L0968"/>
        <s v="L0969"/>
        <s v="L0970"/>
        <s v="L0971"/>
        <s v="L0972"/>
        <s v="L0973"/>
        <s v="L0974"/>
        <s v="L0975"/>
        <s v="L0976"/>
        <s v="L0977"/>
        <s v="L0978"/>
        <s v="L0979"/>
        <s v="L0980"/>
        <s v="L0981"/>
        <s v="L0982"/>
        <s v="L0983"/>
        <s v="L0984"/>
        <s v="L0985"/>
        <s v="L0986"/>
        <s v="L0987"/>
        <s v="L0988"/>
        <s v="L0989"/>
        <s v="L0990"/>
        <s v="L0991"/>
        <s v="L0992"/>
        <s v="L0993"/>
        <s v="L0994"/>
        <s v="L0995"/>
        <s v="L0996"/>
        <s v="L0997"/>
        <s v="L0998"/>
        <s v="L0999"/>
        <s v="L1000"/>
      </sharedItems>
    </cacheField>
    <cacheField name="Issue Date" numFmtId="14">
      <sharedItems containsSemiMixedTypes="0" containsNonDate="0" containsDate="1" containsString="0" minDate="2021-01-01T00:00:00" maxDate="2023-12-31T00:00:00" count="660">
        <d v="2023-05-11T00:00:00"/>
        <d v="2023-11-11T00:00:00"/>
        <d v="2021-05-02T00:00:00"/>
        <d v="2022-04-12T00:00:00"/>
        <d v="2021-11-27T00:00:00"/>
        <d v="2021-03-29T00:00:00"/>
        <d v="2023-05-22T00:00:00"/>
        <d v="2021-05-11T00:00:00"/>
        <d v="2023-02-09T00:00:00"/>
        <d v="2021-12-10T00:00:00"/>
        <d v="2023-03-17T00:00:00"/>
        <d v="2022-01-21T00:00:00"/>
        <d v="2023-08-14T00:00:00"/>
        <d v="2021-10-04T00:00:00"/>
        <d v="2022-04-05T00:00:00"/>
        <d v="2021-01-22T00:00:00"/>
        <d v="2021-09-10T00:00:00"/>
        <d v="2023-01-18T00:00:00"/>
        <d v="2023-05-07T00:00:00"/>
        <d v="2022-04-20T00:00:00"/>
        <d v="2023-12-19T00:00:00"/>
        <d v="2022-05-26T00:00:00"/>
        <d v="2022-12-01T00:00:00"/>
        <d v="2023-09-03T00:00:00"/>
        <d v="2021-07-09T00:00:00"/>
        <d v="2023-08-16T00:00:00"/>
        <d v="2022-11-18T00:00:00"/>
        <d v="2022-07-17T00:00:00"/>
        <d v="2023-04-12T00:00:00"/>
        <d v="2022-10-09T00:00:00"/>
        <d v="2021-01-21T00:00:00"/>
        <d v="2023-04-21T00:00:00"/>
        <d v="2021-06-16T00:00:00"/>
        <d v="2022-01-23T00:00:00"/>
        <d v="2022-08-24T00:00:00"/>
        <d v="2021-11-12T00:00:00"/>
        <d v="2021-01-14T00:00:00"/>
        <d v="2021-08-30T00:00:00"/>
        <d v="2023-02-16T00:00:00"/>
        <d v="2022-07-19T00:00:00"/>
        <d v="2023-06-17T00:00:00"/>
        <d v="2021-04-02T00:00:00"/>
        <d v="2022-05-24T00:00:00"/>
        <d v="2023-02-15T00:00:00"/>
        <d v="2021-02-04T00:00:00"/>
        <d v="2021-07-25T00:00:00"/>
        <d v="2023-10-23T00:00:00"/>
        <d v="2023-10-19T00:00:00"/>
        <d v="2022-07-20T00:00:00"/>
        <d v="2022-12-04T00:00:00"/>
        <d v="2022-02-06T00:00:00"/>
        <d v="2022-12-31T00:00:00"/>
        <d v="2021-06-11T00:00:00"/>
        <d v="2021-07-21T00:00:00"/>
        <d v="2023-09-23T00:00:00"/>
        <d v="2021-09-27T00:00:00"/>
        <d v="2023-03-27T00:00:00"/>
        <d v="2022-04-01T00:00:00"/>
        <d v="2023-10-14T00:00:00"/>
        <d v="2021-10-23T00:00:00"/>
        <d v="2022-12-21T00:00:00"/>
        <d v="2021-12-04T00:00:00"/>
        <d v="2023-05-29T00:00:00"/>
        <d v="2023-12-13T00:00:00"/>
        <d v="2023-03-03T00:00:00"/>
        <d v="2021-08-05T00:00:00"/>
        <d v="2023-02-03T00:00:00"/>
        <d v="2021-07-07T00:00:00"/>
        <d v="2022-01-15T00:00:00"/>
        <d v="2022-05-08T00:00:00"/>
        <d v="2023-12-01T00:00:00"/>
        <d v="2021-01-15T00:00:00"/>
        <d v="2021-03-06T00:00:00"/>
        <d v="2022-06-05T00:00:00"/>
        <d v="2022-10-10T00:00:00"/>
        <d v="2023-12-23T00:00:00"/>
        <d v="2022-08-16T00:00:00"/>
        <d v="2022-01-27T00:00:00"/>
        <d v="2022-02-23T00:00:00"/>
        <d v="2021-10-16T00:00:00"/>
        <d v="2022-01-14T00:00:00"/>
        <d v="2021-08-19T00:00:00"/>
        <d v="2023-10-15T00:00:00"/>
        <d v="2021-02-10T00:00:00"/>
        <d v="2023-11-18T00:00:00"/>
        <d v="2021-05-15T00:00:00"/>
        <d v="2021-07-20T00:00:00"/>
        <d v="2023-02-19T00:00:00"/>
        <d v="2023-07-19T00:00:00"/>
        <d v="2023-11-23T00:00:00"/>
        <d v="2023-12-08T00:00:00"/>
        <d v="2022-05-18T00:00:00"/>
        <d v="2022-02-11T00:00:00"/>
        <d v="2023-03-16T00:00:00"/>
        <d v="2021-04-09T00:00:00"/>
        <d v="2022-11-15T00:00:00"/>
        <d v="2022-12-27T00:00:00"/>
        <d v="2023-08-19T00:00:00"/>
        <d v="2022-09-05T00:00:00"/>
        <d v="2022-10-05T00:00:00"/>
        <d v="2023-10-26T00:00:00"/>
        <d v="2023-02-06T00:00:00"/>
        <d v="2022-02-02T00:00:00"/>
        <d v="2023-05-21T00:00:00"/>
        <d v="2023-03-06T00:00:00"/>
        <d v="2022-01-28T00:00:00"/>
        <d v="2021-07-26T00:00:00"/>
        <d v="2023-11-05T00:00:00"/>
        <d v="2023-06-11T00:00:00"/>
        <d v="2023-05-14T00:00:00"/>
        <d v="2023-01-13T00:00:00"/>
        <d v="2022-07-18T00:00:00"/>
        <d v="2023-10-18T00:00:00"/>
        <d v="2021-04-06T00:00:00"/>
        <d v="2022-04-30T00:00:00"/>
        <d v="2023-01-19T00:00:00"/>
        <d v="2022-06-25T00:00:00"/>
        <d v="2023-11-26T00:00:00"/>
        <d v="2022-06-09T00:00:00"/>
        <d v="2022-08-01T00:00:00"/>
        <d v="2022-11-13T00:00:00"/>
        <d v="2022-07-11T00:00:00"/>
        <d v="2023-10-10T00:00:00"/>
        <d v="2022-10-08T00:00:00"/>
        <d v="2023-03-07T00:00:00"/>
        <d v="2022-09-25T00:00:00"/>
        <d v="2022-09-20T00:00:00"/>
        <d v="2023-08-31T00:00:00"/>
        <d v="2022-12-11T00:00:00"/>
        <d v="2022-10-11T00:00:00"/>
        <d v="2021-11-14T00:00:00"/>
        <d v="2022-10-26T00:00:00"/>
        <d v="2022-03-18T00:00:00"/>
        <d v="2023-08-10T00:00:00"/>
        <d v="2022-11-30T00:00:00"/>
        <d v="2021-04-23T00:00:00"/>
        <d v="2021-01-02T00:00:00"/>
        <d v="2022-10-04T00:00:00"/>
        <d v="2021-08-08T00:00:00"/>
        <d v="2023-05-05T00:00:00"/>
        <d v="2022-01-20T00:00:00"/>
        <d v="2021-09-04T00:00:00"/>
        <d v="2023-04-16T00:00:00"/>
        <d v="2021-07-22T00:00:00"/>
        <d v="2021-05-03T00:00:00"/>
        <d v="2022-02-05T00:00:00"/>
        <d v="2021-10-21T00:00:00"/>
        <d v="2021-10-07T00:00:00"/>
        <d v="2023-06-03T00:00:00"/>
        <d v="2021-07-17T00:00:00"/>
        <d v="2023-09-09T00:00:00"/>
        <d v="2023-01-22T00:00:00"/>
        <d v="2021-05-24T00:00:00"/>
        <d v="2022-09-01T00:00:00"/>
        <d v="2021-07-06T00:00:00"/>
        <d v="2022-04-09T00:00:00"/>
        <d v="2022-10-22T00:00:00"/>
        <d v="2023-08-13T00:00:00"/>
        <d v="2022-02-07T00:00:00"/>
        <d v="2021-05-27T00:00:00"/>
        <d v="2022-05-04T00:00:00"/>
        <d v="2023-07-18T00:00:00"/>
        <d v="2022-07-05T00:00:00"/>
        <d v="2022-10-03T00:00:00"/>
        <d v="2022-04-18T00:00:00"/>
        <d v="2021-05-31T00:00:00"/>
        <d v="2021-09-20T00:00:00"/>
        <d v="2021-12-12T00:00:00"/>
        <d v="2022-09-16T00:00:00"/>
        <d v="2023-05-31T00:00:00"/>
        <d v="2023-06-16T00:00:00"/>
        <d v="2021-09-11T00:00:00"/>
        <d v="2022-03-29T00:00:00"/>
        <d v="2023-11-27T00:00:00"/>
        <d v="2023-10-12T00:00:00"/>
        <d v="2021-01-09T00:00:00"/>
        <d v="2021-07-27T00:00:00"/>
        <d v="2022-02-08T00:00:00"/>
        <d v="2021-06-01T00:00:00"/>
        <d v="2021-02-23T00:00:00"/>
        <d v="2022-08-10T00:00:00"/>
        <d v="2021-04-14T00:00:00"/>
        <d v="2022-05-25T00:00:00"/>
        <d v="2021-06-02T00:00:00"/>
        <d v="2023-07-03T00:00:00"/>
        <d v="2023-05-28T00:00:00"/>
        <d v="2023-04-02T00:00:00"/>
        <d v="2023-08-15T00:00:00"/>
        <d v="2021-06-10T00:00:00"/>
        <d v="2023-03-12T00:00:00"/>
        <d v="2022-10-02T00:00:00"/>
        <d v="2022-11-19T00:00:00"/>
        <d v="2022-04-15T00:00:00"/>
        <d v="2023-11-12T00:00:00"/>
        <d v="2023-01-20T00:00:00"/>
        <d v="2021-02-07T00:00:00"/>
        <d v="2021-08-18T00:00:00"/>
        <d v="2022-03-14T00:00:00"/>
        <d v="2021-01-27T00:00:00"/>
        <d v="2021-08-14T00:00:00"/>
        <d v="2023-03-09T00:00:00"/>
        <d v="2021-10-11T00:00:00"/>
        <d v="2023-08-18T00:00:00"/>
        <d v="2023-10-17T00:00:00"/>
        <d v="2022-10-21T00:00:00"/>
        <d v="2022-07-01T00:00:00"/>
        <d v="2023-12-09T00:00:00"/>
        <d v="2021-01-17T00:00:00"/>
        <d v="2021-06-07T00:00:00"/>
        <d v="2022-04-22T00:00:00"/>
        <d v="2023-12-06T00:00:00"/>
        <d v="2022-06-02T00:00:00"/>
        <d v="2022-05-12T00:00:00"/>
        <d v="2021-10-29T00:00:00"/>
        <d v="2021-06-30T00:00:00"/>
        <d v="2022-08-30T00:00:00"/>
        <d v="2023-09-20T00:00:00"/>
        <d v="2021-07-10T00:00:00"/>
        <d v="2023-09-08T00:00:00"/>
        <d v="2023-07-17T00:00:00"/>
        <d v="2021-05-08T00:00:00"/>
        <d v="2021-01-18T00:00:00"/>
        <d v="2022-07-24T00:00:00"/>
        <d v="2022-11-17T00:00:00"/>
        <d v="2022-09-18T00:00:00"/>
        <d v="2023-05-04T00:00:00"/>
        <d v="2023-08-20T00:00:00"/>
        <d v="2021-06-04T00:00:00"/>
        <d v="2022-05-05T00:00:00"/>
        <d v="2023-02-24T00:00:00"/>
        <d v="2021-09-03T00:00:00"/>
        <d v="2023-11-29T00:00:00"/>
        <d v="2023-01-29T00:00:00"/>
        <d v="2022-06-22T00:00:00"/>
        <d v="2023-07-10T00:00:00"/>
        <d v="2022-02-12T00:00:00"/>
        <d v="2023-04-08T00:00:00"/>
        <d v="2023-06-22T00:00:00"/>
        <d v="2021-02-05T00:00:00"/>
        <d v="2022-11-16T00:00:00"/>
        <d v="2021-01-20T00:00:00"/>
        <d v="2021-11-17T00:00:00"/>
        <d v="2022-05-27T00:00:00"/>
        <d v="2022-02-04T00:00:00"/>
        <d v="2022-10-16T00:00:00"/>
        <d v="2023-08-30T00:00:00"/>
        <d v="2022-04-16T00:00:00"/>
        <d v="2023-04-14T00:00:00"/>
        <d v="2022-12-28T00:00:00"/>
        <d v="2021-02-20T00:00:00"/>
        <d v="2022-07-29T00:00:00"/>
        <d v="2021-05-30T00:00:00"/>
        <d v="2021-11-10T00:00:00"/>
        <d v="2021-11-01T00:00:00"/>
        <d v="2023-04-18T00:00:00"/>
        <d v="2023-12-14T00:00:00"/>
        <d v="2023-09-30T00:00:00"/>
        <d v="2022-03-20T00:00:00"/>
        <d v="2021-09-21T00:00:00"/>
        <d v="2023-10-01T00:00:00"/>
        <d v="2021-01-05T00:00:00"/>
        <d v="2023-02-13T00:00:00"/>
        <d v="2023-05-27T00:00:00"/>
        <d v="2023-09-19T00:00:00"/>
        <d v="2021-02-16T00:00:00"/>
        <d v="2023-05-17T00:00:00"/>
        <d v="2023-04-03T00:00:00"/>
        <d v="2023-07-25T00:00:00"/>
        <d v="2022-10-18T00:00:00"/>
        <d v="2021-09-26T00:00:00"/>
        <d v="2022-01-05T00:00:00"/>
        <d v="2022-09-28T00:00:00"/>
        <d v="2022-10-19T00:00:00"/>
        <d v="2021-04-30T00:00:00"/>
        <d v="2023-04-11T00:00:00"/>
        <d v="2023-12-18T00:00:00"/>
        <d v="2023-01-11T00:00:00"/>
        <d v="2021-04-27T00:00:00"/>
        <d v="2023-03-02T00:00:00"/>
        <d v="2022-09-26T00:00:00"/>
        <d v="2022-05-28T00:00:00"/>
        <d v="2023-03-13T00:00:00"/>
        <d v="2022-07-14T00:00:00"/>
        <d v="2022-05-03T00:00:00"/>
        <d v="2022-12-05T00:00:00"/>
        <d v="2022-08-04T00:00:00"/>
        <d v="2023-03-01T00:00:00"/>
        <d v="2021-06-03T00:00:00"/>
        <d v="2023-09-24T00:00:00"/>
        <d v="2022-11-28T00:00:00"/>
        <d v="2023-12-29T00:00:00"/>
        <d v="2023-12-07T00:00:00"/>
        <d v="2023-10-06T00:00:00"/>
        <d v="2021-04-04T00:00:00"/>
        <d v="2023-10-09T00:00:00"/>
        <d v="2023-07-01T00:00:00"/>
        <d v="2021-08-06T00:00:00"/>
        <d v="2022-04-19T00:00:00"/>
        <d v="2022-03-08T00:00:00"/>
        <d v="2021-12-07T00:00:00"/>
        <d v="2021-12-23T00:00:00"/>
        <d v="2021-01-23T00:00:00"/>
        <d v="2022-06-06T00:00:00"/>
        <d v="2023-02-01T00:00:00"/>
        <d v="2023-02-08T00:00:00"/>
        <d v="2023-10-13T00:00:00"/>
        <d v="2022-05-31T00:00:00"/>
        <d v="2023-11-06T00:00:00"/>
        <d v="2021-12-02T00:00:00"/>
        <d v="2021-09-15T00:00:00"/>
        <d v="2023-06-15T00:00:00"/>
        <d v="2021-06-09T00:00:00"/>
        <d v="2023-05-02T00:00:00"/>
        <d v="2022-11-21T00:00:00"/>
        <d v="2022-11-22T00:00:00"/>
        <d v="2023-12-03T00:00:00"/>
        <d v="2021-10-12T00:00:00"/>
        <d v="2022-02-01T00:00:00"/>
        <d v="2021-01-12T00:00:00"/>
        <d v="2022-05-14T00:00:00"/>
        <d v="2023-01-24T00:00:00"/>
        <d v="2023-04-29T00:00:00"/>
        <d v="2021-03-31T00:00:00"/>
        <d v="2022-08-28T00:00:00"/>
        <d v="2023-08-28T00:00:00"/>
        <d v="2022-02-22T00:00:00"/>
        <d v="2021-04-25T00:00:00"/>
        <d v="2022-09-09T00:00:00"/>
        <d v="2023-04-06T00:00:00"/>
        <d v="2022-02-17T00:00:00"/>
        <d v="2022-12-30T00:00:00"/>
        <d v="2023-01-31T00:00:00"/>
        <d v="2022-11-07T00:00:00"/>
        <d v="2022-04-02T00:00:00"/>
        <d v="2023-07-09T00:00:00"/>
        <d v="2021-07-11T00:00:00"/>
        <d v="2023-01-09T00:00:00"/>
        <d v="2023-09-05T00:00:00"/>
        <d v="2022-10-25T00:00:00"/>
        <d v="2021-02-06T00:00:00"/>
        <d v="2021-10-06T00:00:00"/>
        <d v="2023-05-23T00:00:00"/>
        <d v="2021-03-03T00:00:00"/>
        <d v="2022-08-19T00:00:00"/>
        <d v="2023-11-09T00:00:00"/>
        <d v="2021-06-26T00:00:00"/>
        <d v="2022-01-31T00:00:00"/>
        <d v="2022-03-21T00:00:00"/>
        <d v="2021-03-17T00:00:00"/>
        <d v="2021-09-22T00:00:00"/>
        <d v="2022-03-31T00:00:00"/>
        <d v="2022-12-19T00:00:00"/>
        <d v="2023-01-05T00:00:00"/>
        <d v="2023-05-01T00:00:00"/>
        <d v="2023-06-04T00:00:00"/>
        <d v="2023-11-15T00:00:00"/>
        <d v="2023-08-06T00:00:00"/>
        <d v="2023-06-10T00:00:00"/>
        <d v="2022-07-23T00:00:00"/>
        <d v="2021-04-19T00:00:00"/>
        <d v="2023-12-02T00:00:00"/>
        <d v="2023-07-24T00:00:00"/>
        <d v="2023-01-03T00:00:00"/>
        <d v="2021-08-23T00:00:00"/>
        <d v="2022-10-20T00:00:00"/>
        <d v="2023-01-21T00:00:00"/>
        <d v="2022-08-11T00:00:00"/>
        <d v="2023-10-30T00:00:00"/>
        <d v="2023-08-12T00:00:00"/>
        <d v="2022-05-07T00:00:00"/>
        <d v="2023-07-02T00:00:00"/>
        <d v="2021-06-19T00:00:00"/>
        <d v="2023-08-04T00:00:00"/>
        <d v="2021-01-29T00:00:00"/>
        <d v="2021-12-05T00:00:00"/>
        <d v="2022-05-15T00:00:00"/>
        <d v="2023-12-30T00:00:00"/>
        <d v="2023-05-26T00:00:00"/>
        <d v="2021-04-01T00:00:00"/>
        <d v="2022-12-15T00:00:00"/>
        <d v="2021-02-08T00:00:00"/>
        <d v="2021-06-22T00:00:00"/>
        <d v="2022-10-15T00:00:00"/>
        <d v="2022-04-21T00:00:00"/>
        <d v="2023-04-09T00:00:00"/>
        <d v="2023-06-14T00:00:00"/>
        <d v="2023-10-22T00:00:00"/>
        <d v="2022-01-22T00:00:00"/>
        <d v="2021-12-14T00:00:00"/>
        <d v="2022-05-20T00:00:00"/>
        <d v="2023-04-04T00:00:00"/>
        <d v="2023-07-23T00:00:00"/>
        <d v="2021-05-14T00:00:00"/>
        <d v="2021-02-27T00:00:00"/>
        <d v="2022-11-03T00:00:00"/>
        <d v="2023-03-26T00:00:00"/>
        <d v="2021-03-21T00:00:00"/>
        <d v="2023-06-05T00:00:00"/>
        <d v="2023-08-29T00:00:00"/>
        <d v="2023-11-02T00:00:00"/>
        <d v="2023-01-06T00:00:00"/>
        <d v="2023-02-23T00:00:00"/>
        <d v="2023-08-26T00:00:00"/>
        <d v="2021-12-24T00:00:00"/>
        <d v="2022-10-30T00:00:00"/>
        <d v="2022-01-08T00:00:00"/>
        <d v="2023-10-29T00:00:00"/>
        <d v="2022-11-29T00:00:00"/>
        <d v="2022-06-24T00:00:00"/>
        <d v="2023-01-02T00:00:00"/>
        <d v="2023-05-19T00:00:00"/>
        <d v="2023-01-10T00:00:00"/>
        <d v="2022-05-17T00:00:00"/>
        <d v="2023-08-17T00:00:00"/>
        <d v="2022-04-06T00:00:00"/>
        <d v="2023-07-14T00:00:00"/>
        <d v="2023-06-28T00:00:00"/>
        <d v="2022-01-25T00:00:00"/>
        <d v="2023-06-02T00:00:00"/>
        <d v="2021-09-13T00:00:00"/>
        <d v="2022-12-10T00:00:00"/>
        <d v="2022-03-26T00:00:00"/>
        <d v="2021-01-10T00:00:00"/>
        <d v="2022-01-09T00:00:00"/>
        <d v="2023-12-25T00:00:00"/>
        <d v="2021-05-26T00:00:00"/>
        <d v="2021-08-12T00:00:00"/>
        <d v="2023-05-03T00:00:00"/>
        <d v="2021-03-04T00:00:00"/>
        <d v="2023-04-07T00:00:00"/>
        <d v="2022-11-20T00:00:00"/>
        <d v="2021-04-15T00:00:00"/>
        <d v="2022-02-09T00:00:00"/>
        <d v="2023-02-10T00:00:00"/>
        <d v="2023-11-13T00:00:00"/>
        <d v="2022-11-08T00:00:00"/>
        <d v="2021-03-24T00:00:00"/>
        <d v="2021-01-01T00:00:00"/>
        <d v="2022-12-18T00:00:00"/>
        <d v="2022-03-25T00:00:00"/>
        <d v="2021-02-03T00:00:00"/>
        <d v="2021-04-05T00:00:00"/>
        <d v="2021-09-07T00:00:00"/>
        <d v="2022-11-05T00:00:00"/>
        <d v="2021-04-28T00:00:00"/>
        <d v="2021-09-25T00:00:00"/>
        <d v="2021-08-24T00:00:00"/>
        <d v="2022-01-24T00:00:00"/>
        <d v="2023-09-17T00:00:00"/>
        <d v="2023-02-02T00:00:00"/>
        <d v="2023-07-08T00:00:00"/>
        <d v="2021-03-16T00:00:00"/>
        <d v="2022-03-11T00:00:00"/>
        <d v="2021-04-13T00:00:00"/>
        <d v="2023-01-08T00:00:00"/>
        <d v="2021-04-08T00:00:00"/>
        <d v="2023-05-09T00:00:00"/>
        <d v="2022-03-23T00:00:00"/>
        <d v="2021-09-06T00:00:00"/>
        <d v="2021-06-15T00:00:00"/>
        <d v="2023-09-11T00:00:00"/>
        <d v="2022-06-26T00:00:00"/>
        <d v="2021-03-22T00:00:00"/>
        <d v="2021-05-13T00:00:00"/>
        <d v="2023-03-08T00:00:00"/>
        <d v="2023-06-19T00:00:00"/>
        <d v="2021-05-18T00:00:00"/>
        <d v="2021-07-03T00:00:00"/>
        <d v="2021-03-10T00:00:00"/>
        <d v="2022-06-30T00:00:00"/>
        <d v="2021-02-22T00:00:00"/>
        <d v="2021-07-24T00:00:00"/>
        <d v="2021-05-06T00:00:00"/>
        <d v="2021-02-12T00:00:00"/>
        <d v="2021-04-21T00:00:00"/>
        <d v="2023-04-28T00:00:00"/>
        <d v="2021-12-26T00:00:00"/>
        <d v="2021-10-08T00:00:00"/>
        <d v="2022-10-29T00:00:00"/>
        <d v="2021-04-03T00:00:00"/>
        <d v="2021-03-02T00:00:00"/>
        <d v="2023-12-11T00:00:00"/>
        <d v="2022-08-27T00:00:00"/>
        <d v="2022-06-18T00:00:00"/>
        <d v="2022-10-07T00:00:00"/>
        <d v="2021-08-21T00:00:00"/>
        <d v="2022-06-08T00:00:00"/>
        <d v="2023-03-05T00:00:00"/>
        <d v="2021-08-02T00:00:00"/>
        <d v="2021-08-27T00:00:00"/>
        <d v="2023-12-16T00:00:00"/>
        <d v="2021-12-16T00:00:00"/>
        <d v="2021-04-17T00:00:00"/>
        <d v="2021-02-17T00:00:00"/>
        <d v="2021-12-03T00:00:00"/>
        <d v="2023-11-16T00:00:00"/>
        <d v="2023-03-15T00:00:00"/>
        <d v="2021-01-08T00:00:00"/>
        <d v="2022-09-17T00:00:00"/>
        <d v="2022-12-20T00:00:00"/>
        <d v="2021-10-30T00:00:00"/>
        <d v="2022-10-01T00:00:00"/>
        <d v="2021-02-25T00:00:00"/>
        <d v="2022-06-10T00:00:00"/>
        <d v="2021-01-28T00:00:00"/>
        <d v="2021-03-19T00:00:00"/>
        <d v="2021-12-31T00:00:00"/>
        <d v="2022-10-28T00:00:00"/>
        <d v="2023-10-28T00:00:00"/>
        <d v="2023-10-24T00:00:00"/>
        <d v="2021-12-29T00:00:00"/>
        <d v="2021-03-27T00:00:00"/>
        <d v="2023-03-23T00:00:00"/>
        <d v="2022-06-21T00:00:00"/>
        <d v="2021-05-25T00:00:00"/>
        <d v="2021-01-25T00:00:00"/>
        <d v="2021-03-08T00:00:00"/>
        <d v="2021-08-16T00:00:00"/>
        <d v="2022-09-15T00:00:00"/>
        <d v="2022-08-18T00:00:00"/>
        <d v="2022-03-01T00:00:00"/>
        <d v="2022-11-23T00:00:00"/>
        <d v="2021-11-11T00:00:00"/>
        <d v="2022-10-24T00:00:00"/>
        <d v="2023-04-23T00:00:00"/>
        <d v="2023-06-18T00:00:00"/>
        <d v="2021-08-31T00:00:00"/>
        <d v="2022-06-27T00:00:00"/>
        <d v="2023-11-30T00:00:00"/>
        <d v="2021-08-17T00:00:00"/>
        <d v="2022-07-02T00:00:00"/>
        <d v="2021-01-06T00:00:00"/>
        <d v="2022-04-13T00:00:00"/>
        <d v="2021-01-04T00:00:00"/>
        <d v="2022-05-19T00:00:00"/>
        <d v="2023-08-05T00:00:00"/>
        <d v="2022-07-28T00:00:00"/>
        <d v="2021-07-13T00:00:00"/>
        <d v="2023-04-27T00:00:00"/>
        <d v="2022-12-16T00:00:00"/>
        <d v="2021-11-22T00:00:00"/>
        <d v="2022-12-25T00:00:00"/>
        <d v="2021-08-13T00:00:00"/>
        <d v="2022-06-16T00:00:00"/>
        <d v="2021-05-20T00:00:00"/>
        <d v="2022-07-13T00:00:00"/>
        <d v="2021-11-16T00:00:00"/>
        <d v="2021-05-19T00:00:00"/>
        <d v="2023-04-25T00:00:00"/>
        <d v="2021-09-16T00:00:00"/>
        <d v="2023-06-21T00:00:00"/>
        <d v="2021-09-18T00:00:00"/>
        <d v="2021-06-21T00:00:00"/>
        <d v="2021-01-13T00:00:00"/>
        <d v="2021-11-25T00:00:00"/>
        <d v="2023-06-30T00:00:00"/>
        <d v="2021-11-30T00:00:00"/>
        <d v="2022-01-11T00:00:00"/>
        <d v="2023-07-07T00:00:00"/>
        <d v="2022-12-26T00:00:00"/>
        <d v="2021-05-12T00:00:00"/>
        <d v="2021-03-30T00:00:00"/>
        <d v="2022-09-08T00:00:00"/>
        <d v="2023-03-11T00:00:00"/>
        <d v="2022-02-26T00:00:00"/>
        <d v="2021-05-23T00:00:00"/>
        <d v="2022-10-27T00:00:00"/>
        <d v="2023-10-04T00:00:00"/>
        <d v="2023-04-01T00:00:00"/>
        <d v="2022-08-02T00:00:00"/>
        <d v="2022-01-26T00:00:00"/>
        <d v="2022-07-08T00:00:00"/>
        <d v="2022-04-23T00:00:00"/>
        <d v="2023-07-12T00:00:00"/>
        <d v="2022-02-24T00:00:00"/>
        <d v="2021-06-06T00:00:00"/>
        <d v="2022-07-04T00:00:00"/>
        <d v="2023-08-09T00:00:00"/>
        <d v="2021-07-15T00:00:00"/>
        <d v="2022-08-21T00:00:00"/>
        <d v="2022-06-01T00:00:00"/>
        <d v="2023-05-15T00:00:00"/>
        <d v="2021-08-04T00:00:00"/>
        <d v="2021-11-20T00:00:00"/>
        <d v="2023-04-24T00:00:00"/>
        <d v="2021-05-10T00:00:00"/>
        <d v="2022-09-19T00:00:00"/>
        <d v="2023-01-25T00:00:00"/>
        <d v="2021-01-11T00:00:00"/>
        <d v="2022-12-13T00:00:00"/>
        <d v="2021-05-21T00:00:00"/>
        <d v="2023-09-12T00:00:00"/>
        <d v="2022-11-14T00:00:00"/>
        <d v="2021-12-22T00:00:00"/>
        <d v="2023-10-05T00:00:00"/>
        <d v="2023-06-07T00:00:00"/>
        <d v="2021-05-07T00:00:00"/>
        <d v="2023-10-11T00:00:00"/>
        <d v="2023-11-19T00:00:00"/>
        <d v="2023-02-18T00:00:00"/>
        <d v="2023-03-25T00:00:00"/>
        <d v="2023-09-10T00:00:00"/>
        <d v="2023-04-05T00:00:00"/>
        <d v="2022-07-21T00:00:00"/>
        <d v="2022-01-06T00:00:00"/>
        <d v="2022-10-23T00:00:00"/>
        <d v="2023-08-27T00:00:00"/>
        <d v="2021-11-09T00:00:00"/>
        <d v="2023-07-26T00:00:00"/>
        <d v="2021-09-01T00:00:00"/>
        <d v="2021-12-13T00:00:00"/>
        <d v="2023-07-28T00:00:00"/>
        <d v="2021-06-05T00:00:00"/>
        <d v="2023-08-25T00:00:00"/>
        <d v="2021-05-28T00:00:00"/>
        <d v="2021-12-08T00:00:00"/>
        <d v="2022-07-15T00:00:00"/>
        <d v="2021-11-23T00:00:00"/>
        <d v="2021-08-03T00:00:00"/>
        <d v="2022-12-24T00:00:00"/>
        <d v="2021-02-01T00:00:00"/>
        <d v="2022-11-01T00:00:00"/>
        <d v="2022-03-05T00:00:00"/>
        <d v="2021-10-13T00:00:00"/>
        <d v="2022-08-13T00:00:00"/>
        <d v="2023-10-07T00:00:00"/>
        <d v="2023-09-15T00:00:00"/>
        <d v="2021-04-24T00:00:00"/>
        <d v="2021-02-24T00:00:00"/>
        <d v="2023-02-17T00:00:00"/>
        <d v="2021-03-28T00:00:00"/>
        <d v="2023-04-13T00:00:00"/>
        <d v="2022-03-19T00:00:00"/>
        <d v="2021-11-24T00:00:00"/>
        <d v="2022-05-06T00:00:00"/>
        <d v="2022-03-28T00:00:00"/>
        <d v="2021-06-14T00:00:00"/>
        <d v="2021-07-01T00:00:00"/>
        <d v="2022-04-14T00:00:00"/>
        <d v="2023-06-29T00:00:00"/>
        <d v="2023-08-02T00:00:00"/>
        <d v="2021-01-07T00:00:00"/>
        <d v="2021-11-26T00:00:00"/>
        <d v="2023-02-14T00:00:00"/>
        <d v="2023-07-04T00:00:00"/>
        <d v="2021-03-23T00:00:00"/>
        <d v="2022-05-29T00:00:00"/>
        <d v="2023-01-16T00:00:00"/>
        <d v="2023-10-20T00:00:00"/>
        <d v="2022-12-08T00:00:00"/>
        <d v="2023-06-24T00:00:00"/>
        <d v="2023-07-29T00:00:00"/>
        <d v="2022-09-24T00:00:00"/>
        <d v="2021-02-28T00:00:00"/>
        <d v="2022-12-22T00:00:00"/>
        <d v="2022-07-06T00:00:00"/>
        <d v="2021-08-25T00:00:00"/>
        <d v="2022-05-09T00:00:00"/>
        <d v="2022-09-02T00:00:00"/>
        <d v="2021-02-11T00:00:00"/>
      </sharedItems>
      <fieldGroup par="20"/>
    </cacheField>
    <cacheField name="Borrower ID" numFmtId="2">
      <sharedItems/>
    </cacheField>
    <cacheField name="State" numFmtId="49">
      <sharedItems count="10">
        <s v="OH"/>
        <s v="PA"/>
        <s v="NY"/>
        <s v="MI"/>
        <s v="NC"/>
        <s v="GA"/>
        <s v="IL"/>
        <s v="CA"/>
        <s v="FL"/>
        <s v="TX"/>
      </sharedItems>
    </cacheField>
    <cacheField name="Loan Amount" numFmtId="164">
      <sharedItems containsSemiMixedTypes="0" containsString="0" containsNumber="1" containsInteger="1" minValue="1060" maxValue="39908"/>
    </cacheField>
    <cacheField name="Interest Rate" numFmtId="0">
      <sharedItems containsSemiMixedTypes="0" containsString="0" containsNumber="1" minValue="5" maxValue="25"/>
    </cacheField>
    <cacheField name="Term (Months)" numFmtId="2">
      <sharedItems containsSemiMixedTypes="0" containsString="0" containsNumber="1" containsInteger="1" minValue="36" maxValue="60"/>
    </cacheField>
    <cacheField name="Loan Status" numFmtId="49">
      <sharedItems count="5">
        <s v="Fully Paid"/>
        <s v="Current"/>
        <s v="Late (31-120 days)"/>
        <s v="Charged Off"/>
        <s v="In Grace Period"/>
      </sharedItems>
    </cacheField>
    <cacheField name="Loan Grade" numFmtId="49">
      <sharedItems count="7">
        <s v="A"/>
        <s v="D"/>
        <s v="F"/>
        <s v="G"/>
        <s v="B"/>
        <s v="C"/>
        <s v="E"/>
      </sharedItems>
    </cacheField>
    <cacheField name="Loan Intent" numFmtId="49">
      <sharedItems count="5">
        <s v="small business"/>
        <s v="credit card"/>
        <s v="home improvement"/>
        <s v="other"/>
        <s v="debt consolidation"/>
      </sharedItems>
    </cacheField>
    <cacheField name="Annual Income" numFmtId="164">
      <sharedItems containsSemiMixedTypes="0" containsString="0" containsNumber="1" containsInteger="1" minValue="30203" maxValue="149277"/>
    </cacheField>
    <cacheField name="Home Ownership" numFmtId="49">
      <sharedItems/>
    </cacheField>
    <cacheField name="Debt to Income(DTI)" numFmtId="0">
      <sharedItems containsSemiMixedTypes="0" containsString="0" containsNumber="1" minValue="0.1" maxValue="0.5"/>
    </cacheField>
    <cacheField name="Loan-to-value(LTV)" numFmtId="0">
      <sharedItems containsSemiMixedTypes="0" containsString="0" containsNumber="1" minValue="0.5" maxValue="0.95"/>
    </cacheField>
    <cacheField name="Total Payments Received" numFmtId="164">
      <sharedItems containsSemiMixedTypes="0" containsString="0" containsNumber="1" minValue="0" maxValue="49533.55"/>
    </cacheField>
    <cacheField name="Recovery Amount" numFmtId="164">
      <sharedItems containsSemiMixedTypes="0" containsString="0" containsNumber="1" minValue="0" maxValue="17357.919999999998"/>
    </cacheField>
    <cacheField name="Months on Book(age Loan)" numFmtId="2">
      <sharedItems containsSemiMixedTypes="0" containsString="0" containsNumber="1" containsInteger="1" minValue="20" maxValue="56"/>
    </cacheField>
    <cacheField name="Profit/Loss for Each Loan" numFmtId="2">
      <sharedItems containsSemiMixedTypes="0" containsString="0" containsNumber="1" minValue="-38873" maxValue="9683.5500000000029"/>
    </cacheField>
    <cacheField name="Months (Issue Date)" numFmtId="0" databaseField="0">
      <fieldGroup base="1">
        <rangePr groupBy="months" startDate="2021-01-01T00:00:00" endDate="2023-12-31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3"/>
        </groupItems>
      </fieldGroup>
    </cacheField>
    <cacheField name="Quarters (Issue Date)" numFmtId="0" databaseField="0">
      <fieldGroup base="1">
        <rangePr groupBy="quarters" startDate="2021-01-01T00:00:00" endDate="2023-12-31T00:00:00"/>
        <groupItems count="6">
          <s v="&lt;01-01-2021"/>
          <s v="Qtr1"/>
          <s v="Qtr2"/>
          <s v="Qtr3"/>
          <s v="Qtr4"/>
          <s v="&gt;31-12-2023"/>
        </groupItems>
      </fieldGroup>
    </cacheField>
    <cacheField name="Years (Issue Date)" numFmtId="0" databaseField="0">
      <fieldGroup base="1">
        <rangePr groupBy="years" startDate="2021-01-01T00:00:00" endDate="2023-12-31T00:00:00"/>
        <groupItems count="5">
          <s v="&lt;01-01-2021"/>
          <s v="2021"/>
          <s v="2022"/>
          <s v="2023"/>
          <s v="&gt;31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B0001"/>
    <x v="0"/>
    <n v="23180"/>
    <n v="10.1"/>
    <n v="60"/>
    <x v="0"/>
    <x v="0"/>
    <x v="0"/>
    <n v="41676"/>
    <s v="OWN"/>
    <n v="0.24"/>
    <n v="0.82"/>
    <n v="25521.18"/>
    <n v="0"/>
    <n v="28"/>
    <n v="2341.1800000000003"/>
  </r>
  <r>
    <x v="1"/>
    <x v="1"/>
    <s v="B0002"/>
    <x v="1"/>
    <n v="32896"/>
    <n v="20.6"/>
    <n v="36"/>
    <x v="1"/>
    <x v="1"/>
    <x v="1"/>
    <n v="34434"/>
    <s v="MORTGAGE"/>
    <n v="0.47"/>
    <n v="0.59"/>
    <n v="9222.59"/>
    <n v="0"/>
    <n v="22"/>
    <n v="-23673.41"/>
  </r>
  <r>
    <x v="2"/>
    <x v="2"/>
    <s v="B0003"/>
    <x v="1"/>
    <n v="13875"/>
    <n v="21.5"/>
    <n v="36"/>
    <x v="1"/>
    <x v="0"/>
    <x v="2"/>
    <n v="79810"/>
    <s v="RENT"/>
    <n v="0.33"/>
    <n v="0.7"/>
    <n v="2689.37"/>
    <n v="0"/>
    <n v="52"/>
    <n v="-11185.630000000001"/>
  </r>
  <r>
    <x v="3"/>
    <x v="3"/>
    <s v="B0004"/>
    <x v="0"/>
    <n v="2622"/>
    <n v="14.9"/>
    <n v="60"/>
    <x v="0"/>
    <x v="2"/>
    <x v="3"/>
    <n v="133361"/>
    <s v="OWN"/>
    <n v="0.17"/>
    <n v="0.87"/>
    <n v="3012.68"/>
    <n v="0"/>
    <n v="41"/>
    <n v="390.67999999999984"/>
  </r>
  <r>
    <x v="4"/>
    <x v="4"/>
    <s v="B0005"/>
    <x v="2"/>
    <n v="17725"/>
    <n v="12.7"/>
    <n v="36"/>
    <x v="0"/>
    <x v="3"/>
    <x v="3"/>
    <n v="148696"/>
    <s v="OWN"/>
    <n v="0.16"/>
    <n v="0.79"/>
    <n v="19976.080000000002"/>
    <n v="0"/>
    <n v="45"/>
    <n v="2251.0800000000017"/>
  </r>
  <r>
    <x v="5"/>
    <x v="5"/>
    <s v="B0006"/>
    <x v="2"/>
    <n v="16646"/>
    <n v="14"/>
    <n v="36"/>
    <x v="0"/>
    <x v="0"/>
    <x v="3"/>
    <n v="124636"/>
    <s v="RENT"/>
    <n v="0.33"/>
    <n v="0.69"/>
    <n v="18976.439999999999"/>
    <n v="0"/>
    <n v="53"/>
    <n v="2330.4399999999987"/>
  </r>
  <r>
    <x v="6"/>
    <x v="6"/>
    <s v="B0007"/>
    <x v="3"/>
    <n v="18029"/>
    <n v="9.5"/>
    <n v="60"/>
    <x v="0"/>
    <x v="1"/>
    <x v="4"/>
    <n v="34994"/>
    <s v="OWN"/>
    <n v="0.4"/>
    <n v="0.8"/>
    <n v="19741.759999999998"/>
    <n v="0"/>
    <n v="27"/>
    <n v="1712.7599999999984"/>
  </r>
  <r>
    <x v="7"/>
    <x v="7"/>
    <s v="B0008"/>
    <x v="4"/>
    <n v="30402"/>
    <n v="22.8"/>
    <n v="36"/>
    <x v="1"/>
    <x v="0"/>
    <x v="0"/>
    <n v="34234"/>
    <s v="RENT"/>
    <n v="0.41"/>
    <n v="0.55000000000000004"/>
    <n v="3813.31"/>
    <n v="0"/>
    <n v="52"/>
    <n v="-26588.69"/>
  </r>
  <r>
    <x v="8"/>
    <x v="8"/>
    <s v="B0009"/>
    <x v="5"/>
    <n v="5263"/>
    <n v="14"/>
    <n v="36"/>
    <x v="1"/>
    <x v="1"/>
    <x v="2"/>
    <n v="99300"/>
    <s v="RENT"/>
    <n v="0.21"/>
    <n v="0.68"/>
    <n v="885.74"/>
    <n v="0"/>
    <n v="31"/>
    <n v="-4377.26"/>
  </r>
  <r>
    <x v="9"/>
    <x v="9"/>
    <s v="B0010"/>
    <x v="6"/>
    <n v="31987"/>
    <n v="22.6"/>
    <n v="60"/>
    <x v="1"/>
    <x v="4"/>
    <x v="0"/>
    <n v="73949"/>
    <s v="RENT"/>
    <n v="0.18"/>
    <n v="0.86"/>
    <n v="2113.92"/>
    <n v="0"/>
    <n v="45"/>
    <n v="-29873.08"/>
  </r>
  <r>
    <x v="10"/>
    <x v="10"/>
    <s v="B0011"/>
    <x v="1"/>
    <n v="9646"/>
    <n v="7.1"/>
    <n v="60"/>
    <x v="2"/>
    <x v="1"/>
    <x v="4"/>
    <n v="67405"/>
    <s v="RENT"/>
    <n v="0.11"/>
    <n v="0.6"/>
    <n v="0"/>
    <n v="0"/>
    <n v="29"/>
    <n v="-9646"/>
  </r>
  <r>
    <x v="11"/>
    <x v="11"/>
    <s v="B0012"/>
    <x v="3"/>
    <n v="28529"/>
    <n v="24.8"/>
    <n v="60"/>
    <x v="0"/>
    <x v="4"/>
    <x v="2"/>
    <n v="64872"/>
    <s v="RENT"/>
    <n v="0.37"/>
    <n v="0.57999999999999996"/>
    <n v="35604.19"/>
    <n v="0"/>
    <n v="43"/>
    <n v="7075.1900000000023"/>
  </r>
  <r>
    <x v="12"/>
    <x v="12"/>
    <s v="B0013"/>
    <x v="7"/>
    <n v="12664"/>
    <n v="13.9"/>
    <n v="36"/>
    <x v="0"/>
    <x v="0"/>
    <x v="2"/>
    <n v="72215"/>
    <s v="MORTGAGE"/>
    <n v="0.13"/>
    <n v="0.93"/>
    <n v="14424.3"/>
    <n v="0"/>
    <n v="25"/>
    <n v="1760.2999999999993"/>
  </r>
  <r>
    <x v="13"/>
    <x v="13"/>
    <s v="B0014"/>
    <x v="3"/>
    <n v="36737"/>
    <n v="6"/>
    <n v="60"/>
    <x v="0"/>
    <x v="4"/>
    <x v="1"/>
    <n v="53185"/>
    <s v="RENT"/>
    <n v="0.27"/>
    <n v="0.59"/>
    <n v="38941.22"/>
    <n v="0"/>
    <n v="47"/>
    <n v="2204.2200000000012"/>
  </r>
  <r>
    <x v="14"/>
    <x v="14"/>
    <s v="B0015"/>
    <x v="7"/>
    <n v="36796"/>
    <n v="5.8"/>
    <n v="60"/>
    <x v="1"/>
    <x v="0"/>
    <x v="0"/>
    <n v="73442"/>
    <s v="MORTGAGE"/>
    <n v="0.34"/>
    <n v="0.62"/>
    <n v="13503.79"/>
    <n v="0"/>
    <n v="41"/>
    <n v="-23292.21"/>
  </r>
  <r>
    <x v="15"/>
    <x v="15"/>
    <s v="B0016"/>
    <x v="8"/>
    <n v="25027"/>
    <n v="19.899999999999999"/>
    <n v="36"/>
    <x v="0"/>
    <x v="5"/>
    <x v="0"/>
    <n v="81759"/>
    <s v="RENT"/>
    <n v="0.47"/>
    <n v="0.94"/>
    <n v="30007.37"/>
    <n v="0"/>
    <n v="55"/>
    <n v="4980.369999999999"/>
  </r>
  <r>
    <x v="16"/>
    <x v="16"/>
    <s v="B0017"/>
    <x v="9"/>
    <n v="30373"/>
    <n v="18.2"/>
    <n v="60"/>
    <x v="1"/>
    <x v="0"/>
    <x v="1"/>
    <n v="71153"/>
    <s v="OWN"/>
    <n v="0.22"/>
    <n v="0.83"/>
    <n v="8244.83"/>
    <n v="0"/>
    <n v="48"/>
    <n v="-22128.17"/>
  </r>
  <r>
    <x v="17"/>
    <x v="17"/>
    <s v="B0018"/>
    <x v="0"/>
    <n v="37397"/>
    <n v="21"/>
    <n v="60"/>
    <x v="0"/>
    <x v="5"/>
    <x v="3"/>
    <n v="107535"/>
    <s v="MORTGAGE"/>
    <n v="0.2"/>
    <n v="0.81"/>
    <n v="45250.37"/>
    <n v="0"/>
    <n v="31"/>
    <n v="7853.3700000000026"/>
  </r>
  <r>
    <x v="18"/>
    <x v="18"/>
    <s v="B0019"/>
    <x v="9"/>
    <n v="21609"/>
    <n v="7.1"/>
    <n v="60"/>
    <x v="3"/>
    <x v="2"/>
    <x v="4"/>
    <n v="132023"/>
    <s v="OWN"/>
    <n v="0.36"/>
    <n v="0.88"/>
    <n v="2771.85"/>
    <n v="10111.4"/>
    <n v="28"/>
    <n v="-8725.75"/>
  </r>
  <r>
    <x v="19"/>
    <x v="19"/>
    <s v="B0020"/>
    <x v="3"/>
    <n v="36835"/>
    <n v="5.7"/>
    <n v="60"/>
    <x v="3"/>
    <x v="6"/>
    <x v="0"/>
    <n v="32581"/>
    <s v="RENT"/>
    <n v="0.35"/>
    <n v="0.55000000000000004"/>
    <n v="5580.8"/>
    <n v="9880.57"/>
    <n v="40"/>
    <n v="-21373.63"/>
  </r>
  <r>
    <x v="20"/>
    <x v="20"/>
    <s v="B0021"/>
    <x v="9"/>
    <n v="39709"/>
    <n v="15.2"/>
    <n v="36"/>
    <x v="0"/>
    <x v="2"/>
    <x v="1"/>
    <n v="81717"/>
    <s v="RENT"/>
    <n v="0.23"/>
    <n v="0.82"/>
    <n v="45744.77"/>
    <n v="0"/>
    <n v="20"/>
    <n v="6035.7699999999968"/>
  </r>
  <r>
    <x v="21"/>
    <x v="21"/>
    <s v="B0022"/>
    <x v="6"/>
    <n v="20250"/>
    <n v="12.8"/>
    <n v="60"/>
    <x v="0"/>
    <x v="2"/>
    <x v="2"/>
    <n v="32763"/>
    <s v="OWN"/>
    <n v="0.47"/>
    <n v="0.73"/>
    <n v="22842"/>
    <n v="0"/>
    <n v="39"/>
    <n v="2592"/>
  </r>
  <r>
    <x v="22"/>
    <x v="22"/>
    <s v="B0023"/>
    <x v="8"/>
    <n v="22172"/>
    <n v="14.2"/>
    <n v="60"/>
    <x v="1"/>
    <x v="0"/>
    <x v="1"/>
    <n v="122910"/>
    <s v="RENT"/>
    <n v="0.44"/>
    <n v="0.87"/>
    <n v="2131.63"/>
    <n v="0"/>
    <n v="33"/>
    <n v="-20040.37"/>
  </r>
  <r>
    <x v="23"/>
    <x v="23"/>
    <s v="B0024"/>
    <x v="5"/>
    <n v="12555"/>
    <n v="24.8"/>
    <n v="36"/>
    <x v="0"/>
    <x v="0"/>
    <x v="3"/>
    <n v="85480"/>
    <s v="OWN"/>
    <n v="0.19"/>
    <n v="0.73"/>
    <n v="15668.64"/>
    <n v="0"/>
    <n v="24"/>
    <n v="3113.6399999999994"/>
  </r>
  <r>
    <x v="24"/>
    <x v="24"/>
    <s v="B0025"/>
    <x v="8"/>
    <n v="22874"/>
    <n v="24.4"/>
    <n v="60"/>
    <x v="0"/>
    <x v="5"/>
    <x v="4"/>
    <n v="68759"/>
    <s v="RENT"/>
    <n v="0.2"/>
    <n v="0.78"/>
    <n v="28455.26"/>
    <n v="0"/>
    <n v="50"/>
    <n v="5581.2599999999984"/>
  </r>
  <r>
    <x v="25"/>
    <x v="25"/>
    <s v="B0026"/>
    <x v="1"/>
    <n v="14081"/>
    <n v="23.8"/>
    <n v="36"/>
    <x v="1"/>
    <x v="2"/>
    <x v="3"/>
    <n v="106067"/>
    <s v="RENT"/>
    <n v="0.3"/>
    <n v="0.71"/>
    <n v="4585.71"/>
    <n v="0"/>
    <n v="24"/>
    <n v="-9495.2900000000009"/>
  </r>
  <r>
    <x v="26"/>
    <x v="26"/>
    <s v="B0027"/>
    <x v="6"/>
    <n v="25063"/>
    <n v="20.7"/>
    <n v="36"/>
    <x v="0"/>
    <x v="3"/>
    <x v="2"/>
    <n v="148094"/>
    <s v="MORTGAGE"/>
    <n v="0.41"/>
    <n v="0.72"/>
    <n v="30251.040000000001"/>
    <n v="0"/>
    <n v="33"/>
    <n v="5188.0400000000009"/>
  </r>
  <r>
    <x v="27"/>
    <x v="25"/>
    <s v="B0028"/>
    <x v="9"/>
    <n v="7819"/>
    <n v="12.1"/>
    <n v="36"/>
    <x v="1"/>
    <x v="0"/>
    <x v="2"/>
    <n v="55307"/>
    <s v="OWN"/>
    <n v="0.12"/>
    <n v="0.85"/>
    <n v="722.43"/>
    <n v="0"/>
    <n v="24"/>
    <n v="-7096.57"/>
  </r>
  <r>
    <x v="28"/>
    <x v="27"/>
    <s v="B0029"/>
    <x v="5"/>
    <n v="26712"/>
    <n v="13.2"/>
    <n v="60"/>
    <x v="1"/>
    <x v="4"/>
    <x v="2"/>
    <n v="126371"/>
    <s v="RENT"/>
    <n v="0.38"/>
    <n v="0.78"/>
    <n v="10402.379999999999"/>
    <n v="0"/>
    <n v="37"/>
    <n v="-16309.62"/>
  </r>
  <r>
    <x v="29"/>
    <x v="28"/>
    <s v="B0030"/>
    <x v="9"/>
    <n v="25762"/>
    <n v="16"/>
    <n v="36"/>
    <x v="0"/>
    <x v="0"/>
    <x v="2"/>
    <n v="41064"/>
    <s v="OWN"/>
    <n v="0.36"/>
    <n v="0.78"/>
    <n v="29883.919999999998"/>
    <n v="0"/>
    <n v="29"/>
    <n v="4121.9199999999983"/>
  </r>
  <r>
    <x v="30"/>
    <x v="29"/>
    <s v="B0031"/>
    <x v="4"/>
    <n v="12046"/>
    <n v="21.6"/>
    <n v="36"/>
    <x v="0"/>
    <x v="1"/>
    <x v="1"/>
    <n v="106848"/>
    <s v="MORTGAGE"/>
    <n v="0.19"/>
    <n v="0.7"/>
    <n v="14647.94"/>
    <n v="0"/>
    <n v="35"/>
    <n v="2601.9400000000005"/>
  </r>
  <r>
    <x v="31"/>
    <x v="30"/>
    <s v="B0032"/>
    <x v="4"/>
    <n v="32463"/>
    <n v="6.4"/>
    <n v="36"/>
    <x v="0"/>
    <x v="1"/>
    <x v="2"/>
    <n v="67548"/>
    <s v="OWN"/>
    <n v="0.37"/>
    <n v="0.74"/>
    <n v="34540.629999999997"/>
    <n v="0"/>
    <n v="55"/>
    <n v="2077.6299999999974"/>
  </r>
  <r>
    <x v="32"/>
    <x v="31"/>
    <s v="B0033"/>
    <x v="2"/>
    <n v="29769"/>
    <n v="13.5"/>
    <n v="60"/>
    <x v="1"/>
    <x v="0"/>
    <x v="2"/>
    <n v="66945"/>
    <s v="MORTGAGE"/>
    <n v="0.48"/>
    <n v="0.84"/>
    <n v="1763.22"/>
    <n v="0"/>
    <n v="28"/>
    <n v="-28005.78"/>
  </r>
  <r>
    <x v="33"/>
    <x v="32"/>
    <s v="B0034"/>
    <x v="8"/>
    <n v="24150"/>
    <n v="6.7"/>
    <n v="60"/>
    <x v="0"/>
    <x v="5"/>
    <x v="1"/>
    <n v="77937"/>
    <s v="OWN"/>
    <n v="0.12"/>
    <n v="0.87"/>
    <n v="25768.05"/>
    <n v="0"/>
    <n v="50"/>
    <n v="1618.0499999999993"/>
  </r>
  <r>
    <x v="34"/>
    <x v="33"/>
    <s v="B0035"/>
    <x v="5"/>
    <n v="3711"/>
    <n v="15.3"/>
    <n v="60"/>
    <x v="3"/>
    <x v="1"/>
    <x v="2"/>
    <n v="36476"/>
    <s v="OWN"/>
    <n v="0.23"/>
    <n v="0.81"/>
    <n v="648.73"/>
    <n v="938.22"/>
    <n v="43"/>
    <n v="-2124.0500000000002"/>
  </r>
  <r>
    <x v="35"/>
    <x v="34"/>
    <s v="B0036"/>
    <x v="4"/>
    <n v="5853"/>
    <n v="23"/>
    <n v="60"/>
    <x v="0"/>
    <x v="1"/>
    <x v="3"/>
    <n v="81756"/>
    <s v="MORTGAGE"/>
    <n v="0.28000000000000003"/>
    <n v="0.92"/>
    <n v="7199.19"/>
    <n v="0"/>
    <n v="36"/>
    <n v="1346.1899999999996"/>
  </r>
  <r>
    <x v="36"/>
    <x v="35"/>
    <s v="B0037"/>
    <x v="2"/>
    <n v="30077"/>
    <n v="20.6"/>
    <n v="60"/>
    <x v="0"/>
    <x v="0"/>
    <x v="3"/>
    <n v="120101"/>
    <s v="RENT"/>
    <n v="0.46"/>
    <n v="0.87"/>
    <n v="36272.86"/>
    <n v="0"/>
    <n v="46"/>
    <n v="6195.8600000000006"/>
  </r>
  <r>
    <x v="37"/>
    <x v="36"/>
    <s v="B0038"/>
    <x v="6"/>
    <n v="24863"/>
    <n v="9.6"/>
    <n v="60"/>
    <x v="0"/>
    <x v="2"/>
    <x v="0"/>
    <n v="32382"/>
    <s v="RENT"/>
    <n v="0.48"/>
    <n v="0.75"/>
    <n v="27249.85"/>
    <n v="0"/>
    <n v="56"/>
    <n v="2386.8499999999985"/>
  </r>
  <r>
    <x v="38"/>
    <x v="37"/>
    <s v="B0039"/>
    <x v="5"/>
    <n v="22792"/>
    <n v="24.5"/>
    <n v="60"/>
    <x v="0"/>
    <x v="5"/>
    <x v="3"/>
    <n v="79683"/>
    <s v="RENT"/>
    <n v="0.28000000000000003"/>
    <n v="0.8"/>
    <n v="28376.04"/>
    <n v="0"/>
    <n v="48"/>
    <n v="5584.0400000000009"/>
  </r>
  <r>
    <x v="39"/>
    <x v="38"/>
    <s v="B0040"/>
    <x v="2"/>
    <n v="9942"/>
    <n v="18.3"/>
    <n v="36"/>
    <x v="0"/>
    <x v="6"/>
    <x v="4"/>
    <n v="117999"/>
    <s v="OWN"/>
    <n v="0.4"/>
    <n v="0.92"/>
    <n v="11761.39"/>
    <n v="0"/>
    <n v="30"/>
    <n v="1819.3899999999994"/>
  </r>
  <r>
    <x v="40"/>
    <x v="39"/>
    <s v="B0041"/>
    <x v="0"/>
    <n v="2762"/>
    <n v="5.2"/>
    <n v="36"/>
    <x v="1"/>
    <x v="6"/>
    <x v="4"/>
    <n v="75276"/>
    <s v="OWN"/>
    <n v="0.31"/>
    <n v="0.78"/>
    <n v="1245.1099999999999"/>
    <n v="0"/>
    <n v="37"/>
    <n v="-1516.89"/>
  </r>
  <r>
    <x v="41"/>
    <x v="40"/>
    <s v="B0042"/>
    <x v="5"/>
    <n v="32987"/>
    <n v="10.1"/>
    <n v="36"/>
    <x v="0"/>
    <x v="0"/>
    <x v="4"/>
    <n v="63402"/>
    <s v="RENT"/>
    <n v="0.32"/>
    <n v="0.87"/>
    <n v="36318.69"/>
    <n v="0"/>
    <n v="26"/>
    <n v="3331.6900000000023"/>
  </r>
  <r>
    <x v="42"/>
    <x v="41"/>
    <s v="B0043"/>
    <x v="3"/>
    <n v="16850"/>
    <n v="10.199999999999999"/>
    <n v="36"/>
    <x v="0"/>
    <x v="0"/>
    <x v="1"/>
    <n v="121881"/>
    <s v="OWN"/>
    <n v="0.21"/>
    <n v="0.81"/>
    <n v="18568.7"/>
    <n v="0"/>
    <n v="53"/>
    <n v="1718.7000000000007"/>
  </r>
  <r>
    <x v="43"/>
    <x v="12"/>
    <s v="B0044"/>
    <x v="2"/>
    <n v="13112"/>
    <n v="6.4"/>
    <n v="60"/>
    <x v="0"/>
    <x v="1"/>
    <x v="3"/>
    <n v="140300"/>
    <s v="OWN"/>
    <n v="0.19"/>
    <n v="0.75"/>
    <n v="13951.17"/>
    <n v="0"/>
    <n v="25"/>
    <n v="839.17000000000007"/>
  </r>
  <r>
    <x v="44"/>
    <x v="42"/>
    <s v="B0045"/>
    <x v="9"/>
    <n v="25058"/>
    <n v="24.2"/>
    <n v="36"/>
    <x v="1"/>
    <x v="0"/>
    <x v="4"/>
    <n v="56946"/>
    <s v="RENT"/>
    <n v="0.22"/>
    <n v="0.61"/>
    <n v="9355.1299999999992"/>
    <n v="0"/>
    <n v="39"/>
    <n v="-15702.87"/>
  </r>
  <r>
    <x v="45"/>
    <x v="43"/>
    <s v="B0046"/>
    <x v="3"/>
    <n v="39890"/>
    <n v="14.6"/>
    <n v="36"/>
    <x v="1"/>
    <x v="6"/>
    <x v="0"/>
    <n v="109698"/>
    <s v="MORTGAGE"/>
    <n v="0.32"/>
    <n v="0.69"/>
    <n v="3304.32"/>
    <n v="0"/>
    <n v="31"/>
    <n v="-36585.68"/>
  </r>
  <r>
    <x v="46"/>
    <x v="44"/>
    <s v="B0047"/>
    <x v="0"/>
    <n v="1481"/>
    <n v="22.9"/>
    <n v="36"/>
    <x v="0"/>
    <x v="1"/>
    <x v="1"/>
    <n v="144690"/>
    <s v="OWN"/>
    <n v="0.11"/>
    <n v="0.94"/>
    <n v="1820.15"/>
    <n v="0"/>
    <n v="55"/>
    <n v="339.15000000000009"/>
  </r>
  <r>
    <x v="47"/>
    <x v="45"/>
    <s v="B0048"/>
    <x v="4"/>
    <n v="33921"/>
    <n v="11.4"/>
    <n v="36"/>
    <x v="1"/>
    <x v="6"/>
    <x v="0"/>
    <n v="142309"/>
    <s v="OWN"/>
    <n v="0.46"/>
    <n v="0.8"/>
    <n v="14230.09"/>
    <n v="0"/>
    <n v="49"/>
    <n v="-19690.91"/>
  </r>
  <r>
    <x v="48"/>
    <x v="46"/>
    <s v="B0049"/>
    <x v="7"/>
    <n v="2524"/>
    <n v="7.5"/>
    <n v="60"/>
    <x v="0"/>
    <x v="4"/>
    <x v="3"/>
    <n v="103933"/>
    <s v="OWN"/>
    <n v="0.16"/>
    <n v="0.75"/>
    <n v="2713.3"/>
    <n v="0"/>
    <n v="22"/>
    <n v="189.30000000000018"/>
  </r>
  <r>
    <x v="49"/>
    <x v="47"/>
    <s v="B0050"/>
    <x v="2"/>
    <n v="35888"/>
    <n v="14.5"/>
    <n v="60"/>
    <x v="1"/>
    <x v="4"/>
    <x v="2"/>
    <n v="52335"/>
    <s v="OWN"/>
    <n v="0.19"/>
    <n v="0.92"/>
    <n v="9756.7199999999993"/>
    <n v="0"/>
    <n v="22"/>
    <n v="-26131.279999999999"/>
  </r>
  <r>
    <x v="50"/>
    <x v="48"/>
    <s v="B0051"/>
    <x v="6"/>
    <n v="16048"/>
    <n v="7.3"/>
    <n v="60"/>
    <x v="0"/>
    <x v="1"/>
    <x v="0"/>
    <n v="75095"/>
    <s v="MORTGAGE"/>
    <n v="0.31"/>
    <n v="0.76"/>
    <n v="17219.5"/>
    <n v="0"/>
    <n v="37"/>
    <n v="1171.5"/>
  </r>
  <r>
    <x v="51"/>
    <x v="49"/>
    <s v="B0052"/>
    <x v="2"/>
    <n v="36111"/>
    <n v="14.7"/>
    <n v="36"/>
    <x v="0"/>
    <x v="0"/>
    <x v="2"/>
    <n v="109930"/>
    <s v="RENT"/>
    <n v="0.38"/>
    <n v="0.74"/>
    <n v="41419.32"/>
    <n v="0"/>
    <n v="33"/>
    <n v="5308.32"/>
  </r>
  <r>
    <x v="52"/>
    <x v="50"/>
    <s v="B0053"/>
    <x v="7"/>
    <n v="38904"/>
    <n v="23.4"/>
    <n v="60"/>
    <x v="3"/>
    <x v="1"/>
    <x v="1"/>
    <n v="57197"/>
    <s v="OWN"/>
    <n v="0.14000000000000001"/>
    <n v="0.84"/>
    <n v="13773.37"/>
    <n v="12116.05"/>
    <n v="43"/>
    <n v="-13014.580000000002"/>
  </r>
  <r>
    <x v="53"/>
    <x v="51"/>
    <s v="B0054"/>
    <x v="0"/>
    <n v="35008"/>
    <n v="15.4"/>
    <n v="36"/>
    <x v="0"/>
    <x v="6"/>
    <x v="0"/>
    <n v="52010"/>
    <s v="RENT"/>
    <n v="0.23"/>
    <n v="0.82"/>
    <n v="40399.230000000003"/>
    <n v="0"/>
    <n v="32"/>
    <n v="5391.2300000000032"/>
  </r>
  <r>
    <x v="54"/>
    <x v="52"/>
    <s v="B0055"/>
    <x v="0"/>
    <n v="1060"/>
    <n v="17.3"/>
    <n v="60"/>
    <x v="1"/>
    <x v="4"/>
    <x v="0"/>
    <n v="54123"/>
    <s v="OWN"/>
    <n v="0.49"/>
    <n v="0.59"/>
    <n v="339.55"/>
    <n v="0"/>
    <n v="51"/>
    <n v="-720.45"/>
  </r>
  <r>
    <x v="55"/>
    <x v="53"/>
    <s v="B0056"/>
    <x v="3"/>
    <n v="10130"/>
    <n v="8.1"/>
    <n v="60"/>
    <x v="0"/>
    <x v="1"/>
    <x v="1"/>
    <n v="117923"/>
    <s v="MORTGAGE"/>
    <n v="0.2"/>
    <n v="0.71"/>
    <n v="10950.53"/>
    <n v="0"/>
    <n v="49"/>
    <n v="820.53000000000065"/>
  </r>
  <r>
    <x v="56"/>
    <x v="54"/>
    <s v="B0057"/>
    <x v="5"/>
    <n v="19023"/>
    <n v="5.9"/>
    <n v="60"/>
    <x v="1"/>
    <x v="0"/>
    <x v="1"/>
    <n v="32890"/>
    <s v="RENT"/>
    <n v="0.23"/>
    <n v="0.71"/>
    <n v="6787.88"/>
    <n v="0"/>
    <n v="23"/>
    <n v="-12235.119999999999"/>
  </r>
  <r>
    <x v="57"/>
    <x v="55"/>
    <s v="B0058"/>
    <x v="6"/>
    <n v="14350"/>
    <n v="7.2"/>
    <n v="60"/>
    <x v="3"/>
    <x v="4"/>
    <x v="4"/>
    <n v="123305"/>
    <s v="MORTGAGE"/>
    <n v="0.43"/>
    <n v="0.67"/>
    <n v="5712.02"/>
    <n v="3379.84"/>
    <n v="47"/>
    <n v="-5258.1399999999994"/>
  </r>
  <r>
    <x v="58"/>
    <x v="56"/>
    <s v="B0059"/>
    <x v="3"/>
    <n v="25354"/>
    <n v="17"/>
    <n v="60"/>
    <x v="0"/>
    <x v="3"/>
    <x v="3"/>
    <n v="139162"/>
    <s v="OWN"/>
    <n v="0.12"/>
    <n v="0.73"/>
    <n v="29664.18"/>
    <n v="0"/>
    <n v="29"/>
    <n v="4310.18"/>
  </r>
  <r>
    <x v="59"/>
    <x v="57"/>
    <s v="B0060"/>
    <x v="6"/>
    <n v="29145"/>
    <n v="6.9"/>
    <n v="36"/>
    <x v="1"/>
    <x v="3"/>
    <x v="0"/>
    <n v="38026"/>
    <s v="MORTGAGE"/>
    <n v="0.28999999999999998"/>
    <n v="0.69"/>
    <n v="4504.3900000000003"/>
    <n v="0"/>
    <n v="41"/>
    <n v="-24640.61"/>
  </r>
  <r>
    <x v="60"/>
    <x v="58"/>
    <s v="B0061"/>
    <x v="6"/>
    <n v="35020"/>
    <n v="12.5"/>
    <n v="60"/>
    <x v="1"/>
    <x v="5"/>
    <x v="0"/>
    <n v="94925"/>
    <s v="MORTGAGE"/>
    <n v="0.25"/>
    <n v="0.59"/>
    <n v="11583.76"/>
    <n v="0"/>
    <n v="23"/>
    <n v="-23436.239999999998"/>
  </r>
  <r>
    <x v="61"/>
    <x v="59"/>
    <s v="B0062"/>
    <x v="7"/>
    <n v="21587"/>
    <n v="16"/>
    <n v="36"/>
    <x v="1"/>
    <x v="2"/>
    <x v="1"/>
    <n v="98842"/>
    <s v="OWN"/>
    <n v="0.23"/>
    <n v="0.69"/>
    <n v="5550.98"/>
    <n v="0"/>
    <n v="46"/>
    <n v="-16036.02"/>
  </r>
  <r>
    <x v="62"/>
    <x v="60"/>
    <s v="B0063"/>
    <x v="3"/>
    <n v="10650"/>
    <n v="12.8"/>
    <n v="36"/>
    <x v="0"/>
    <x v="5"/>
    <x v="1"/>
    <n v="63665"/>
    <s v="OWN"/>
    <n v="0.21"/>
    <n v="0.53"/>
    <n v="12013.2"/>
    <n v="0"/>
    <n v="32"/>
    <n v="1363.2000000000007"/>
  </r>
  <r>
    <x v="63"/>
    <x v="61"/>
    <s v="B0064"/>
    <x v="6"/>
    <n v="20933"/>
    <n v="8.3000000000000007"/>
    <n v="36"/>
    <x v="3"/>
    <x v="4"/>
    <x v="3"/>
    <n v="39277"/>
    <s v="RENT"/>
    <n v="0.14000000000000001"/>
    <n v="0.76"/>
    <n v="2341.0500000000002"/>
    <n v="2519.27"/>
    <n v="45"/>
    <n v="-16072.68"/>
  </r>
  <r>
    <x v="64"/>
    <x v="62"/>
    <s v="B0065"/>
    <x v="1"/>
    <n v="21581"/>
    <n v="10.5"/>
    <n v="36"/>
    <x v="0"/>
    <x v="4"/>
    <x v="1"/>
    <n v="72239"/>
    <s v="OWN"/>
    <n v="0.23"/>
    <n v="0.88"/>
    <n v="23847"/>
    <n v="0"/>
    <n v="27"/>
    <n v="2266"/>
  </r>
  <r>
    <x v="65"/>
    <x v="63"/>
    <s v="B0066"/>
    <x v="7"/>
    <n v="24393"/>
    <n v="23.6"/>
    <n v="36"/>
    <x v="0"/>
    <x v="2"/>
    <x v="2"/>
    <n v="77664"/>
    <s v="RENT"/>
    <n v="0.12"/>
    <n v="0.83"/>
    <n v="30149.75"/>
    <n v="0"/>
    <n v="21"/>
    <n v="5756.75"/>
  </r>
  <r>
    <x v="66"/>
    <x v="64"/>
    <s v="B0067"/>
    <x v="0"/>
    <n v="24051"/>
    <n v="18.5"/>
    <n v="60"/>
    <x v="3"/>
    <x v="0"/>
    <x v="2"/>
    <n v="78008"/>
    <s v="MORTGAGE"/>
    <n v="0.41"/>
    <n v="0.66"/>
    <n v="2509.5100000000002"/>
    <n v="11762.86"/>
    <n v="30"/>
    <n v="-9778.6299999999992"/>
  </r>
  <r>
    <x v="67"/>
    <x v="65"/>
    <s v="B0068"/>
    <x v="7"/>
    <n v="27212"/>
    <n v="14.9"/>
    <n v="60"/>
    <x v="1"/>
    <x v="5"/>
    <x v="2"/>
    <n v="44683"/>
    <s v="MORTGAGE"/>
    <n v="0.26"/>
    <n v="0.54"/>
    <n v="2820.6"/>
    <n v="0"/>
    <n v="49"/>
    <n v="-24391.4"/>
  </r>
  <r>
    <x v="68"/>
    <x v="66"/>
    <s v="B0069"/>
    <x v="9"/>
    <n v="5090"/>
    <n v="5.3"/>
    <n v="60"/>
    <x v="0"/>
    <x v="5"/>
    <x v="2"/>
    <n v="30670"/>
    <s v="RENT"/>
    <n v="0.28000000000000003"/>
    <n v="0.59"/>
    <n v="5359.77"/>
    <n v="0"/>
    <n v="31"/>
    <n v="269.77000000000044"/>
  </r>
  <r>
    <x v="69"/>
    <x v="67"/>
    <s v="B0070"/>
    <x v="9"/>
    <n v="7960"/>
    <n v="24.8"/>
    <n v="60"/>
    <x v="0"/>
    <x v="1"/>
    <x v="3"/>
    <n v="119211"/>
    <s v="OWN"/>
    <n v="0.46"/>
    <n v="0.75"/>
    <n v="9934.08"/>
    <n v="0"/>
    <n v="50"/>
    <n v="1974.08"/>
  </r>
  <r>
    <x v="70"/>
    <x v="68"/>
    <s v="B0071"/>
    <x v="6"/>
    <n v="36772"/>
    <n v="18.399999999999999"/>
    <n v="36"/>
    <x v="0"/>
    <x v="5"/>
    <x v="0"/>
    <n v="47889"/>
    <s v="OWN"/>
    <n v="0.36"/>
    <n v="0.59"/>
    <n v="43538.05"/>
    <n v="0"/>
    <n v="44"/>
    <n v="6766.0500000000029"/>
  </r>
  <r>
    <x v="71"/>
    <x v="69"/>
    <s v="B0072"/>
    <x v="3"/>
    <n v="22520"/>
    <n v="11.3"/>
    <n v="60"/>
    <x v="0"/>
    <x v="4"/>
    <x v="2"/>
    <n v="85612"/>
    <s v="MORTGAGE"/>
    <n v="0.1"/>
    <n v="0.74"/>
    <n v="25064.76"/>
    <n v="0"/>
    <n v="40"/>
    <n v="2544.7599999999984"/>
  </r>
  <r>
    <x v="72"/>
    <x v="70"/>
    <s v="B0073"/>
    <x v="0"/>
    <n v="37408"/>
    <n v="22.6"/>
    <n v="60"/>
    <x v="0"/>
    <x v="0"/>
    <x v="1"/>
    <n v="74535"/>
    <s v="RENT"/>
    <n v="0.48"/>
    <n v="0.6"/>
    <n v="45862.21"/>
    <n v="0"/>
    <n v="21"/>
    <n v="8454.2099999999991"/>
  </r>
  <r>
    <x v="73"/>
    <x v="71"/>
    <s v="B0074"/>
    <x v="7"/>
    <n v="29470"/>
    <n v="10.199999999999999"/>
    <n v="36"/>
    <x v="1"/>
    <x v="5"/>
    <x v="2"/>
    <n v="108542"/>
    <s v="MORTGAGE"/>
    <n v="0.19"/>
    <n v="0.88"/>
    <n v="10081.43"/>
    <n v="0"/>
    <n v="56"/>
    <n v="-19388.57"/>
  </r>
  <r>
    <x v="74"/>
    <x v="72"/>
    <s v="B0075"/>
    <x v="3"/>
    <n v="21491"/>
    <n v="15.9"/>
    <n v="36"/>
    <x v="0"/>
    <x v="1"/>
    <x v="3"/>
    <n v="84319"/>
    <s v="MORTGAGE"/>
    <n v="0.14000000000000001"/>
    <n v="0.68"/>
    <n v="24908.07"/>
    <n v="0"/>
    <n v="54"/>
    <n v="3417.0699999999997"/>
  </r>
  <r>
    <x v="75"/>
    <x v="73"/>
    <s v="B0076"/>
    <x v="7"/>
    <n v="2341"/>
    <n v="17.7"/>
    <n v="60"/>
    <x v="1"/>
    <x v="5"/>
    <x v="1"/>
    <n v="144072"/>
    <s v="OWN"/>
    <n v="0.41"/>
    <n v="0.61"/>
    <n v="714.53"/>
    <n v="0"/>
    <n v="39"/>
    <n v="-1626.47"/>
  </r>
  <r>
    <x v="76"/>
    <x v="74"/>
    <s v="B0077"/>
    <x v="7"/>
    <n v="25791"/>
    <n v="9.4"/>
    <n v="60"/>
    <x v="1"/>
    <x v="1"/>
    <x v="2"/>
    <n v="122067"/>
    <s v="RENT"/>
    <n v="0.3"/>
    <n v="0.87"/>
    <n v="7712.63"/>
    <n v="0"/>
    <n v="35"/>
    <n v="-18078.37"/>
  </r>
  <r>
    <x v="77"/>
    <x v="75"/>
    <s v="B0078"/>
    <x v="1"/>
    <n v="1338"/>
    <n v="24.6"/>
    <n v="36"/>
    <x v="0"/>
    <x v="0"/>
    <x v="0"/>
    <n v="51639"/>
    <s v="MORTGAGE"/>
    <n v="0.27"/>
    <n v="0.65"/>
    <n v="1667.15"/>
    <n v="0"/>
    <n v="20"/>
    <n v="329.15000000000009"/>
  </r>
  <r>
    <x v="78"/>
    <x v="76"/>
    <s v="B0079"/>
    <x v="9"/>
    <n v="6895"/>
    <n v="20"/>
    <n v="60"/>
    <x v="0"/>
    <x v="2"/>
    <x v="1"/>
    <n v="94712"/>
    <s v="OWN"/>
    <n v="0.2"/>
    <n v="0.55000000000000004"/>
    <n v="8274"/>
    <n v="0"/>
    <n v="36"/>
    <n v="1379"/>
  </r>
  <r>
    <x v="79"/>
    <x v="77"/>
    <s v="B0080"/>
    <x v="7"/>
    <n v="13254"/>
    <n v="16.2"/>
    <n v="60"/>
    <x v="0"/>
    <x v="5"/>
    <x v="1"/>
    <n v="46633"/>
    <s v="MORTGAGE"/>
    <n v="0.32"/>
    <n v="0.76"/>
    <n v="15401.15"/>
    <n v="0"/>
    <n v="43"/>
    <n v="2147.1499999999996"/>
  </r>
  <r>
    <x v="80"/>
    <x v="78"/>
    <s v="B0081"/>
    <x v="1"/>
    <n v="12344"/>
    <n v="8.6"/>
    <n v="60"/>
    <x v="0"/>
    <x v="0"/>
    <x v="0"/>
    <n v="64660"/>
    <s v="MORTGAGE"/>
    <n v="0.21"/>
    <n v="0.76"/>
    <n v="13405.58"/>
    <n v="0"/>
    <n v="42"/>
    <n v="1061.58"/>
  </r>
  <r>
    <x v="81"/>
    <x v="79"/>
    <s v="B0082"/>
    <x v="9"/>
    <n v="2750"/>
    <n v="6.1"/>
    <n v="60"/>
    <x v="1"/>
    <x v="5"/>
    <x v="1"/>
    <n v="98975"/>
    <s v="OWN"/>
    <n v="0.46"/>
    <n v="0.82"/>
    <n v="176.92"/>
    <n v="0"/>
    <n v="46"/>
    <n v="-2573.08"/>
  </r>
  <r>
    <x v="82"/>
    <x v="80"/>
    <s v="B0083"/>
    <x v="1"/>
    <n v="3421"/>
    <n v="11.4"/>
    <n v="36"/>
    <x v="0"/>
    <x v="6"/>
    <x v="2"/>
    <n v="62172"/>
    <s v="OWN"/>
    <n v="0.19"/>
    <n v="0.61"/>
    <n v="3810.99"/>
    <n v="0"/>
    <n v="44"/>
    <n v="389.98999999999978"/>
  </r>
  <r>
    <x v="83"/>
    <x v="81"/>
    <s v="B0084"/>
    <x v="3"/>
    <n v="6319"/>
    <n v="20.100000000000001"/>
    <n v="36"/>
    <x v="1"/>
    <x v="2"/>
    <x v="1"/>
    <n v="89197"/>
    <s v="RENT"/>
    <n v="0.45"/>
    <n v="0.7"/>
    <n v="1650.44"/>
    <n v="0"/>
    <n v="48"/>
    <n v="-4668.5599999999995"/>
  </r>
  <r>
    <x v="84"/>
    <x v="82"/>
    <s v="B0085"/>
    <x v="5"/>
    <n v="16896"/>
    <n v="10.4"/>
    <n v="36"/>
    <x v="0"/>
    <x v="4"/>
    <x v="2"/>
    <n v="131158"/>
    <s v="MORTGAGE"/>
    <n v="0.32"/>
    <n v="0.63"/>
    <n v="18653.18"/>
    <n v="0"/>
    <n v="23"/>
    <n v="1757.1800000000003"/>
  </r>
  <r>
    <x v="85"/>
    <x v="83"/>
    <s v="B0086"/>
    <x v="9"/>
    <n v="12918"/>
    <n v="15.8"/>
    <n v="60"/>
    <x v="0"/>
    <x v="1"/>
    <x v="0"/>
    <n v="88847"/>
    <s v="RENT"/>
    <n v="0.43"/>
    <n v="0.54"/>
    <n v="14959.04"/>
    <n v="0"/>
    <n v="55"/>
    <n v="2041.0400000000009"/>
  </r>
  <r>
    <x v="86"/>
    <x v="84"/>
    <s v="B0087"/>
    <x v="4"/>
    <n v="26064"/>
    <n v="19.600000000000001"/>
    <n v="60"/>
    <x v="0"/>
    <x v="0"/>
    <x v="4"/>
    <n v="41577"/>
    <s v="OWN"/>
    <n v="0.39"/>
    <n v="0.89"/>
    <n v="31172.54"/>
    <n v="0"/>
    <n v="21"/>
    <n v="5108.5400000000009"/>
  </r>
  <r>
    <x v="87"/>
    <x v="85"/>
    <s v="B0088"/>
    <x v="5"/>
    <n v="28935"/>
    <n v="7.2"/>
    <n v="60"/>
    <x v="0"/>
    <x v="0"/>
    <x v="0"/>
    <n v="107299"/>
    <s v="OWN"/>
    <n v="0.38"/>
    <n v="0.83"/>
    <n v="31018.32"/>
    <n v="0"/>
    <n v="52"/>
    <n v="2083.3199999999997"/>
  </r>
  <r>
    <x v="88"/>
    <x v="86"/>
    <s v="B0089"/>
    <x v="3"/>
    <n v="38641"/>
    <n v="18.7"/>
    <n v="60"/>
    <x v="0"/>
    <x v="5"/>
    <x v="2"/>
    <n v="50176"/>
    <s v="MORTGAGE"/>
    <n v="0.23"/>
    <n v="0.64"/>
    <n v="45866.87"/>
    <n v="0"/>
    <n v="49"/>
    <n v="7225.8700000000026"/>
  </r>
  <r>
    <x v="89"/>
    <x v="87"/>
    <s v="B0090"/>
    <x v="7"/>
    <n v="30711"/>
    <n v="6.8"/>
    <n v="60"/>
    <x v="0"/>
    <x v="1"/>
    <x v="3"/>
    <n v="74386"/>
    <s v="RENT"/>
    <n v="0.19"/>
    <n v="0.77"/>
    <n v="32799.35"/>
    <n v="0"/>
    <n v="30"/>
    <n v="2088.3499999999985"/>
  </r>
  <r>
    <x v="90"/>
    <x v="88"/>
    <s v="B0091"/>
    <x v="0"/>
    <n v="5806"/>
    <n v="24.3"/>
    <n v="36"/>
    <x v="3"/>
    <x v="6"/>
    <x v="0"/>
    <n v="93972"/>
    <s v="RENT"/>
    <n v="0.18"/>
    <n v="0.59"/>
    <n v="2191.11"/>
    <n v="417.13"/>
    <n v="25"/>
    <n v="-3197.7599999999998"/>
  </r>
  <r>
    <x v="91"/>
    <x v="89"/>
    <s v="B0092"/>
    <x v="3"/>
    <n v="13182"/>
    <n v="14.8"/>
    <n v="60"/>
    <x v="1"/>
    <x v="4"/>
    <x v="3"/>
    <n v="119791"/>
    <s v="MORTGAGE"/>
    <n v="0.44"/>
    <n v="0.9"/>
    <n v="3017.58"/>
    <n v="0"/>
    <n v="21"/>
    <n v="-10164.42"/>
  </r>
  <r>
    <x v="92"/>
    <x v="90"/>
    <s v="B0093"/>
    <x v="1"/>
    <n v="23297"/>
    <n v="8"/>
    <n v="60"/>
    <x v="0"/>
    <x v="0"/>
    <x v="3"/>
    <n v="71003"/>
    <s v="MORTGAGE"/>
    <n v="0.43"/>
    <n v="0.55000000000000004"/>
    <n v="25160.76"/>
    <n v="0"/>
    <n v="21"/>
    <n v="1863.7599999999984"/>
  </r>
  <r>
    <x v="93"/>
    <x v="91"/>
    <s v="B0094"/>
    <x v="1"/>
    <n v="20541"/>
    <n v="11.8"/>
    <n v="36"/>
    <x v="0"/>
    <x v="5"/>
    <x v="2"/>
    <n v="49996"/>
    <s v="RENT"/>
    <n v="0.28000000000000003"/>
    <n v="0.5"/>
    <n v="22964.84"/>
    <n v="0"/>
    <n v="39"/>
    <n v="2423.84"/>
  </r>
  <r>
    <x v="94"/>
    <x v="92"/>
    <s v="B0095"/>
    <x v="1"/>
    <n v="29921"/>
    <n v="13.3"/>
    <n v="60"/>
    <x v="0"/>
    <x v="0"/>
    <x v="2"/>
    <n v="130922"/>
    <s v="OWN"/>
    <n v="0.15"/>
    <n v="0.73"/>
    <n v="33900.49"/>
    <n v="0"/>
    <n v="43"/>
    <n v="3979.489999999998"/>
  </r>
  <r>
    <x v="95"/>
    <x v="93"/>
    <s v="B0096"/>
    <x v="1"/>
    <n v="17774"/>
    <n v="20.2"/>
    <n v="36"/>
    <x v="0"/>
    <x v="0"/>
    <x v="4"/>
    <n v="116598"/>
    <s v="OWN"/>
    <n v="0.25"/>
    <n v="0.76"/>
    <n v="21364.35"/>
    <n v="0"/>
    <n v="29"/>
    <n v="3590.3499999999985"/>
  </r>
  <r>
    <x v="96"/>
    <x v="94"/>
    <s v="B0097"/>
    <x v="3"/>
    <n v="38198"/>
    <n v="19.899999999999999"/>
    <n v="36"/>
    <x v="0"/>
    <x v="4"/>
    <x v="1"/>
    <n v="65931"/>
    <s v="MORTGAGE"/>
    <n v="0.35"/>
    <n v="0.76"/>
    <n v="45799.4"/>
    <n v="0"/>
    <n v="53"/>
    <n v="7601.4000000000015"/>
  </r>
  <r>
    <x v="97"/>
    <x v="95"/>
    <s v="B0098"/>
    <x v="0"/>
    <n v="9820"/>
    <n v="17.2"/>
    <n v="36"/>
    <x v="0"/>
    <x v="4"/>
    <x v="0"/>
    <n v="65710"/>
    <s v="RENT"/>
    <n v="0.28000000000000003"/>
    <n v="0.52"/>
    <n v="11509.04"/>
    <n v="0"/>
    <n v="34"/>
    <n v="1689.0400000000009"/>
  </r>
  <r>
    <x v="98"/>
    <x v="96"/>
    <s v="B0099"/>
    <x v="2"/>
    <n v="25070"/>
    <n v="7.1"/>
    <n v="36"/>
    <x v="0"/>
    <x v="4"/>
    <x v="2"/>
    <n v="64693"/>
    <s v="RENT"/>
    <n v="0.41"/>
    <n v="0.64"/>
    <n v="26849.97"/>
    <n v="0"/>
    <n v="32"/>
    <n v="1779.9700000000012"/>
  </r>
  <r>
    <x v="99"/>
    <x v="97"/>
    <s v="B0100"/>
    <x v="1"/>
    <n v="5232"/>
    <n v="8"/>
    <n v="36"/>
    <x v="0"/>
    <x v="5"/>
    <x v="0"/>
    <n v="65740"/>
    <s v="RENT"/>
    <n v="0.5"/>
    <n v="0.72"/>
    <n v="5650.56"/>
    <n v="0"/>
    <n v="24"/>
    <n v="418.5600000000004"/>
  </r>
  <r>
    <x v="100"/>
    <x v="98"/>
    <s v="B0101"/>
    <x v="2"/>
    <n v="12122"/>
    <n v="6.9"/>
    <n v="60"/>
    <x v="0"/>
    <x v="0"/>
    <x v="3"/>
    <n v="107241"/>
    <s v="OWN"/>
    <n v="0.18"/>
    <n v="0.6"/>
    <n v="12958.42"/>
    <n v="0"/>
    <n v="36"/>
    <n v="836.42000000000007"/>
  </r>
  <r>
    <x v="101"/>
    <x v="99"/>
    <s v="B0102"/>
    <x v="0"/>
    <n v="16023"/>
    <n v="16.5"/>
    <n v="36"/>
    <x v="0"/>
    <x v="0"/>
    <x v="1"/>
    <n v="138944"/>
    <s v="OWN"/>
    <n v="0.28000000000000003"/>
    <n v="0.89"/>
    <n v="18666.8"/>
    <n v="0"/>
    <n v="35"/>
    <n v="2643.7999999999993"/>
  </r>
  <r>
    <x v="102"/>
    <x v="100"/>
    <s v="B0103"/>
    <x v="0"/>
    <n v="9007"/>
    <n v="22.5"/>
    <n v="36"/>
    <x v="1"/>
    <x v="1"/>
    <x v="4"/>
    <n v="123583"/>
    <s v="RENT"/>
    <n v="0.27"/>
    <n v="0.54"/>
    <n v="2983.25"/>
    <n v="0"/>
    <n v="22"/>
    <n v="-6023.75"/>
  </r>
  <r>
    <x v="103"/>
    <x v="91"/>
    <s v="B0104"/>
    <x v="5"/>
    <n v="18905"/>
    <n v="13.7"/>
    <n v="60"/>
    <x v="0"/>
    <x v="0"/>
    <x v="0"/>
    <n v="106502"/>
    <s v="RENT"/>
    <n v="0.22"/>
    <n v="0.72"/>
    <n v="21494.98"/>
    <n v="0"/>
    <n v="39"/>
    <n v="2589.9799999999996"/>
  </r>
  <r>
    <x v="104"/>
    <x v="101"/>
    <s v="B0105"/>
    <x v="9"/>
    <n v="30398"/>
    <n v="8.1999999999999993"/>
    <n v="60"/>
    <x v="0"/>
    <x v="1"/>
    <x v="1"/>
    <n v="47374"/>
    <s v="MORTGAGE"/>
    <n v="0.18"/>
    <n v="0.81"/>
    <n v="32890.639999999999"/>
    <n v="0"/>
    <n v="31"/>
    <n v="2492.6399999999994"/>
  </r>
  <r>
    <x v="105"/>
    <x v="102"/>
    <s v="B0106"/>
    <x v="4"/>
    <n v="35268"/>
    <n v="16.2"/>
    <n v="36"/>
    <x v="1"/>
    <x v="0"/>
    <x v="4"/>
    <n v="106674"/>
    <s v="MORTGAGE"/>
    <n v="0.13"/>
    <n v="0.62"/>
    <n v="14139.59"/>
    <n v="0"/>
    <n v="43"/>
    <n v="-21128.41"/>
  </r>
  <r>
    <x v="106"/>
    <x v="103"/>
    <s v="B0107"/>
    <x v="6"/>
    <n v="7737"/>
    <n v="21.2"/>
    <n v="60"/>
    <x v="3"/>
    <x v="4"/>
    <x v="0"/>
    <n v="146500"/>
    <s v="RENT"/>
    <n v="0.45"/>
    <n v="0.78"/>
    <n v="2593.27"/>
    <n v="2439.15"/>
    <n v="27"/>
    <n v="-2704.58"/>
  </r>
  <r>
    <x v="107"/>
    <x v="104"/>
    <s v="B0108"/>
    <x v="4"/>
    <n v="37062"/>
    <n v="19.8"/>
    <n v="60"/>
    <x v="3"/>
    <x v="0"/>
    <x v="1"/>
    <n v="111471"/>
    <s v="RENT"/>
    <n v="0.27"/>
    <n v="0.87"/>
    <n v="9479.8700000000008"/>
    <n v="13222.79"/>
    <n v="30"/>
    <n v="-14359.339999999997"/>
  </r>
  <r>
    <x v="108"/>
    <x v="105"/>
    <s v="B0109"/>
    <x v="3"/>
    <n v="26510"/>
    <n v="22.6"/>
    <n v="36"/>
    <x v="1"/>
    <x v="0"/>
    <x v="2"/>
    <n v="75913"/>
    <s v="OWN"/>
    <n v="0.3"/>
    <n v="0.59"/>
    <n v="11560.44"/>
    <n v="0"/>
    <n v="43"/>
    <n v="-14949.56"/>
  </r>
  <r>
    <x v="109"/>
    <x v="106"/>
    <s v="B0110"/>
    <x v="6"/>
    <n v="20426"/>
    <n v="10.6"/>
    <n v="36"/>
    <x v="0"/>
    <x v="5"/>
    <x v="0"/>
    <n v="96025"/>
    <s v="RENT"/>
    <n v="0.47"/>
    <n v="0.91"/>
    <n v="22591.16"/>
    <n v="0"/>
    <n v="49"/>
    <n v="2165.16"/>
  </r>
  <r>
    <x v="110"/>
    <x v="107"/>
    <s v="B0111"/>
    <x v="0"/>
    <n v="38265"/>
    <n v="8.9"/>
    <n v="60"/>
    <x v="1"/>
    <x v="2"/>
    <x v="1"/>
    <n v="74516"/>
    <s v="MORTGAGE"/>
    <n v="0.41"/>
    <n v="0.75"/>
    <n v="8652.49"/>
    <n v="0"/>
    <n v="22"/>
    <n v="-29612.510000000002"/>
  </r>
  <r>
    <x v="111"/>
    <x v="108"/>
    <s v="B0112"/>
    <x v="4"/>
    <n v="18850"/>
    <n v="22.6"/>
    <n v="36"/>
    <x v="1"/>
    <x v="0"/>
    <x v="4"/>
    <n v="117796"/>
    <s v="OWN"/>
    <n v="0.15"/>
    <n v="0.63"/>
    <n v="8480.84"/>
    <n v="0"/>
    <n v="27"/>
    <n v="-10369.16"/>
  </r>
  <r>
    <x v="112"/>
    <x v="109"/>
    <s v="B0113"/>
    <x v="8"/>
    <n v="1614"/>
    <n v="18.2"/>
    <n v="36"/>
    <x v="0"/>
    <x v="4"/>
    <x v="1"/>
    <n v="56069"/>
    <s v="MORTGAGE"/>
    <n v="0.33"/>
    <n v="0.69"/>
    <n v="1907.75"/>
    <n v="0"/>
    <n v="28"/>
    <n v="293.75"/>
  </r>
  <r>
    <x v="113"/>
    <x v="110"/>
    <s v="B0114"/>
    <x v="9"/>
    <n v="22776"/>
    <n v="11.2"/>
    <n v="60"/>
    <x v="0"/>
    <x v="1"/>
    <x v="2"/>
    <n v="148333"/>
    <s v="MORTGAGE"/>
    <n v="0.28000000000000003"/>
    <n v="0.64"/>
    <n v="25326.91"/>
    <n v="0"/>
    <n v="32"/>
    <n v="2550.91"/>
  </r>
  <r>
    <x v="114"/>
    <x v="111"/>
    <s v="B0115"/>
    <x v="4"/>
    <n v="25077"/>
    <n v="19.8"/>
    <n v="36"/>
    <x v="3"/>
    <x v="5"/>
    <x v="0"/>
    <n v="86233"/>
    <s v="OWN"/>
    <n v="0.42"/>
    <n v="0.83"/>
    <n v="4314.95"/>
    <n v="11970.48"/>
    <n v="37"/>
    <n v="-8791.57"/>
  </r>
  <r>
    <x v="115"/>
    <x v="112"/>
    <s v="B0116"/>
    <x v="9"/>
    <n v="10374"/>
    <n v="21.3"/>
    <n v="36"/>
    <x v="0"/>
    <x v="6"/>
    <x v="0"/>
    <n v="114811"/>
    <s v="MORTGAGE"/>
    <n v="0.39"/>
    <n v="0.86"/>
    <n v="12583.66"/>
    <n v="0"/>
    <n v="22"/>
    <n v="2209.66"/>
  </r>
  <r>
    <x v="116"/>
    <x v="113"/>
    <s v="B0117"/>
    <x v="2"/>
    <n v="36435"/>
    <n v="17.3"/>
    <n v="36"/>
    <x v="0"/>
    <x v="0"/>
    <x v="0"/>
    <n v="89049"/>
    <s v="RENT"/>
    <n v="0.38"/>
    <n v="0.87"/>
    <n v="42738.26"/>
    <n v="0"/>
    <n v="53"/>
    <n v="6303.260000000002"/>
  </r>
  <r>
    <x v="117"/>
    <x v="114"/>
    <s v="B0118"/>
    <x v="3"/>
    <n v="31907"/>
    <n v="18.8"/>
    <n v="36"/>
    <x v="0"/>
    <x v="2"/>
    <x v="2"/>
    <n v="131820"/>
    <s v="MORTGAGE"/>
    <n v="0.24"/>
    <n v="0.94"/>
    <n v="37905.519999999997"/>
    <n v="0"/>
    <n v="40"/>
    <n v="5998.5199999999968"/>
  </r>
  <r>
    <x v="118"/>
    <x v="81"/>
    <s v="B0119"/>
    <x v="9"/>
    <n v="14409"/>
    <n v="12.5"/>
    <n v="36"/>
    <x v="0"/>
    <x v="4"/>
    <x v="4"/>
    <n v="148028"/>
    <s v="OWN"/>
    <n v="0.42"/>
    <n v="0.86"/>
    <n v="16210.12"/>
    <n v="0"/>
    <n v="48"/>
    <n v="1801.1200000000008"/>
  </r>
  <r>
    <x v="119"/>
    <x v="115"/>
    <s v="B0120"/>
    <x v="2"/>
    <n v="17514"/>
    <n v="15.8"/>
    <n v="60"/>
    <x v="0"/>
    <x v="4"/>
    <x v="0"/>
    <n v="69178"/>
    <s v="OWN"/>
    <n v="0.12"/>
    <n v="0.77"/>
    <n v="20281.21"/>
    <n v="0"/>
    <n v="31"/>
    <n v="2767.2099999999991"/>
  </r>
  <r>
    <x v="120"/>
    <x v="116"/>
    <s v="B0121"/>
    <x v="1"/>
    <n v="30866"/>
    <n v="15.5"/>
    <n v="60"/>
    <x v="1"/>
    <x v="6"/>
    <x v="4"/>
    <n v="62821"/>
    <s v="OWN"/>
    <n v="0.16"/>
    <n v="0.65"/>
    <n v="5435.42"/>
    <n v="0"/>
    <n v="38"/>
    <n v="-25430.58"/>
  </r>
  <r>
    <x v="121"/>
    <x v="117"/>
    <s v="B0122"/>
    <x v="2"/>
    <n v="3983"/>
    <n v="22"/>
    <n v="36"/>
    <x v="1"/>
    <x v="5"/>
    <x v="1"/>
    <n v="81727"/>
    <s v="MORTGAGE"/>
    <n v="0.23"/>
    <n v="0.75"/>
    <n v="294.36"/>
    <n v="0"/>
    <n v="21"/>
    <n v="-3688.64"/>
  </r>
  <r>
    <x v="122"/>
    <x v="118"/>
    <s v="B0123"/>
    <x v="3"/>
    <n v="32705"/>
    <n v="21.8"/>
    <n v="60"/>
    <x v="0"/>
    <x v="5"/>
    <x v="4"/>
    <n v="90935"/>
    <s v="RENT"/>
    <n v="0.13"/>
    <n v="0.52"/>
    <n v="39834.69"/>
    <n v="0"/>
    <n v="39"/>
    <n v="7129.6900000000023"/>
  </r>
  <r>
    <x v="123"/>
    <x v="119"/>
    <s v="B0124"/>
    <x v="5"/>
    <n v="21662"/>
    <n v="21.7"/>
    <n v="36"/>
    <x v="3"/>
    <x v="1"/>
    <x v="4"/>
    <n v="46999"/>
    <s v="OWN"/>
    <n v="0.19"/>
    <n v="0.84"/>
    <n v="7336.37"/>
    <n v="1820.32"/>
    <n v="37"/>
    <n v="-12505.31"/>
  </r>
  <r>
    <x v="124"/>
    <x v="120"/>
    <s v="B0125"/>
    <x v="1"/>
    <n v="24510"/>
    <n v="5.2"/>
    <n v="36"/>
    <x v="0"/>
    <x v="5"/>
    <x v="0"/>
    <n v="92522"/>
    <s v="RENT"/>
    <n v="0.43"/>
    <n v="0.7"/>
    <n v="25784.52"/>
    <n v="0"/>
    <n v="34"/>
    <n v="1274.5200000000004"/>
  </r>
  <r>
    <x v="125"/>
    <x v="121"/>
    <s v="B0126"/>
    <x v="0"/>
    <n v="13651"/>
    <n v="20"/>
    <n v="36"/>
    <x v="0"/>
    <x v="0"/>
    <x v="3"/>
    <n v="68712"/>
    <s v="OWN"/>
    <n v="0.48"/>
    <n v="0.51"/>
    <n v="16381.2"/>
    <n v="0"/>
    <n v="38"/>
    <n v="2730.2000000000007"/>
  </r>
  <r>
    <x v="126"/>
    <x v="122"/>
    <s v="B0127"/>
    <x v="7"/>
    <n v="29535"/>
    <n v="20.2"/>
    <n v="36"/>
    <x v="1"/>
    <x v="1"/>
    <x v="3"/>
    <n v="94551"/>
    <s v="RENT"/>
    <n v="0.22"/>
    <n v="0.53"/>
    <n v="7019.73"/>
    <n v="0"/>
    <n v="23"/>
    <n v="-22515.27"/>
  </r>
  <r>
    <x v="127"/>
    <x v="123"/>
    <s v="B0128"/>
    <x v="2"/>
    <n v="7640"/>
    <n v="18.600000000000001"/>
    <n v="36"/>
    <x v="1"/>
    <x v="0"/>
    <x v="2"/>
    <n v="70172"/>
    <s v="RENT"/>
    <n v="0.21"/>
    <n v="0.67"/>
    <n v="1169.7"/>
    <n v="0"/>
    <n v="35"/>
    <n v="-6470.3"/>
  </r>
  <r>
    <x v="128"/>
    <x v="124"/>
    <s v="B0129"/>
    <x v="2"/>
    <n v="16317"/>
    <n v="20.100000000000001"/>
    <n v="60"/>
    <x v="1"/>
    <x v="6"/>
    <x v="2"/>
    <n v="63722"/>
    <s v="RENT"/>
    <n v="0.21"/>
    <n v="0.76"/>
    <n v="2517.8000000000002"/>
    <n v="0"/>
    <n v="30"/>
    <n v="-13799.2"/>
  </r>
  <r>
    <x v="129"/>
    <x v="84"/>
    <s v="B0130"/>
    <x v="9"/>
    <n v="8564"/>
    <n v="21.8"/>
    <n v="60"/>
    <x v="3"/>
    <x v="3"/>
    <x v="3"/>
    <n v="40625"/>
    <s v="OWN"/>
    <n v="0.21"/>
    <n v="0.71"/>
    <n v="3172.28"/>
    <n v="2148.21"/>
    <n v="21"/>
    <n v="-3243.51"/>
  </r>
  <r>
    <x v="130"/>
    <x v="24"/>
    <s v="B0131"/>
    <x v="0"/>
    <n v="28345"/>
    <n v="14.4"/>
    <n v="36"/>
    <x v="1"/>
    <x v="4"/>
    <x v="1"/>
    <n v="97165"/>
    <s v="MORTGAGE"/>
    <n v="0.11"/>
    <n v="0.78"/>
    <n v="12054.06"/>
    <n v="0"/>
    <n v="50"/>
    <n v="-16290.94"/>
  </r>
  <r>
    <x v="131"/>
    <x v="125"/>
    <s v="B0132"/>
    <x v="4"/>
    <n v="29687"/>
    <n v="15"/>
    <n v="60"/>
    <x v="3"/>
    <x v="4"/>
    <x v="0"/>
    <n v="106509"/>
    <s v="MORTGAGE"/>
    <n v="0.47"/>
    <n v="0.72"/>
    <n v="7898.5"/>
    <n v="6839.85"/>
    <n v="35"/>
    <n v="-14948.65"/>
  </r>
  <r>
    <x v="132"/>
    <x v="126"/>
    <s v="B0133"/>
    <x v="8"/>
    <n v="14737"/>
    <n v="7.5"/>
    <n v="36"/>
    <x v="0"/>
    <x v="0"/>
    <x v="0"/>
    <n v="36859"/>
    <s v="MORTGAGE"/>
    <n v="0.19"/>
    <n v="0.8"/>
    <n v="15842.28"/>
    <n v="0"/>
    <n v="35"/>
    <n v="1105.2800000000007"/>
  </r>
  <r>
    <x v="133"/>
    <x v="127"/>
    <s v="B0134"/>
    <x v="6"/>
    <n v="10323"/>
    <n v="12.7"/>
    <n v="60"/>
    <x v="1"/>
    <x v="0"/>
    <x v="1"/>
    <n v="71609"/>
    <s v="RENT"/>
    <n v="0.27"/>
    <n v="0.6"/>
    <n v="3378.2"/>
    <n v="0"/>
    <n v="24"/>
    <n v="-6944.8"/>
  </r>
  <r>
    <x v="134"/>
    <x v="128"/>
    <s v="B0135"/>
    <x v="2"/>
    <n v="16229"/>
    <n v="17.899999999999999"/>
    <n v="36"/>
    <x v="4"/>
    <x v="2"/>
    <x v="1"/>
    <n v="73307"/>
    <s v="OWN"/>
    <n v="0.1"/>
    <n v="0.55000000000000004"/>
    <n v="0"/>
    <n v="0"/>
    <n v="33"/>
    <n v="-16229"/>
  </r>
  <r>
    <x v="135"/>
    <x v="129"/>
    <s v="B0136"/>
    <x v="4"/>
    <n v="9502"/>
    <n v="20.6"/>
    <n v="60"/>
    <x v="1"/>
    <x v="0"/>
    <x v="3"/>
    <n v="140986"/>
    <s v="RENT"/>
    <n v="0.44"/>
    <n v="0.77"/>
    <n v="2503.27"/>
    <n v="0"/>
    <n v="35"/>
    <n v="-6998.73"/>
  </r>
  <r>
    <x v="136"/>
    <x v="130"/>
    <s v="B0137"/>
    <x v="8"/>
    <n v="1545"/>
    <n v="9.3000000000000007"/>
    <n v="36"/>
    <x v="0"/>
    <x v="4"/>
    <x v="2"/>
    <n v="131582"/>
    <s v="OWN"/>
    <n v="0.39"/>
    <n v="0.72"/>
    <n v="1688.68"/>
    <n v="0"/>
    <n v="46"/>
    <n v="143.68000000000006"/>
  </r>
  <r>
    <x v="137"/>
    <x v="95"/>
    <s v="B0138"/>
    <x v="6"/>
    <n v="38114"/>
    <n v="7.8"/>
    <n v="36"/>
    <x v="0"/>
    <x v="6"/>
    <x v="1"/>
    <n v="51839"/>
    <s v="RENT"/>
    <n v="0.48"/>
    <n v="0.51"/>
    <n v="41086.89"/>
    <n v="0"/>
    <n v="34"/>
    <n v="2972.8899999999994"/>
  </r>
  <r>
    <x v="138"/>
    <x v="131"/>
    <s v="B0139"/>
    <x v="7"/>
    <n v="30430"/>
    <n v="18.3"/>
    <n v="60"/>
    <x v="1"/>
    <x v="2"/>
    <x v="2"/>
    <n v="57216"/>
    <s v="OWN"/>
    <n v="0.41"/>
    <n v="0.67"/>
    <n v="6884.79"/>
    <n v="0"/>
    <n v="34"/>
    <n v="-23545.21"/>
  </r>
  <r>
    <x v="139"/>
    <x v="132"/>
    <s v="B0140"/>
    <x v="9"/>
    <n v="10996"/>
    <n v="5"/>
    <n v="60"/>
    <x v="0"/>
    <x v="5"/>
    <x v="4"/>
    <n v="82953"/>
    <s v="OWN"/>
    <n v="0.23"/>
    <n v="0.55000000000000004"/>
    <n v="11545.8"/>
    <n v="0"/>
    <n v="41"/>
    <n v="549.79999999999927"/>
  </r>
  <r>
    <x v="140"/>
    <x v="111"/>
    <s v="B0141"/>
    <x v="4"/>
    <n v="28788"/>
    <n v="8.6"/>
    <n v="36"/>
    <x v="2"/>
    <x v="5"/>
    <x v="0"/>
    <n v="114481"/>
    <s v="OWN"/>
    <n v="0.2"/>
    <n v="0.74"/>
    <n v="0"/>
    <n v="0"/>
    <n v="37"/>
    <n v="-28788"/>
  </r>
  <r>
    <x v="141"/>
    <x v="133"/>
    <s v="B0142"/>
    <x v="9"/>
    <n v="30969"/>
    <n v="5.6"/>
    <n v="60"/>
    <x v="0"/>
    <x v="1"/>
    <x v="3"/>
    <n v="90593"/>
    <s v="RENT"/>
    <n v="0.38"/>
    <n v="0.68"/>
    <n v="32703.26"/>
    <n v="0"/>
    <n v="25"/>
    <n v="1734.2599999999984"/>
  </r>
  <r>
    <x v="142"/>
    <x v="134"/>
    <s v="B0143"/>
    <x v="6"/>
    <n v="14919"/>
    <n v="8.3000000000000007"/>
    <n v="36"/>
    <x v="0"/>
    <x v="3"/>
    <x v="0"/>
    <n v="102075"/>
    <s v="MORTGAGE"/>
    <n v="0.25"/>
    <n v="0.78"/>
    <n v="16157.28"/>
    <n v="0"/>
    <n v="33"/>
    <n v="1238.2800000000007"/>
  </r>
  <r>
    <x v="143"/>
    <x v="135"/>
    <s v="B0144"/>
    <x v="5"/>
    <n v="4810"/>
    <n v="8.6"/>
    <n v="60"/>
    <x v="3"/>
    <x v="5"/>
    <x v="3"/>
    <n v="79522"/>
    <s v="RENT"/>
    <n v="0.33"/>
    <n v="0.86"/>
    <n v="1802.03"/>
    <n v="798.06"/>
    <n v="52"/>
    <n v="-2209.91"/>
  </r>
  <r>
    <x v="144"/>
    <x v="136"/>
    <s v="B0145"/>
    <x v="2"/>
    <n v="31586"/>
    <n v="12.8"/>
    <n v="60"/>
    <x v="0"/>
    <x v="5"/>
    <x v="4"/>
    <n v="129161"/>
    <s v="RENT"/>
    <n v="0.1"/>
    <n v="0.63"/>
    <n v="35629.01"/>
    <n v="0"/>
    <n v="56"/>
    <n v="4043.010000000002"/>
  </r>
  <r>
    <x v="145"/>
    <x v="137"/>
    <s v="B0146"/>
    <x v="1"/>
    <n v="17371"/>
    <n v="13"/>
    <n v="36"/>
    <x v="0"/>
    <x v="0"/>
    <x v="0"/>
    <n v="34886"/>
    <s v="OWN"/>
    <n v="0.12"/>
    <n v="0.93"/>
    <n v="19629.23"/>
    <n v="0"/>
    <n v="35"/>
    <n v="2258.2299999999996"/>
  </r>
  <r>
    <x v="146"/>
    <x v="138"/>
    <s v="B0147"/>
    <x v="8"/>
    <n v="30629"/>
    <n v="22.5"/>
    <n v="60"/>
    <x v="1"/>
    <x v="0"/>
    <x v="4"/>
    <n v="141249"/>
    <s v="OWN"/>
    <n v="0.31"/>
    <n v="0.74"/>
    <n v="3262.78"/>
    <n v="0"/>
    <n v="49"/>
    <n v="-27366.22"/>
  </r>
  <r>
    <x v="147"/>
    <x v="139"/>
    <s v="B0148"/>
    <x v="0"/>
    <n v="9436"/>
    <n v="15.2"/>
    <n v="60"/>
    <x v="1"/>
    <x v="5"/>
    <x v="3"/>
    <n v="37485"/>
    <s v="MORTGAGE"/>
    <n v="0.33"/>
    <n v="0.78"/>
    <n v="2248.61"/>
    <n v="0"/>
    <n v="28"/>
    <n v="-7187.3899999999994"/>
  </r>
  <r>
    <x v="148"/>
    <x v="140"/>
    <s v="B0149"/>
    <x v="3"/>
    <n v="13984"/>
    <n v="19.5"/>
    <n v="36"/>
    <x v="0"/>
    <x v="2"/>
    <x v="1"/>
    <n v="61455"/>
    <s v="MORTGAGE"/>
    <n v="0.4"/>
    <n v="0.81"/>
    <n v="16710.88"/>
    <n v="0"/>
    <n v="43"/>
    <n v="2726.880000000001"/>
  </r>
  <r>
    <x v="149"/>
    <x v="63"/>
    <s v="B0150"/>
    <x v="2"/>
    <n v="34039"/>
    <n v="7.1"/>
    <n v="60"/>
    <x v="2"/>
    <x v="6"/>
    <x v="0"/>
    <n v="141984"/>
    <s v="OWN"/>
    <n v="0.15"/>
    <n v="0.8"/>
    <n v="0"/>
    <n v="0"/>
    <n v="21"/>
    <n v="-34039"/>
  </r>
  <r>
    <x v="150"/>
    <x v="51"/>
    <s v="B0151"/>
    <x v="1"/>
    <n v="20895"/>
    <n v="9.5"/>
    <n v="36"/>
    <x v="0"/>
    <x v="3"/>
    <x v="4"/>
    <n v="46767"/>
    <s v="MORTGAGE"/>
    <n v="0.31"/>
    <n v="0.73"/>
    <n v="22880.02"/>
    <n v="0"/>
    <n v="32"/>
    <n v="1985.0200000000004"/>
  </r>
  <r>
    <x v="151"/>
    <x v="141"/>
    <s v="B0152"/>
    <x v="3"/>
    <n v="19155"/>
    <n v="19.100000000000001"/>
    <n v="36"/>
    <x v="1"/>
    <x v="5"/>
    <x v="0"/>
    <n v="142701"/>
    <s v="MORTGAGE"/>
    <n v="0.18"/>
    <n v="0.69"/>
    <n v="3927.79"/>
    <n v="0"/>
    <n v="48"/>
    <n v="-15227.21"/>
  </r>
  <r>
    <x v="152"/>
    <x v="142"/>
    <s v="B0153"/>
    <x v="4"/>
    <n v="11616"/>
    <n v="6.1"/>
    <n v="36"/>
    <x v="0"/>
    <x v="6"/>
    <x v="0"/>
    <n v="58453"/>
    <s v="OWN"/>
    <n v="0.14000000000000001"/>
    <n v="0.52"/>
    <n v="12324.58"/>
    <n v="0"/>
    <n v="28"/>
    <n v="708.57999999999993"/>
  </r>
  <r>
    <x v="153"/>
    <x v="143"/>
    <s v="B0154"/>
    <x v="3"/>
    <n v="38129"/>
    <n v="14.7"/>
    <n v="36"/>
    <x v="1"/>
    <x v="6"/>
    <x v="0"/>
    <n v="106280"/>
    <s v="RENT"/>
    <n v="0.26"/>
    <n v="0.51"/>
    <n v="10453.74"/>
    <n v="0"/>
    <n v="49"/>
    <n v="-27675.260000000002"/>
  </r>
  <r>
    <x v="154"/>
    <x v="144"/>
    <s v="B0155"/>
    <x v="7"/>
    <n v="25574"/>
    <n v="17"/>
    <n v="36"/>
    <x v="0"/>
    <x v="1"/>
    <x v="2"/>
    <n v="132638"/>
    <s v="MORTGAGE"/>
    <n v="0.17"/>
    <n v="0.66"/>
    <n v="29921.58"/>
    <n v="0"/>
    <n v="52"/>
    <n v="4347.5800000000017"/>
  </r>
  <r>
    <x v="155"/>
    <x v="145"/>
    <s v="B0156"/>
    <x v="2"/>
    <n v="4430"/>
    <n v="17"/>
    <n v="60"/>
    <x v="0"/>
    <x v="4"/>
    <x v="4"/>
    <n v="83442"/>
    <s v="OWN"/>
    <n v="0.19"/>
    <n v="0.65"/>
    <n v="5183.1000000000004"/>
    <n v="0"/>
    <n v="43"/>
    <n v="753.10000000000036"/>
  </r>
  <r>
    <x v="156"/>
    <x v="101"/>
    <s v="B0157"/>
    <x v="9"/>
    <n v="13676"/>
    <n v="5.5"/>
    <n v="36"/>
    <x v="0"/>
    <x v="5"/>
    <x v="4"/>
    <n v="81877"/>
    <s v="MORTGAGE"/>
    <n v="0.23"/>
    <n v="0.67"/>
    <n v="14428.18"/>
    <n v="0"/>
    <n v="31"/>
    <n v="752.18000000000029"/>
  </r>
  <r>
    <x v="157"/>
    <x v="146"/>
    <s v="B0158"/>
    <x v="5"/>
    <n v="11816"/>
    <n v="11.4"/>
    <n v="36"/>
    <x v="1"/>
    <x v="6"/>
    <x v="0"/>
    <n v="42226"/>
    <s v="MORTGAGE"/>
    <n v="0.2"/>
    <n v="0.56000000000000005"/>
    <n v="3024.12"/>
    <n v="0"/>
    <n v="46"/>
    <n v="-8791.880000000001"/>
  </r>
  <r>
    <x v="158"/>
    <x v="147"/>
    <s v="B0159"/>
    <x v="0"/>
    <n v="33733"/>
    <n v="17.7"/>
    <n v="60"/>
    <x v="0"/>
    <x v="4"/>
    <x v="1"/>
    <n v="123405"/>
    <s v="OWN"/>
    <n v="0.14000000000000001"/>
    <n v="0.83"/>
    <n v="39703.74"/>
    <n v="0"/>
    <n v="47"/>
    <n v="5970.739999999998"/>
  </r>
  <r>
    <x v="159"/>
    <x v="148"/>
    <s v="B0160"/>
    <x v="9"/>
    <n v="21144"/>
    <n v="8"/>
    <n v="60"/>
    <x v="1"/>
    <x v="2"/>
    <x v="0"/>
    <n v="52588"/>
    <s v="MORTGAGE"/>
    <n v="0.14000000000000001"/>
    <n v="0.89"/>
    <n v="5994.33"/>
    <n v="0"/>
    <n v="27"/>
    <n v="-15149.67"/>
  </r>
  <r>
    <x v="160"/>
    <x v="149"/>
    <s v="B0161"/>
    <x v="1"/>
    <n v="3050"/>
    <n v="18.899999999999999"/>
    <n v="60"/>
    <x v="1"/>
    <x v="0"/>
    <x v="2"/>
    <n v="108976"/>
    <s v="MORTGAGE"/>
    <n v="0.18"/>
    <n v="0.92"/>
    <n v="344.54"/>
    <n v="0"/>
    <n v="49"/>
    <n v="-2705.46"/>
  </r>
  <r>
    <x v="161"/>
    <x v="150"/>
    <s v="B0162"/>
    <x v="2"/>
    <n v="34933"/>
    <n v="19.899999999999999"/>
    <n v="36"/>
    <x v="0"/>
    <x v="1"/>
    <x v="3"/>
    <n v="61709"/>
    <s v="MORTGAGE"/>
    <n v="0.12"/>
    <n v="0.72"/>
    <n v="41884.67"/>
    <n v="0"/>
    <n v="24"/>
    <n v="6951.6699999999983"/>
  </r>
  <r>
    <x v="162"/>
    <x v="151"/>
    <s v="B0163"/>
    <x v="5"/>
    <n v="25951"/>
    <n v="24.6"/>
    <n v="36"/>
    <x v="0"/>
    <x v="1"/>
    <x v="2"/>
    <n v="77788"/>
    <s v="RENT"/>
    <n v="0.35"/>
    <n v="0.82"/>
    <n v="32334.95"/>
    <n v="0"/>
    <n v="31"/>
    <n v="6383.9500000000007"/>
  </r>
  <r>
    <x v="163"/>
    <x v="152"/>
    <s v="B0164"/>
    <x v="3"/>
    <n v="33413"/>
    <n v="9.1999999999999993"/>
    <n v="36"/>
    <x v="0"/>
    <x v="1"/>
    <x v="1"/>
    <n v="118031"/>
    <s v="RENT"/>
    <n v="0.21"/>
    <n v="0.88"/>
    <n v="36487"/>
    <n v="0"/>
    <n v="51"/>
    <n v="3074"/>
  </r>
  <r>
    <x v="164"/>
    <x v="153"/>
    <s v="B0165"/>
    <x v="2"/>
    <n v="35801"/>
    <n v="21.5"/>
    <n v="60"/>
    <x v="1"/>
    <x v="4"/>
    <x v="0"/>
    <n v="67019"/>
    <s v="MORTGAGE"/>
    <n v="0.21"/>
    <n v="0.69"/>
    <n v="10056.99"/>
    <n v="0"/>
    <n v="36"/>
    <n v="-25744.010000000002"/>
  </r>
  <r>
    <x v="165"/>
    <x v="154"/>
    <s v="B0166"/>
    <x v="3"/>
    <n v="33913"/>
    <n v="15.4"/>
    <n v="36"/>
    <x v="0"/>
    <x v="2"/>
    <x v="4"/>
    <n v="74948"/>
    <s v="OWN"/>
    <n v="0.23"/>
    <n v="0.64"/>
    <n v="39135.599999999999"/>
    <n v="0"/>
    <n v="50"/>
    <n v="5222.5999999999985"/>
  </r>
  <r>
    <x v="166"/>
    <x v="155"/>
    <s v="B0167"/>
    <x v="4"/>
    <n v="26280"/>
    <n v="12.5"/>
    <n v="60"/>
    <x v="0"/>
    <x v="1"/>
    <x v="0"/>
    <n v="95133"/>
    <s v="MORTGAGE"/>
    <n v="0.37"/>
    <n v="0.92"/>
    <n v="29565"/>
    <n v="0"/>
    <n v="41"/>
    <n v="3285"/>
  </r>
  <r>
    <x v="167"/>
    <x v="156"/>
    <s v="B0168"/>
    <x v="7"/>
    <n v="25557"/>
    <n v="7.4"/>
    <n v="36"/>
    <x v="1"/>
    <x v="4"/>
    <x v="1"/>
    <n v="144444"/>
    <s v="MORTGAGE"/>
    <n v="0.45"/>
    <n v="0.73"/>
    <n v="4065.82"/>
    <n v="0"/>
    <n v="34"/>
    <n v="-21491.18"/>
  </r>
  <r>
    <x v="168"/>
    <x v="66"/>
    <s v="B0169"/>
    <x v="6"/>
    <n v="36400"/>
    <n v="19.7"/>
    <n v="60"/>
    <x v="1"/>
    <x v="1"/>
    <x v="4"/>
    <n v="96458"/>
    <s v="RENT"/>
    <n v="0.4"/>
    <n v="0.72"/>
    <n v="4839.3500000000004"/>
    <n v="0"/>
    <n v="31"/>
    <n v="-31560.65"/>
  </r>
  <r>
    <x v="169"/>
    <x v="157"/>
    <s v="B0170"/>
    <x v="2"/>
    <n v="5494"/>
    <n v="9.6999999999999993"/>
    <n v="36"/>
    <x v="0"/>
    <x v="4"/>
    <x v="2"/>
    <n v="147603"/>
    <s v="RENT"/>
    <n v="0.39"/>
    <n v="0.57999999999999996"/>
    <n v="6026.92"/>
    <n v="0"/>
    <n v="25"/>
    <n v="532.92000000000007"/>
  </r>
  <r>
    <x v="170"/>
    <x v="158"/>
    <s v="B0171"/>
    <x v="1"/>
    <n v="16152"/>
    <n v="12.4"/>
    <n v="36"/>
    <x v="0"/>
    <x v="4"/>
    <x v="3"/>
    <n v="57526"/>
    <s v="RENT"/>
    <n v="0.28999999999999998"/>
    <n v="0.55000000000000004"/>
    <n v="18154.849999999999"/>
    <n v="0"/>
    <n v="43"/>
    <n v="2002.8499999999985"/>
  </r>
  <r>
    <x v="171"/>
    <x v="159"/>
    <s v="B0172"/>
    <x v="3"/>
    <n v="24895"/>
    <n v="6.3"/>
    <n v="36"/>
    <x v="1"/>
    <x v="4"/>
    <x v="3"/>
    <n v="103493"/>
    <s v="MORTGAGE"/>
    <n v="0.38"/>
    <n v="0.88"/>
    <n v="1971.07"/>
    <n v="0"/>
    <n v="51"/>
    <n v="-22923.93"/>
  </r>
  <r>
    <x v="172"/>
    <x v="109"/>
    <s v="B0173"/>
    <x v="9"/>
    <n v="10155"/>
    <n v="21"/>
    <n v="60"/>
    <x v="3"/>
    <x v="6"/>
    <x v="0"/>
    <n v="82198"/>
    <s v="MORTGAGE"/>
    <n v="0.32"/>
    <n v="0.78"/>
    <n v="3338.92"/>
    <n v="989.42"/>
    <n v="28"/>
    <n v="-5826.66"/>
  </r>
  <r>
    <x v="173"/>
    <x v="160"/>
    <s v="B0174"/>
    <x v="4"/>
    <n v="32883"/>
    <n v="20.3"/>
    <n v="60"/>
    <x v="3"/>
    <x v="5"/>
    <x v="2"/>
    <n v="144100"/>
    <s v="OWN"/>
    <n v="0.19"/>
    <n v="0.65"/>
    <n v="7504.97"/>
    <n v="9677.33"/>
    <n v="40"/>
    <n v="-15700.7"/>
  </r>
  <r>
    <x v="174"/>
    <x v="161"/>
    <s v="B0175"/>
    <x v="1"/>
    <n v="2828"/>
    <n v="19.7"/>
    <n v="36"/>
    <x v="1"/>
    <x v="1"/>
    <x v="1"/>
    <n v="129534"/>
    <s v="MORTGAGE"/>
    <n v="0.18"/>
    <n v="0.59"/>
    <n v="938.87"/>
    <n v="0"/>
    <n v="25"/>
    <n v="-1889.13"/>
  </r>
  <r>
    <x v="175"/>
    <x v="162"/>
    <s v="B0176"/>
    <x v="0"/>
    <n v="33123"/>
    <n v="11"/>
    <n v="36"/>
    <x v="0"/>
    <x v="4"/>
    <x v="3"/>
    <n v="73395"/>
    <s v="MORTGAGE"/>
    <n v="0.22"/>
    <n v="0.75"/>
    <n v="36766.53"/>
    <n v="0"/>
    <n v="38"/>
    <n v="3643.5299999999988"/>
  </r>
  <r>
    <x v="176"/>
    <x v="61"/>
    <s v="B0177"/>
    <x v="6"/>
    <n v="38573"/>
    <n v="8.5"/>
    <n v="36"/>
    <x v="0"/>
    <x v="4"/>
    <x v="2"/>
    <n v="54031"/>
    <s v="RENT"/>
    <n v="0.46"/>
    <n v="0.76"/>
    <n v="41851.699999999997"/>
    <n v="0"/>
    <n v="45"/>
    <n v="3278.6999999999971"/>
  </r>
  <r>
    <x v="177"/>
    <x v="6"/>
    <s v="B0178"/>
    <x v="4"/>
    <n v="1806"/>
    <n v="17.8"/>
    <n v="60"/>
    <x v="0"/>
    <x v="2"/>
    <x v="0"/>
    <n v="105542"/>
    <s v="RENT"/>
    <n v="0.32"/>
    <n v="0.59"/>
    <n v="2127.4699999999998"/>
    <n v="0"/>
    <n v="27"/>
    <n v="321.4699999999998"/>
  </r>
  <r>
    <x v="178"/>
    <x v="163"/>
    <s v="B0179"/>
    <x v="7"/>
    <n v="30757"/>
    <n v="14.9"/>
    <n v="36"/>
    <x v="0"/>
    <x v="5"/>
    <x v="4"/>
    <n v="67701"/>
    <s v="RENT"/>
    <n v="0.39"/>
    <n v="0.88"/>
    <n v="35339.79"/>
    <n v="0"/>
    <n v="35"/>
    <n v="4582.7900000000009"/>
  </r>
  <r>
    <x v="179"/>
    <x v="164"/>
    <s v="B0180"/>
    <x v="6"/>
    <n v="35636"/>
    <n v="8.6"/>
    <n v="36"/>
    <x v="1"/>
    <x v="2"/>
    <x v="0"/>
    <n v="142599"/>
    <s v="RENT"/>
    <n v="0.24"/>
    <n v="0.54"/>
    <n v="13449.63"/>
    <n v="0"/>
    <n v="40"/>
    <n v="-22186.370000000003"/>
  </r>
  <r>
    <x v="180"/>
    <x v="165"/>
    <s v="B0181"/>
    <x v="3"/>
    <n v="15561"/>
    <n v="18.7"/>
    <n v="36"/>
    <x v="0"/>
    <x v="0"/>
    <x v="0"/>
    <n v="55939"/>
    <s v="RENT"/>
    <n v="0.26"/>
    <n v="0.66"/>
    <n v="18470.91"/>
    <n v="0"/>
    <n v="51"/>
    <n v="2909.91"/>
  </r>
  <r>
    <x v="181"/>
    <x v="166"/>
    <s v="B0182"/>
    <x v="1"/>
    <n v="25262"/>
    <n v="24.8"/>
    <n v="36"/>
    <x v="0"/>
    <x v="0"/>
    <x v="2"/>
    <n v="79145"/>
    <s v="OWN"/>
    <n v="0.15"/>
    <n v="0.81"/>
    <n v="31526.98"/>
    <n v="0"/>
    <n v="47"/>
    <n v="6264.98"/>
  </r>
  <r>
    <x v="182"/>
    <x v="152"/>
    <s v="B0183"/>
    <x v="0"/>
    <n v="15899"/>
    <n v="19.899999999999999"/>
    <n v="60"/>
    <x v="4"/>
    <x v="6"/>
    <x v="3"/>
    <n v="50324"/>
    <s v="OWN"/>
    <n v="0.17"/>
    <n v="0.62"/>
    <n v="0"/>
    <n v="0"/>
    <n v="51"/>
    <n v="-15899"/>
  </r>
  <r>
    <x v="183"/>
    <x v="167"/>
    <s v="B0184"/>
    <x v="8"/>
    <n v="16934"/>
    <n v="19.8"/>
    <n v="60"/>
    <x v="0"/>
    <x v="1"/>
    <x v="2"/>
    <n v="52867"/>
    <s v="OWN"/>
    <n v="0.43"/>
    <n v="0.87"/>
    <n v="20286.93"/>
    <n v="0"/>
    <n v="45"/>
    <n v="3352.9300000000003"/>
  </r>
  <r>
    <x v="184"/>
    <x v="168"/>
    <s v="B0185"/>
    <x v="7"/>
    <n v="39197"/>
    <n v="24"/>
    <n v="36"/>
    <x v="0"/>
    <x v="0"/>
    <x v="4"/>
    <n v="30203"/>
    <s v="RENT"/>
    <n v="0.33"/>
    <n v="0.83"/>
    <n v="48604.28"/>
    <n v="0"/>
    <n v="35"/>
    <n v="9407.2799999999988"/>
  </r>
  <r>
    <x v="185"/>
    <x v="58"/>
    <s v="B0186"/>
    <x v="5"/>
    <n v="37332"/>
    <n v="9.1"/>
    <n v="36"/>
    <x v="0"/>
    <x v="4"/>
    <x v="2"/>
    <n v="46544"/>
    <s v="RENT"/>
    <n v="0.24"/>
    <n v="0.86"/>
    <n v="40729.21"/>
    <n v="0"/>
    <n v="23"/>
    <n v="3397.2099999999991"/>
  </r>
  <r>
    <x v="186"/>
    <x v="169"/>
    <s v="B0187"/>
    <x v="3"/>
    <n v="35157"/>
    <n v="16.3"/>
    <n v="60"/>
    <x v="1"/>
    <x v="6"/>
    <x v="1"/>
    <n v="45899"/>
    <s v="RENT"/>
    <n v="0.42"/>
    <n v="0.55000000000000004"/>
    <n v="12505.08"/>
    <n v="0"/>
    <n v="27"/>
    <n v="-22651.919999999998"/>
  </r>
  <r>
    <x v="187"/>
    <x v="136"/>
    <s v="B0188"/>
    <x v="8"/>
    <n v="12593"/>
    <n v="24.6"/>
    <n v="60"/>
    <x v="1"/>
    <x v="5"/>
    <x v="0"/>
    <n v="59063"/>
    <s v="OWN"/>
    <n v="0.2"/>
    <n v="0.56000000000000005"/>
    <n v="3295.91"/>
    <n v="0"/>
    <n v="56"/>
    <n v="-9297.09"/>
  </r>
  <r>
    <x v="188"/>
    <x v="170"/>
    <s v="B0189"/>
    <x v="2"/>
    <n v="18320"/>
    <n v="8.3000000000000007"/>
    <n v="36"/>
    <x v="0"/>
    <x v="1"/>
    <x v="3"/>
    <n v="120880"/>
    <s v="RENT"/>
    <n v="0.49"/>
    <n v="0.63"/>
    <n v="19840.560000000001"/>
    <n v="0"/>
    <n v="26"/>
    <n v="1520.5600000000013"/>
  </r>
  <r>
    <x v="189"/>
    <x v="171"/>
    <s v="B0190"/>
    <x v="0"/>
    <n v="28376"/>
    <n v="19"/>
    <n v="60"/>
    <x v="0"/>
    <x v="4"/>
    <x v="4"/>
    <n v="33748"/>
    <s v="OWN"/>
    <n v="0.24"/>
    <n v="0.73"/>
    <n v="33767.440000000002"/>
    <n v="0"/>
    <n v="48"/>
    <n v="5391.4400000000023"/>
  </r>
  <r>
    <x v="190"/>
    <x v="172"/>
    <s v="B0191"/>
    <x v="9"/>
    <n v="15199"/>
    <n v="16.7"/>
    <n v="60"/>
    <x v="1"/>
    <x v="4"/>
    <x v="0"/>
    <n v="135022"/>
    <s v="RENT"/>
    <n v="0.23"/>
    <n v="0.84"/>
    <n v="3413"/>
    <n v="0"/>
    <n v="41"/>
    <n v="-11786"/>
  </r>
  <r>
    <x v="191"/>
    <x v="173"/>
    <s v="B0192"/>
    <x v="5"/>
    <n v="16876"/>
    <n v="16.7"/>
    <n v="36"/>
    <x v="1"/>
    <x v="3"/>
    <x v="2"/>
    <n v="147269"/>
    <s v="MORTGAGE"/>
    <n v="0.22"/>
    <n v="0.88"/>
    <n v="3698.91"/>
    <n v="0"/>
    <n v="21"/>
    <n v="-13177.09"/>
  </r>
  <r>
    <x v="192"/>
    <x v="174"/>
    <s v="B0193"/>
    <x v="1"/>
    <n v="9245"/>
    <n v="19"/>
    <n v="60"/>
    <x v="2"/>
    <x v="0"/>
    <x v="1"/>
    <n v="96629"/>
    <s v="OWN"/>
    <n v="0.15"/>
    <n v="0.82"/>
    <n v="0"/>
    <n v="0"/>
    <n v="23"/>
    <n v="-9245"/>
  </r>
  <r>
    <x v="193"/>
    <x v="175"/>
    <s v="B0194"/>
    <x v="0"/>
    <n v="8214"/>
    <n v="23.6"/>
    <n v="60"/>
    <x v="1"/>
    <x v="5"/>
    <x v="2"/>
    <n v="110764"/>
    <s v="MORTGAGE"/>
    <n v="0.14000000000000001"/>
    <n v="0.92"/>
    <n v="2776.51"/>
    <n v="0"/>
    <n v="56"/>
    <n v="-5437.49"/>
  </r>
  <r>
    <x v="194"/>
    <x v="56"/>
    <s v="B0195"/>
    <x v="6"/>
    <n v="1726"/>
    <n v="20.7"/>
    <n v="36"/>
    <x v="1"/>
    <x v="6"/>
    <x v="0"/>
    <n v="50884"/>
    <s v="OWN"/>
    <n v="0.36"/>
    <n v="0.83"/>
    <n v="470.61"/>
    <n v="0"/>
    <n v="29"/>
    <n v="-1255.3899999999999"/>
  </r>
  <r>
    <x v="195"/>
    <x v="176"/>
    <s v="B0196"/>
    <x v="4"/>
    <n v="12362"/>
    <n v="6.1"/>
    <n v="36"/>
    <x v="0"/>
    <x v="0"/>
    <x v="4"/>
    <n v="55183"/>
    <s v="RENT"/>
    <n v="0.45"/>
    <n v="0.64"/>
    <n v="13116.08"/>
    <n v="0"/>
    <n v="49"/>
    <n v="754.07999999999993"/>
  </r>
  <r>
    <x v="196"/>
    <x v="177"/>
    <s v="B0197"/>
    <x v="6"/>
    <n v="19297"/>
    <n v="22.1"/>
    <n v="60"/>
    <x v="0"/>
    <x v="4"/>
    <x v="3"/>
    <n v="111570"/>
    <s v="RENT"/>
    <n v="0.42"/>
    <n v="0.62"/>
    <n v="23561.64"/>
    <n v="0"/>
    <n v="43"/>
    <n v="4264.6399999999994"/>
  </r>
  <r>
    <x v="197"/>
    <x v="178"/>
    <s v="B0198"/>
    <x v="6"/>
    <n v="31448"/>
    <n v="9.5"/>
    <n v="36"/>
    <x v="0"/>
    <x v="5"/>
    <x v="0"/>
    <n v="101246"/>
    <s v="MORTGAGE"/>
    <n v="0.16"/>
    <n v="0.81"/>
    <n v="34435.56"/>
    <n v="0"/>
    <n v="51"/>
    <n v="2987.5599999999977"/>
  </r>
  <r>
    <x v="198"/>
    <x v="179"/>
    <s v="B0199"/>
    <x v="2"/>
    <n v="27172"/>
    <n v="12.5"/>
    <n v="60"/>
    <x v="1"/>
    <x v="5"/>
    <x v="4"/>
    <n v="138036"/>
    <s v="RENT"/>
    <n v="0.32"/>
    <n v="0.59"/>
    <n v="11741.28"/>
    <n v="0"/>
    <n v="54"/>
    <n v="-15430.72"/>
  </r>
  <r>
    <x v="199"/>
    <x v="126"/>
    <s v="B0200"/>
    <x v="7"/>
    <n v="8657"/>
    <n v="14.2"/>
    <n v="36"/>
    <x v="1"/>
    <x v="5"/>
    <x v="0"/>
    <n v="49259"/>
    <s v="OWN"/>
    <n v="0.14000000000000001"/>
    <n v="0.54"/>
    <n v="3840.38"/>
    <n v="0"/>
    <n v="35"/>
    <n v="-4816.62"/>
  </r>
  <r>
    <x v="200"/>
    <x v="180"/>
    <s v="B0201"/>
    <x v="9"/>
    <n v="19850"/>
    <n v="14.6"/>
    <n v="60"/>
    <x v="0"/>
    <x v="4"/>
    <x v="1"/>
    <n v="65959"/>
    <s v="RENT"/>
    <n v="0.12"/>
    <n v="0.74"/>
    <n v="22748.1"/>
    <n v="0"/>
    <n v="37"/>
    <n v="2898.0999999999985"/>
  </r>
  <r>
    <x v="201"/>
    <x v="181"/>
    <s v="B0202"/>
    <x v="5"/>
    <n v="26425"/>
    <n v="13.7"/>
    <n v="36"/>
    <x v="0"/>
    <x v="5"/>
    <x v="2"/>
    <n v="146525"/>
    <s v="RENT"/>
    <n v="0.36"/>
    <n v="0.87"/>
    <n v="30045.22"/>
    <n v="0"/>
    <n v="53"/>
    <n v="3620.2200000000012"/>
  </r>
  <r>
    <x v="202"/>
    <x v="171"/>
    <s v="B0203"/>
    <x v="7"/>
    <n v="27685"/>
    <n v="23.7"/>
    <n v="60"/>
    <x v="0"/>
    <x v="5"/>
    <x v="3"/>
    <n v="63457"/>
    <s v="OWN"/>
    <n v="0.31"/>
    <n v="0.55000000000000004"/>
    <n v="34246.339999999997"/>
    <n v="0"/>
    <n v="48"/>
    <n v="6561.3399999999965"/>
  </r>
  <r>
    <x v="203"/>
    <x v="182"/>
    <s v="B0204"/>
    <x v="0"/>
    <n v="25578"/>
    <n v="19.100000000000001"/>
    <n v="60"/>
    <x v="3"/>
    <x v="1"/>
    <x v="4"/>
    <n v="115679"/>
    <s v="MORTGAGE"/>
    <n v="0.13"/>
    <n v="0.86"/>
    <n v="3866.58"/>
    <n v="7371.47"/>
    <n v="39"/>
    <n v="-14339.95"/>
  </r>
  <r>
    <x v="204"/>
    <x v="94"/>
    <s v="B0205"/>
    <x v="6"/>
    <n v="29831"/>
    <n v="17.600000000000001"/>
    <n v="60"/>
    <x v="1"/>
    <x v="0"/>
    <x v="3"/>
    <n v="32103"/>
    <s v="MORTGAGE"/>
    <n v="0.11"/>
    <n v="0.87"/>
    <n v="3320.34"/>
    <n v="0"/>
    <n v="53"/>
    <n v="-26510.66"/>
  </r>
  <r>
    <x v="205"/>
    <x v="183"/>
    <s v="B0206"/>
    <x v="2"/>
    <n v="8906"/>
    <n v="6"/>
    <n v="36"/>
    <x v="1"/>
    <x v="1"/>
    <x v="3"/>
    <n v="95901"/>
    <s v="RENT"/>
    <n v="0.5"/>
    <n v="0.72"/>
    <n v="2971.76"/>
    <n v="0"/>
    <n v="51"/>
    <n v="-5934.24"/>
  </r>
  <r>
    <x v="206"/>
    <x v="184"/>
    <s v="B0207"/>
    <x v="0"/>
    <n v="8287"/>
    <n v="23.1"/>
    <n v="36"/>
    <x v="1"/>
    <x v="2"/>
    <x v="3"/>
    <n v="142314"/>
    <s v="OWN"/>
    <n v="0.11"/>
    <n v="0.53"/>
    <n v="1537.67"/>
    <n v="0"/>
    <n v="26"/>
    <n v="-6749.33"/>
  </r>
  <r>
    <x v="207"/>
    <x v="185"/>
    <s v="B0208"/>
    <x v="4"/>
    <n v="34660"/>
    <n v="23.2"/>
    <n v="60"/>
    <x v="3"/>
    <x v="5"/>
    <x v="4"/>
    <n v="74535"/>
    <s v="MORTGAGE"/>
    <n v="0.28000000000000003"/>
    <n v="0.57999999999999996"/>
    <n v="3659.1"/>
    <n v="4720.7299999999996"/>
    <n v="27"/>
    <n v="-26280.17"/>
  </r>
  <r>
    <x v="208"/>
    <x v="61"/>
    <s v="B0209"/>
    <x v="9"/>
    <n v="11222"/>
    <n v="20.6"/>
    <n v="60"/>
    <x v="1"/>
    <x v="1"/>
    <x v="4"/>
    <n v="46103"/>
    <s v="MORTGAGE"/>
    <n v="0.3"/>
    <n v="0.82"/>
    <n v="5048.66"/>
    <n v="0"/>
    <n v="45"/>
    <n v="-6173.34"/>
  </r>
  <r>
    <x v="209"/>
    <x v="186"/>
    <s v="B0210"/>
    <x v="5"/>
    <n v="38443"/>
    <n v="5.0999999999999996"/>
    <n v="36"/>
    <x v="1"/>
    <x v="5"/>
    <x v="3"/>
    <n v="128046"/>
    <s v="RENT"/>
    <n v="0.15"/>
    <n v="0.82"/>
    <n v="5847.39"/>
    <n v="0"/>
    <n v="29"/>
    <n v="-32595.61"/>
  </r>
  <r>
    <x v="210"/>
    <x v="187"/>
    <s v="B0211"/>
    <x v="4"/>
    <n v="35701"/>
    <n v="6.1"/>
    <n v="36"/>
    <x v="0"/>
    <x v="6"/>
    <x v="2"/>
    <n v="120012"/>
    <s v="OWN"/>
    <n v="0.17"/>
    <n v="0.9"/>
    <n v="37878.76"/>
    <n v="0"/>
    <n v="25"/>
    <n v="2177.760000000002"/>
  </r>
  <r>
    <x v="211"/>
    <x v="188"/>
    <s v="B0212"/>
    <x v="2"/>
    <n v="18764"/>
    <n v="9.5"/>
    <n v="36"/>
    <x v="0"/>
    <x v="2"/>
    <x v="0"/>
    <n v="108278"/>
    <s v="MORTGAGE"/>
    <n v="0.24"/>
    <n v="0.76"/>
    <n v="20546.580000000002"/>
    <n v="0"/>
    <n v="51"/>
    <n v="1782.5800000000017"/>
  </r>
  <r>
    <x v="212"/>
    <x v="189"/>
    <s v="B0213"/>
    <x v="9"/>
    <n v="18674"/>
    <n v="7.6"/>
    <n v="36"/>
    <x v="0"/>
    <x v="0"/>
    <x v="3"/>
    <n v="42391"/>
    <s v="RENT"/>
    <n v="0.4"/>
    <n v="0.56000000000000005"/>
    <n v="20093.22"/>
    <n v="0"/>
    <n v="30"/>
    <n v="1419.2200000000012"/>
  </r>
  <r>
    <x v="213"/>
    <x v="102"/>
    <s v="B0214"/>
    <x v="0"/>
    <n v="19024"/>
    <n v="13"/>
    <n v="36"/>
    <x v="0"/>
    <x v="4"/>
    <x v="1"/>
    <n v="132476"/>
    <s v="RENT"/>
    <n v="0.3"/>
    <n v="0.55000000000000004"/>
    <n v="21497.119999999999"/>
    <n v="0"/>
    <n v="43"/>
    <n v="2473.119999999999"/>
  </r>
  <r>
    <x v="214"/>
    <x v="56"/>
    <s v="B0215"/>
    <x v="6"/>
    <n v="24874"/>
    <n v="23.5"/>
    <n v="36"/>
    <x v="2"/>
    <x v="4"/>
    <x v="3"/>
    <n v="58901"/>
    <s v="RENT"/>
    <n v="0.36"/>
    <n v="0.82"/>
    <n v="0"/>
    <n v="0"/>
    <n v="29"/>
    <n v="-24874"/>
  </r>
  <r>
    <x v="215"/>
    <x v="145"/>
    <s v="B0216"/>
    <x v="6"/>
    <n v="33284"/>
    <n v="14.4"/>
    <n v="60"/>
    <x v="0"/>
    <x v="4"/>
    <x v="4"/>
    <n v="127537"/>
    <s v="RENT"/>
    <n v="0.49"/>
    <n v="0.57999999999999996"/>
    <n v="38076.9"/>
    <n v="0"/>
    <n v="43"/>
    <n v="4792.9000000000015"/>
  </r>
  <r>
    <x v="216"/>
    <x v="190"/>
    <s v="B0217"/>
    <x v="3"/>
    <n v="18602"/>
    <n v="5.3"/>
    <n v="36"/>
    <x v="3"/>
    <x v="0"/>
    <x v="0"/>
    <n v="111159"/>
    <s v="MORTGAGE"/>
    <n v="0.41"/>
    <n v="0.65"/>
    <n v="7046.14"/>
    <n v="4694.51"/>
    <n v="35"/>
    <n v="-6861.3499999999985"/>
  </r>
  <r>
    <x v="217"/>
    <x v="89"/>
    <s v="B0218"/>
    <x v="6"/>
    <n v="38784"/>
    <n v="10.7"/>
    <n v="60"/>
    <x v="0"/>
    <x v="6"/>
    <x v="1"/>
    <n v="97914"/>
    <s v="OWN"/>
    <n v="0.27"/>
    <n v="0.72"/>
    <n v="42933.89"/>
    <n v="0"/>
    <n v="21"/>
    <n v="4149.8899999999994"/>
  </r>
  <r>
    <x v="218"/>
    <x v="191"/>
    <s v="B0219"/>
    <x v="8"/>
    <n v="24265"/>
    <n v="5.9"/>
    <n v="36"/>
    <x v="0"/>
    <x v="0"/>
    <x v="0"/>
    <n v="80357"/>
    <s v="RENT"/>
    <n v="0.28000000000000003"/>
    <n v="0.51"/>
    <n v="25696.639999999999"/>
    <n v="0"/>
    <n v="33"/>
    <n v="1431.6399999999994"/>
  </r>
  <r>
    <x v="219"/>
    <x v="14"/>
    <s v="B0220"/>
    <x v="6"/>
    <n v="26931"/>
    <n v="5.7"/>
    <n v="36"/>
    <x v="3"/>
    <x v="5"/>
    <x v="0"/>
    <n v="116908"/>
    <s v="RENT"/>
    <n v="0.35"/>
    <n v="0.61"/>
    <n v="8489.4699999999993"/>
    <n v="8648.65"/>
    <n v="41"/>
    <n v="-9792.880000000001"/>
  </r>
  <r>
    <x v="220"/>
    <x v="157"/>
    <s v="B0221"/>
    <x v="8"/>
    <n v="29841"/>
    <n v="10.5"/>
    <n v="60"/>
    <x v="0"/>
    <x v="1"/>
    <x v="1"/>
    <n v="140335"/>
    <s v="MORTGAGE"/>
    <n v="0.37"/>
    <n v="0.68"/>
    <n v="32974.300000000003"/>
    <n v="0"/>
    <n v="25"/>
    <n v="3133.3000000000029"/>
  </r>
  <r>
    <x v="221"/>
    <x v="192"/>
    <s v="B0222"/>
    <x v="1"/>
    <n v="30192"/>
    <n v="10.5"/>
    <n v="60"/>
    <x v="0"/>
    <x v="0"/>
    <x v="3"/>
    <n v="68437"/>
    <s v="RENT"/>
    <n v="0.3"/>
    <n v="0.63"/>
    <n v="33362.160000000003"/>
    <n v="0"/>
    <n v="41"/>
    <n v="3170.1600000000035"/>
  </r>
  <r>
    <x v="222"/>
    <x v="193"/>
    <s v="B0223"/>
    <x v="8"/>
    <n v="16585"/>
    <n v="20.7"/>
    <n v="36"/>
    <x v="0"/>
    <x v="2"/>
    <x v="3"/>
    <n v="65503"/>
    <s v="RENT"/>
    <n v="0.36"/>
    <n v="0.56000000000000005"/>
    <n v="20018.099999999999"/>
    <n v="0"/>
    <n v="22"/>
    <n v="3433.0999999999985"/>
  </r>
  <r>
    <x v="223"/>
    <x v="194"/>
    <s v="B0224"/>
    <x v="9"/>
    <n v="26559"/>
    <n v="24.5"/>
    <n v="60"/>
    <x v="1"/>
    <x v="6"/>
    <x v="3"/>
    <n v="126282"/>
    <s v="OWN"/>
    <n v="0.11"/>
    <n v="0.83"/>
    <n v="10442.84"/>
    <n v="0"/>
    <n v="31"/>
    <n v="-16116.16"/>
  </r>
  <r>
    <x v="224"/>
    <x v="195"/>
    <s v="B0225"/>
    <x v="4"/>
    <n v="34742"/>
    <n v="12.4"/>
    <n v="60"/>
    <x v="0"/>
    <x v="5"/>
    <x v="2"/>
    <n v="123459"/>
    <s v="RENT"/>
    <n v="0.27"/>
    <n v="0.87"/>
    <n v="39050.01"/>
    <n v="0"/>
    <n v="55"/>
    <n v="4308.010000000002"/>
  </r>
  <r>
    <x v="225"/>
    <x v="196"/>
    <s v="B0226"/>
    <x v="9"/>
    <n v="5133"/>
    <n v="13.6"/>
    <n v="60"/>
    <x v="1"/>
    <x v="4"/>
    <x v="3"/>
    <n v="105403"/>
    <s v="MORTGAGE"/>
    <n v="0.21"/>
    <n v="0.62"/>
    <n v="722"/>
    <n v="0"/>
    <n v="48"/>
    <n v="-4411"/>
  </r>
  <r>
    <x v="226"/>
    <x v="27"/>
    <s v="B0227"/>
    <x v="4"/>
    <n v="15663"/>
    <n v="21.9"/>
    <n v="60"/>
    <x v="1"/>
    <x v="0"/>
    <x v="1"/>
    <n v="71258"/>
    <s v="OWN"/>
    <n v="0.15"/>
    <n v="0.85"/>
    <n v="2433.83"/>
    <n v="0"/>
    <n v="37"/>
    <n v="-13229.17"/>
  </r>
  <r>
    <x v="227"/>
    <x v="197"/>
    <s v="B0228"/>
    <x v="3"/>
    <n v="22754"/>
    <n v="10.4"/>
    <n v="36"/>
    <x v="1"/>
    <x v="1"/>
    <x v="2"/>
    <n v="63724"/>
    <s v="MORTGAGE"/>
    <n v="0.14000000000000001"/>
    <n v="0.67"/>
    <n v="6475.12"/>
    <n v="0"/>
    <n v="42"/>
    <n v="-16278.880000000001"/>
  </r>
  <r>
    <x v="228"/>
    <x v="198"/>
    <s v="B0229"/>
    <x v="1"/>
    <n v="4972"/>
    <n v="8.1"/>
    <n v="60"/>
    <x v="1"/>
    <x v="0"/>
    <x v="3"/>
    <n v="94286"/>
    <s v="OWN"/>
    <n v="0.34"/>
    <n v="0.73"/>
    <n v="633.66"/>
    <n v="0"/>
    <n v="55"/>
    <n v="-4338.34"/>
  </r>
  <r>
    <x v="229"/>
    <x v="199"/>
    <s v="B0230"/>
    <x v="4"/>
    <n v="6295"/>
    <n v="22.1"/>
    <n v="36"/>
    <x v="0"/>
    <x v="1"/>
    <x v="2"/>
    <n v="104842"/>
    <s v="OWN"/>
    <n v="0.31"/>
    <n v="0.89"/>
    <n v="7686.2"/>
    <n v="0"/>
    <n v="49"/>
    <n v="1391.1999999999998"/>
  </r>
  <r>
    <x v="230"/>
    <x v="200"/>
    <s v="B0231"/>
    <x v="4"/>
    <n v="30125"/>
    <n v="5.9"/>
    <n v="36"/>
    <x v="0"/>
    <x v="6"/>
    <x v="1"/>
    <n v="134927"/>
    <s v="RENT"/>
    <n v="0.2"/>
    <n v="0.84"/>
    <n v="31902.38"/>
    <n v="0"/>
    <n v="30"/>
    <n v="1777.380000000001"/>
  </r>
  <r>
    <x v="231"/>
    <x v="201"/>
    <s v="B0232"/>
    <x v="2"/>
    <n v="10903"/>
    <n v="17.399999999999999"/>
    <n v="36"/>
    <x v="1"/>
    <x v="0"/>
    <x v="3"/>
    <n v="44908"/>
    <s v="RENT"/>
    <n v="0.28999999999999998"/>
    <n v="0.86"/>
    <n v="2043.7"/>
    <n v="0"/>
    <n v="47"/>
    <n v="-8859.2999999999993"/>
  </r>
  <r>
    <x v="232"/>
    <x v="62"/>
    <s v="B0233"/>
    <x v="7"/>
    <n v="4020"/>
    <n v="16.2"/>
    <n v="36"/>
    <x v="0"/>
    <x v="6"/>
    <x v="4"/>
    <n v="122617"/>
    <s v="RENT"/>
    <n v="0.3"/>
    <n v="0.56000000000000005"/>
    <n v="4671.24"/>
    <n v="0"/>
    <n v="27"/>
    <n v="651.23999999999978"/>
  </r>
  <r>
    <x v="233"/>
    <x v="202"/>
    <s v="B0234"/>
    <x v="7"/>
    <n v="21420"/>
    <n v="11.9"/>
    <n v="60"/>
    <x v="0"/>
    <x v="0"/>
    <x v="1"/>
    <n v="80626"/>
    <s v="MORTGAGE"/>
    <n v="0.18"/>
    <n v="0.53"/>
    <n v="23968.98"/>
    <n v="0"/>
    <n v="24"/>
    <n v="2548.9799999999996"/>
  </r>
  <r>
    <x v="234"/>
    <x v="172"/>
    <s v="B0235"/>
    <x v="2"/>
    <n v="22452"/>
    <n v="11.3"/>
    <n v="60"/>
    <x v="0"/>
    <x v="2"/>
    <x v="0"/>
    <n v="67228"/>
    <s v="RENT"/>
    <n v="0.36"/>
    <n v="0.9"/>
    <n v="24989.08"/>
    <n v="0"/>
    <n v="41"/>
    <n v="2537.0800000000017"/>
  </r>
  <r>
    <x v="235"/>
    <x v="203"/>
    <s v="B0236"/>
    <x v="6"/>
    <n v="39001"/>
    <n v="20.399999999999999"/>
    <n v="36"/>
    <x v="3"/>
    <x v="0"/>
    <x v="0"/>
    <n v="53386"/>
    <s v="RENT"/>
    <n v="0.41"/>
    <n v="0.67"/>
    <n v="7661.31"/>
    <n v="15157.1"/>
    <n v="22"/>
    <n v="-16182.59"/>
  </r>
  <r>
    <x v="236"/>
    <x v="56"/>
    <s v="B0237"/>
    <x v="2"/>
    <n v="10516"/>
    <n v="6.7"/>
    <n v="36"/>
    <x v="0"/>
    <x v="1"/>
    <x v="1"/>
    <n v="76754"/>
    <s v="OWN"/>
    <n v="0.42"/>
    <n v="0.63"/>
    <n v="11220.57"/>
    <n v="0"/>
    <n v="29"/>
    <n v="704.56999999999971"/>
  </r>
  <r>
    <x v="237"/>
    <x v="204"/>
    <s v="B0238"/>
    <x v="4"/>
    <n v="3396"/>
    <n v="9.6999999999999993"/>
    <n v="36"/>
    <x v="0"/>
    <x v="4"/>
    <x v="0"/>
    <n v="140942"/>
    <s v="RENT"/>
    <n v="0.34"/>
    <n v="0.83"/>
    <n v="3725.41"/>
    <n v="0"/>
    <n v="34"/>
    <n v="329.40999999999985"/>
  </r>
  <r>
    <x v="238"/>
    <x v="205"/>
    <s v="B0239"/>
    <x v="4"/>
    <n v="19546"/>
    <n v="19.600000000000001"/>
    <n v="36"/>
    <x v="1"/>
    <x v="6"/>
    <x v="1"/>
    <n v="58302"/>
    <s v="RENT"/>
    <n v="0.3"/>
    <n v="0.88"/>
    <n v="2381.36"/>
    <n v="0"/>
    <n v="38"/>
    <n v="-17164.64"/>
  </r>
  <r>
    <x v="239"/>
    <x v="206"/>
    <s v="B0240"/>
    <x v="2"/>
    <n v="20129"/>
    <n v="16"/>
    <n v="60"/>
    <x v="1"/>
    <x v="5"/>
    <x v="4"/>
    <n v="90815"/>
    <s v="RENT"/>
    <n v="0.12"/>
    <n v="0.89"/>
    <n v="2865.01"/>
    <n v="0"/>
    <n v="21"/>
    <n v="-17263.989999999998"/>
  </r>
  <r>
    <x v="240"/>
    <x v="207"/>
    <s v="B0241"/>
    <x v="2"/>
    <n v="2591"/>
    <n v="7.6"/>
    <n v="36"/>
    <x v="0"/>
    <x v="0"/>
    <x v="1"/>
    <n v="114748"/>
    <s v="RENT"/>
    <n v="0.22"/>
    <n v="0.64"/>
    <n v="2787.92"/>
    <n v="0"/>
    <n v="55"/>
    <n v="196.92000000000007"/>
  </r>
  <r>
    <x v="241"/>
    <x v="208"/>
    <s v="B0242"/>
    <x v="6"/>
    <n v="12303"/>
    <n v="22.6"/>
    <n v="60"/>
    <x v="0"/>
    <x v="5"/>
    <x v="3"/>
    <n v="93344"/>
    <s v="OWN"/>
    <n v="0.14000000000000001"/>
    <n v="0.88"/>
    <n v="15083.48"/>
    <n v="0"/>
    <n v="51"/>
    <n v="2780.4799999999996"/>
  </r>
  <r>
    <x v="242"/>
    <x v="209"/>
    <s v="B0243"/>
    <x v="9"/>
    <n v="31561"/>
    <n v="12.9"/>
    <n v="36"/>
    <x v="1"/>
    <x v="4"/>
    <x v="3"/>
    <n v="65618"/>
    <s v="RENT"/>
    <n v="0.49"/>
    <n v="0.52"/>
    <n v="12777.42"/>
    <n v="0"/>
    <n v="40"/>
    <n v="-18783.580000000002"/>
  </r>
  <r>
    <x v="243"/>
    <x v="210"/>
    <s v="B0244"/>
    <x v="1"/>
    <n v="7183"/>
    <n v="21.6"/>
    <n v="36"/>
    <x v="4"/>
    <x v="1"/>
    <x v="2"/>
    <n v="141603"/>
    <s v="OWN"/>
    <n v="0.15"/>
    <n v="0.52"/>
    <n v="0"/>
    <n v="0"/>
    <n v="21"/>
    <n v="-7183"/>
  </r>
  <r>
    <x v="244"/>
    <x v="211"/>
    <s v="B0245"/>
    <x v="0"/>
    <n v="27572"/>
    <n v="20.8"/>
    <n v="36"/>
    <x v="1"/>
    <x v="2"/>
    <x v="0"/>
    <n v="106234"/>
    <s v="MORTGAGE"/>
    <n v="0.16"/>
    <n v="0.78"/>
    <n v="3453.07"/>
    <n v="0"/>
    <n v="39"/>
    <n v="-24118.93"/>
  </r>
  <r>
    <x v="245"/>
    <x v="94"/>
    <s v="B0246"/>
    <x v="4"/>
    <n v="35080"/>
    <n v="17.5"/>
    <n v="36"/>
    <x v="0"/>
    <x v="4"/>
    <x v="0"/>
    <n v="91114"/>
    <s v="RENT"/>
    <n v="0.46"/>
    <n v="0.53"/>
    <n v="41219"/>
    <n v="0"/>
    <n v="53"/>
    <n v="6139"/>
  </r>
  <r>
    <x v="246"/>
    <x v="173"/>
    <s v="B0247"/>
    <x v="1"/>
    <n v="21695"/>
    <n v="14.9"/>
    <n v="60"/>
    <x v="0"/>
    <x v="4"/>
    <x v="1"/>
    <n v="147652"/>
    <s v="RENT"/>
    <n v="0.48"/>
    <n v="0.65"/>
    <n v="24927.56"/>
    <n v="0"/>
    <n v="21"/>
    <n v="3232.5600000000013"/>
  </r>
  <r>
    <x v="247"/>
    <x v="147"/>
    <s v="B0248"/>
    <x v="2"/>
    <n v="8314"/>
    <n v="24.6"/>
    <n v="60"/>
    <x v="3"/>
    <x v="0"/>
    <x v="0"/>
    <n v="100130"/>
    <s v="RENT"/>
    <n v="0.41"/>
    <n v="0.8"/>
    <n v="902.38"/>
    <n v="4096.3"/>
    <n v="47"/>
    <n v="-3315.3199999999997"/>
  </r>
  <r>
    <x v="248"/>
    <x v="212"/>
    <s v="B0249"/>
    <x v="6"/>
    <n v="20623"/>
    <n v="7.9"/>
    <n v="60"/>
    <x v="1"/>
    <x v="5"/>
    <x v="3"/>
    <n v="55525"/>
    <s v="OWN"/>
    <n v="0.1"/>
    <n v="0.65"/>
    <n v="6871.78"/>
    <n v="0"/>
    <n v="40"/>
    <n v="-13751.220000000001"/>
  </r>
  <r>
    <x v="249"/>
    <x v="213"/>
    <s v="B0250"/>
    <x v="8"/>
    <n v="3139"/>
    <n v="19.5"/>
    <n v="36"/>
    <x v="0"/>
    <x v="4"/>
    <x v="4"/>
    <n v="109818"/>
    <s v="RENT"/>
    <n v="0.1"/>
    <n v="0.57999999999999996"/>
    <n v="3751.1"/>
    <n v="0"/>
    <n v="46"/>
    <n v="612.09999999999991"/>
  </r>
  <r>
    <x v="250"/>
    <x v="214"/>
    <s v="B0251"/>
    <x v="6"/>
    <n v="32290"/>
    <n v="8.8000000000000007"/>
    <n v="36"/>
    <x v="0"/>
    <x v="4"/>
    <x v="1"/>
    <n v="144589"/>
    <s v="RENT"/>
    <n v="0.25"/>
    <n v="0.63"/>
    <n v="35131.519999999997"/>
    <n v="0"/>
    <n v="50"/>
    <n v="2841.5199999999968"/>
  </r>
  <r>
    <x v="251"/>
    <x v="215"/>
    <s v="B0252"/>
    <x v="5"/>
    <n v="19088"/>
    <n v="11.8"/>
    <n v="60"/>
    <x v="1"/>
    <x v="0"/>
    <x v="0"/>
    <n v="44334"/>
    <s v="MORTGAGE"/>
    <n v="0.16"/>
    <n v="0.71"/>
    <n v="9337.7000000000007"/>
    <n v="0"/>
    <n v="36"/>
    <n v="-9750.2999999999993"/>
  </r>
  <r>
    <x v="252"/>
    <x v="22"/>
    <s v="B0253"/>
    <x v="5"/>
    <n v="34130"/>
    <n v="11.2"/>
    <n v="60"/>
    <x v="0"/>
    <x v="4"/>
    <x v="3"/>
    <n v="124715"/>
    <s v="OWN"/>
    <n v="0.11"/>
    <n v="0.71"/>
    <n v="37952.559999999998"/>
    <n v="0"/>
    <n v="33"/>
    <n v="3822.5599999999977"/>
  </r>
  <r>
    <x v="253"/>
    <x v="216"/>
    <s v="B0254"/>
    <x v="1"/>
    <n v="33088"/>
    <n v="23.9"/>
    <n v="36"/>
    <x v="0"/>
    <x v="3"/>
    <x v="2"/>
    <n v="92767"/>
    <s v="OWN"/>
    <n v="0.28999999999999998"/>
    <n v="0.85"/>
    <n v="40996.03"/>
    <n v="0"/>
    <n v="23"/>
    <n v="7908.0299999999988"/>
  </r>
  <r>
    <x v="254"/>
    <x v="217"/>
    <s v="B0255"/>
    <x v="7"/>
    <n v="27292"/>
    <n v="24.3"/>
    <n v="36"/>
    <x v="0"/>
    <x v="4"/>
    <x v="0"/>
    <n v="36644"/>
    <s v="MORTGAGE"/>
    <n v="0.48"/>
    <n v="0.84"/>
    <n v="33923.96"/>
    <n v="0"/>
    <n v="50"/>
    <n v="6631.9599999999991"/>
  </r>
  <r>
    <x v="255"/>
    <x v="16"/>
    <s v="B0256"/>
    <x v="5"/>
    <n v="21670"/>
    <n v="8.6999999999999993"/>
    <n v="60"/>
    <x v="0"/>
    <x v="5"/>
    <x v="4"/>
    <n v="131154"/>
    <s v="OWN"/>
    <n v="0.23"/>
    <n v="0.71"/>
    <n v="23555.29"/>
    <n v="0"/>
    <n v="48"/>
    <n v="1885.2900000000009"/>
  </r>
  <r>
    <x v="256"/>
    <x v="218"/>
    <s v="B0257"/>
    <x v="5"/>
    <n v="4738"/>
    <n v="5.4"/>
    <n v="36"/>
    <x v="0"/>
    <x v="1"/>
    <x v="4"/>
    <n v="143237"/>
    <s v="RENT"/>
    <n v="0.36"/>
    <n v="0.88"/>
    <n v="4993.8500000000004"/>
    <n v="0"/>
    <n v="24"/>
    <n v="255.85000000000036"/>
  </r>
  <r>
    <x v="257"/>
    <x v="219"/>
    <s v="B0258"/>
    <x v="9"/>
    <n v="3469"/>
    <n v="19.399999999999999"/>
    <n v="36"/>
    <x v="1"/>
    <x v="1"/>
    <x v="0"/>
    <n v="62933"/>
    <s v="RENT"/>
    <n v="0.36"/>
    <n v="0.55000000000000004"/>
    <n v="690.49"/>
    <n v="0"/>
    <n v="25"/>
    <n v="-2778.51"/>
  </r>
  <r>
    <x v="258"/>
    <x v="220"/>
    <s v="B0259"/>
    <x v="8"/>
    <n v="23534"/>
    <n v="13.4"/>
    <n v="60"/>
    <x v="0"/>
    <x v="4"/>
    <x v="0"/>
    <n v="73469"/>
    <s v="MORTGAGE"/>
    <n v="0.2"/>
    <n v="0.61"/>
    <n v="26687.56"/>
    <n v="0"/>
    <n v="52"/>
    <n v="3153.5600000000013"/>
  </r>
  <r>
    <x v="259"/>
    <x v="221"/>
    <s v="B0260"/>
    <x v="9"/>
    <n v="10017"/>
    <n v="6.8"/>
    <n v="36"/>
    <x v="0"/>
    <x v="5"/>
    <x v="3"/>
    <n v="63687"/>
    <s v="OWN"/>
    <n v="0.36"/>
    <n v="0.87"/>
    <n v="10698.16"/>
    <n v="0"/>
    <n v="55"/>
    <n v="681.15999999999985"/>
  </r>
  <r>
    <x v="260"/>
    <x v="48"/>
    <s v="B0261"/>
    <x v="8"/>
    <n v="3808"/>
    <n v="18.7"/>
    <n v="60"/>
    <x v="0"/>
    <x v="6"/>
    <x v="0"/>
    <n v="136609"/>
    <s v="OWN"/>
    <n v="0.18"/>
    <n v="0.67"/>
    <n v="4520.1000000000004"/>
    <n v="0"/>
    <n v="37"/>
    <n v="712.10000000000036"/>
  </r>
  <r>
    <x v="261"/>
    <x v="222"/>
    <s v="B0262"/>
    <x v="3"/>
    <n v="13713"/>
    <n v="15.9"/>
    <n v="36"/>
    <x v="0"/>
    <x v="0"/>
    <x v="2"/>
    <n v="82656"/>
    <s v="OWN"/>
    <n v="0.15"/>
    <n v="0.94"/>
    <n v="15893.37"/>
    <n v="0"/>
    <n v="37"/>
    <n v="2180.3700000000008"/>
  </r>
  <r>
    <x v="262"/>
    <x v="223"/>
    <s v="B0263"/>
    <x v="0"/>
    <n v="3719"/>
    <n v="24.6"/>
    <n v="60"/>
    <x v="0"/>
    <x v="4"/>
    <x v="3"/>
    <n v="47375"/>
    <s v="MORTGAGE"/>
    <n v="0.38"/>
    <n v="0.71"/>
    <n v="4633.87"/>
    <n v="0"/>
    <n v="33"/>
    <n v="914.86999999999989"/>
  </r>
  <r>
    <x v="263"/>
    <x v="224"/>
    <s v="B0264"/>
    <x v="4"/>
    <n v="23890"/>
    <n v="9.5"/>
    <n v="36"/>
    <x v="0"/>
    <x v="0"/>
    <x v="1"/>
    <n v="144019"/>
    <s v="RENT"/>
    <n v="0.15"/>
    <n v="0.86"/>
    <n v="26159.55"/>
    <n v="0"/>
    <n v="35"/>
    <n v="2269.5499999999993"/>
  </r>
  <r>
    <x v="264"/>
    <x v="225"/>
    <s v="B0265"/>
    <x v="5"/>
    <n v="12700"/>
    <n v="13.1"/>
    <n v="60"/>
    <x v="1"/>
    <x v="4"/>
    <x v="2"/>
    <n v="95206"/>
    <s v="MORTGAGE"/>
    <n v="0.5"/>
    <n v="0.68"/>
    <n v="1313.12"/>
    <n v="0"/>
    <n v="28"/>
    <n v="-11386.880000000001"/>
  </r>
  <r>
    <x v="265"/>
    <x v="226"/>
    <s v="B0266"/>
    <x v="4"/>
    <n v="37509"/>
    <n v="15.9"/>
    <n v="60"/>
    <x v="0"/>
    <x v="4"/>
    <x v="3"/>
    <n v="126462"/>
    <s v="RENT"/>
    <n v="0.17"/>
    <n v="0.69"/>
    <n v="43472.93"/>
    <n v="0"/>
    <n v="24"/>
    <n v="5963.93"/>
  </r>
  <r>
    <x v="266"/>
    <x v="227"/>
    <s v="B0267"/>
    <x v="5"/>
    <n v="37766"/>
    <n v="20.8"/>
    <n v="60"/>
    <x v="0"/>
    <x v="1"/>
    <x v="3"/>
    <n v="66607"/>
    <s v="MORTGAGE"/>
    <n v="0.34"/>
    <n v="0.67"/>
    <n v="45621.33"/>
    <n v="0"/>
    <n v="51"/>
    <n v="7855.3300000000017"/>
  </r>
  <r>
    <x v="267"/>
    <x v="228"/>
    <s v="B0268"/>
    <x v="9"/>
    <n v="27705"/>
    <n v="16"/>
    <n v="60"/>
    <x v="0"/>
    <x v="0"/>
    <x v="4"/>
    <n v="113178"/>
    <s v="RENT"/>
    <n v="0.26"/>
    <n v="0.82"/>
    <n v="32137.8"/>
    <n v="0"/>
    <n v="40"/>
    <n v="4432.7999999999993"/>
  </r>
  <r>
    <x v="268"/>
    <x v="229"/>
    <s v="B0269"/>
    <x v="0"/>
    <n v="19787"/>
    <n v="17.3"/>
    <n v="36"/>
    <x v="0"/>
    <x v="5"/>
    <x v="3"/>
    <n v="53993"/>
    <s v="OWN"/>
    <n v="0.15"/>
    <n v="0.75"/>
    <n v="23210.15"/>
    <n v="0"/>
    <n v="30"/>
    <n v="3423.1500000000015"/>
  </r>
  <r>
    <x v="269"/>
    <x v="230"/>
    <s v="B0270"/>
    <x v="9"/>
    <n v="27588"/>
    <n v="9.5"/>
    <n v="36"/>
    <x v="3"/>
    <x v="5"/>
    <x v="2"/>
    <n v="74386"/>
    <s v="OWN"/>
    <n v="0.11"/>
    <n v="0.92"/>
    <n v="7479.55"/>
    <n v="6127.76"/>
    <n v="48"/>
    <n v="-13980.689999999999"/>
  </r>
  <r>
    <x v="270"/>
    <x v="231"/>
    <s v="B0271"/>
    <x v="9"/>
    <n v="27123"/>
    <n v="21.9"/>
    <n v="60"/>
    <x v="0"/>
    <x v="5"/>
    <x v="0"/>
    <n v="76287"/>
    <s v="OWN"/>
    <n v="0.35"/>
    <n v="0.61"/>
    <n v="33062.94"/>
    <n v="0"/>
    <n v="21"/>
    <n v="5939.9400000000023"/>
  </r>
  <r>
    <x v="271"/>
    <x v="232"/>
    <s v="B0272"/>
    <x v="8"/>
    <n v="34062"/>
    <n v="13.6"/>
    <n v="36"/>
    <x v="3"/>
    <x v="1"/>
    <x v="2"/>
    <n v="116724"/>
    <s v="MORTGAGE"/>
    <n v="0.42"/>
    <n v="0.55000000000000004"/>
    <n v="12667.87"/>
    <n v="12334.49"/>
    <n v="31"/>
    <n v="-9059.64"/>
  </r>
  <r>
    <x v="272"/>
    <x v="233"/>
    <s v="B0273"/>
    <x v="7"/>
    <n v="11177"/>
    <n v="7.8"/>
    <n v="36"/>
    <x v="0"/>
    <x v="4"/>
    <x v="1"/>
    <n v="128132"/>
    <s v="MORTGAGE"/>
    <n v="0.44"/>
    <n v="0.68"/>
    <n v="12048.81"/>
    <n v="0"/>
    <n v="38"/>
    <n v="871.80999999999949"/>
  </r>
  <r>
    <x v="273"/>
    <x v="234"/>
    <s v="B0274"/>
    <x v="6"/>
    <n v="22727"/>
    <n v="18.3"/>
    <n v="36"/>
    <x v="1"/>
    <x v="2"/>
    <x v="3"/>
    <n v="123308"/>
    <s v="MORTGAGE"/>
    <n v="0.28999999999999998"/>
    <n v="0.78"/>
    <n v="9155.07"/>
    <n v="0"/>
    <n v="26"/>
    <n v="-13571.93"/>
  </r>
  <r>
    <x v="274"/>
    <x v="235"/>
    <s v="B0275"/>
    <x v="1"/>
    <n v="31220"/>
    <n v="9.3000000000000007"/>
    <n v="36"/>
    <x v="0"/>
    <x v="5"/>
    <x v="3"/>
    <n v="126393"/>
    <s v="OWN"/>
    <n v="0.41"/>
    <n v="0.89"/>
    <n v="34123.46"/>
    <n v="0"/>
    <n v="43"/>
    <n v="2903.4599999999991"/>
  </r>
  <r>
    <x v="275"/>
    <x v="118"/>
    <s v="B0276"/>
    <x v="4"/>
    <n v="10882"/>
    <n v="7"/>
    <n v="36"/>
    <x v="1"/>
    <x v="5"/>
    <x v="3"/>
    <n v="106312"/>
    <s v="RENT"/>
    <n v="0.37"/>
    <n v="0.66"/>
    <n v="3592.5"/>
    <n v="0"/>
    <n v="39"/>
    <n v="-7289.5"/>
  </r>
  <r>
    <x v="276"/>
    <x v="236"/>
    <s v="B0277"/>
    <x v="3"/>
    <n v="2136"/>
    <n v="22.2"/>
    <n v="60"/>
    <x v="0"/>
    <x v="6"/>
    <x v="3"/>
    <n v="128371"/>
    <s v="OWN"/>
    <n v="0.39"/>
    <n v="0.79"/>
    <n v="2610.19"/>
    <n v="0"/>
    <n v="29"/>
    <n v="474.19000000000005"/>
  </r>
  <r>
    <x v="277"/>
    <x v="237"/>
    <s v="B0278"/>
    <x v="5"/>
    <n v="35832"/>
    <n v="14.2"/>
    <n v="60"/>
    <x v="0"/>
    <x v="4"/>
    <x v="4"/>
    <n v="105324"/>
    <s v="OWN"/>
    <n v="0.3"/>
    <n v="0.66"/>
    <n v="40920.14"/>
    <n v="0"/>
    <n v="26"/>
    <n v="5088.1399999999994"/>
  </r>
  <r>
    <x v="278"/>
    <x v="238"/>
    <s v="B0279"/>
    <x v="9"/>
    <n v="32966"/>
    <n v="20"/>
    <n v="60"/>
    <x v="1"/>
    <x v="0"/>
    <x v="4"/>
    <n v="101196"/>
    <s v="RENT"/>
    <n v="0.35"/>
    <n v="0.78"/>
    <n v="6322.07"/>
    <n v="0"/>
    <n v="55"/>
    <n v="-26643.93"/>
  </r>
  <r>
    <x v="279"/>
    <x v="239"/>
    <s v="B0280"/>
    <x v="7"/>
    <n v="8009"/>
    <n v="10.8"/>
    <n v="60"/>
    <x v="1"/>
    <x v="1"/>
    <x v="0"/>
    <n v="100014"/>
    <s v="RENT"/>
    <n v="0.42"/>
    <n v="0.9"/>
    <n v="2353.41"/>
    <n v="0"/>
    <n v="33"/>
    <n v="-5655.59"/>
  </r>
  <r>
    <x v="280"/>
    <x v="240"/>
    <s v="B0281"/>
    <x v="9"/>
    <n v="13987"/>
    <n v="20.7"/>
    <n v="36"/>
    <x v="0"/>
    <x v="5"/>
    <x v="3"/>
    <n v="38210"/>
    <s v="RENT"/>
    <n v="0.26"/>
    <n v="0.6"/>
    <n v="16882.310000000001"/>
    <n v="0"/>
    <n v="55"/>
    <n v="2895.3100000000013"/>
  </r>
  <r>
    <x v="281"/>
    <x v="241"/>
    <s v="B0282"/>
    <x v="0"/>
    <n v="38311"/>
    <n v="7.2"/>
    <n v="36"/>
    <x v="0"/>
    <x v="2"/>
    <x v="1"/>
    <n v="40922"/>
    <s v="RENT"/>
    <n v="0.42"/>
    <n v="0.68"/>
    <n v="41069.39"/>
    <n v="0"/>
    <n v="45"/>
    <n v="2758.3899999999994"/>
  </r>
  <r>
    <x v="282"/>
    <x v="242"/>
    <s v="B0283"/>
    <x v="8"/>
    <n v="32575"/>
    <n v="12.1"/>
    <n v="60"/>
    <x v="0"/>
    <x v="3"/>
    <x v="0"/>
    <n v="66289"/>
    <s v="OWN"/>
    <n v="0.34"/>
    <n v="0.95"/>
    <n v="36516.57"/>
    <n v="0"/>
    <n v="39"/>
    <n v="3941.5699999999997"/>
  </r>
  <r>
    <x v="283"/>
    <x v="243"/>
    <s v="B0284"/>
    <x v="3"/>
    <n v="2007"/>
    <n v="24.6"/>
    <n v="36"/>
    <x v="1"/>
    <x v="4"/>
    <x v="3"/>
    <n v="63340"/>
    <s v="MORTGAGE"/>
    <n v="0.17"/>
    <n v="0.89"/>
    <n v="182.76"/>
    <n v="0"/>
    <n v="43"/>
    <n v="-1824.24"/>
  </r>
  <r>
    <x v="284"/>
    <x v="244"/>
    <s v="B0285"/>
    <x v="6"/>
    <n v="6445"/>
    <n v="20.9"/>
    <n v="36"/>
    <x v="0"/>
    <x v="4"/>
    <x v="4"/>
    <n v="69850"/>
    <s v="OWN"/>
    <n v="0.11"/>
    <n v="0.75"/>
    <n v="7792"/>
    <n v="0"/>
    <n v="34"/>
    <n v="1347"/>
  </r>
  <r>
    <x v="285"/>
    <x v="245"/>
    <s v="B0286"/>
    <x v="0"/>
    <n v="11706"/>
    <n v="14.9"/>
    <n v="60"/>
    <x v="0"/>
    <x v="4"/>
    <x v="1"/>
    <n v="86984"/>
    <s v="RENT"/>
    <n v="0.25"/>
    <n v="0.73"/>
    <n v="13450.19"/>
    <n v="0"/>
    <n v="24"/>
    <n v="1744.1900000000005"/>
  </r>
  <r>
    <x v="286"/>
    <x v="246"/>
    <s v="B0287"/>
    <x v="2"/>
    <n v="30257"/>
    <n v="11.8"/>
    <n v="36"/>
    <x v="1"/>
    <x v="4"/>
    <x v="0"/>
    <n v="133699"/>
    <s v="MORTGAGE"/>
    <n v="0.32"/>
    <n v="0.63"/>
    <n v="10757.13"/>
    <n v="0"/>
    <n v="40"/>
    <n v="-19499.870000000003"/>
  </r>
  <r>
    <x v="287"/>
    <x v="247"/>
    <s v="B0288"/>
    <x v="3"/>
    <n v="22736"/>
    <n v="22.4"/>
    <n v="60"/>
    <x v="3"/>
    <x v="6"/>
    <x v="1"/>
    <n v="143711"/>
    <s v="MORTGAGE"/>
    <n v="0.44"/>
    <n v="0.73"/>
    <n v="7219.33"/>
    <n v="8265.9599999999991"/>
    <n v="29"/>
    <n v="-7250.7100000000009"/>
  </r>
  <r>
    <x v="288"/>
    <x v="248"/>
    <s v="B0289"/>
    <x v="9"/>
    <n v="14281"/>
    <n v="15.9"/>
    <n v="60"/>
    <x v="1"/>
    <x v="1"/>
    <x v="3"/>
    <n v="114178"/>
    <s v="OWN"/>
    <n v="0.15"/>
    <n v="0.88"/>
    <n v="6915.78"/>
    <n v="0"/>
    <n v="32"/>
    <n v="-7365.22"/>
  </r>
  <r>
    <x v="289"/>
    <x v="225"/>
    <s v="B0290"/>
    <x v="0"/>
    <n v="2435"/>
    <n v="20.2"/>
    <n v="36"/>
    <x v="1"/>
    <x v="5"/>
    <x v="2"/>
    <n v="41094"/>
    <s v="OWN"/>
    <n v="0.42"/>
    <n v="0.81"/>
    <n v="407.08"/>
    <n v="0"/>
    <n v="28"/>
    <n v="-2027.92"/>
  </r>
  <r>
    <x v="290"/>
    <x v="249"/>
    <s v="B0291"/>
    <x v="6"/>
    <n v="34339"/>
    <n v="20.100000000000001"/>
    <n v="36"/>
    <x v="1"/>
    <x v="0"/>
    <x v="1"/>
    <n v="117959"/>
    <s v="OWN"/>
    <n v="0.45"/>
    <n v="0.63"/>
    <n v="2002.15"/>
    <n v="0"/>
    <n v="54"/>
    <n v="-32336.85"/>
  </r>
  <r>
    <x v="291"/>
    <x v="250"/>
    <s v="B0292"/>
    <x v="7"/>
    <n v="36150"/>
    <n v="5.4"/>
    <n v="60"/>
    <x v="0"/>
    <x v="4"/>
    <x v="1"/>
    <n v="63418"/>
    <s v="MORTGAGE"/>
    <n v="0.16"/>
    <n v="0.59"/>
    <n v="38102.1"/>
    <n v="0"/>
    <n v="37"/>
    <n v="1952.0999999999985"/>
  </r>
  <r>
    <x v="292"/>
    <x v="251"/>
    <s v="B0293"/>
    <x v="7"/>
    <n v="26821"/>
    <n v="7.5"/>
    <n v="60"/>
    <x v="0"/>
    <x v="4"/>
    <x v="4"/>
    <n v="35741"/>
    <s v="MORTGAGE"/>
    <n v="0.44"/>
    <n v="0.62"/>
    <n v="28832.57"/>
    <n v="0"/>
    <n v="51"/>
    <n v="2011.5699999999997"/>
  </r>
  <r>
    <x v="293"/>
    <x v="252"/>
    <s v="B0294"/>
    <x v="4"/>
    <n v="27660"/>
    <n v="18.2"/>
    <n v="36"/>
    <x v="1"/>
    <x v="6"/>
    <x v="3"/>
    <n v="141585"/>
    <s v="MORTGAGE"/>
    <n v="0.5"/>
    <n v="0.57999999999999996"/>
    <n v="8174.19"/>
    <n v="0"/>
    <n v="46"/>
    <n v="-19485.810000000001"/>
  </r>
  <r>
    <x v="294"/>
    <x v="222"/>
    <s v="B0295"/>
    <x v="6"/>
    <n v="6084"/>
    <n v="8.1999999999999993"/>
    <n v="60"/>
    <x v="0"/>
    <x v="0"/>
    <x v="1"/>
    <n v="102374"/>
    <s v="RENT"/>
    <n v="0.39"/>
    <n v="0.54"/>
    <n v="6582.89"/>
    <n v="0"/>
    <n v="37"/>
    <n v="498.89000000000033"/>
  </r>
  <r>
    <x v="295"/>
    <x v="253"/>
    <s v="B0296"/>
    <x v="7"/>
    <n v="17661"/>
    <n v="10.1"/>
    <n v="60"/>
    <x v="3"/>
    <x v="6"/>
    <x v="3"/>
    <n v="147275"/>
    <s v="RENT"/>
    <n v="0.41"/>
    <n v="0.69"/>
    <n v="5510.89"/>
    <n v="3016.27"/>
    <n v="46"/>
    <n v="-9133.84"/>
  </r>
  <r>
    <x v="296"/>
    <x v="120"/>
    <s v="B0297"/>
    <x v="0"/>
    <n v="14507"/>
    <n v="23.9"/>
    <n v="60"/>
    <x v="0"/>
    <x v="1"/>
    <x v="4"/>
    <n v="98798"/>
    <s v="OWN"/>
    <n v="0.5"/>
    <n v="0.55000000000000004"/>
    <n v="17974.169999999998"/>
    <n v="0"/>
    <n v="34"/>
    <n v="3467.1699999999983"/>
  </r>
  <r>
    <x v="297"/>
    <x v="254"/>
    <s v="B0298"/>
    <x v="4"/>
    <n v="8059"/>
    <n v="16.2"/>
    <n v="36"/>
    <x v="0"/>
    <x v="1"/>
    <x v="3"/>
    <n v="146026"/>
    <s v="MORTGAGE"/>
    <n v="0.34"/>
    <n v="0.57999999999999996"/>
    <n v="9364.56"/>
    <n v="0"/>
    <n v="28"/>
    <n v="1305.5599999999995"/>
  </r>
  <r>
    <x v="298"/>
    <x v="255"/>
    <s v="B0299"/>
    <x v="7"/>
    <n v="19271"/>
    <n v="20"/>
    <n v="60"/>
    <x v="3"/>
    <x v="4"/>
    <x v="4"/>
    <n v="100532"/>
    <s v="OWN"/>
    <n v="0.22"/>
    <n v="0.75"/>
    <n v="6496.68"/>
    <n v="2294.8000000000002"/>
    <n v="21"/>
    <n v="-10479.52"/>
  </r>
  <r>
    <x v="299"/>
    <x v="256"/>
    <s v="B0300"/>
    <x v="3"/>
    <n v="8491"/>
    <n v="16.2"/>
    <n v="36"/>
    <x v="1"/>
    <x v="1"/>
    <x v="4"/>
    <n v="140130"/>
    <s v="MORTGAGE"/>
    <n v="0.44"/>
    <n v="0.56999999999999995"/>
    <n v="1164.82"/>
    <n v="0"/>
    <n v="23"/>
    <n v="-7326.18"/>
  </r>
  <r>
    <x v="300"/>
    <x v="257"/>
    <s v="B0301"/>
    <x v="8"/>
    <n v="15859"/>
    <n v="16.100000000000001"/>
    <n v="60"/>
    <x v="0"/>
    <x v="5"/>
    <x v="0"/>
    <n v="52164"/>
    <s v="OWN"/>
    <n v="0.35"/>
    <n v="0.53"/>
    <n v="18412.3"/>
    <n v="0"/>
    <n v="41"/>
    <n v="2553.2999999999993"/>
  </r>
  <r>
    <x v="301"/>
    <x v="98"/>
    <s v="B0302"/>
    <x v="2"/>
    <n v="9073"/>
    <n v="6.9"/>
    <n v="36"/>
    <x v="1"/>
    <x v="1"/>
    <x v="3"/>
    <n v="65595"/>
    <s v="RENT"/>
    <n v="0.33"/>
    <n v="0.64"/>
    <n v="1522.35"/>
    <n v="0"/>
    <n v="36"/>
    <n v="-7550.65"/>
  </r>
  <r>
    <x v="302"/>
    <x v="216"/>
    <s v="B0303"/>
    <x v="6"/>
    <n v="10077"/>
    <n v="11.9"/>
    <n v="60"/>
    <x v="1"/>
    <x v="4"/>
    <x v="2"/>
    <n v="60257"/>
    <s v="MORTGAGE"/>
    <n v="0.2"/>
    <n v="0.6"/>
    <n v="2828.27"/>
    <n v="0"/>
    <n v="23"/>
    <n v="-7248.73"/>
  </r>
  <r>
    <x v="303"/>
    <x v="258"/>
    <s v="B0304"/>
    <x v="0"/>
    <n v="21953"/>
    <n v="10.6"/>
    <n v="36"/>
    <x v="0"/>
    <x v="5"/>
    <x v="0"/>
    <n v="44211"/>
    <s v="RENT"/>
    <n v="0.4"/>
    <n v="0.73"/>
    <n v="24280.02"/>
    <n v="0"/>
    <n v="47"/>
    <n v="2327.0200000000004"/>
  </r>
  <r>
    <x v="304"/>
    <x v="63"/>
    <s v="B0305"/>
    <x v="5"/>
    <n v="12383"/>
    <n v="12.8"/>
    <n v="36"/>
    <x v="0"/>
    <x v="1"/>
    <x v="4"/>
    <n v="125989"/>
    <s v="MORTGAGE"/>
    <n v="0.13"/>
    <n v="0.55000000000000004"/>
    <n v="13968.02"/>
    <n v="0"/>
    <n v="21"/>
    <n v="1585.0200000000004"/>
  </r>
  <r>
    <x v="305"/>
    <x v="259"/>
    <s v="B0306"/>
    <x v="9"/>
    <n v="3353"/>
    <n v="21"/>
    <n v="36"/>
    <x v="1"/>
    <x v="0"/>
    <x v="2"/>
    <n v="35232"/>
    <s v="OWN"/>
    <n v="0.47"/>
    <n v="0.84"/>
    <n v="666.48"/>
    <n v="0"/>
    <n v="23"/>
    <n v="-2686.52"/>
  </r>
  <r>
    <x v="306"/>
    <x v="260"/>
    <s v="B0307"/>
    <x v="0"/>
    <n v="24821"/>
    <n v="12.4"/>
    <n v="60"/>
    <x v="3"/>
    <x v="4"/>
    <x v="1"/>
    <n v="97753"/>
    <s v="MORTGAGE"/>
    <n v="0.23"/>
    <n v="0.91"/>
    <n v="8889.73"/>
    <n v="5061.28"/>
    <n v="56"/>
    <n v="-10869.990000000002"/>
  </r>
  <r>
    <x v="307"/>
    <x v="261"/>
    <s v="B0308"/>
    <x v="7"/>
    <n v="38567"/>
    <n v="14"/>
    <n v="60"/>
    <x v="0"/>
    <x v="3"/>
    <x v="1"/>
    <n v="82691"/>
    <s v="RENT"/>
    <n v="0.15"/>
    <n v="0.83"/>
    <n v="43966.38"/>
    <n v="0"/>
    <n v="31"/>
    <n v="5399.3799999999974"/>
  </r>
  <r>
    <x v="308"/>
    <x v="262"/>
    <s v="B0309"/>
    <x v="0"/>
    <n v="25860"/>
    <n v="12.9"/>
    <n v="60"/>
    <x v="3"/>
    <x v="0"/>
    <x v="0"/>
    <n v="119765"/>
    <s v="MORTGAGE"/>
    <n v="0.28000000000000003"/>
    <n v="0.74"/>
    <n v="6261.43"/>
    <n v="5898.18"/>
    <n v="27"/>
    <n v="-13700.39"/>
  </r>
  <r>
    <x v="309"/>
    <x v="263"/>
    <s v="B0310"/>
    <x v="5"/>
    <n v="22195"/>
    <n v="6.9"/>
    <n v="36"/>
    <x v="3"/>
    <x v="4"/>
    <x v="2"/>
    <n v="109768"/>
    <s v="OWN"/>
    <n v="0.12"/>
    <n v="0.89"/>
    <n v="7543.49"/>
    <n v="5682.73"/>
    <n v="23"/>
    <n v="-8968.7800000000007"/>
  </r>
  <r>
    <x v="310"/>
    <x v="148"/>
    <s v="B0311"/>
    <x v="9"/>
    <n v="12939"/>
    <n v="13.8"/>
    <n v="60"/>
    <x v="0"/>
    <x v="4"/>
    <x v="3"/>
    <n v="55613"/>
    <s v="MORTGAGE"/>
    <n v="0.37"/>
    <n v="0.81"/>
    <n v="14724.58"/>
    <n v="0"/>
    <n v="27"/>
    <n v="1785.58"/>
  </r>
  <r>
    <x v="311"/>
    <x v="264"/>
    <s v="B0312"/>
    <x v="4"/>
    <n v="26338"/>
    <n v="8.9"/>
    <n v="36"/>
    <x v="1"/>
    <x v="1"/>
    <x v="2"/>
    <n v="44026"/>
    <s v="RENT"/>
    <n v="0.46"/>
    <n v="0.5"/>
    <n v="8198.4599999999991"/>
    <n v="0"/>
    <n v="54"/>
    <n v="-18139.54"/>
  </r>
  <r>
    <x v="312"/>
    <x v="265"/>
    <s v="B0313"/>
    <x v="7"/>
    <n v="22730"/>
    <n v="8.6999999999999993"/>
    <n v="60"/>
    <x v="0"/>
    <x v="0"/>
    <x v="0"/>
    <n v="83535"/>
    <s v="OWN"/>
    <n v="0.43"/>
    <n v="0.68"/>
    <n v="24707.51"/>
    <n v="0"/>
    <n v="27"/>
    <n v="1977.5099999999984"/>
  </r>
  <r>
    <x v="313"/>
    <x v="266"/>
    <s v="B0314"/>
    <x v="1"/>
    <n v="22427"/>
    <n v="6.9"/>
    <n v="36"/>
    <x v="0"/>
    <x v="5"/>
    <x v="3"/>
    <n v="124090"/>
    <s v="RENT"/>
    <n v="0.15"/>
    <n v="0.88"/>
    <n v="23974.46"/>
    <n v="0"/>
    <n v="29"/>
    <n v="1547.4599999999991"/>
  </r>
  <r>
    <x v="314"/>
    <x v="267"/>
    <s v="B0315"/>
    <x v="7"/>
    <n v="36196"/>
    <n v="12.1"/>
    <n v="36"/>
    <x v="1"/>
    <x v="0"/>
    <x v="3"/>
    <n v="60908"/>
    <s v="MORTGAGE"/>
    <n v="0.15"/>
    <n v="0.66"/>
    <n v="14402.05"/>
    <n v="0"/>
    <n v="25"/>
    <n v="-21793.95"/>
  </r>
  <r>
    <x v="315"/>
    <x v="268"/>
    <s v="B0316"/>
    <x v="2"/>
    <n v="28083"/>
    <n v="20.100000000000001"/>
    <n v="36"/>
    <x v="3"/>
    <x v="0"/>
    <x v="1"/>
    <n v="82113"/>
    <s v="RENT"/>
    <n v="0.43"/>
    <n v="0.52"/>
    <n v="5611.04"/>
    <n v="8802.11"/>
    <n v="34"/>
    <n v="-13669.849999999999"/>
  </r>
  <r>
    <x v="316"/>
    <x v="269"/>
    <s v="B0317"/>
    <x v="1"/>
    <n v="22510"/>
    <n v="10.5"/>
    <n v="60"/>
    <x v="1"/>
    <x v="1"/>
    <x v="2"/>
    <n v="49610"/>
    <s v="MORTGAGE"/>
    <n v="0.47"/>
    <n v="0.84"/>
    <n v="9547.33"/>
    <n v="0"/>
    <n v="47"/>
    <n v="-12962.67"/>
  </r>
  <r>
    <x v="317"/>
    <x v="270"/>
    <s v="B0318"/>
    <x v="2"/>
    <n v="8813"/>
    <n v="11.2"/>
    <n v="60"/>
    <x v="0"/>
    <x v="4"/>
    <x v="3"/>
    <n v="76646"/>
    <s v="OWN"/>
    <n v="0.28000000000000003"/>
    <n v="0.86"/>
    <n v="9800.06"/>
    <n v="0"/>
    <n v="44"/>
    <n v="987.05999999999949"/>
  </r>
  <r>
    <x v="318"/>
    <x v="271"/>
    <s v="B0319"/>
    <x v="5"/>
    <n v="32598"/>
    <n v="17.899999999999999"/>
    <n v="60"/>
    <x v="0"/>
    <x v="3"/>
    <x v="0"/>
    <n v="135141"/>
    <s v="RENT"/>
    <n v="0.3"/>
    <n v="0.56999999999999995"/>
    <n v="38433.040000000001"/>
    <n v="0"/>
    <n v="35"/>
    <n v="5835.0400000000009"/>
  </r>
  <r>
    <x v="319"/>
    <x v="272"/>
    <s v="B0320"/>
    <x v="6"/>
    <n v="28570"/>
    <n v="8.9"/>
    <n v="36"/>
    <x v="0"/>
    <x v="0"/>
    <x v="1"/>
    <n v="93185"/>
    <s v="RENT"/>
    <n v="0.23"/>
    <n v="0.74"/>
    <n v="31112.73"/>
    <n v="0"/>
    <n v="34"/>
    <n v="2542.7299999999996"/>
  </r>
  <r>
    <x v="320"/>
    <x v="273"/>
    <s v="B0321"/>
    <x v="9"/>
    <n v="28082"/>
    <n v="22.9"/>
    <n v="36"/>
    <x v="0"/>
    <x v="4"/>
    <x v="3"/>
    <n v="102567"/>
    <s v="MORTGAGE"/>
    <n v="0.46"/>
    <n v="0.59"/>
    <n v="34512.78"/>
    <n v="0"/>
    <n v="52"/>
    <n v="6430.7799999999988"/>
  </r>
  <r>
    <x v="321"/>
    <x v="274"/>
    <s v="B0322"/>
    <x v="8"/>
    <n v="30241"/>
    <n v="15.4"/>
    <n v="60"/>
    <x v="0"/>
    <x v="0"/>
    <x v="2"/>
    <n v="77574"/>
    <s v="RENT"/>
    <n v="0.36"/>
    <n v="0.82"/>
    <n v="34898.11"/>
    <n v="0"/>
    <n v="29"/>
    <n v="4657.1100000000006"/>
  </r>
  <r>
    <x v="322"/>
    <x v="275"/>
    <s v="B0323"/>
    <x v="4"/>
    <n v="31678"/>
    <n v="14"/>
    <n v="60"/>
    <x v="1"/>
    <x v="4"/>
    <x v="1"/>
    <n v="121051"/>
    <s v="RENT"/>
    <n v="0.22"/>
    <n v="0.62"/>
    <n v="5497.96"/>
    <n v="0"/>
    <n v="20"/>
    <n v="-26180.04"/>
  </r>
  <r>
    <x v="323"/>
    <x v="276"/>
    <s v="B0324"/>
    <x v="8"/>
    <n v="12745"/>
    <n v="16.2"/>
    <n v="60"/>
    <x v="0"/>
    <x v="3"/>
    <x v="2"/>
    <n v="132020"/>
    <s v="OWN"/>
    <n v="0.22"/>
    <n v="0.64"/>
    <n v="14809.69"/>
    <n v="0"/>
    <n v="32"/>
    <n v="2064.6900000000005"/>
  </r>
  <r>
    <x v="324"/>
    <x v="277"/>
    <s v="B0325"/>
    <x v="3"/>
    <n v="27029"/>
    <n v="8.3000000000000007"/>
    <n v="36"/>
    <x v="1"/>
    <x v="2"/>
    <x v="2"/>
    <n v="66182"/>
    <s v="MORTGAGE"/>
    <n v="0.46"/>
    <n v="0.88"/>
    <n v="7993.68"/>
    <n v="0"/>
    <n v="52"/>
    <n v="-19035.32"/>
  </r>
  <r>
    <x v="325"/>
    <x v="278"/>
    <s v="B0326"/>
    <x v="3"/>
    <n v="14025"/>
    <n v="17.3"/>
    <n v="36"/>
    <x v="0"/>
    <x v="0"/>
    <x v="2"/>
    <n v="146136"/>
    <s v="MORTGAGE"/>
    <n v="0.11"/>
    <n v="0.71"/>
    <n v="16451.32"/>
    <n v="0"/>
    <n v="30"/>
    <n v="2426.3199999999997"/>
  </r>
  <r>
    <x v="326"/>
    <x v="122"/>
    <s v="B0327"/>
    <x v="5"/>
    <n v="37124"/>
    <n v="12.3"/>
    <n v="36"/>
    <x v="1"/>
    <x v="5"/>
    <x v="1"/>
    <n v="30570"/>
    <s v="OWN"/>
    <n v="0.23"/>
    <n v="0.8"/>
    <n v="5431.36"/>
    <n v="0"/>
    <n v="23"/>
    <n v="-31692.639999999999"/>
  </r>
  <r>
    <x v="327"/>
    <x v="275"/>
    <s v="B0328"/>
    <x v="6"/>
    <n v="15288"/>
    <n v="22.9"/>
    <n v="36"/>
    <x v="0"/>
    <x v="1"/>
    <x v="3"/>
    <n v="127790"/>
    <s v="OWN"/>
    <n v="0.32"/>
    <n v="0.68"/>
    <n v="18788.95"/>
    <n v="0"/>
    <n v="20"/>
    <n v="3500.9500000000007"/>
  </r>
  <r>
    <x v="328"/>
    <x v="279"/>
    <s v="B0329"/>
    <x v="3"/>
    <n v="24650"/>
    <n v="8.4"/>
    <n v="36"/>
    <x v="0"/>
    <x v="0"/>
    <x v="4"/>
    <n v="49288"/>
    <s v="MORTGAGE"/>
    <n v="0.16"/>
    <n v="0.63"/>
    <n v="26720.6"/>
    <n v="0"/>
    <n v="35"/>
    <n v="2070.5999999999985"/>
  </r>
  <r>
    <x v="329"/>
    <x v="280"/>
    <s v="B0330"/>
    <x v="7"/>
    <n v="7540"/>
    <n v="15.1"/>
    <n v="60"/>
    <x v="0"/>
    <x v="0"/>
    <x v="3"/>
    <n v="108824"/>
    <s v="OWN"/>
    <n v="0.14000000000000001"/>
    <n v="0.78"/>
    <n v="8678.5400000000009"/>
    <n v="0"/>
    <n v="39"/>
    <n v="1138.5400000000009"/>
  </r>
  <r>
    <x v="330"/>
    <x v="281"/>
    <s v="B0331"/>
    <x v="0"/>
    <n v="33232"/>
    <n v="17"/>
    <n v="36"/>
    <x v="0"/>
    <x v="2"/>
    <x v="1"/>
    <n v="59877"/>
    <s v="OWN"/>
    <n v="0.43"/>
    <n v="0.56999999999999995"/>
    <n v="38881.440000000002"/>
    <n v="0"/>
    <n v="30"/>
    <n v="5649.4400000000023"/>
  </r>
  <r>
    <x v="331"/>
    <x v="282"/>
    <s v="B0332"/>
    <x v="2"/>
    <n v="17422"/>
    <n v="5.7"/>
    <n v="36"/>
    <x v="3"/>
    <x v="3"/>
    <x v="4"/>
    <n v="114425"/>
    <s v="OWN"/>
    <n v="0.46"/>
    <n v="0.67"/>
    <n v="4227.59"/>
    <n v="6267.26"/>
    <n v="38"/>
    <n v="-6927.15"/>
  </r>
  <r>
    <x v="332"/>
    <x v="283"/>
    <s v="B0333"/>
    <x v="3"/>
    <n v="4342"/>
    <n v="12.3"/>
    <n v="36"/>
    <x v="0"/>
    <x v="3"/>
    <x v="4"/>
    <n v="30917"/>
    <s v="MORTGAGE"/>
    <n v="0.43"/>
    <n v="0.59"/>
    <n v="4876.07"/>
    <n v="0"/>
    <n v="40"/>
    <n v="534.06999999999971"/>
  </r>
  <r>
    <x v="333"/>
    <x v="170"/>
    <s v="B0334"/>
    <x v="5"/>
    <n v="36612"/>
    <n v="19.7"/>
    <n v="36"/>
    <x v="1"/>
    <x v="6"/>
    <x v="4"/>
    <n v="105602"/>
    <s v="OWN"/>
    <n v="0.46"/>
    <n v="0.81"/>
    <n v="7072.66"/>
    <n v="0"/>
    <n v="26"/>
    <n v="-29539.34"/>
  </r>
  <r>
    <x v="334"/>
    <x v="284"/>
    <s v="B0335"/>
    <x v="2"/>
    <n v="11396"/>
    <n v="21.4"/>
    <n v="36"/>
    <x v="2"/>
    <x v="1"/>
    <x v="0"/>
    <n v="125040"/>
    <s v="RENT"/>
    <n v="0.32"/>
    <n v="0.92"/>
    <n v="0"/>
    <n v="0"/>
    <n v="33"/>
    <n v="-11396"/>
  </r>
  <r>
    <x v="335"/>
    <x v="285"/>
    <s v="B0336"/>
    <x v="7"/>
    <n v="18482"/>
    <n v="11.3"/>
    <n v="60"/>
    <x v="1"/>
    <x v="4"/>
    <x v="1"/>
    <n v="94575"/>
    <s v="RENT"/>
    <n v="0.42"/>
    <n v="0.95"/>
    <n v="3142.25"/>
    <n v="0"/>
    <n v="37"/>
    <n v="-15339.75"/>
  </r>
  <r>
    <x v="336"/>
    <x v="286"/>
    <s v="B0337"/>
    <x v="6"/>
    <n v="24411"/>
    <n v="21"/>
    <n v="36"/>
    <x v="0"/>
    <x v="0"/>
    <x v="0"/>
    <n v="102518"/>
    <s v="MORTGAGE"/>
    <n v="0.25"/>
    <n v="0.7"/>
    <n v="29537.31"/>
    <n v="0"/>
    <n v="30"/>
    <n v="5126.3100000000013"/>
  </r>
  <r>
    <x v="337"/>
    <x v="0"/>
    <s v="B0338"/>
    <x v="9"/>
    <n v="14261"/>
    <n v="24.4"/>
    <n v="36"/>
    <x v="3"/>
    <x v="0"/>
    <x v="4"/>
    <n v="69104"/>
    <s v="OWN"/>
    <n v="0.37"/>
    <n v="0.61"/>
    <n v="5563.15"/>
    <n v="3087.26"/>
    <n v="28"/>
    <n v="-5610.59"/>
  </r>
  <r>
    <x v="338"/>
    <x v="141"/>
    <s v="B0339"/>
    <x v="8"/>
    <n v="4093"/>
    <n v="22.1"/>
    <n v="36"/>
    <x v="0"/>
    <x v="1"/>
    <x v="0"/>
    <n v="48062"/>
    <s v="RENT"/>
    <n v="0.5"/>
    <n v="0.7"/>
    <n v="4997.55"/>
    <n v="0"/>
    <n v="48"/>
    <n v="904.55000000000018"/>
  </r>
  <r>
    <x v="339"/>
    <x v="287"/>
    <s v="B0340"/>
    <x v="7"/>
    <n v="12722"/>
    <n v="7.4"/>
    <n v="60"/>
    <x v="0"/>
    <x v="6"/>
    <x v="0"/>
    <n v="46999"/>
    <s v="MORTGAGE"/>
    <n v="0.19"/>
    <n v="0.88"/>
    <n v="13663.43"/>
    <n v="0"/>
    <n v="51"/>
    <n v="941.43000000000029"/>
  </r>
  <r>
    <x v="340"/>
    <x v="288"/>
    <s v="B0341"/>
    <x v="4"/>
    <n v="23042"/>
    <n v="19.8"/>
    <n v="60"/>
    <x v="3"/>
    <x v="6"/>
    <x v="1"/>
    <n v="91845"/>
    <s v="RENT"/>
    <n v="0.26"/>
    <n v="0.59"/>
    <n v="3410.73"/>
    <n v="2992.03"/>
    <n v="23"/>
    <n v="-16639.239999999998"/>
  </r>
  <r>
    <x v="341"/>
    <x v="289"/>
    <s v="B0342"/>
    <x v="1"/>
    <n v="29087"/>
    <n v="11.4"/>
    <n v="60"/>
    <x v="1"/>
    <x v="2"/>
    <x v="2"/>
    <n v="39941"/>
    <s v="OWN"/>
    <n v="0.28999999999999998"/>
    <n v="0.93"/>
    <n v="11759.78"/>
    <n v="0"/>
    <n v="33"/>
    <n v="-17327.22"/>
  </r>
  <r>
    <x v="342"/>
    <x v="290"/>
    <s v="B0343"/>
    <x v="5"/>
    <n v="33347"/>
    <n v="24.8"/>
    <n v="36"/>
    <x v="0"/>
    <x v="6"/>
    <x v="0"/>
    <n v="91169"/>
    <s v="MORTGAGE"/>
    <n v="0.16"/>
    <n v="0.65"/>
    <n v="41617.06"/>
    <n v="0"/>
    <n v="20"/>
    <n v="8270.0599999999977"/>
  </r>
  <r>
    <x v="343"/>
    <x v="291"/>
    <s v="B0344"/>
    <x v="8"/>
    <n v="34756"/>
    <n v="14.7"/>
    <n v="60"/>
    <x v="0"/>
    <x v="3"/>
    <x v="0"/>
    <n v="53470"/>
    <s v="RENT"/>
    <n v="0.13"/>
    <n v="0.94"/>
    <n v="39865.129999999997"/>
    <n v="0"/>
    <n v="21"/>
    <n v="5109.1299999999974"/>
  </r>
  <r>
    <x v="344"/>
    <x v="292"/>
    <s v="B0345"/>
    <x v="4"/>
    <n v="17335"/>
    <n v="7.4"/>
    <n v="36"/>
    <x v="0"/>
    <x v="0"/>
    <x v="4"/>
    <n v="140684"/>
    <s v="MORTGAGE"/>
    <n v="0.43"/>
    <n v="0.88"/>
    <n v="18617.79"/>
    <n v="0"/>
    <n v="23"/>
    <n v="1282.7900000000009"/>
  </r>
  <r>
    <x v="345"/>
    <x v="293"/>
    <s v="B0346"/>
    <x v="9"/>
    <n v="29602"/>
    <n v="19.5"/>
    <n v="36"/>
    <x v="0"/>
    <x v="1"/>
    <x v="4"/>
    <n v="89821"/>
    <s v="RENT"/>
    <n v="0.49"/>
    <n v="0.86"/>
    <n v="35374.39"/>
    <n v="0"/>
    <n v="53"/>
    <n v="5772.3899999999994"/>
  </r>
  <r>
    <x v="346"/>
    <x v="25"/>
    <s v="B0347"/>
    <x v="4"/>
    <n v="35450"/>
    <n v="11.5"/>
    <n v="60"/>
    <x v="0"/>
    <x v="5"/>
    <x v="4"/>
    <n v="116669"/>
    <s v="RENT"/>
    <n v="0.26"/>
    <n v="0.64"/>
    <n v="39526.75"/>
    <n v="0"/>
    <n v="24"/>
    <n v="4076.75"/>
  </r>
  <r>
    <x v="347"/>
    <x v="294"/>
    <s v="B0348"/>
    <x v="6"/>
    <n v="33196"/>
    <n v="24.9"/>
    <n v="36"/>
    <x v="2"/>
    <x v="4"/>
    <x v="3"/>
    <n v="148193"/>
    <s v="OWN"/>
    <n v="0.14000000000000001"/>
    <n v="0.5"/>
    <n v="0"/>
    <n v="0"/>
    <n v="23"/>
    <n v="-33196"/>
  </r>
  <r>
    <x v="348"/>
    <x v="172"/>
    <s v="B0349"/>
    <x v="1"/>
    <n v="6626"/>
    <n v="24.6"/>
    <n v="36"/>
    <x v="3"/>
    <x v="3"/>
    <x v="0"/>
    <n v="74435"/>
    <s v="OWN"/>
    <n v="0.13"/>
    <n v="0.67"/>
    <n v="2618.92"/>
    <n v="2120.33"/>
    <n v="41"/>
    <n v="-1886.75"/>
  </r>
  <r>
    <x v="349"/>
    <x v="295"/>
    <s v="B0350"/>
    <x v="2"/>
    <n v="8424"/>
    <n v="18.100000000000001"/>
    <n v="36"/>
    <x v="3"/>
    <x v="2"/>
    <x v="4"/>
    <n v="34529"/>
    <s v="RENT"/>
    <n v="0.46"/>
    <n v="0.64"/>
    <n v="892.7"/>
    <n v="1919.6"/>
    <n v="26"/>
    <n v="-5611.7"/>
  </r>
  <r>
    <x v="350"/>
    <x v="296"/>
    <s v="B0351"/>
    <x v="8"/>
    <n v="13857"/>
    <n v="7.6"/>
    <n v="60"/>
    <x v="0"/>
    <x v="0"/>
    <x v="1"/>
    <n v="113055"/>
    <s v="MORTGAGE"/>
    <n v="0.28999999999999998"/>
    <n v="0.52"/>
    <n v="14910.13"/>
    <n v="0"/>
    <n v="49"/>
    <n v="1053.1299999999992"/>
  </r>
  <r>
    <x v="351"/>
    <x v="297"/>
    <s v="B0352"/>
    <x v="1"/>
    <n v="20982"/>
    <n v="18.7"/>
    <n v="36"/>
    <x v="1"/>
    <x v="0"/>
    <x v="3"/>
    <n v="42192"/>
    <s v="MORTGAGE"/>
    <n v="0.23"/>
    <n v="0.73"/>
    <n v="7649.25"/>
    <n v="0"/>
    <n v="40"/>
    <n v="-13332.75"/>
  </r>
  <r>
    <x v="352"/>
    <x v="298"/>
    <s v="B0353"/>
    <x v="0"/>
    <n v="12425"/>
    <n v="6.9"/>
    <n v="36"/>
    <x v="3"/>
    <x v="1"/>
    <x v="2"/>
    <n v="104102"/>
    <s v="OWN"/>
    <n v="0.28999999999999998"/>
    <n v="0.68"/>
    <n v="2185.23"/>
    <n v="5996.91"/>
    <n v="42"/>
    <n v="-4242.8600000000006"/>
  </r>
  <r>
    <x v="353"/>
    <x v="299"/>
    <s v="B0354"/>
    <x v="7"/>
    <n v="2980"/>
    <n v="5.6"/>
    <n v="60"/>
    <x v="3"/>
    <x v="5"/>
    <x v="0"/>
    <n v="102762"/>
    <s v="RENT"/>
    <n v="0.23"/>
    <n v="0.79"/>
    <n v="334.2"/>
    <n v="420.5"/>
    <n v="45"/>
    <n v="-2225.3000000000002"/>
  </r>
  <r>
    <x v="354"/>
    <x v="162"/>
    <s v="B0355"/>
    <x v="0"/>
    <n v="27431"/>
    <n v="21.5"/>
    <n v="36"/>
    <x v="0"/>
    <x v="2"/>
    <x v="0"/>
    <n v="133466"/>
    <s v="OWN"/>
    <n v="0.3"/>
    <n v="0.78"/>
    <n v="33328.660000000003"/>
    <n v="0"/>
    <n v="38"/>
    <n v="5897.6600000000035"/>
  </r>
  <r>
    <x v="355"/>
    <x v="300"/>
    <s v="B0356"/>
    <x v="7"/>
    <n v="20440"/>
    <n v="9.1999999999999993"/>
    <n v="36"/>
    <x v="0"/>
    <x v="0"/>
    <x v="1"/>
    <n v="144894"/>
    <s v="RENT"/>
    <n v="0.44"/>
    <n v="0.55000000000000004"/>
    <n v="22320.48"/>
    <n v="0"/>
    <n v="44"/>
    <n v="1880.4799999999996"/>
  </r>
  <r>
    <x v="356"/>
    <x v="301"/>
    <s v="B0357"/>
    <x v="6"/>
    <n v="18175"/>
    <n v="12.6"/>
    <n v="60"/>
    <x v="0"/>
    <x v="0"/>
    <x v="2"/>
    <n v="116795"/>
    <s v="RENT"/>
    <n v="0.34"/>
    <n v="0.94"/>
    <n v="20465.05"/>
    <n v="0"/>
    <n v="55"/>
    <n v="2290.0499999999993"/>
  </r>
  <r>
    <x v="357"/>
    <x v="302"/>
    <s v="B0358"/>
    <x v="1"/>
    <n v="27385"/>
    <n v="24.5"/>
    <n v="36"/>
    <x v="1"/>
    <x v="4"/>
    <x v="2"/>
    <n v="64087"/>
    <s v="OWN"/>
    <n v="0.38"/>
    <n v="0.57999999999999996"/>
    <n v="6334.16"/>
    <n v="0"/>
    <n v="39"/>
    <n v="-21050.84"/>
  </r>
  <r>
    <x v="358"/>
    <x v="281"/>
    <s v="B0359"/>
    <x v="9"/>
    <n v="39158"/>
    <n v="11.7"/>
    <n v="36"/>
    <x v="1"/>
    <x v="0"/>
    <x v="3"/>
    <n v="96677"/>
    <s v="MORTGAGE"/>
    <n v="0.25"/>
    <n v="0.7"/>
    <n v="18437.47"/>
    <n v="0"/>
    <n v="30"/>
    <n v="-20720.53"/>
  </r>
  <r>
    <x v="359"/>
    <x v="303"/>
    <s v="B0360"/>
    <x v="3"/>
    <n v="24019"/>
    <n v="10.9"/>
    <n v="36"/>
    <x v="1"/>
    <x v="0"/>
    <x v="0"/>
    <n v="34627"/>
    <s v="OWN"/>
    <n v="0.4"/>
    <n v="0.72"/>
    <n v="1328.11"/>
    <n v="0"/>
    <n v="31"/>
    <n v="-22690.89"/>
  </r>
  <r>
    <x v="360"/>
    <x v="132"/>
    <s v="B0361"/>
    <x v="4"/>
    <n v="19639"/>
    <n v="23.4"/>
    <n v="36"/>
    <x v="0"/>
    <x v="2"/>
    <x v="4"/>
    <n v="86541"/>
    <s v="RENT"/>
    <n v="0.37"/>
    <n v="0.87"/>
    <n v="24234.53"/>
    <n v="0"/>
    <n v="41"/>
    <n v="4595.5299999999988"/>
  </r>
  <r>
    <x v="361"/>
    <x v="304"/>
    <s v="B0362"/>
    <x v="3"/>
    <n v="20994"/>
    <n v="7.2"/>
    <n v="36"/>
    <x v="0"/>
    <x v="4"/>
    <x v="1"/>
    <n v="142805"/>
    <s v="OWN"/>
    <n v="0.15"/>
    <n v="0.54"/>
    <n v="22505.57"/>
    <n v="0"/>
    <n v="31"/>
    <n v="1511.5699999999997"/>
  </r>
  <r>
    <x v="362"/>
    <x v="305"/>
    <s v="B0363"/>
    <x v="1"/>
    <n v="35375"/>
    <n v="20.2"/>
    <n v="60"/>
    <x v="0"/>
    <x v="4"/>
    <x v="1"/>
    <n v="98226"/>
    <s v="MORTGAGE"/>
    <n v="0.33"/>
    <n v="0.69"/>
    <n v="42520.75"/>
    <n v="0"/>
    <n v="23"/>
    <n v="7145.75"/>
  </r>
  <r>
    <x v="363"/>
    <x v="306"/>
    <s v="B0364"/>
    <x v="0"/>
    <n v="22563"/>
    <n v="24.8"/>
    <n v="60"/>
    <x v="0"/>
    <x v="0"/>
    <x v="1"/>
    <n v="135627"/>
    <s v="MORTGAGE"/>
    <n v="0.2"/>
    <n v="0.78"/>
    <n v="28158.62"/>
    <n v="0"/>
    <n v="39"/>
    <n v="5595.619999999999"/>
  </r>
  <r>
    <x v="364"/>
    <x v="307"/>
    <s v="B0365"/>
    <x v="3"/>
    <n v="6776"/>
    <n v="23"/>
    <n v="60"/>
    <x v="0"/>
    <x v="4"/>
    <x v="1"/>
    <n v="33255"/>
    <s v="RENT"/>
    <n v="0.42"/>
    <n v="0.6"/>
    <n v="8334.48"/>
    <n v="0"/>
    <n v="22"/>
    <n v="1558.4799999999996"/>
  </r>
  <r>
    <x v="365"/>
    <x v="64"/>
    <s v="B0366"/>
    <x v="5"/>
    <n v="37444"/>
    <n v="18"/>
    <n v="60"/>
    <x v="1"/>
    <x v="6"/>
    <x v="4"/>
    <n v="87433"/>
    <s v="OWN"/>
    <n v="0.27"/>
    <n v="0.78"/>
    <n v="11777.96"/>
    <n v="0"/>
    <n v="30"/>
    <n v="-25666.04"/>
  </r>
  <r>
    <x v="366"/>
    <x v="308"/>
    <s v="B0367"/>
    <x v="3"/>
    <n v="4380"/>
    <n v="11.3"/>
    <n v="36"/>
    <x v="0"/>
    <x v="5"/>
    <x v="4"/>
    <n v="35213"/>
    <s v="MORTGAGE"/>
    <n v="0.5"/>
    <n v="0.92"/>
    <n v="4874.9399999999996"/>
    <n v="0"/>
    <n v="45"/>
    <n v="494.9399999999996"/>
  </r>
  <r>
    <x v="367"/>
    <x v="309"/>
    <s v="B0368"/>
    <x v="7"/>
    <n v="9711"/>
    <n v="10.1"/>
    <n v="36"/>
    <x v="1"/>
    <x v="1"/>
    <x v="3"/>
    <n v="132412"/>
    <s v="OWN"/>
    <n v="0.14000000000000001"/>
    <n v="0.95"/>
    <n v="2676.63"/>
    <n v="0"/>
    <n v="48"/>
    <n v="-7034.37"/>
  </r>
  <r>
    <x v="368"/>
    <x v="212"/>
    <s v="B0369"/>
    <x v="5"/>
    <n v="9782"/>
    <n v="21.4"/>
    <n v="36"/>
    <x v="0"/>
    <x v="4"/>
    <x v="0"/>
    <n v="49404"/>
    <s v="MORTGAGE"/>
    <n v="0.41"/>
    <n v="0.51"/>
    <n v="11875.35"/>
    <n v="0"/>
    <n v="40"/>
    <n v="2093.3500000000004"/>
  </r>
  <r>
    <x v="369"/>
    <x v="310"/>
    <s v="B0370"/>
    <x v="8"/>
    <n v="18434"/>
    <n v="22.6"/>
    <n v="36"/>
    <x v="0"/>
    <x v="4"/>
    <x v="4"/>
    <n v="146545"/>
    <s v="RENT"/>
    <n v="0.37"/>
    <n v="0.61"/>
    <n v="22600.080000000002"/>
    <n v="0"/>
    <n v="27"/>
    <n v="4166.0800000000017"/>
  </r>
  <r>
    <x v="370"/>
    <x v="311"/>
    <s v="B0371"/>
    <x v="3"/>
    <n v="21017"/>
    <n v="15.5"/>
    <n v="36"/>
    <x v="0"/>
    <x v="5"/>
    <x v="3"/>
    <n v="55380"/>
    <s v="RENT"/>
    <n v="0.41"/>
    <n v="0.64"/>
    <n v="24274.639999999999"/>
    <n v="0"/>
    <n v="51"/>
    <n v="3257.6399999999994"/>
  </r>
  <r>
    <x v="371"/>
    <x v="312"/>
    <s v="B0372"/>
    <x v="5"/>
    <n v="31707"/>
    <n v="9.9"/>
    <n v="60"/>
    <x v="3"/>
    <x v="4"/>
    <x v="2"/>
    <n v="121056"/>
    <s v="OWN"/>
    <n v="0.22"/>
    <n v="0.68"/>
    <n v="11478.42"/>
    <n v="11714.89"/>
    <n v="28"/>
    <n v="-8513.6900000000023"/>
  </r>
  <r>
    <x v="372"/>
    <x v="313"/>
    <s v="B0373"/>
    <x v="1"/>
    <n v="18343"/>
    <n v="7.3"/>
    <n v="60"/>
    <x v="0"/>
    <x v="6"/>
    <x v="0"/>
    <n v="49173"/>
    <s v="RENT"/>
    <n v="0.3"/>
    <n v="0.61"/>
    <n v="19682.04"/>
    <n v="0"/>
    <n v="33"/>
    <n v="1339.0400000000009"/>
  </r>
  <r>
    <x v="373"/>
    <x v="68"/>
    <s v="B0374"/>
    <x v="4"/>
    <n v="39827"/>
    <n v="6.7"/>
    <n v="36"/>
    <x v="1"/>
    <x v="4"/>
    <x v="4"/>
    <n v="83027"/>
    <s v="MORTGAGE"/>
    <n v="0.42"/>
    <n v="0.59"/>
    <n v="3496.84"/>
    <n v="0"/>
    <n v="44"/>
    <n v="-36330.160000000003"/>
  </r>
  <r>
    <x v="374"/>
    <x v="187"/>
    <s v="B0375"/>
    <x v="8"/>
    <n v="6655"/>
    <n v="19.399999999999999"/>
    <n v="36"/>
    <x v="0"/>
    <x v="1"/>
    <x v="2"/>
    <n v="53989"/>
    <s v="RENT"/>
    <n v="0.19"/>
    <n v="0.93"/>
    <n v="7946.07"/>
    <n v="0"/>
    <n v="25"/>
    <n v="1291.0699999999997"/>
  </r>
  <r>
    <x v="375"/>
    <x v="314"/>
    <s v="B0376"/>
    <x v="9"/>
    <n v="16251"/>
    <n v="13.4"/>
    <n v="36"/>
    <x v="3"/>
    <x v="0"/>
    <x v="3"/>
    <n v="138106"/>
    <s v="MORTGAGE"/>
    <n v="0.19"/>
    <n v="0.91"/>
    <n v="4947.74"/>
    <n v="1644.69"/>
    <n v="33"/>
    <n v="-9658.57"/>
  </r>
  <r>
    <x v="376"/>
    <x v="315"/>
    <s v="B0377"/>
    <x v="9"/>
    <n v="1526"/>
    <n v="23.1"/>
    <n v="60"/>
    <x v="1"/>
    <x v="1"/>
    <x v="4"/>
    <n v="54519"/>
    <s v="MORTGAGE"/>
    <n v="0.32"/>
    <n v="0.52"/>
    <n v="543.33000000000004"/>
    <n v="0"/>
    <n v="21"/>
    <n v="-982.67"/>
  </r>
  <r>
    <x v="377"/>
    <x v="316"/>
    <s v="B0378"/>
    <x v="6"/>
    <n v="4224"/>
    <n v="19.8"/>
    <n v="36"/>
    <x v="0"/>
    <x v="2"/>
    <x v="4"/>
    <n v="52439"/>
    <s v="RENT"/>
    <n v="0.31"/>
    <n v="0.65"/>
    <n v="5060.3500000000004"/>
    <n v="0"/>
    <n v="47"/>
    <n v="836.35000000000036"/>
  </r>
  <r>
    <x v="378"/>
    <x v="317"/>
    <s v="B0379"/>
    <x v="3"/>
    <n v="12536"/>
    <n v="8.8000000000000007"/>
    <n v="36"/>
    <x v="1"/>
    <x v="5"/>
    <x v="2"/>
    <n v="148570"/>
    <s v="MORTGAGE"/>
    <n v="0.21"/>
    <n v="0.68"/>
    <n v="4401.21"/>
    <n v="0"/>
    <n v="43"/>
    <n v="-8134.79"/>
  </r>
  <r>
    <x v="379"/>
    <x v="318"/>
    <s v="B0380"/>
    <x v="4"/>
    <n v="29541"/>
    <n v="17.3"/>
    <n v="36"/>
    <x v="0"/>
    <x v="5"/>
    <x v="4"/>
    <n v="106949"/>
    <s v="MORTGAGE"/>
    <n v="0.22"/>
    <n v="0.61"/>
    <n v="34651.589999999997"/>
    <n v="0"/>
    <n v="56"/>
    <n v="5110.5899999999965"/>
  </r>
  <r>
    <x v="380"/>
    <x v="319"/>
    <s v="B0381"/>
    <x v="2"/>
    <n v="14547"/>
    <n v="13.7"/>
    <n v="60"/>
    <x v="3"/>
    <x v="3"/>
    <x v="1"/>
    <n v="44995"/>
    <s v="OWN"/>
    <n v="0.21"/>
    <n v="0.78"/>
    <n v="5567.14"/>
    <n v="1935.32"/>
    <n v="40"/>
    <n v="-7044.54"/>
  </r>
  <r>
    <x v="381"/>
    <x v="320"/>
    <s v="B0382"/>
    <x v="5"/>
    <n v="35531"/>
    <n v="16.5"/>
    <n v="36"/>
    <x v="0"/>
    <x v="5"/>
    <x v="4"/>
    <n v="53559"/>
    <s v="OWN"/>
    <n v="0.41"/>
    <n v="0.79"/>
    <n v="41393.620000000003"/>
    <n v="0"/>
    <n v="31"/>
    <n v="5862.6200000000026"/>
  </r>
  <r>
    <x v="382"/>
    <x v="44"/>
    <s v="B0383"/>
    <x v="8"/>
    <n v="9712"/>
    <n v="19.8"/>
    <n v="60"/>
    <x v="0"/>
    <x v="4"/>
    <x v="0"/>
    <n v="140887"/>
    <s v="OWN"/>
    <n v="0.36"/>
    <n v="0.88"/>
    <n v="11634.98"/>
    <n v="0"/>
    <n v="55"/>
    <n v="1922.9799999999996"/>
  </r>
  <r>
    <x v="383"/>
    <x v="248"/>
    <s v="B0384"/>
    <x v="1"/>
    <n v="39565"/>
    <n v="21.1"/>
    <n v="60"/>
    <x v="1"/>
    <x v="4"/>
    <x v="2"/>
    <n v="119049"/>
    <s v="RENT"/>
    <n v="0.43"/>
    <n v="0.83"/>
    <n v="16632.71"/>
    <n v="0"/>
    <n v="32"/>
    <n v="-22932.29"/>
  </r>
  <r>
    <x v="384"/>
    <x v="321"/>
    <s v="B0385"/>
    <x v="3"/>
    <n v="10208"/>
    <n v="21.9"/>
    <n v="60"/>
    <x v="1"/>
    <x v="1"/>
    <x v="0"/>
    <n v="35021"/>
    <s v="OWN"/>
    <n v="0.49"/>
    <n v="0.74"/>
    <n v="703.21"/>
    <n v="0"/>
    <n v="28"/>
    <n v="-9504.7900000000009"/>
  </r>
  <r>
    <x v="385"/>
    <x v="322"/>
    <s v="B0386"/>
    <x v="1"/>
    <n v="6109"/>
    <n v="10.1"/>
    <n v="60"/>
    <x v="0"/>
    <x v="1"/>
    <x v="3"/>
    <n v="128000"/>
    <s v="MORTGAGE"/>
    <n v="0.28999999999999998"/>
    <n v="0.79"/>
    <n v="6726.01"/>
    <n v="0"/>
    <n v="53"/>
    <n v="617.01000000000022"/>
  </r>
  <r>
    <x v="386"/>
    <x v="43"/>
    <s v="B0387"/>
    <x v="2"/>
    <n v="36201"/>
    <n v="5.6"/>
    <n v="60"/>
    <x v="1"/>
    <x v="4"/>
    <x v="0"/>
    <n v="51119"/>
    <s v="RENT"/>
    <n v="0.13"/>
    <n v="0.62"/>
    <n v="9484.2000000000007"/>
    <n v="0"/>
    <n v="31"/>
    <n v="-26716.799999999999"/>
  </r>
  <r>
    <x v="387"/>
    <x v="323"/>
    <s v="B0388"/>
    <x v="6"/>
    <n v="17967"/>
    <n v="19.8"/>
    <n v="60"/>
    <x v="0"/>
    <x v="4"/>
    <x v="1"/>
    <n v="81539"/>
    <s v="RENT"/>
    <n v="0.12"/>
    <n v="0.77"/>
    <n v="21524.47"/>
    <n v="0"/>
    <n v="36"/>
    <n v="3557.4700000000012"/>
  </r>
  <r>
    <x v="388"/>
    <x v="324"/>
    <s v="B0389"/>
    <x v="2"/>
    <n v="30759"/>
    <n v="7.1"/>
    <n v="36"/>
    <x v="0"/>
    <x v="3"/>
    <x v="1"/>
    <n v="124835"/>
    <s v="RENT"/>
    <n v="0.22"/>
    <n v="0.72"/>
    <n v="32942.89"/>
    <n v="0"/>
    <n v="24"/>
    <n v="2183.8899999999994"/>
  </r>
  <r>
    <x v="389"/>
    <x v="47"/>
    <s v="B0390"/>
    <x v="7"/>
    <n v="21172"/>
    <n v="11.3"/>
    <n v="36"/>
    <x v="1"/>
    <x v="0"/>
    <x v="0"/>
    <n v="69350"/>
    <s v="RENT"/>
    <n v="0.47"/>
    <n v="0.56000000000000005"/>
    <n v="4850.0600000000004"/>
    <n v="0"/>
    <n v="22"/>
    <n v="-16321.939999999999"/>
  </r>
  <r>
    <x v="390"/>
    <x v="325"/>
    <s v="B0391"/>
    <x v="0"/>
    <n v="37935"/>
    <n v="5.0999999999999996"/>
    <n v="36"/>
    <x v="0"/>
    <x v="4"/>
    <x v="3"/>
    <n v="76223"/>
    <s v="MORTGAGE"/>
    <n v="0.31"/>
    <n v="0.61"/>
    <n v="39869.68"/>
    <n v="0"/>
    <n v="42"/>
    <n v="1934.6800000000003"/>
  </r>
  <r>
    <x v="391"/>
    <x v="326"/>
    <s v="B0392"/>
    <x v="8"/>
    <n v="27589"/>
    <n v="18.600000000000001"/>
    <n v="60"/>
    <x v="0"/>
    <x v="0"/>
    <x v="4"/>
    <n v="55517"/>
    <s v="MORTGAGE"/>
    <n v="0.21"/>
    <n v="0.63"/>
    <n v="32720.55"/>
    <n v="0"/>
    <n v="52"/>
    <n v="5131.5499999999993"/>
  </r>
  <r>
    <x v="392"/>
    <x v="327"/>
    <s v="B0393"/>
    <x v="0"/>
    <n v="31015"/>
    <n v="8.3000000000000007"/>
    <n v="36"/>
    <x v="1"/>
    <x v="6"/>
    <x v="1"/>
    <n v="108653"/>
    <s v="OWN"/>
    <n v="0.26"/>
    <n v="0.92"/>
    <n v="5879.4"/>
    <n v="0"/>
    <n v="36"/>
    <n v="-25135.599999999999"/>
  </r>
  <r>
    <x v="393"/>
    <x v="328"/>
    <s v="B0394"/>
    <x v="2"/>
    <n v="30009"/>
    <n v="18.100000000000001"/>
    <n v="60"/>
    <x v="0"/>
    <x v="0"/>
    <x v="0"/>
    <n v="52250"/>
    <s v="RENT"/>
    <n v="0.34"/>
    <n v="0.6"/>
    <n v="35440.629999999997"/>
    <n v="0"/>
    <n v="29"/>
    <n v="5431.6299999999974"/>
  </r>
  <r>
    <x v="394"/>
    <x v="329"/>
    <s v="B0395"/>
    <x v="6"/>
    <n v="18773"/>
    <n v="24.8"/>
    <n v="60"/>
    <x v="1"/>
    <x v="1"/>
    <x v="0"/>
    <n v="114486"/>
    <s v="OWN"/>
    <n v="0.36"/>
    <n v="0.63"/>
    <n v="4751.47"/>
    <n v="0"/>
    <n v="42"/>
    <n v="-14021.529999999999"/>
  </r>
  <r>
    <x v="395"/>
    <x v="330"/>
    <s v="B0396"/>
    <x v="6"/>
    <n v="27143"/>
    <n v="6.5"/>
    <n v="60"/>
    <x v="0"/>
    <x v="0"/>
    <x v="0"/>
    <n v="112895"/>
    <s v="MORTGAGE"/>
    <n v="0.16"/>
    <n v="0.67"/>
    <n v="28907.3"/>
    <n v="0"/>
    <n v="32"/>
    <n v="1764.2999999999993"/>
  </r>
  <r>
    <x v="396"/>
    <x v="112"/>
    <s v="B0397"/>
    <x v="9"/>
    <n v="7154"/>
    <n v="6.5"/>
    <n v="36"/>
    <x v="0"/>
    <x v="1"/>
    <x v="4"/>
    <n v="119132"/>
    <s v="RENT"/>
    <n v="0.49"/>
    <n v="0.8"/>
    <n v="7619.01"/>
    <n v="0"/>
    <n v="22"/>
    <n v="465.01000000000022"/>
  </r>
  <r>
    <x v="397"/>
    <x v="331"/>
    <s v="B0398"/>
    <x v="3"/>
    <n v="22804"/>
    <n v="11.8"/>
    <n v="60"/>
    <x v="0"/>
    <x v="6"/>
    <x v="2"/>
    <n v="121066"/>
    <s v="MORTGAGE"/>
    <n v="0.32"/>
    <n v="0.55000000000000004"/>
    <n v="25494.87"/>
    <n v="0"/>
    <n v="31"/>
    <n v="2690.869999999999"/>
  </r>
  <r>
    <x v="398"/>
    <x v="332"/>
    <s v="B0399"/>
    <x v="9"/>
    <n v="21581"/>
    <n v="22.3"/>
    <n v="60"/>
    <x v="1"/>
    <x v="4"/>
    <x v="3"/>
    <n v="96798"/>
    <s v="OWN"/>
    <n v="0.15"/>
    <n v="0.93"/>
    <n v="4810.13"/>
    <n v="0"/>
    <n v="34"/>
    <n v="-16770.87"/>
  </r>
  <r>
    <x v="399"/>
    <x v="333"/>
    <s v="B0400"/>
    <x v="8"/>
    <n v="31087"/>
    <n v="9.3000000000000007"/>
    <n v="36"/>
    <x v="1"/>
    <x v="5"/>
    <x v="2"/>
    <n v="84199"/>
    <s v="MORTGAGE"/>
    <n v="0.46"/>
    <n v="0.89"/>
    <n v="7602.33"/>
    <n v="0"/>
    <n v="41"/>
    <n v="-23484.67"/>
  </r>
  <r>
    <x v="400"/>
    <x v="334"/>
    <s v="B0401"/>
    <x v="8"/>
    <n v="33981"/>
    <n v="12.2"/>
    <n v="36"/>
    <x v="0"/>
    <x v="4"/>
    <x v="3"/>
    <n v="89546"/>
    <s v="RENT"/>
    <n v="0.13"/>
    <n v="0.76"/>
    <n v="38126.68"/>
    <n v="0"/>
    <n v="26"/>
    <n v="4145.68"/>
  </r>
  <r>
    <x v="401"/>
    <x v="335"/>
    <s v="B0402"/>
    <x v="8"/>
    <n v="4762"/>
    <n v="6.4"/>
    <n v="60"/>
    <x v="0"/>
    <x v="4"/>
    <x v="3"/>
    <n v="135686"/>
    <s v="RENT"/>
    <n v="0.46"/>
    <n v="0.8"/>
    <n v="5066.7700000000004"/>
    <n v="0"/>
    <n v="50"/>
    <n v="304.77000000000044"/>
  </r>
  <r>
    <x v="402"/>
    <x v="336"/>
    <s v="B0403"/>
    <x v="1"/>
    <n v="10768"/>
    <n v="20.3"/>
    <n v="60"/>
    <x v="3"/>
    <x v="6"/>
    <x v="0"/>
    <n v="118151"/>
    <s v="OWN"/>
    <n v="0.5"/>
    <n v="0.51"/>
    <n v="4240.21"/>
    <n v="804.81"/>
    <n v="32"/>
    <n v="-5722.98"/>
  </r>
  <r>
    <x v="403"/>
    <x v="337"/>
    <s v="B0404"/>
    <x v="9"/>
    <n v="39559"/>
    <n v="13.2"/>
    <n v="36"/>
    <x v="0"/>
    <x v="4"/>
    <x v="1"/>
    <n v="33327"/>
    <s v="RENT"/>
    <n v="0.38"/>
    <n v="0.65"/>
    <n v="44780.79"/>
    <n v="0"/>
    <n v="24"/>
    <n v="5221.7900000000009"/>
  </r>
  <r>
    <x v="404"/>
    <x v="292"/>
    <s v="B0405"/>
    <x v="1"/>
    <n v="9783"/>
    <n v="20.2"/>
    <n v="36"/>
    <x v="3"/>
    <x v="1"/>
    <x v="0"/>
    <n v="59768"/>
    <s v="MORTGAGE"/>
    <n v="0.41"/>
    <n v="0.86"/>
    <n v="1238.43"/>
    <n v="3866.9"/>
    <n v="23"/>
    <n v="-4677.67"/>
  </r>
  <r>
    <x v="405"/>
    <x v="113"/>
    <s v="B0406"/>
    <x v="0"/>
    <n v="30781"/>
    <n v="23.1"/>
    <n v="36"/>
    <x v="0"/>
    <x v="0"/>
    <x v="4"/>
    <n v="94418"/>
    <s v="MORTGAGE"/>
    <n v="0.23"/>
    <n v="0.53"/>
    <n v="37891.410000000003"/>
    <n v="0"/>
    <n v="53"/>
    <n v="7110.4100000000035"/>
  </r>
  <r>
    <x v="406"/>
    <x v="338"/>
    <s v="B0407"/>
    <x v="3"/>
    <n v="31811"/>
    <n v="9.6999999999999993"/>
    <n v="60"/>
    <x v="1"/>
    <x v="0"/>
    <x v="3"/>
    <n v="124386"/>
    <s v="MORTGAGE"/>
    <n v="0.48"/>
    <n v="0.63"/>
    <n v="14792.24"/>
    <n v="0"/>
    <n v="34"/>
    <n v="-17018.760000000002"/>
  </r>
  <r>
    <x v="407"/>
    <x v="339"/>
    <s v="B0408"/>
    <x v="2"/>
    <n v="36488"/>
    <n v="21.1"/>
    <n v="36"/>
    <x v="0"/>
    <x v="4"/>
    <x v="1"/>
    <n v="146947"/>
    <s v="MORTGAGE"/>
    <n v="0.31"/>
    <n v="0.76"/>
    <n v="44186.97"/>
    <n v="0"/>
    <n v="55"/>
    <n v="7698.9700000000012"/>
  </r>
  <r>
    <x v="408"/>
    <x v="340"/>
    <s v="B0409"/>
    <x v="5"/>
    <n v="9905"/>
    <n v="6.2"/>
    <n v="36"/>
    <x v="3"/>
    <x v="5"/>
    <x v="3"/>
    <n v="72788"/>
    <s v="OWN"/>
    <n v="0.39"/>
    <n v="0.62"/>
    <n v="2417.52"/>
    <n v="3932.05"/>
    <n v="47"/>
    <n v="-3555.4300000000003"/>
  </r>
  <r>
    <x v="409"/>
    <x v="65"/>
    <s v="B0410"/>
    <x v="9"/>
    <n v="10127"/>
    <n v="23"/>
    <n v="36"/>
    <x v="1"/>
    <x v="5"/>
    <x v="3"/>
    <n v="145945"/>
    <s v="MORTGAGE"/>
    <n v="0.47"/>
    <n v="0.92"/>
    <n v="3348.84"/>
    <n v="0"/>
    <n v="49"/>
    <n v="-6778.16"/>
  </r>
  <r>
    <x v="410"/>
    <x v="265"/>
    <s v="B0411"/>
    <x v="5"/>
    <n v="23431"/>
    <n v="18"/>
    <n v="60"/>
    <x v="0"/>
    <x v="1"/>
    <x v="0"/>
    <n v="112384"/>
    <s v="OWN"/>
    <n v="0.49"/>
    <n v="0.56000000000000005"/>
    <n v="27648.58"/>
    <n v="0"/>
    <n v="27"/>
    <n v="4217.5800000000017"/>
  </r>
  <r>
    <x v="411"/>
    <x v="341"/>
    <s v="B0412"/>
    <x v="6"/>
    <n v="7368"/>
    <n v="22.5"/>
    <n v="36"/>
    <x v="0"/>
    <x v="0"/>
    <x v="1"/>
    <n v="76830"/>
    <s v="MORTGAGE"/>
    <n v="0.43"/>
    <n v="0.86"/>
    <n v="9025.7999999999993"/>
    <n v="0"/>
    <n v="27"/>
    <n v="1657.7999999999993"/>
  </r>
  <r>
    <x v="412"/>
    <x v="342"/>
    <s v="B0413"/>
    <x v="9"/>
    <n v="28424"/>
    <n v="5"/>
    <n v="36"/>
    <x v="1"/>
    <x v="0"/>
    <x v="1"/>
    <n v="82446"/>
    <s v="OWN"/>
    <n v="0.22"/>
    <n v="0.73"/>
    <n v="12039.9"/>
    <n v="0"/>
    <n v="54"/>
    <n v="-16384.099999999999"/>
  </r>
  <r>
    <x v="413"/>
    <x v="343"/>
    <s v="B0414"/>
    <x v="0"/>
    <n v="19333"/>
    <n v="8.4"/>
    <n v="36"/>
    <x v="1"/>
    <x v="1"/>
    <x v="3"/>
    <n v="135078"/>
    <s v="MORTGAGE"/>
    <n v="0.49"/>
    <n v="0.84"/>
    <n v="4102.62"/>
    <n v="0"/>
    <n v="36"/>
    <n v="-15230.380000000001"/>
  </r>
  <r>
    <x v="414"/>
    <x v="330"/>
    <s v="B0415"/>
    <x v="9"/>
    <n v="24116"/>
    <n v="12.8"/>
    <n v="36"/>
    <x v="0"/>
    <x v="6"/>
    <x v="1"/>
    <n v="45160"/>
    <s v="MORTGAGE"/>
    <n v="0.35"/>
    <n v="0.64"/>
    <n v="27202.85"/>
    <n v="0"/>
    <n v="32"/>
    <n v="3086.8499999999985"/>
  </r>
  <r>
    <x v="415"/>
    <x v="317"/>
    <s v="B0416"/>
    <x v="1"/>
    <n v="16525"/>
    <n v="12.6"/>
    <n v="36"/>
    <x v="0"/>
    <x v="0"/>
    <x v="1"/>
    <n v="86583"/>
    <s v="OWN"/>
    <n v="0.47"/>
    <n v="0.73"/>
    <n v="18607.150000000001"/>
    <n v="0"/>
    <n v="43"/>
    <n v="2082.1500000000015"/>
  </r>
  <r>
    <x v="416"/>
    <x v="134"/>
    <s v="B0417"/>
    <x v="3"/>
    <n v="24398"/>
    <n v="9.5"/>
    <n v="60"/>
    <x v="1"/>
    <x v="5"/>
    <x v="0"/>
    <n v="63998"/>
    <s v="RENT"/>
    <n v="0.37"/>
    <n v="0.89"/>
    <n v="5945.55"/>
    <n v="0"/>
    <n v="33"/>
    <n v="-18452.45"/>
  </r>
  <r>
    <x v="417"/>
    <x v="344"/>
    <s v="B0418"/>
    <x v="2"/>
    <n v="33857"/>
    <n v="12.6"/>
    <n v="60"/>
    <x v="0"/>
    <x v="4"/>
    <x v="2"/>
    <n v="57230"/>
    <s v="RENT"/>
    <n v="0.22"/>
    <n v="0.71"/>
    <n v="38122.980000000003"/>
    <n v="0"/>
    <n v="22"/>
    <n v="4265.9800000000032"/>
  </r>
  <r>
    <x v="418"/>
    <x v="345"/>
    <s v="B0419"/>
    <x v="4"/>
    <n v="11361"/>
    <n v="7.6"/>
    <n v="60"/>
    <x v="1"/>
    <x v="6"/>
    <x v="4"/>
    <n v="39076"/>
    <s v="RENT"/>
    <n v="0.25"/>
    <n v="0.66"/>
    <n v="2661.69"/>
    <n v="0"/>
    <n v="50"/>
    <n v="-8699.31"/>
  </r>
  <r>
    <x v="419"/>
    <x v="346"/>
    <s v="B0420"/>
    <x v="2"/>
    <n v="17369"/>
    <n v="13.3"/>
    <n v="36"/>
    <x v="0"/>
    <x v="6"/>
    <x v="2"/>
    <n v="99341"/>
    <s v="OWN"/>
    <n v="0.32"/>
    <n v="0.74"/>
    <n v="19679.080000000002"/>
    <n v="0"/>
    <n v="43"/>
    <n v="2310.0800000000017"/>
  </r>
  <r>
    <x v="420"/>
    <x v="347"/>
    <s v="B0421"/>
    <x v="2"/>
    <n v="4041"/>
    <n v="21"/>
    <n v="60"/>
    <x v="3"/>
    <x v="6"/>
    <x v="1"/>
    <n v="61085"/>
    <s v="RENT"/>
    <n v="0.42"/>
    <n v="0.82"/>
    <n v="858.39"/>
    <n v="1009"/>
    <n v="41"/>
    <n v="-2173.61"/>
  </r>
  <r>
    <x v="421"/>
    <x v="348"/>
    <s v="B0422"/>
    <x v="6"/>
    <n v="1105"/>
    <n v="14.6"/>
    <n v="60"/>
    <x v="3"/>
    <x v="1"/>
    <x v="3"/>
    <n v="85571"/>
    <s v="RENT"/>
    <n v="0.23"/>
    <n v="0.7"/>
    <n v="417.31"/>
    <n v="388.04"/>
    <n v="53"/>
    <n v="-299.64999999999998"/>
  </r>
  <r>
    <x v="422"/>
    <x v="349"/>
    <s v="B0423"/>
    <x v="0"/>
    <n v="10078"/>
    <n v="5.4"/>
    <n v="60"/>
    <x v="4"/>
    <x v="4"/>
    <x v="4"/>
    <n v="44715"/>
    <s v="OWN"/>
    <n v="0.33"/>
    <n v="0.92"/>
    <n v="0"/>
    <n v="0"/>
    <n v="47"/>
    <n v="-10078"/>
  </r>
  <r>
    <x v="423"/>
    <x v="350"/>
    <s v="B0424"/>
    <x v="5"/>
    <n v="26003"/>
    <n v="13.4"/>
    <n v="36"/>
    <x v="0"/>
    <x v="6"/>
    <x v="4"/>
    <n v="35750"/>
    <s v="RENT"/>
    <n v="0.24"/>
    <n v="0.63"/>
    <n v="29487.4"/>
    <n v="0"/>
    <n v="41"/>
    <n v="3484.4000000000015"/>
  </r>
  <r>
    <x v="424"/>
    <x v="351"/>
    <s v="B0425"/>
    <x v="0"/>
    <n v="7090"/>
    <n v="5.5"/>
    <n v="36"/>
    <x v="3"/>
    <x v="5"/>
    <x v="3"/>
    <n v="143931"/>
    <s v="RENT"/>
    <n v="0.43"/>
    <n v="0.71"/>
    <n v="2472.13"/>
    <n v="1824.75"/>
    <n v="32"/>
    <n v="-2793.12"/>
  </r>
  <r>
    <x v="425"/>
    <x v="352"/>
    <s v="B0426"/>
    <x v="4"/>
    <n v="39850"/>
    <n v="24.3"/>
    <n v="60"/>
    <x v="0"/>
    <x v="0"/>
    <x v="4"/>
    <n v="108768"/>
    <s v="RENT"/>
    <n v="0.28999999999999998"/>
    <n v="0.84"/>
    <n v="49533.55"/>
    <n v="0"/>
    <n v="32"/>
    <n v="9683.5500000000029"/>
  </r>
  <r>
    <x v="426"/>
    <x v="353"/>
    <s v="B0427"/>
    <x v="6"/>
    <n v="2925"/>
    <n v="7.5"/>
    <n v="60"/>
    <x v="1"/>
    <x v="5"/>
    <x v="3"/>
    <n v="148544"/>
    <s v="OWN"/>
    <n v="0.13"/>
    <n v="0.81"/>
    <n v="289.72000000000003"/>
    <n v="0"/>
    <n v="28"/>
    <n v="-2635.2799999999997"/>
  </r>
  <r>
    <x v="427"/>
    <x v="152"/>
    <s v="B0428"/>
    <x v="3"/>
    <n v="19440"/>
    <n v="19.2"/>
    <n v="36"/>
    <x v="0"/>
    <x v="2"/>
    <x v="4"/>
    <n v="65903"/>
    <s v="OWN"/>
    <n v="0.17"/>
    <n v="0.89"/>
    <n v="23172.48"/>
    <n v="0"/>
    <n v="51"/>
    <n v="3732.4799999999996"/>
  </r>
  <r>
    <x v="428"/>
    <x v="354"/>
    <s v="B0429"/>
    <x v="2"/>
    <n v="27015"/>
    <n v="24.5"/>
    <n v="36"/>
    <x v="0"/>
    <x v="2"/>
    <x v="2"/>
    <n v="102489"/>
    <s v="RENT"/>
    <n v="0.12"/>
    <n v="0.95"/>
    <n v="33633.68"/>
    <n v="0"/>
    <n v="27"/>
    <n v="6618.68"/>
  </r>
  <r>
    <x v="429"/>
    <x v="290"/>
    <s v="B0430"/>
    <x v="1"/>
    <n v="34320"/>
    <n v="21.5"/>
    <n v="60"/>
    <x v="3"/>
    <x v="0"/>
    <x v="4"/>
    <n v="62093"/>
    <s v="RENT"/>
    <n v="0.3"/>
    <n v="0.69"/>
    <n v="4545.24"/>
    <n v="12356.63"/>
    <n v="20"/>
    <n v="-17418.13"/>
  </r>
  <r>
    <x v="430"/>
    <x v="346"/>
    <s v="B0431"/>
    <x v="6"/>
    <n v="26291"/>
    <n v="19"/>
    <n v="36"/>
    <x v="0"/>
    <x v="1"/>
    <x v="0"/>
    <n v="121036"/>
    <s v="OWN"/>
    <n v="0.14000000000000001"/>
    <n v="0.55000000000000004"/>
    <n v="31286.29"/>
    <n v="0"/>
    <n v="43"/>
    <n v="4995.2900000000009"/>
  </r>
  <r>
    <x v="431"/>
    <x v="355"/>
    <s v="B0432"/>
    <x v="8"/>
    <n v="37679"/>
    <n v="21.8"/>
    <n v="60"/>
    <x v="1"/>
    <x v="6"/>
    <x v="3"/>
    <n v="117954"/>
    <s v="RENT"/>
    <n v="0.15"/>
    <n v="0.51"/>
    <n v="9138.7099999999991"/>
    <n v="0"/>
    <n v="22"/>
    <n v="-28540.29"/>
  </r>
  <r>
    <x v="432"/>
    <x v="356"/>
    <s v="B0433"/>
    <x v="9"/>
    <n v="27289"/>
    <n v="24.6"/>
    <n v="36"/>
    <x v="1"/>
    <x v="4"/>
    <x v="4"/>
    <n v="149277"/>
    <s v="OWN"/>
    <n v="0.48"/>
    <n v="0.83"/>
    <n v="2575.9699999999998"/>
    <n v="0"/>
    <n v="25"/>
    <n v="-24713.03"/>
  </r>
  <r>
    <x v="433"/>
    <x v="357"/>
    <s v="B0434"/>
    <x v="0"/>
    <n v="4389"/>
    <n v="17.399999999999999"/>
    <n v="60"/>
    <x v="1"/>
    <x v="5"/>
    <x v="3"/>
    <n v="64314"/>
    <s v="RENT"/>
    <n v="0.45"/>
    <n v="0.89"/>
    <n v="1442.19"/>
    <n v="0"/>
    <n v="27"/>
    <n v="-2946.81"/>
  </r>
  <r>
    <x v="434"/>
    <x v="358"/>
    <s v="B0435"/>
    <x v="6"/>
    <n v="26683"/>
    <n v="16.2"/>
    <n v="60"/>
    <x v="0"/>
    <x v="1"/>
    <x v="0"/>
    <n v="78225"/>
    <s v="OWN"/>
    <n v="0.28000000000000003"/>
    <n v="0.6"/>
    <n v="31005.65"/>
    <n v="0"/>
    <n v="37"/>
    <n v="4322.6500000000015"/>
  </r>
  <r>
    <x v="435"/>
    <x v="231"/>
    <s v="B0436"/>
    <x v="8"/>
    <n v="14629"/>
    <n v="17.600000000000001"/>
    <n v="36"/>
    <x v="0"/>
    <x v="4"/>
    <x v="4"/>
    <n v="117985"/>
    <s v="MORTGAGE"/>
    <n v="0.49"/>
    <n v="0.56999999999999995"/>
    <n v="17203.7"/>
    <n v="0"/>
    <n v="21"/>
    <n v="2574.7000000000007"/>
  </r>
  <r>
    <x v="436"/>
    <x v="359"/>
    <s v="B0437"/>
    <x v="5"/>
    <n v="25826"/>
    <n v="15.7"/>
    <n v="60"/>
    <x v="1"/>
    <x v="0"/>
    <x v="4"/>
    <n v="113014"/>
    <s v="MORTGAGE"/>
    <n v="0.1"/>
    <n v="0.53"/>
    <n v="2961.24"/>
    <n v="0"/>
    <n v="52"/>
    <n v="-22864.760000000002"/>
  </r>
  <r>
    <x v="437"/>
    <x v="360"/>
    <s v="B0438"/>
    <x v="4"/>
    <n v="36198"/>
    <n v="17.7"/>
    <n v="60"/>
    <x v="0"/>
    <x v="1"/>
    <x v="0"/>
    <n v="65179"/>
    <s v="OWN"/>
    <n v="0.35"/>
    <n v="0.87"/>
    <n v="42605.05"/>
    <n v="0"/>
    <n v="21"/>
    <n v="6407.0500000000029"/>
  </r>
  <r>
    <x v="438"/>
    <x v="361"/>
    <s v="B0439"/>
    <x v="4"/>
    <n v="27630"/>
    <n v="14"/>
    <n v="60"/>
    <x v="0"/>
    <x v="2"/>
    <x v="0"/>
    <n v="147305"/>
    <s v="MORTGAGE"/>
    <n v="0.35"/>
    <n v="0.64"/>
    <n v="31498.2"/>
    <n v="0"/>
    <n v="25"/>
    <n v="3868.2000000000007"/>
  </r>
  <r>
    <x v="439"/>
    <x v="102"/>
    <s v="B0440"/>
    <x v="2"/>
    <n v="34226"/>
    <n v="9.4"/>
    <n v="36"/>
    <x v="0"/>
    <x v="1"/>
    <x v="0"/>
    <n v="142417"/>
    <s v="RENT"/>
    <n v="0.28000000000000003"/>
    <n v="0.68"/>
    <n v="37443.24"/>
    <n v="0"/>
    <n v="43"/>
    <n v="3217.239999999998"/>
  </r>
  <r>
    <x v="440"/>
    <x v="279"/>
    <s v="B0441"/>
    <x v="2"/>
    <n v="33975"/>
    <n v="7.4"/>
    <n v="36"/>
    <x v="0"/>
    <x v="1"/>
    <x v="3"/>
    <n v="55338"/>
    <s v="OWN"/>
    <n v="0.26"/>
    <n v="0.73"/>
    <n v="36489.15"/>
    <n v="0"/>
    <n v="35"/>
    <n v="2514.1500000000015"/>
  </r>
  <r>
    <x v="441"/>
    <x v="362"/>
    <s v="B0442"/>
    <x v="6"/>
    <n v="1899"/>
    <n v="6.4"/>
    <n v="36"/>
    <x v="3"/>
    <x v="4"/>
    <x v="0"/>
    <n v="122435"/>
    <s v="OWN"/>
    <n v="0.28000000000000003"/>
    <n v="0.88"/>
    <n v="487.5"/>
    <n v="737.8"/>
    <n v="32"/>
    <n v="-673.7"/>
  </r>
  <r>
    <x v="442"/>
    <x v="363"/>
    <s v="B0443"/>
    <x v="6"/>
    <n v="12653"/>
    <n v="10.3"/>
    <n v="60"/>
    <x v="0"/>
    <x v="0"/>
    <x v="3"/>
    <n v="99681"/>
    <s v="RENT"/>
    <n v="0.27"/>
    <n v="0.79"/>
    <n v="13956.26"/>
    <n v="0"/>
    <n v="48"/>
    <n v="1303.2600000000002"/>
  </r>
  <r>
    <x v="443"/>
    <x v="364"/>
    <s v="B0444"/>
    <x v="3"/>
    <n v="28961"/>
    <n v="5.9"/>
    <n v="36"/>
    <x v="1"/>
    <x v="1"/>
    <x v="2"/>
    <n v="62101"/>
    <s v="RENT"/>
    <n v="0.39"/>
    <n v="0.78"/>
    <n v="1542.14"/>
    <n v="0"/>
    <n v="34"/>
    <n v="-27418.86"/>
  </r>
  <r>
    <x v="444"/>
    <x v="365"/>
    <s v="B0445"/>
    <x v="9"/>
    <n v="17405"/>
    <n v="16.3"/>
    <n v="60"/>
    <x v="0"/>
    <x v="4"/>
    <x v="4"/>
    <n v="32775"/>
    <s v="OWN"/>
    <n v="0.15"/>
    <n v="0.57999999999999996"/>
    <n v="20242.02"/>
    <n v="0"/>
    <n v="31"/>
    <n v="2837.0200000000004"/>
  </r>
  <r>
    <x v="445"/>
    <x v="366"/>
    <s v="B0446"/>
    <x v="7"/>
    <n v="9601"/>
    <n v="10.7"/>
    <n v="60"/>
    <x v="0"/>
    <x v="6"/>
    <x v="4"/>
    <n v="141497"/>
    <s v="RENT"/>
    <n v="0.18"/>
    <n v="0.73"/>
    <n v="10628.31"/>
    <n v="0"/>
    <n v="37"/>
    <n v="1027.3099999999995"/>
  </r>
  <r>
    <x v="446"/>
    <x v="367"/>
    <s v="B0447"/>
    <x v="5"/>
    <n v="34662"/>
    <n v="21.5"/>
    <n v="36"/>
    <x v="0"/>
    <x v="0"/>
    <x v="1"/>
    <n v="127183"/>
    <s v="OWN"/>
    <n v="0.17"/>
    <n v="0.82"/>
    <n v="42114.33"/>
    <n v="0"/>
    <n v="22"/>
    <n v="7452.3300000000017"/>
  </r>
  <r>
    <x v="447"/>
    <x v="368"/>
    <s v="B0448"/>
    <x v="2"/>
    <n v="34282"/>
    <n v="6.5"/>
    <n v="36"/>
    <x v="0"/>
    <x v="4"/>
    <x v="2"/>
    <n v="75619"/>
    <s v="RENT"/>
    <n v="0.2"/>
    <n v="0.94"/>
    <n v="36510.33"/>
    <n v="0"/>
    <n v="25"/>
    <n v="2228.3300000000017"/>
  </r>
  <r>
    <x v="448"/>
    <x v="369"/>
    <s v="B0449"/>
    <x v="7"/>
    <n v="22288"/>
    <n v="9.5"/>
    <n v="60"/>
    <x v="0"/>
    <x v="4"/>
    <x v="0"/>
    <n v="75838"/>
    <s v="OWN"/>
    <n v="0.31"/>
    <n v="0.59"/>
    <n v="24405.360000000001"/>
    <n v="0"/>
    <n v="40"/>
    <n v="2117.3600000000006"/>
  </r>
  <r>
    <x v="449"/>
    <x v="370"/>
    <s v="B0450"/>
    <x v="7"/>
    <n v="30545"/>
    <n v="19.600000000000001"/>
    <n v="60"/>
    <x v="1"/>
    <x v="2"/>
    <x v="0"/>
    <n v="49539"/>
    <s v="RENT"/>
    <n v="0.14000000000000001"/>
    <n v="0.5"/>
    <n v="5878.95"/>
    <n v="0"/>
    <n v="26"/>
    <n v="-24666.05"/>
  </r>
  <r>
    <x v="450"/>
    <x v="371"/>
    <s v="B0451"/>
    <x v="9"/>
    <n v="37877"/>
    <n v="17"/>
    <n v="36"/>
    <x v="0"/>
    <x v="0"/>
    <x v="2"/>
    <n v="132274"/>
    <s v="RENT"/>
    <n v="0.45"/>
    <n v="0.53"/>
    <n v="44316.09"/>
    <n v="0"/>
    <n v="50"/>
    <n v="6439.0899999999965"/>
  </r>
  <r>
    <x v="451"/>
    <x v="372"/>
    <s v="B0452"/>
    <x v="1"/>
    <n v="16313"/>
    <n v="6.3"/>
    <n v="36"/>
    <x v="0"/>
    <x v="0"/>
    <x v="0"/>
    <n v="87124"/>
    <s v="MORTGAGE"/>
    <n v="0.22"/>
    <n v="0.67"/>
    <n v="17340.72"/>
    <n v="0"/>
    <n v="25"/>
    <n v="1027.7200000000012"/>
  </r>
  <r>
    <x v="452"/>
    <x v="104"/>
    <s v="B0453"/>
    <x v="1"/>
    <n v="16349"/>
    <n v="22.5"/>
    <n v="36"/>
    <x v="0"/>
    <x v="0"/>
    <x v="1"/>
    <n v="95149"/>
    <s v="MORTGAGE"/>
    <n v="0.17"/>
    <n v="0.87"/>
    <n v="20027.53"/>
    <n v="0"/>
    <n v="30"/>
    <n v="3678.5299999999988"/>
  </r>
  <r>
    <x v="453"/>
    <x v="279"/>
    <s v="B0454"/>
    <x v="2"/>
    <n v="8179"/>
    <n v="22.5"/>
    <n v="60"/>
    <x v="0"/>
    <x v="6"/>
    <x v="3"/>
    <n v="56616"/>
    <s v="MORTGAGE"/>
    <n v="0.37"/>
    <n v="0.5"/>
    <n v="10019.280000000001"/>
    <n v="0"/>
    <n v="35"/>
    <n v="1840.2800000000007"/>
  </r>
  <r>
    <x v="454"/>
    <x v="373"/>
    <s v="B0455"/>
    <x v="8"/>
    <n v="11326"/>
    <n v="11.6"/>
    <n v="60"/>
    <x v="3"/>
    <x v="0"/>
    <x v="4"/>
    <n v="109655"/>
    <s v="RENT"/>
    <n v="0.12"/>
    <n v="0.71"/>
    <n v="3433.56"/>
    <n v="1960.48"/>
    <n v="55"/>
    <n v="-5931.96"/>
  </r>
  <r>
    <x v="455"/>
    <x v="374"/>
    <s v="B0456"/>
    <x v="9"/>
    <n v="2560"/>
    <n v="11.8"/>
    <n v="60"/>
    <x v="0"/>
    <x v="0"/>
    <x v="2"/>
    <n v="120695"/>
    <s v="OWN"/>
    <n v="0.35"/>
    <n v="0.65"/>
    <n v="2862.08"/>
    <n v="0"/>
    <n v="45"/>
    <n v="302.07999999999993"/>
  </r>
  <r>
    <x v="456"/>
    <x v="375"/>
    <s v="B0457"/>
    <x v="9"/>
    <n v="14612"/>
    <n v="24.8"/>
    <n v="60"/>
    <x v="0"/>
    <x v="0"/>
    <x v="4"/>
    <n v="84567"/>
    <s v="RENT"/>
    <n v="0.38"/>
    <n v="0.52"/>
    <n v="18235.78"/>
    <n v="0"/>
    <n v="40"/>
    <n v="3623.7799999999988"/>
  </r>
  <r>
    <x v="457"/>
    <x v="21"/>
    <s v="B0458"/>
    <x v="0"/>
    <n v="18650"/>
    <n v="17.5"/>
    <n v="60"/>
    <x v="0"/>
    <x v="1"/>
    <x v="3"/>
    <n v="67099"/>
    <s v="MORTGAGE"/>
    <n v="0.19"/>
    <n v="0.7"/>
    <n v="21913.75"/>
    <n v="0"/>
    <n v="39"/>
    <n v="3263.75"/>
  </r>
  <r>
    <x v="458"/>
    <x v="65"/>
    <s v="B0459"/>
    <x v="7"/>
    <n v="27745"/>
    <n v="15.6"/>
    <n v="36"/>
    <x v="2"/>
    <x v="0"/>
    <x v="2"/>
    <n v="105831"/>
    <s v="RENT"/>
    <n v="0.12"/>
    <n v="0.61"/>
    <n v="0"/>
    <n v="0"/>
    <n v="49"/>
    <n v="-27745"/>
  </r>
  <r>
    <x v="459"/>
    <x v="376"/>
    <s v="B0460"/>
    <x v="0"/>
    <n v="32890"/>
    <n v="21.8"/>
    <n v="36"/>
    <x v="0"/>
    <x v="4"/>
    <x v="3"/>
    <n v="130246"/>
    <s v="MORTGAGE"/>
    <n v="0.25"/>
    <n v="0.66"/>
    <n v="40060.019999999997"/>
    <n v="0"/>
    <n v="20"/>
    <n v="7170.0199999999968"/>
  </r>
  <r>
    <x v="460"/>
    <x v="347"/>
    <s v="B0461"/>
    <x v="7"/>
    <n v="21022"/>
    <n v="10.7"/>
    <n v="60"/>
    <x v="1"/>
    <x v="4"/>
    <x v="0"/>
    <n v="91799"/>
    <s v="MORTGAGE"/>
    <n v="0.14000000000000001"/>
    <n v="0.82"/>
    <n v="5630.06"/>
    <n v="0"/>
    <n v="41"/>
    <n v="-15391.939999999999"/>
  </r>
  <r>
    <x v="461"/>
    <x v="377"/>
    <s v="B0462"/>
    <x v="1"/>
    <n v="5780"/>
    <n v="13.6"/>
    <n v="60"/>
    <x v="0"/>
    <x v="5"/>
    <x v="0"/>
    <n v="120221"/>
    <s v="OWN"/>
    <n v="0.15"/>
    <n v="0.73"/>
    <n v="6566.08"/>
    <n v="0"/>
    <n v="27"/>
    <n v="786.07999999999993"/>
  </r>
  <r>
    <x v="462"/>
    <x v="32"/>
    <s v="B0463"/>
    <x v="2"/>
    <n v="19311"/>
    <n v="10.4"/>
    <n v="36"/>
    <x v="3"/>
    <x v="1"/>
    <x v="0"/>
    <n v="144879"/>
    <s v="OWN"/>
    <n v="0.2"/>
    <n v="0.56000000000000005"/>
    <n v="7598.51"/>
    <n v="3245.92"/>
    <n v="50"/>
    <n v="-8466.57"/>
  </r>
  <r>
    <x v="463"/>
    <x v="378"/>
    <s v="B0464"/>
    <x v="5"/>
    <n v="29380"/>
    <n v="20.8"/>
    <n v="36"/>
    <x v="3"/>
    <x v="5"/>
    <x v="3"/>
    <n v="55479"/>
    <s v="MORTGAGE"/>
    <n v="0.22"/>
    <n v="0.93"/>
    <n v="10642.35"/>
    <n v="10361.469999999999"/>
    <n v="53"/>
    <n v="-8376.18"/>
  </r>
  <r>
    <x v="464"/>
    <x v="379"/>
    <s v="B0465"/>
    <x v="1"/>
    <n v="3356"/>
    <n v="16.5"/>
    <n v="36"/>
    <x v="1"/>
    <x v="2"/>
    <x v="3"/>
    <n v="76172"/>
    <s v="MORTGAGE"/>
    <n v="0.31"/>
    <n v="0.79"/>
    <n v="710.07"/>
    <n v="0"/>
    <n v="33"/>
    <n v="-2645.93"/>
  </r>
  <r>
    <x v="465"/>
    <x v="380"/>
    <s v="B0466"/>
    <x v="9"/>
    <n v="5790"/>
    <n v="18.2"/>
    <n v="36"/>
    <x v="0"/>
    <x v="2"/>
    <x v="3"/>
    <n v="129165"/>
    <s v="RENT"/>
    <n v="0.37"/>
    <n v="0.84"/>
    <n v="6843.78"/>
    <n v="0"/>
    <n v="55"/>
    <n v="1053.7799999999997"/>
  </r>
  <r>
    <x v="466"/>
    <x v="381"/>
    <s v="B0467"/>
    <x v="5"/>
    <n v="27911"/>
    <n v="10"/>
    <n v="60"/>
    <x v="0"/>
    <x v="4"/>
    <x v="4"/>
    <n v="85863"/>
    <s v="MORTGAGE"/>
    <n v="0.34"/>
    <n v="0.54"/>
    <n v="30702.1"/>
    <n v="0"/>
    <n v="50"/>
    <n v="2791.0999999999985"/>
  </r>
  <r>
    <x v="467"/>
    <x v="382"/>
    <s v="B0468"/>
    <x v="6"/>
    <n v="25363"/>
    <n v="9.4"/>
    <n v="36"/>
    <x v="0"/>
    <x v="1"/>
    <x v="3"/>
    <n v="72043"/>
    <s v="RENT"/>
    <n v="0.16"/>
    <n v="0.52"/>
    <n v="27747.119999999999"/>
    <n v="0"/>
    <n v="35"/>
    <n v="2384.119999999999"/>
  </r>
  <r>
    <x v="468"/>
    <x v="320"/>
    <s v="B0469"/>
    <x v="5"/>
    <n v="21049"/>
    <n v="14.8"/>
    <n v="60"/>
    <x v="0"/>
    <x v="1"/>
    <x v="0"/>
    <n v="112569"/>
    <s v="MORTGAGE"/>
    <n v="0.17"/>
    <n v="0.51"/>
    <n v="24164.25"/>
    <n v="0"/>
    <n v="31"/>
    <n v="3115.25"/>
  </r>
  <r>
    <x v="469"/>
    <x v="275"/>
    <s v="B0470"/>
    <x v="5"/>
    <n v="11181"/>
    <n v="19.8"/>
    <n v="36"/>
    <x v="0"/>
    <x v="2"/>
    <x v="1"/>
    <n v="132438"/>
    <s v="OWN"/>
    <n v="0.45"/>
    <n v="0.57999999999999996"/>
    <n v="13394.84"/>
    <n v="0"/>
    <n v="20"/>
    <n v="2213.84"/>
  </r>
  <r>
    <x v="470"/>
    <x v="383"/>
    <s v="B0471"/>
    <x v="1"/>
    <n v="17082"/>
    <n v="15.5"/>
    <n v="36"/>
    <x v="0"/>
    <x v="4"/>
    <x v="3"/>
    <n v="140107"/>
    <s v="OWN"/>
    <n v="0.32"/>
    <n v="0.69"/>
    <n v="19729.71"/>
    <n v="0"/>
    <n v="40"/>
    <n v="2647.7099999999991"/>
  </r>
  <r>
    <x v="471"/>
    <x v="57"/>
    <s v="B0472"/>
    <x v="9"/>
    <n v="1661"/>
    <n v="5.7"/>
    <n v="36"/>
    <x v="1"/>
    <x v="5"/>
    <x v="1"/>
    <n v="45408"/>
    <s v="MORTGAGE"/>
    <n v="0.45"/>
    <n v="0.92"/>
    <n v="117.05"/>
    <n v="0"/>
    <n v="41"/>
    <n v="-1543.95"/>
  </r>
  <r>
    <x v="472"/>
    <x v="384"/>
    <s v="B0473"/>
    <x v="5"/>
    <n v="38412"/>
    <n v="22.4"/>
    <n v="60"/>
    <x v="0"/>
    <x v="4"/>
    <x v="0"/>
    <n v="87980"/>
    <s v="RENT"/>
    <n v="0.25"/>
    <n v="0.71"/>
    <n v="47016.29"/>
    <n v="0"/>
    <n v="29"/>
    <n v="8604.2900000000009"/>
  </r>
  <r>
    <x v="473"/>
    <x v="385"/>
    <s v="B0474"/>
    <x v="1"/>
    <n v="3920"/>
    <n v="6.3"/>
    <n v="60"/>
    <x v="0"/>
    <x v="6"/>
    <x v="3"/>
    <n v="112956"/>
    <s v="RENT"/>
    <n v="0.35"/>
    <n v="0.63"/>
    <n v="4166.96"/>
    <n v="0"/>
    <n v="27"/>
    <n v="246.96000000000004"/>
  </r>
  <r>
    <x v="474"/>
    <x v="386"/>
    <s v="B0475"/>
    <x v="1"/>
    <n v="26658"/>
    <n v="24.1"/>
    <n v="36"/>
    <x v="0"/>
    <x v="0"/>
    <x v="4"/>
    <n v="46351"/>
    <s v="RENT"/>
    <n v="0.31"/>
    <n v="0.75"/>
    <n v="33082.58"/>
    <n v="0"/>
    <n v="22"/>
    <n v="6424.5800000000017"/>
  </r>
  <r>
    <x v="475"/>
    <x v="387"/>
    <s v="B0476"/>
    <x v="5"/>
    <n v="15025"/>
    <n v="5.5"/>
    <n v="60"/>
    <x v="4"/>
    <x v="0"/>
    <x v="4"/>
    <n v="34131"/>
    <s v="MORTGAGE"/>
    <n v="0.23"/>
    <n v="0.55000000000000004"/>
    <n v="0"/>
    <n v="0"/>
    <n v="43"/>
    <n v="-15025"/>
  </r>
  <r>
    <x v="476"/>
    <x v="388"/>
    <s v="B0477"/>
    <x v="7"/>
    <n v="9946"/>
    <n v="18.899999999999999"/>
    <n v="60"/>
    <x v="0"/>
    <x v="4"/>
    <x v="1"/>
    <n v="146836"/>
    <s v="MORTGAGE"/>
    <n v="0.28999999999999998"/>
    <n v="0.77"/>
    <n v="11825.79"/>
    <n v="0"/>
    <n v="45"/>
    <n v="1879.7900000000009"/>
  </r>
  <r>
    <x v="477"/>
    <x v="24"/>
    <s v="B0478"/>
    <x v="9"/>
    <n v="29706"/>
    <n v="6.6"/>
    <n v="36"/>
    <x v="1"/>
    <x v="0"/>
    <x v="4"/>
    <n v="74825"/>
    <s v="OWN"/>
    <n v="0.3"/>
    <n v="0.76"/>
    <n v="12789.38"/>
    <n v="0"/>
    <n v="50"/>
    <n v="-16916.620000000003"/>
  </r>
  <r>
    <x v="478"/>
    <x v="389"/>
    <s v="B0479"/>
    <x v="4"/>
    <n v="17309"/>
    <n v="23.2"/>
    <n v="36"/>
    <x v="0"/>
    <x v="5"/>
    <x v="4"/>
    <n v="41349"/>
    <s v="OWN"/>
    <n v="0.18"/>
    <n v="0.86"/>
    <n v="21324.69"/>
    <n v="0"/>
    <n v="39"/>
    <n v="4015.6899999999987"/>
  </r>
  <r>
    <x v="479"/>
    <x v="390"/>
    <s v="B0480"/>
    <x v="5"/>
    <n v="34120"/>
    <n v="14.3"/>
    <n v="60"/>
    <x v="0"/>
    <x v="0"/>
    <x v="4"/>
    <n v="90931"/>
    <s v="MORTGAGE"/>
    <n v="0.23"/>
    <n v="0.94"/>
    <n v="38999.160000000003"/>
    <n v="0"/>
    <n v="29"/>
    <n v="4879.1600000000035"/>
  </r>
  <r>
    <x v="480"/>
    <x v="161"/>
    <s v="B0481"/>
    <x v="0"/>
    <n v="31027"/>
    <n v="7.8"/>
    <n v="60"/>
    <x v="0"/>
    <x v="4"/>
    <x v="0"/>
    <n v="74254"/>
    <s v="OWN"/>
    <n v="0.42"/>
    <n v="0.61"/>
    <n v="33447.11"/>
    <n v="0"/>
    <n v="25"/>
    <n v="2420.1100000000006"/>
  </r>
  <r>
    <x v="481"/>
    <x v="391"/>
    <s v="B0482"/>
    <x v="0"/>
    <n v="8005"/>
    <n v="11.8"/>
    <n v="60"/>
    <x v="0"/>
    <x v="2"/>
    <x v="4"/>
    <n v="68225"/>
    <s v="RENT"/>
    <n v="0.47"/>
    <n v="0.73"/>
    <n v="8949.59"/>
    <n v="0"/>
    <n v="25"/>
    <n v="944.59000000000015"/>
  </r>
  <r>
    <x v="482"/>
    <x v="392"/>
    <s v="B0483"/>
    <x v="6"/>
    <n v="1956"/>
    <n v="8.3000000000000007"/>
    <n v="36"/>
    <x v="1"/>
    <x v="4"/>
    <x v="2"/>
    <n v="134383"/>
    <s v="RENT"/>
    <n v="0.24"/>
    <n v="0.91"/>
    <n v="899.87"/>
    <n v="0"/>
    <n v="52"/>
    <n v="-1056.1300000000001"/>
  </r>
  <r>
    <x v="483"/>
    <x v="393"/>
    <s v="B0484"/>
    <x v="9"/>
    <n v="35839"/>
    <n v="8.4"/>
    <n v="36"/>
    <x v="1"/>
    <x v="1"/>
    <x v="3"/>
    <n v="42453"/>
    <s v="MORTGAGE"/>
    <n v="0.22"/>
    <n v="0.85"/>
    <n v="15026.66"/>
    <n v="0"/>
    <n v="54"/>
    <n v="-20812.34"/>
  </r>
  <r>
    <x v="484"/>
    <x v="239"/>
    <s v="B0485"/>
    <x v="1"/>
    <n v="9595"/>
    <n v="24"/>
    <n v="60"/>
    <x v="0"/>
    <x v="0"/>
    <x v="4"/>
    <n v="48814"/>
    <s v="RENT"/>
    <n v="0.18"/>
    <n v="0.72"/>
    <n v="11897.8"/>
    <n v="0"/>
    <n v="33"/>
    <n v="2302.7999999999993"/>
  </r>
  <r>
    <x v="485"/>
    <x v="394"/>
    <s v="B0486"/>
    <x v="3"/>
    <n v="13803"/>
    <n v="13.9"/>
    <n v="36"/>
    <x v="2"/>
    <x v="0"/>
    <x v="4"/>
    <n v="48263"/>
    <s v="MORTGAGE"/>
    <n v="0.37"/>
    <n v="0.93"/>
    <n v="0"/>
    <n v="0"/>
    <n v="34"/>
    <n v="-13803"/>
  </r>
  <r>
    <x v="486"/>
    <x v="381"/>
    <s v="B0487"/>
    <x v="2"/>
    <n v="26963"/>
    <n v="20.8"/>
    <n v="36"/>
    <x v="0"/>
    <x v="6"/>
    <x v="4"/>
    <n v="107694"/>
    <s v="RENT"/>
    <n v="0.23"/>
    <n v="0.53"/>
    <n v="32571.3"/>
    <n v="0"/>
    <n v="50"/>
    <n v="5608.2999999999993"/>
  </r>
  <r>
    <x v="487"/>
    <x v="395"/>
    <s v="B0488"/>
    <x v="8"/>
    <n v="37221"/>
    <n v="17.8"/>
    <n v="60"/>
    <x v="4"/>
    <x v="1"/>
    <x v="2"/>
    <n v="45735"/>
    <s v="MORTGAGE"/>
    <n v="0.5"/>
    <n v="0.92"/>
    <n v="0"/>
    <n v="0"/>
    <n v="29"/>
    <n v="-37221"/>
  </r>
  <r>
    <x v="488"/>
    <x v="396"/>
    <s v="B0489"/>
    <x v="3"/>
    <n v="34723"/>
    <n v="18.5"/>
    <n v="60"/>
    <x v="4"/>
    <x v="4"/>
    <x v="4"/>
    <n v="45830"/>
    <s v="RENT"/>
    <n v="0.23"/>
    <n v="0.52"/>
    <n v="0"/>
    <n v="0"/>
    <n v="53"/>
    <n v="-34723"/>
  </r>
  <r>
    <x v="489"/>
    <x v="397"/>
    <s v="B0490"/>
    <x v="9"/>
    <n v="16282"/>
    <n v="7.6"/>
    <n v="36"/>
    <x v="0"/>
    <x v="2"/>
    <x v="4"/>
    <n v="77893"/>
    <s v="RENT"/>
    <n v="0.26"/>
    <n v="0.75"/>
    <n v="17519.43"/>
    <n v="0"/>
    <n v="27"/>
    <n v="1237.4300000000003"/>
  </r>
  <r>
    <x v="490"/>
    <x v="143"/>
    <s v="B0491"/>
    <x v="9"/>
    <n v="5703"/>
    <n v="9.6999999999999993"/>
    <n v="36"/>
    <x v="0"/>
    <x v="2"/>
    <x v="3"/>
    <n v="74673"/>
    <s v="OWN"/>
    <n v="0.34"/>
    <n v="0.9"/>
    <n v="6256.19"/>
    <n v="0"/>
    <n v="49"/>
    <n v="553.1899999999996"/>
  </r>
  <r>
    <x v="491"/>
    <x v="66"/>
    <s v="B0492"/>
    <x v="5"/>
    <n v="7563"/>
    <n v="20.7"/>
    <n v="60"/>
    <x v="0"/>
    <x v="3"/>
    <x v="2"/>
    <n v="119462"/>
    <s v="OWN"/>
    <n v="0.42"/>
    <n v="0.62"/>
    <n v="9128.5400000000009"/>
    <n v="0"/>
    <n v="31"/>
    <n v="1565.5400000000009"/>
  </r>
  <r>
    <x v="492"/>
    <x v="264"/>
    <s v="B0493"/>
    <x v="5"/>
    <n v="26849"/>
    <n v="24.4"/>
    <n v="36"/>
    <x v="1"/>
    <x v="4"/>
    <x v="2"/>
    <n v="75066"/>
    <s v="OWN"/>
    <n v="0.28999999999999998"/>
    <n v="0.71"/>
    <n v="2888.35"/>
    <n v="0"/>
    <n v="54"/>
    <n v="-23960.65"/>
  </r>
  <r>
    <x v="493"/>
    <x v="268"/>
    <s v="B0494"/>
    <x v="3"/>
    <n v="32860"/>
    <n v="10.3"/>
    <n v="36"/>
    <x v="0"/>
    <x v="0"/>
    <x v="4"/>
    <n v="130315"/>
    <s v="OWN"/>
    <n v="0.27"/>
    <n v="0.65"/>
    <n v="36244.58"/>
    <n v="0"/>
    <n v="34"/>
    <n v="3384.5800000000017"/>
  </r>
  <r>
    <x v="494"/>
    <x v="246"/>
    <s v="B0495"/>
    <x v="1"/>
    <n v="32585"/>
    <n v="10.4"/>
    <n v="60"/>
    <x v="2"/>
    <x v="5"/>
    <x v="2"/>
    <n v="33373"/>
    <s v="OWN"/>
    <n v="0.5"/>
    <n v="0.93"/>
    <n v="0"/>
    <n v="0"/>
    <n v="40"/>
    <n v="-32585"/>
  </r>
  <r>
    <x v="495"/>
    <x v="398"/>
    <s v="B0496"/>
    <x v="6"/>
    <n v="23015"/>
    <n v="14.5"/>
    <n v="60"/>
    <x v="1"/>
    <x v="1"/>
    <x v="1"/>
    <n v="40335"/>
    <s v="OWN"/>
    <n v="0.1"/>
    <n v="0.87"/>
    <n v="11485.91"/>
    <n v="0"/>
    <n v="24"/>
    <n v="-11529.09"/>
  </r>
  <r>
    <x v="496"/>
    <x v="399"/>
    <s v="B0497"/>
    <x v="5"/>
    <n v="13003"/>
    <n v="24.7"/>
    <n v="36"/>
    <x v="0"/>
    <x v="0"/>
    <x v="2"/>
    <n v="53741"/>
    <s v="MORTGAGE"/>
    <n v="0.46"/>
    <n v="0.82"/>
    <n v="16214.74"/>
    <n v="0"/>
    <n v="22"/>
    <n v="3211.74"/>
  </r>
  <r>
    <x v="497"/>
    <x v="400"/>
    <s v="B0498"/>
    <x v="8"/>
    <n v="27958"/>
    <n v="10.4"/>
    <n v="36"/>
    <x v="0"/>
    <x v="6"/>
    <x v="2"/>
    <n v="40692"/>
    <s v="MORTGAGE"/>
    <n v="0.16"/>
    <n v="0.76"/>
    <n v="30865.63"/>
    <n v="0"/>
    <n v="32"/>
    <n v="2907.630000000001"/>
  </r>
  <r>
    <x v="498"/>
    <x v="401"/>
    <s v="B0499"/>
    <x v="8"/>
    <n v="27017"/>
    <n v="13.1"/>
    <n v="36"/>
    <x v="1"/>
    <x v="0"/>
    <x v="2"/>
    <n v="77295"/>
    <s v="OWN"/>
    <n v="0.41"/>
    <n v="0.87"/>
    <n v="4494.63"/>
    <n v="0"/>
    <n v="30"/>
    <n v="-22522.37"/>
  </r>
  <r>
    <x v="499"/>
    <x v="402"/>
    <s v="B0500"/>
    <x v="6"/>
    <n v="12171"/>
    <n v="22.8"/>
    <n v="60"/>
    <x v="0"/>
    <x v="5"/>
    <x v="0"/>
    <n v="75541"/>
    <s v="MORTGAGE"/>
    <n v="0.35"/>
    <n v="0.68"/>
    <n v="14945.99"/>
    <n v="0"/>
    <n v="24"/>
    <n v="2774.99"/>
  </r>
  <r>
    <x v="500"/>
    <x v="403"/>
    <s v="B0501"/>
    <x v="7"/>
    <n v="13201"/>
    <n v="5.0999999999999996"/>
    <n v="36"/>
    <x v="1"/>
    <x v="4"/>
    <x v="0"/>
    <n v="64057"/>
    <s v="OWN"/>
    <n v="0.24"/>
    <n v="0.7"/>
    <n v="4962.1499999999996"/>
    <n v="0"/>
    <n v="44"/>
    <n v="-8238.85"/>
  </r>
  <r>
    <x v="501"/>
    <x v="245"/>
    <s v="B0502"/>
    <x v="7"/>
    <n v="30426"/>
    <n v="5.8"/>
    <n v="36"/>
    <x v="0"/>
    <x v="1"/>
    <x v="0"/>
    <n v="96983"/>
    <s v="MORTGAGE"/>
    <n v="0.45"/>
    <n v="0.83"/>
    <n v="32190.71"/>
    <n v="0"/>
    <n v="24"/>
    <n v="1764.7099999999991"/>
  </r>
  <r>
    <x v="502"/>
    <x v="404"/>
    <s v="B0503"/>
    <x v="9"/>
    <n v="18778"/>
    <n v="17.100000000000001"/>
    <n v="60"/>
    <x v="0"/>
    <x v="4"/>
    <x v="2"/>
    <n v="49583"/>
    <s v="RENT"/>
    <n v="0.11"/>
    <n v="0.66"/>
    <n v="21989.040000000001"/>
    <n v="0"/>
    <n v="34"/>
    <n v="3211.0400000000009"/>
  </r>
  <r>
    <x v="503"/>
    <x v="405"/>
    <s v="B0504"/>
    <x v="5"/>
    <n v="22116"/>
    <n v="23.1"/>
    <n v="60"/>
    <x v="0"/>
    <x v="6"/>
    <x v="1"/>
    <n v="52765"/>
    <s v="MORTGAGE"/>
    <n v="0.19"/>
    <n v="0.53"/>
    <n v="27224.799999999999"/>
    <n v="0"/>
    <n v="44"/>
    <n v="5108.7999999999993"/>
  </r>
  <r>
    <x v="504"/>
    <x v="406"/>
    <s v="B0505"/>
    <x v="0"/>
    <n v="34297"/>
    <n v="9.8000000000000007"/>
    <n v="36"/>
    <x v="1"/>
    <x v="5"/>
    <x v="2"/>
    <n v="89287"/>
    <s v="MORTGAGE"/>
    <n v="0.33"/>
    <n v="0.53"/>
    <n v="15729.14"/>
    <n v="0"/>
    <n v="22"/>
    <n v="-18567.86"/>
  </r>
  <r>
    <x v="505"/>
    <x v="332"/>
    <s v="B0506"/>
    <x v="3"/>
    <n v="20342"/>
    <n v="14.4"/>
    <n v="60"/>
    <x v="0"/>
    <x v="6"/>
    <x v="4"/>
    <n v="53906"/>
    <s v="MORTGAGE"/>
    <n v="0.24"/>
    <n v="0.55000000000000004"/>
    <n v="23271.25"/>
    <n v="0"/>
    <n v="34"/>
    <n v="2929.25"/>
  </r>
  <r>
    <x v="506"/>
    <x v="322"/>
    <s v="B0507"/>
    <x v="4"/>
    <n v="28490"/>
    <n v="14"/>
    <n v="60"/>
    <x v="1"/>
    <x v="3"/>
    <x v="1"/>
    <n v="115103"/>
    <s v="RENT"/>
    <n v="0.34"/>
    <n v="0.89"/>
    <n v="4446.13"/>
    <n v="0"/>
    <n v="53"/>
    <n v="-24043.87"/>
  </r>
  <r>
    <x v="507"/>
    <x v="407"/>
    <s v="B0508"/>
    <x v="6"/>
    <n v="20975"/>
    <n v="14.5"/>
    <n v="36"/>
    <x v="0"/>
    <x v="1"/>
    <x v="0"/>
    <n v="109675"/>
    <s v="OWN"/>
    <n v="0.11"/>
    <n v="0.71"/>
    <n v="24016.38"/>
    <n v="0"/>
    <n v="33"/>
    <n v="3041.380000000001"/>
  </r>
  <r>
    <x v="508"/>
    <x v="408"/>
    <s v="B0509"/>
    <x v="9"/>
    <n v="27723"/>
    <n v="17.5"/>
    <n v="60"/>
    <x v="1"/>
    <x v="3"/>
    <x v="3"/>
    <n v="76525"/>
    <s v="MORTGAGE"/>
    <n v="0.15"/>
    <n v="0.82"/>
    <n v="12716.99"/>
    <n v="0"/>
    <n v="38"/>
    <n v="-15006.01"/>
  </r>
  <r>
    <x v="509"/>
    <x v="409"/>
    <s v="B0510"/>
    <x v="0"/>
    <n v="24279"/>
    <n v="14.4"/>
    <n v="60"/>
    <x v="1"/>
    <x v="0"/>
    <x v="1"/>
    <n v="68230"/>
    <s v="MORTGAGE"/>
    <n v="0.15"/>
    <n v="0.68"/>
    <n v="4595.21"/>
    <n v="0"/>
    <n v="32"/>
    <n v="-19683.79"/>
  </r>
  <r>
    <x v="510"/>
    <x v="410"/>
    <s v="B0511"/>
    <x v="5"/>
    <n v="13765"/>
    <n v="13.9"/>
    <n v="36"/>
    <x v="0"/>
    <x v="4"/>
    <x v="0"/>
    <n v="147904"/>
    <s v="RENT"/>
    <n v="0.18"/>
    <n v="0.62"/>
    <n v="15678.34"/>
    <n v="0"/>
    <n v="27"/>
    <n v="1913.3400000000001"/>
  </r>
  <r>
    <x v="511"/>
    <x v="83"/>
    <s v="B0512"/>
    <x v="0"/>
    <n v="12561"/>
    <n v="14.5"/>
    <n v="60"/>
    <x v="1"/>
    <x v="0"/>
    <x v="1"/>
    <n v="49520"/>
    <s v="OWN"/>
    <n v="0.28000000000000003"/>
    <n v="0.66"/>
    <n v="6147.18"/>
    <n v="0"/>
    <n v="55"/>
    <n v="-6413.82"/>
  </r>
  <r>
    <x v="512"/>
    <x v="411"/>
    <s v="B0513"/>
    <x v="0"/>
    <n v="1525"/>
    <n v="16.8"/>
    <n v="36"/>
    <x v="0"/>
    <x v="4"/>
    <x v="1"/>
    <n v="115238"/>
    <s v="MORTGAGE"/>
    <n v="0.4"/>
    <n v="0.86"/>
    <n v="1781.2"/>
    <n v="0"/>
    <n v="32"/>
    <n v="256.20000000000005"/>
  </r>
  <r>
    <x v="513"/>
    <x v="412"/>
    <s v="B0514"/>
    <x v="6"/>
    <n v="23861"/>
    <n v="15.7"/>
    <n v="36"/>
    <x v="0"/>
    <x v="6"/>
    <x v="2"/>
    <n v="81934"/>
    <s v="RENT"/>
    <n v="0.46"/>
    <n v="0.78"/>
    <n v="27607.18"/>
    <n v="0"/>
    <n v="39"/>
    <n v="3746.1800000000003"/>
  </r>
  <r>
    <x v="514"/>
    <x v="413"/>
    <s v="B0515"/>
    <x v="9"/>
    <n v="34142"/>
    <n v="22.1"/>
    <n v="60"/>
    <x v="0"/>
    <x v="0"/>
    <x v="4"/>
    <n v="55566"/>
    <s v="OWN"/>
    <n v="0.43"/>
    <n v="0.92"/>
    <n v="41687.379999999997"/>
    <n v="0"/>
    <n v="24"/>
    <n v="7545.3799999999974"/>
  </r>
  <r>
    <x v="515"/>
    <x v="161"/>
    <s v="B0516"/>
    <x v="1"/>
    <n v="27916"/>
    <n v="6"/>
    <n v="60"/>
    <x v="1"/>
    <x v="5"/>
    <x v="3"/>
    <n v="103193"/>
    <s v="OWN"/>
    <n v="0.18"/>
    <n v="0.81"/>
    <n v="4929.04"/>
    <n v="0"/>
    <n v="25"/>
    <n v="-22986.959999999999"/>
  </r>
  <r>
    <x v="516"/>
    <x v="414"/>
    <s v="B0517"/>
    <x v="8"/>
    <n v="5648"/>
    <n v="21.7"/>
    <n v="60"/>
    <x v="3"/>
    <x v="5"/>
    <x v="0"/>
    <n v="133224"/>
    <s v="MORTGAGE"/>
    <n v="0.28000000000000003"/>
    <n v="0.76"/>
    <n v="2180.3000000000002"/>
    <n v="1908.91"/>
    <n v="41"/>
    <n v="-1558.79"/>
  </r>
  <r>
    <x v="517"/>
    <x v="409"/>
    <s v="B0518"/>
    <x v="3"/>
    <n v="36133"/>
    <n v="21.9"/>
    <n v="36"/>
    <x v="1"/>
    <x v="5"/>
    <x v="1"/>
    <n v="60134"/>
    <s v="MORTGAGE"/>
    <n v="0.18"/>
    <n v="0.77"/>
    <n v="2677.28"/>
    <n v="0"/>
    <n v="32"/>
    <n v="-33455.72"/>
  </r>
  <r>
    <x v="518"/>
    <x v="151"/>
    <s v="B0519"/>
    <x v="9"/>
    <n v="31523"/>
    <n v="10.7"/>
    <n v="60"/>
    <x v="0"/>
    <x v="5"/>
    <x v="3"/>
    <n v="40345"/>
    <s v="MORTGAGE"/>
    <n v="0.21"/>
    <n v="0.92"/>
    <n v="34895.96"/>
    <n v="0"/>
    <n v="31"/>
    <n v="3372.9599999999991"/>
  </r>
  <r>
    <x v="519"/>
    <x v="415"/>
    <s v="B0520"/>
    <x v="4"/>
    <n v="30052"/>
    <n v="14.3"/>
    <n v="36"/>
    <x v="1"/>
    <x v="6"/>
    <x v="1"/>
    <n v="71185"/>
    <s v="MORTGAGE"/>
    <n v="0.3"/>
    <n v="0.85"/>
    <n v="11094.37"/>
    <n v="0"/>
    <n v="26"/>
    <n v="-18957.629999999997"/>
  </r>
  <r>
    <x v="520"/>
    <x v="416"/>
    <s v="B0521"/>
    <x v="0"/>
    <n v="35414"/>
    <n v="13.8"/>
    <n v="60"/>
    <x v="0"/>
    <x v="0"/>
    <x v="4"/>
    <n v="145464"/>
    <s v="RENT"/>
    <n v="0.13"/>
    <n v="0.51"/>
    <n v="40301.129999999997"/>
    <n v="0"/>
    <n v="26"/>
    <n v="4887.1299999999974"/>
  </r>
  <r>
    <x v="521"/>
    <x v="417"/>
    <s v="B0522"/>
    <x v="1"/>
    <n v="33781"/>
    <n v="9.4"/>
    <n v="60"/>
    <x v="3"/>
    <x v="4"/>
    <x v="3"/>
    <n v="122949"/>
    <s v="RENT"/>
    <n v="0.19"/>
    <n v="0.74"/>
    <n v="8770.67"/>
    <n v="14712.11"/>
    <n v="43"/>
    <n v="-10298.220000000001"/>
  </r>
  <r>
    <x v="522"/>
    <x v="418"/>
    <s v="B0523"/>
    <x v="6"/>
    <n v="5599"/>
    <n v="12.9"/>
    <n v="60"/>
    <x v="0"/>
    <x v="5"/>
    <x v="0"/>
    <n v="100744"/>
    <s v="MORTGAGE"/>
    <n v="0.47"/>
    <n v="0.81"/>
    <n v="6321.27"/>
    <n v="0"/>
    <n v="27"/>
    <n v="722.27000000000044"/>
  </r>
  <r>
    <x v="523"/>
    <x v="419"/>
    <s v="B0524"/>
    <x v="2"/>
    <n v="36046"/>
    <n v="5.9"/>
    <n v="36"/>
    <x v="2"/>
    <x v="1"/>
    <x v="1"/>
    <n v="63455"/>
    <s v="OWN"/>
    <n v="0.28999999999999998"/>
    <n v="0.84"/>
    <n v="0"/>
    <n v="0"/>
    <n v="48"/>
    <n v="-36046"/>
  </r>
  <r>
    <x v="524"/>
    <x v="420"/>
    <s v="B0525"/>
    <x v="3"/>
    <n v="36923"/>
    <n v="10.6"/>
    <n v="60"/>
    <x v="1"/>
    <x v="4"/>
    <x v="4"/>
    <n v="145217"/>
    <s v="MORTGAGE"/>
    <n v="0.28000000000000003"/>
    <n v="0.6"/>
    <n v="9786.24"/>
    <n v="0"/>
    <n v="33"/>
    <n v="-27136.760000000002"/>
  </r>
  <r>
    <x v="525"/>
    <x v="421"/>
    <s v="B0526"/>
    <x v="3"/>
    <n v="4814"/>
    <n v="21.3"/>
    <n v="60"/>
    <x v="1"/>
    <x v="6"/>
    <x v="3"/>
    <n v="58018"/>
    <s v="OWN"/>
    <n v="0.11"/>
    <n v="0.89"/>
    <n v="724.86"/>
    <n v="0"/>
    <n v="41"/>
    <n v="-4089.14"/>
  </r>
  <r>
    <x v="526"/>
    <x v="422"/>
    <s v="B0527"/>
    <x v="8"/>
    <n v="36984"/>
    <n v="10.7"/>
    <n v="36"/>
    <x v="1"/>
    <x v="4"/>
    <x v="1"/>
    <n v="84219"/>
    <s v="OWN"/>
    <n v="0.2"/>
    <n v="0.93"/>
    <n v="13592.29"/>
    <n v="0"/>
    <n v="56"/>
    <n v="-23391.71"/>
  </r>
  <r>
    <x v="527"/>
    <x v="390"/>
    <s v="B0528"/>
    <x v="2"/>
    <n v="27616"/>
    <n v="21.4"/>
    <n v="36"/>
    <x v="0"/>
    <x v="4"/>
    <x v="1"/>
    <n v="75991"/>
    <s v="OWN"/>
    <n v="0.45"/>
    <n v="0.61"/>
    <n v="33525.82"/>
    <n v="0"/>
    <n v="29"/>
    <n v="5909.82"/>
  </r>
  <r>
    <x v="528"/>
    <x v="200"/>
    <s v="B0529"/>
    <x v="5"/>
    <n v="3113"/>
    <n v="15.6"/>
    <n v="60"/>
    <x v="1"/>
    <x v="0"/>
    <x v="0"/>
    <n v="103616"/>
    <s v="RENT"/>
    <n v="0.17"/>
    <n v="0.9"/>
    <n v="422.95"/>
    <n v="0"/>
    <n v="30"/>
    <n v="-2690.05"/>
  </r>
  <r>
    <x v="529"/>
    <x v="262"/>
    <s v="B0530"/>
    <x v="2"/>
    <n v="14760"/>
    <n v="22.6"/>
    <n v="60"/>
    <x v="0"/>
    <x v="5"/>
    <x v="4"/>
    <n v="117438"/>
    <s v="OWN"/>
    <n v="0.27"/>
    <n v="0.54"/>
    <n v="18095.759999999998"/>
    <n v="0"/>
    <n v="27"/>
    <n v="3335.7599999999984"/>
  </r>
  <r>
    <x v="530"/>
    <x v="100"/>
    <s v="B0531"/>
    <x v="0"/>
    <n v="22927"/>
    <n v="16.5"/>
    <n v="60"/>
    <x v="1"/>
    <x v="1"/>
    <x v="2"/>
    <n v="146841"/>
    <s v="OWN"/>
    <n v="0.11"/>
    <n v="0.53"/>
    <n v="6850.1"/>
    <n v="0"/>
    <n v="22"/>
    <n v="-16076.9"/>
  </r>
  <r>
    <x v="531"/>
    <x v="305"/>
    <s v="B0532"/>
    <x v="0"/>
    <n v="21939"/>
    <n v="5.6"/>
    <n v="36"/>
    <x v="1"/>
    <x v="0"/>
    <x v="1"/>
    <n v="39486"/>
    <s v="RENT"/>
    <n v="0.28999999999999998"/>
    <n v="0.56000000000000005"/>
    <n v="3597.13"/>
    <n v="0"/>
    <n v="23"/>
    <n v="-18341.87"/>
  </r>
  <r>
    <x v="532"/>
    <x v="423"/>
    <s v="B0533"/>
    <x v="0"/>
    <n v="33419"/>
    <n v="18.5"/>
    <n v="36"/>
    <x v="3"/>
    <x v="4"/>
    <x v="3"/>
    <n v="68862"/>
    <s v="OWN"/>
    <n v="0.11"/>
    <n v="0.53"/>
    <n v="12922.67"/>
    <n v="11291.82"/>
    <n v="44"/>
    <n v="-9204.510000000002"/>
  </r>
  <r>
    <x v="533"/>
    <x v="424"/>
    <s v="B0534"/>
    <x v="0"/>
    <n v="13588"/>
    <n v="5.9"/>
    <n v="36"/>
    <x v="0"/>
    <x v="6"/>
    <x v="0"/>
    <n v="88870"/>
    <s v="OWN"/>
    <n v="0.43"/>
    <n v="0.88"/>
    <n v="14389.69"/>
    <n v="0"/>
    <n v="20"/>
    <n v="801.69000000000051"/>
  </r>
  <r>
    <x v="534"/>
    <x v="425"/>
    <s v="B0535"/>
    <x v="9"/>
    <n v="37142"/>
    <n v="14"/>
    <n v="36"/>
    <x v="0"/>
    <x v="4"/>
    <x v="0"/>
    <n v="116694"/>
    <s v="MORTGAGE"/>
    <n v="0.43"/>
    <n v="0.53"/>
    <n v="42341.88"/>
    <n v="0"/>
    <n v="51"/>
    <n v="5199.8799999999974"/>
  </r>
  <r>
    <x v="535"/>
    <x v="426"/>
    <s v="B0536"/>
    <x v="3"/>
    <n v="34397"/>
    <n v="23.6"/>
    <n v="60"/>
    <x v="0"/>
    <x v="0"/>
    <x v="1"/>
    <n v="135996"/>
    <s v="OWN"/>
    <n v="0.42"/>
    <n v="0.62"/>
    <n v="42514.69"/>
    <n v="0"/>
    <n v="49"/>
    <n v="8117.6900000000023"/>
  </r>
  <r>
    <x v="536"/>
    <x v="345"/>
    <s v="B0537"/>
    <x v="2"/>
    <n v="17653"/>
    <n v="8.3000000000000007"/>
    <n v="36"/>
    <x v="1"/>
    <x v="1"/>
    <x v="1"/>
    <n v="73856"/>
    <s v="OWN"/>
    <n v="0.21"/>
    <n v="0.55000000000000004"/>
    <n v="1110.0899999999999"/>
    <n v="0"/>
    <n v="50"/>
    <n v="-16542.91"/>
  </r>
  <r>
    <x v="537"/>
    <x v="427"/>
    <s v="B0538"/>
    <x v="3"/>
    <n v="11831"/>
    <n v="12.8"/>
    <n v="36"/>
    <x v="0"/>
    <x v="0"/>
    <x v="1"/>
    <n v="131407"/>
    <s v="OWN"/>
    <n v="0.43"/>
    <n v="0.63"/>
    <n v="13345.37"/>
    <n v="0"/>
    <n v="28"/>
    <n v="1514.3700000000008"/>
  </r>
  <r>
    <x v="538"/>
    <x v="428"/>
    <s v="B0539"/>
    <x v="4"/>
    <n v="6724"/>
    <n v="19.600000000000001"/>
    <n v="36"/>
    <x v="0"/>
    <x v="2"/>
    <x v="2"/>
    <n v="130744"/>
    <s v="OWN"/>
    <n v="0.32"/>
    <n v="0.54"/>
    <n v="8041.9"/>
    <n v="0"/>
    <n v="54"/>
    <n v="1317.8999999999996"/>
  </r>
  <r>
    <x v="539"/>
    <x v="429"/>
    <s v="B0540"/>
    <x v="2"/>
    <n v="12083"/>
    <n v="22.6"/>
    <n v="60"/>
    <x v="1"/>
    <x v="0"/>
    <x v="1"/>
    <n v="116055"/>
    <s v="OWN"/>
    <n v="0.25"/>
    <n v="0.8"/>
    <n v="1690.14"/>
    <n v="0"/>
    <n v="29"/>
    <n v="-10392.86"/>
  </r>
  <r>
    <x v="540"/>
    <x v="104"/>
    <s v="B0541"/>
    <x v="9"/>
    <n v="20816"/>
    <n v="18.399999999999999"/>
    <n v="60"/>
    <x v="1"/>
    <x v="1"/>
    <x v="4"/>
    <n v="61379"/>
    <s v="RENT"/>
    <n v="0.35"/>
    <n v="0.56000000000000005"/>
    <n v="3310.57"/>
    <n v="0"/>
    <n v="30"/>
    <n v="-17505.43"/>
  </r>
  <r>
    <x v="541"/>
    <x v="430"/>
    <s v="B0542"/>
    <x v="4"/>
    <n v="7276"/>
    <n v="10.199999999999999"/>
    <n v="36"/>
    <x v="0"/>
    <x v="5"/>
    <x v="3"/>
    <n v="94729"/>
    <s v="OWN"/>
    <n v="0.1"/>
    <n v="0.88"/>
    <n v="8018.15"/>
    <n v="0"/>
    <n v="33"/>
    <n v="742.14999999999964"/>
  </r>
  <r>
    <x v="542"/>
    <x v="431"/>
    <s v="B0543"/>
    <x v="3"/>
    <n v="39663"/>
    <n v="18.5"/>
    <n v="36"/>
    <x v="0"/>
    <x v="6"/>
    <x v="1"/>
    <n v="58378"/>
    <s v="OWN"/>
    <n v="0.16"/>
    <n v="0.87"/>
    <n v="47000.66"/>
    <n v="0"/>
    <n v="53"/>
    <n v="7337.6600000000035"/>
  </r>
  <r>
    <x v="543"/>
    <x v="21"/>
    <s v="B0544"/>
    <x v="4"/>
    <n v="14994"/>
    <n v="10.9"/>
    <n v="60"/>
    <x v="1"/>
    <x v="0"/>
    <x v="2"/>
    <n v="135428"/>
    <s v="RENT"/>
    <n v="0.4"/>
    <n v="0.51"/>
    <n v="3543.54"/>
    <n v="0"/>
    <n v="39"/>
    <n v="-11450.46"/>
  </r>
  <r>
    <x v="544"/>
    <x v="140"/>
    <s v="B0545"/>
    <x v="8"/>
    <n v="24499"/>
    <n v="19.399999999999999"/>
    <n v="60"/>
    <x v="0"/>
    <x v="1"/>
    <x v="3"/>
    <n v="84353"/>
    <s v="RENT"/>
    <n v="0.2"/>
    <n v="0.9"/>
    <n v="29251.81"/>
    <n v="0"/>
    <n v="43"/>
    <n v="4752.8100000000013"/>
  </r>
  <r>
    <x v="545"/>
    <x v="432"/>
    <s v="B0546"/>
    <x v="4"/>
    <n v="24040"/>
    <n v="24.1"/>
    <n v="60"/>
    <x v="1"/>
    <x v="5"/>
    <x v="0"/>
    <n v="79996"/>
    <s v="OWN"/>
    <n v="0.34"/>
    <n v="0.51"/>
    <n v="3719.68"/>
    <n v="0"/>
    <n v="43"/>
    <n v="-20320.32"/>
  </r>
  <r>
    <x v="546"/>
    <x v="266"/>
    <s v="B0547"/>
    <x v="2"/>
    <n v="17959"/>
    <n v="19.399999999999999"/>
    <n v="60"/>
    <x v="0"/>
    <x v="5"/>
    <x v="1"/>
    <n v="44031"/>
    <s v="OWN"/>
    <n v="0.25"/>
    <n v="0.61"/>
    <n v="21443.05"/>
    <n v="0"/>
    <n v="29"/>
    <n v="3484.0499999999993"/>
  </r>
  <r>
    <x v="547"/>
    <x v="211"/>
    <s v="B0548"/>
    <x v="0"/>
    <n v="7099"/>
    <n v="22.3"/>
    <n v="60"/>
    <x v="3"/>
    <x v="5"/>
    <x v="3"/>
    <n v="110072"/>
    <s v="OWN"/>
    <n v="0.44"/>
    <n v="0.51"/>
    <n v="1756.33"/>
    <n v="874.52"/>
    <n v="39"/>
    <n v="-4468.1499999999996"/>
  </r>
  <r>
    <x v="548"/>
    <x v="383"/>
    <s v="B0549"/>
    <x v="0"/>
    <n v="20576"/>
    <n v="5"/>
    <n v="60"/>
    <x v="0"/>
    <x v="1"/>
    <x v="0"/>
    <n v="95982"/>
    <s v="MORTGAGE"/>
    <n v="0.48"/>
    <n v="0.65"/>
    <n v="21604.799999999999"/>
    <n v="0"/>
    <n v="40"/>
    <n v="1028.7999999999993"/>
  </r>
  <r>
    <x v="549"/>
    <x v="420"/>
    <s v="B0550"/>
    <x v="5"/>
    <n v="36946"/>
    <n v="19.399999999999999"/>
    <n v="60"/>
    <x v="0"/>
    <x v="2"/>
    <x v="2"/>
    <n v="66683"/>
    <s v="MORTGAGE"/>
    <n v="0.45"/>
    <n v="0.73"/>
    <n v="44113.52"/>
    <n v="0"/>
    <n v="33"/>
    <n v="7167.5199999999968"/>
  </r>
  <r>
    <x v="550"/>
    <x v="433"/>
    <s v="B0551"/>
    <x v="3"/>
    <n v="7116"/>
    <n v="21.6"/>
    <n v="60"/>
    <x v="1"/>
    <x v="0"/>
    <x v="4"/>
    <n v="144091"/>
    <s v="OWN"/>
    <n v="0.21"/>
    <n v="0.86"/>
    <n v="3149.61"/>
    <n v="0"/>
    <n v="31"/>
    <n v="-3966.39"/>
  </r>
  <r>
    <x v="551"/>
    <x v="434"/>
    <s v="B0552"/>
    <x v="8"/>
    <n v="16563"/>
    <n v="5.8"/>
    <n v="36"/>
    <x v="1"/>
    <x v="0"/>
    <x v="1"/>
    <n v="147797"/>
    <s v="RENT"/>
    <n v="0.18"/>
    <n v="0.65"/>
    <n v="6135.41"/>
    <n v="0"/>
    <n v="22"/>
    <n v="-10427.59"/>
  </r>
  <r>
    <x v="552"/>
    <x v="288"/>
    <s v="B0553"/>
    <x v="2"/>
    <n v="27788"/>
    <n v="22.4"/>
    <n v="36"/>
    <x v="0"/>
    <x v="6"/>
    <x v="4"/>
    <n v="47618"/>
    <s v="OWN"/>
    <n v="0.28999999999999998"/>
    <n v="0.82"/>
    <n v="34012.51"/>
    <n v="0"/>
    <n v="23"/>
    <n v="6224.510000000002"/>
  </r>
  <r>
    <x v="553"/>
    <x v="435"/>
    <s v="B0554"/>
    <x v="2"/>
    <n v="27928"/>
    <n v="10.1"/>
    <n v="36"/>
    <x v="1"/>
    <x v="0"/>
    <x v="2"/>
    <n v="36587"/>
    <s v="RENT"/>
    <n v="0.1"/>
    <n v="0.57999999999999996"/>
    <n v="8685.1299999999992"/>
    <n v="0"/>
    <n v="34"/>
    <n v="-19242.870000000003"/>
  </r>
  <r>
    <x v="554"/>
    <x v="379"/>
    <s v="B0555"/>
    <x v="6"/>
    <n v="37336"/>
    <n v="18.3"/>
    <n v="36"/>
    <x v="0"/>
    <x v="3"/>
    <x v="3"/>
    <n v="92790"/>
    <s v="RENT"/>
    <n v="0.11"/>
    <n v="0.84"/>
    <n v="44168.49"/>
    <n v="0"/>
    <n v="33"/>
    <n v="6832.489999999998"/>
  </r>
  <r>
    <x v="555"/>
    <x v="436"/>
    <s v="B0556"/>
    <x v="7"/>
    <n v="10847"/>
    <n v="21"/>
    <n v="36"/>
    <x v="3"/>
    <x v="5"/>
    <x v="3"/>
    <n v="61480"/>
    <s v="RENT"/>
    <n v="0.32"/>
    <n v="0.61"/>
    <n v="1374.33"/>
    <n v="4848.7"/>
    <n v="53"/>
    <n v="-4623.97"/>
  </r>
  <r>
    <x v="556"/>
    <x v="333"/>
    <s v="B0557"/>
    <x v="3"/>
    <n v="27155"/>
    <n v="18.3"/>
    <n v="36"/>
    <x v="1"/>
    <x v="1"/>
    <x v="2"/>
    <n v="128530"/>
    <s v="OWN"/>
    <n v="0.31"/>
    <n v="0.56000000000000005"/>
    <n v="9838.16"/>
    <n v="0"/>
    <n v="41"/>
    <n v="-17316.84"/>
  </r>
  <r>
    <x v="557"/>
    <x v="437"/>
    <s v="B0558"/>
    <x v="2"/>
    <n v="15135"/>
    <n v="6.8"/>
    <n v="60"/>
    <x v="0"/>
    <x v="0"/>
    <x v="2"/>
    <n v="50527"/>
    <s v="OWN"/>
    <n v="0.5"/>
    <n v="0.57999999999999996"/>
    <n v="16164.18"/>
    <n v="0"/>
    <n v="56"/>
    <n v="1029.1800000000003"/>
  </r>
  <r>
    <x v="558"/>
    <x v="249"/>
    <s v="B0559"/>
    <x v="1"/>
    <n v="18774"/>
    <n v="16.899999999999999"/>
    <n v="60"/>
    <x v="1"/>
    <x v="0"/>
    <x v="1"/>
    <n v="53569"/>
    <s v="RENT"/>
    <n v="0.18"/>
    <n v="0.57999999999999996"/>
    <n v="2344.62"/>
    <n v="0"/>
    <n v="54"/>
    <n v="-16429.38"/>
  </r>
  <r>
    <x v="559"/>
    <x v="239"/>
    <s v="B0560"/>
    <x v="2"/>
    <n v="2742"/>
    <n v="16"/>
    <n v="36"/>
    <x v="0"/>
    <x v="1"/>
    <x v="0"/>
    <n v="41151"/>
    <s v="MORTGAGE"/>
    <n v="0.2"/>
    <n v="0.73"/>
    <n v="3180.72"/>
    <n v="0"/>
    <n v="33"/>
    <n v="438.7199999999998"/>
  </r>
  <r>
    <x v="560"/>
    <x v="438"/>
    <s v="B0561"/>
    <x v="6"/>
    <n v="19309"/>
    <n v="23"/>
    <n v="36"/>
    <x v="0"/>
    <x v="2"/>
    <x v="4"/>
    <n v="101094"/>
    <s v="MORTGAGE"/>
    <n v="0.15"/>
    <n v="0.88"/>
    <n v="23750.07"/>
    <n v="0"/>
    <n v="32"/>
    <n v="4441.07"/>
  </r>
  <r>
    <x v="561"/>
    <x v="439"/>
    <s v="B0562"/>
    <x v="4"/>
    <n v="1619"/>
    <n v="13.1"/>
    <n v="60"/>
    <x v="2"/>
    <x v="3"/>
    <x v="4"/>
    <n v="89174"/>
    <s v="MORTGAGE"/>
    <n v="0.47"/>
    <n v="0.54"/>
    <n v="0"/>
    <n v="0"/>
    <n v="41"/>
    <n v="-1619"/>
  </r>
  <r>
    <x v="562"/>
    <x v="169"/>
    <s v="B0563"/>
    <x v="9"/>
    <n v="18658"/>
    <n v="11.4"/>
    <n v="60"/>
    <x v="1"/>
    <x v="0"/>
    <x v="3"/>
    <n v="74739"/>
    <s v="RENT"/>
    <n v="0.41"/>
    <n v="0.82"/>
    <n v="7535.32"/>
    <n v="0"/>
    <n v="27"/>
    <n v="-11122.68"/>
  </r>
  <r>
    <x v="563"/>
    <x v="283"/>
    <s v="B0564"/>
    <x v="9"/>
    <n v="35707"/>
    <n v="20"/>
    <n v="60"/>
    <x v="0"/>
    <x v="0"/>
    <x v="3"/>
    <n v="62954"/>
    <s v="OWN"/>
    <n v="0.43"/>
    <n v="0.79"/>
    <n v="42848.4"/>
    <n v="0"/>
    <n v="40"/>
    <n v="7141.4000000000015"/>
  </r>
  <r>
    <x v="564"/>
    <x v="440"/>
    <s v="B0565"/>
    <x v="1"/>
    <n v="21337"/>
    <n v="13.3"/>
    <n v="36"/>
    <x v="0"/>
    <x v="0"/>
    <x v="1"/>
    <n v="142984"/>
    <s v="RENT"/>
    <n v="0.46"/>
    <n v="0.89"/>
    <n v="24174.82"/>
    <n v="0"/>
    <n v="55"/>
    <n v="2837.8199999999997"/>
  </r>
  <r>
    <x v="565"/>
    <x v="441"/>
    <s v="B0566"/>
    <x v="1"/>
    <n v="17001"/>
    <n v="17.899999999999999"/>
    <n v="60"/>
    <x v="0"/>
    <x v="6"/>
    <x v="2"/>
    <n v="142863"/>
    <s v="MORTGAGE"/>
    <n v="0.31"/>
    <n v="0.61"/>
    <n v="20044.18"/>
    <n v="0"/>
    <n v="53"/>
    <n v="3043.1800000000003"/>
  </r>
  <r>
    <x v="566"/>
    <x v="287"/>
    <s v="B0567"/>
    <x v="5"/>
    <n v="1968"/>
    <n v="17.899999999999999"/>
    <n v="36"/>
    <x v="2"/>
    <x v="4"/>
    <x v="4"/>
    <n v="139373"/>
    <s v="OWN"/>
    <n v="0.28000000000000003"/>
    <n v="0.7"/>
    <n v="0"/>
    <n v="0"/>
    <n v="51"/>
    <n v="-1968"/>
  </r>
  <r>
    <x v="567"/>
    <x v="442"/>
    <s v="B0568"/>
    <x v="9"/>
    <n v="26892"/>
    <n v="22.8"/>
    <n v="36"/>
    <x v="0"/>
    <x v="0"/>
    <x v="1"/>
    <n v="65303"/>
    <s v="RENT"/>
    <n v="0.23"/>
    <n v="0.92"/>
    <n v="33023.379999999997"/>
    <n v="0"/>
    <n v="48"/>
    <n v="6131.3799999999974"/>
  </r>
  <r>
    <x v="568"/>
    <x v="443"/>
    <s v="B0569"/>
    <x v="4"/>
    <n v="26619"/>
    <n v="17"/>
    <n v="60"/>
    <x v="0"/>
    <x v="0"/>
    <x v="3"/>
    <n v="64700"/>
    <s v="RENT"/>
    <n v="0.34"/>
    <n v="0.8"/>
    <n v="31144.23"/>
    <n v="0"/>
    <n v="34"/>
    <n v="4525.2299999999996"/>
  </r>
  <r>
    <x v="569"/>
    <x v="197"/>
    <s v="B0570"/>
    <x v="9"/>
    <n v="1281"/>
    <n v="15"/>
    <n v="60"/>
    <x v="0"/>
    <x v="4"/>
    <x v="3"/>
    <n v="123036"/>
    <s v="MORTGAGE"/>
    <n v="0.28000000000000003"/>
    <n v="0.67"/>
    <n v="1473.15"/>
    <n v="0"/>
    <n v="42"/>
    <n v="192.15000000000009"/>
  </r>
  <r>
    <x v="570"/>
    <x v="444"/>
    <s v="B0571"/>
    <x v="7"/>
    <n v="28420"/>
    <n v="7.8"/>
    <n v="36"/>
    <x v="0"/>
    <x v="3"/>
    <x v="4"/>
    <n v="97568"/>
    <s v="RENT"/>
    <n v="0.28000000000000003"/>
    <n v="0.56000000000000005"/>
    <n v="30636.76"/>
    <n v="0"/>
    <n v="52"/>
    <n v="2216.7599999999984"/>
  </r>
  <r>
    <x v="571"/>
    <x v="433"/>
    <s v="B0572"/>
    <x v="3"/>
    <n v="16360"/>
    <n v="7.3"/>
    <n v="60"/>
    <x v="0"/>
    <x v="5"/>
    <x v="3"/>
    <n v="96788"/>
    <s v="OWN"/>
    <n v="0.47"/>
    <n v="0.62"/>
    <n v="17554.28"/>
    <n v="0"/>
    <n v="31"/>
    <n v="1194.2799999999988"/>
  </r>
  <r>
    <x v="572"/>
    <x v="445"/>
    <s v="B0573"/>
    <x v="9"/>
    <n v="2058"/>
    <n v="8.1"/>
    <n v="60"/>
    <x v="0"/>
    <x v="0"/>
    <x v="3"/>
    <n v="101045"/>
    <s v="MORTGAGE"/>
    <n v="0.49"/>
    <n v="0.76"/>
    <n v="2224.6999999999998"/>
    <n v="0"/>
    <n v="47"/>
    <n v="166.69999999999982"/>
  </r>
  <r>
    <x v="573"/>
    <x v="255"/>
    <s v="B0574"/>
    <x v="0"/>
    <n v="21677"/>
    <n v="8.4"/>
    <n v="36"/>
    <x v="0"/>
    <x v="4"/>
    <x v="0"/>
    <n v="67842"/>
    <s v="MORTGAGE"/>
    <n v="0.42"/>
    <n v="0.82"/>
    <n v="23497.87"/>
    <n v="0"/>
    <n v="21"/>
    <n v="1820.869999999999"/>
  </r>
  <r>
    <x v="574"/>
    <x v="446"/>
    <s v="B0575"/>
    <x v="5"/>
    <n v="11724"/>
    <n v="17.8"/>
    <n v="60"/>
    <x v="0"/>
    <x v="4"/>
    <x v="2"/>
    <n v="43900"/>
    <s v="OWN"/>
    <n v="0.4"/>
    <n v="0.56000000000000005"/>
    <n v="13810.87"/>
    <n v="0"/>
    <n v="48"/>
    <n v="2086.8700000000008"/>
  </r>
  <r>
    <x v="575"/>
    <x v="447"/>
    <s v="B0576"/>
    <x v="6"/>
    <n v="29404"/>
    <n v="19.8"/>
    <n v="36"/>
    <x v="3"/>
    <x v="0"/>
    <x v="3"/>
    <n v="110059"/>
    <s v="MORTGAGE"/>
    <n v="0.37"/>
    <n v="0.77"/>
    <n v="5146.2"/>
    <n v="7396.67"/>
    <n v="43"/>
    <n v="-16861.13"/>
  </r>
  <r>
    <x v="576"/>
    <x v="448"/>
    <s v="B0577"/>
    <x v="1"/>
    <n v="38946"/>
    <n v="15.6"/>
    <n v="36"/>
    <x v="0"/>
    <x v="0"/>
    <x v="0"/>
    <n v="31881"/>
    <s v="RENT"/>
    <n v="0.17"/>
    <n v="0.75"/>
    <n v="45021.58"/>
    <n v="0"/>
    <n v="23"/>
    <n v="6075.5800000000017"/>
  </r>
  <r>
    <x v="577"/>
    <x v="449"/>
    <s v="B0578"/>
    <x v="7"/>
    <n v="30856"/>
    <n v="21.6"/>
    <n v="60"/>
    <x v="1"/>
    <x v="1"/>
    <x v="1"/>
    <n v="63037"/>
    <s v="RENT"/>
    <n v="0.12"/>
    <n v="0.73"/>
    <n v="7333.61"/>
    <n v="0"/>
    <n v="31"/>
    <n v="-23522.39"/>
  </r>
  <r>
    <x v="578"/>
    <x v="145"/>
    <s v="B0579"/>
    <x v="1"/>
    <n v="10200"/>
    <n v="24.8"/>
    <n v="36"/>
    <x v="1"/>
    <x v="0"/>
    <x v="3"/>
    <n v="31630"/>
    <s v="MORTGAGE"/>
    <n v="0.38"/>
    <n v="0.81"/>
    <n v="2118.66"/>
    <n v="0"/>
    <n v="43"/>
    <n v="-8081.34"/>
  </r>
  <r>
    <x v="579"/>
    <x v="168"/>
    <s v="B0580"/>
    <x v="5"/>
    <n v="34997"/>
    <n v="21.4"/>
    <n v="36"/>
    <x v="1"/>
    <x v="0"/>
    <x v="1"/>
    <n v="50789"/>
    <s v="OWN"/>
    <n v="0.39"/>
    <n v="0.88"/>
    <n v="15275.01"/>
    <n v="0"/>
    <n v="35"/>
    <n v="-19721.989999999998"/>
  </r>
  <r>
    <x v="580"/>
    <x v="101"/>
    <s v="B0581"/>
    <x v="2"/>
    <n v="26611"/>
    <n v="18.899999999999999"/>
    <n v="60"/>
    <x v="3"/>
    <x v="4"/>
    <x v="3"/>
    <n v="118059"/>
    <s v="RENT"/>
    <n v="0.12"/>
    <n v="0.65"/>
    <n v="3671.34"/>
    <n v="13658.29"/>
    <n v="31"/>
    <n v="-9281.369999999999"/>
  </r>
  <r>
    <x v="581"/>
    <x v="450"/>
    <s v="B0582"/>
    <x v="7"/>
    <n v="36057"/>
    <n v="15.6"/>
    <n v="60"/>
    <x v="0"/>
    <x v="1"/>
    <x v="4"/>
    <n v="113494"/>
    <s v="OWN"/>
    <n v="0.47"/>
    <n v="0.9"/>
    <n v="41681.89"/>
    <n v="0"/>
    <n v="26"/>
    <n v="5624.8899999999994"/>
  </r>
  <r>
    <x v="582"/>
    <x v="427"/>
    <s v="B0583"/>
    <x v="8"/>
    <n v="2239"/>
    <n v="14"/>
    <n v="60"/>
    <x v="0"/>
    <x v="5"/>
    <x v="0"/>
    <n v="76151"/>
    <s v="RENT"/>
    <n v="0.14000000000000001"/>
    <n v="0.56999999999999995"/>
    <n v="2552.46"/>
    <n v="0"/>
    <n v="28"/>
    <n v="313.46000000000004"/>
  </r>
  <r>
    <x v="583"/>
    <x v="119"/>
    <s v="B0584"/>
    <x v="7"/>
    <n v="39138"/>
    <n v="6.7"/>
    <n v="36"/>
    <x v="0"/>
    <x v="1"/>
    <x v="0"/>
    <n v="78920"/>
    <s v="RENT"/>
    <n v="0.21"/>
    <n v="0.57999999999999996"/>
    <n v="41760.25"/>
    <n v="0"/>
    <n v="37"/>
    <n v="2622.25"/>
  </r>
  <r>
    <x v="584"/>
    <x v="451"/>
    <s v="B0585"/>
    <x v="5"/>
    <n v="1125"/>
    <n v="13"/>
    <n v="36"/>
    <x v="0"/>
    <x v="5"/>
    <x v="4"/>
    <n v="139388"/>
    <s v="MORTGAGE"/>
    <n v="0.37"/>
    <n v="0.62"/>
    <n v="1271.25"/>
    <n v="0"/>
    <n v="53"/>
    <n v="146.25"/>
  </r>
  <r>
    <x v="585"/>
    <x v="452"/>
    <s v="B0586"/>
    <x v="6"/>
    <n v="24857"/>
    <n v="23.2"/>
    <n v="60"/>
    <x v="1"/>
    <x v="1"/>
    <x v="2"/>
    <n v="97231"/>
    <s v="MORTGAGE"/>
    <n v="0.17"/>
    <n v="0.55000000000000004"/>
    <n v="7569.96"/>
    <n v="0"/>
    <n v="42"/>
    <n v="-17287.04"/>
  </r>
  <r>
    <x v="586"/>
    <x v="453"/>
    <s v="B0587"/>
    <x v="7"/>
    <n v="16398"/>
    <n v="21.2"/>
    <n v="36"/>
    <x v="1"/>
    <x v="0"/>
    <x v="0"/>
    <n v="147946"/>
    <s v="OWN"/>
    <n v="0.12"/>
    <n v="0.6"/>
    <n v="1868.19"/>
    <n v="0"/>
    <n v="53"/>
    <n v="-14529.81"/>
  </r>
  <r>
    <x v="587"/>
    <x v="66"/>
    <s v="B0588"/>
    <x v="5"/>
    <n v="7638"/>
    <n v="9.3000000000000007"/>
    <n v="60"/>
    <x v="3"/>
    <x v="2"/>
    <x v="1"/>
    <n v="110357"/>
    <s v="MORTGAGE"/>
    <n v="0.23"/>
    <n v="0.55000000000000004"/>
    <n v="2378.77"/>
    <n v="1767.84"/>
    <n v="31"/>
    <n v="-3491.3900000000003"/>
  </r>
  <r>
    <x v="588"/>
    <x v="454"/>
    <s v="B0589"/>
    <x v="4"/>
    <n v="7570"/>
    <n v="14.3"/>
    <n v="60"/>
    <x v="0"/>
    <x v="0"/>
    <x v="0"/>
    <n v="33262"/>
    <s v="RENT"/>
    <n v="0.41"/>
    <n v="0.87"/>
    <n v="8652.51"/>
    <n v="0"/>
    <n v="32"/>
    <n v="1082.5100000000002"/>
  </r>
  <r>
    <x v="589"/>
    <x v="10"/>
    <s v="B0590"/>
    <x v="3"/>
    <n v="4249"/>
    <n v="21.3"/>
    <n v="36"/>
    <x v="3"/>
    <x v="4"/>
    <x v="2"/>
    <n v="96981"/>
    <s v="RENT"/>
    <n v="0.27"/>
    <n v="0.56000000000000005"/>
    <n v="1578.6"/>
    <n v="1006.52"/>
    <n v="29"/>
    <n v="-1663.88"/>
  </r>
  <r>
    <x v="590"/>
    <x v="455"/>
    <s v="B0591"/>
    <x v="9"/>
    <n v="10110"/>
    <n v="6.3"/>
    <n v="60"/>
    <x v="0"/>
    <x v="1"/>
    <x v="1"/>
    <n v="111972"/>
    <s v="OWN"/>
    <n v="0.36"/>
    <n v="0.84"/>
    <n v="10746.93"/>
    <n v="0"/>
    <n v="53"/>
    <n v="636.93000000000029"/>
  </r>
  <r>
    <x v="591"/>
    <x v="200"/>
    <s v="B0592"/>
    <x v="4"/>
    <n v="14605"/>
    <n v="12.7"/>
    <n v="36"/>
    <x v="0"/>
    <x v="4"/>
    <x v="1"/>
    <n v="105485"/>
    <s v="OWN"/>
    <n v="0.33"/>
    <n v="0.52"/>
    <n v="16459.84"/>
    <n v="0"/>
    <n v="30"/>
    <n v="1854.8400000000001"/>
  </r>
  <r>
    <x v="592"/>
    <x v="456"/>
    <s v="B0593"/>
    <x v="5"/>
    <n v="13115"/>
    <n v="22"/>
    <n v="36"/>
    <x v="0"/>
    <x v="2"/>
    <x v="4"/>
    <n v="84722"/>
    <s v="RENT"/>
    <n v="0.11"/>
    <n v="0.93"/>
    <n v="16000.3"/>
    <n v="0"/>
    <n v="28"/>
    <n v="2885.2999999999993"/>
  </r>
  <r>
    <x v="593"/>
    <x v="452"/>
    <s v="B0594"/>
    <x v="0"/>
    <n v="23911"/>
    <n v="13.1"/>
    <n v="60"/>
    <x v="1"/>
    <x v="5"/>
    <x v="3"/>
    <n v="119499"/>
    <s v="MORTGAGE"/>
    <n v="0.5"/>
    <n v="0.82"/>
    <n v="5871.91"/>
    <n v="0"/>
    <n v="42"/>
    <n v="-18039.09"/>
  </r>
  <r>
    <x v="594"/>
    <x v="457"/>
    <s v="B0595"/>
    <x v="2"/>
    <n v="39525"/>
    <n v="6.6"/>
    <n v="36"/>
    <x v="0"/>
    <x v="6"/>
    <x v="4"/>
    <n v="80818"/>
    <s v="MORTGAGE"/>
    <n v="0.12"/>
    <n v="0.5"/>
    <n v="42133.65"/>
    <n v="0"/>
    <n v="41"/>
    <n v="2608.6500000000015"/>
  </r>
  <r>
    <x v="595"/>
    <x v="458"/>
    <s v="B0596"/>
    <x v="9"/>
    <n v="33556"/>
    <n v="15.9"/>
    <n v="60"/>
    <x v="3"/>
    <x v="6"/>
    <x v="3"/>
    <n v="59932"/>
    <s v="OWN"/>
    <n v="0.49"/>
    <n v="0.84"/>
    <n v="8269.1299999999992"/>
    <n v="9226.86"/>
    <n v="48"/>
    <n v="-16060.010000000002"/>
  </r>
  <r>
    <x v="596"/>
    <x v="459"/>
    <s v="B0597"/>
    <x v="0"/>
    <n v="13595"/>
    <n v="22.2"/>
    <n v="36"/>
    <x v="3"/>
    <x v="3"/>
    <x v="4"/>
    <n v="36901"/>
    <s v="OWN"/>
    <n v="0.32"/>
    <n v="0.73"/>
    <n v="5141.99"/>
    <n v="2205.12"/>
    <n v="51"/>
    <n v="-6247.89"/>
  </r>
  <r>
    <x v="597"/>
    <x v="460"/>
    <s v="B0598"/>
    <x v="6"/>
    <n v="2969"/>
    <n v="16.8"/>
    <n v="36"/>
    <x v="3"/>
    <x v="2"/>
    <x v="3"/>
    <n v="147473"/>
    <s v="RENT"/>
    <n v="0.49"/>
    <n v="0.85"/>
    <n v="760.95"/>
    <n v="303.63"/>
    <n v="24"/>
    <n v="-1904.42"/>
  </r>
  <r>
    <x v="598"/>
    <x v="203"/>
    <s v="B0599"/>
    <x v="1"/>
    <n v="18275"/>
    <n v="9.5"/>
    <n v="36"/>
    <x v="0"/>
    <x v="2"/>
    <x v="0"/>
    <n v="129023"/>
    <s v="RENT"/>
    <n v="0.15"/>
    <n v="0.74"/>
    <n v="20011.12"/>
    <n v="0"/>
    <n v="22"/>
    <n v="1736.119999999999"/>
  </r>
  <r>
    <x v="599"/>
    <x v="461"/>
    <s v="B0600"/>
    <x v="8"/>
    <n v="5470"/>
    <n v="12.7"/>
    <n v="60"/>
    <x v="3"/>
    <x v="1"/>
    <x v="1"/>
    <n v="38597"/>
    <s v="OWN"/>
    <n v="0.3"/>
    <n v="0.79"/>
    <n v="1347.15"/>
    <n v="2258.6"/>
    <n v="38"/>
    <n v="-1864.25"/>
  </r>
  <r>
    <x v="600"/>
    <x v="232"/>
    <s v="B0601"/>
    <x v="9"/>
    <n v="11225"/>
    <n v="14"/>
    <n v="36"/>
    <x v="1"/>
    <x v="4"/>
    <x v="3"/>
    <n v="93909"/>
    <s v="RENT"/>
    <n v="0.17"/>
    <n v="0.85"/>
    <n v="3482.53"/>
    <n v="0"/>
    <n v="31"/>
    <n v="-7742.4699999999993"/>
  </r>
  <r>
    <x v="601"/>
    <x v="462"/>
    <s v="B0602"/>
    <x v="4"/>
    <n v="24196"/>
    <n v="16.600000000000001"/>
    <n v="60"/>
    <x v="0"/>
    <x v="0"/>
    <x v="0"/>
    <n v="102391"/>
    <s v="OWN"/>
    <n v="0.12"/>
    <n v="0.68"/>
    <n v="28212.54"/>
    <n v="0"/>
    <n v="53"/>
    <n v="4016.5400000000009"/>
  </r>
  <r>
    <x v="602"/>
    <x v="463"/>
    <s v="B0603"/>
    <x v="2"/>
    <n v="14669"/>
    <n v="20.2"/>
    <n v="36"/>
    <x v="0"/>
    <x v="1"/>
    <x v="2"/>
    <n v="114214"/>
    <s v="OWN"/>
    <n v="0.35"/>
    <n v="0.5"/>
    <n v="17632.14"/>
    <n v="0"/>
    <n v="52"/>
    <n v="2963.1399999999994"/>
  </r>
  <r>
    <x v="603"/>
    <x v="464"/>
    <s v="B0604"/>
    <x v="0"/>
    <n v="38380"/>
    <n v="7"/>
    <n v="36"/>
    <x v="0"/>
    <x v="3"/>
    <x v="4"/>
    <n v="38263"/>
    <s v="MORTGAGE"/>
    <n v="0.18"/>
    <n v="0.88"/>
    <n v="41066.6"/>
    <n v="0"/>
    <n v="30"/>
    <n v="2686.5999999999985"/>
  </r>
  <r>
    <x v="604"/>
    <x v="465"/>
    <s v="B0605"/>
    <x v="5"/>
    <n v="39006"/>
    <n v="22.8"/>
    <n v="60"/>
    <x v="0"/>
    <x v="1"/>
    <x v="2"/>
    <n v="93293"/>
    <s v="OWN"/>
    <n v="0.34"/>
    <n v="0.67"/>
    <n v="47899.37"/>
    <n v="0"/>
    <n v="26"/>
    <n v="8893.3700000000026"/>
  </r>
  <r>
    <x v="605"/>
    <x v="466"/>
    <s v="B0606"/>
    <x v="9"/>
    <n v="16577"/>
    <n v="5.2"/>
    <n v="60"/>
    <x v="0"/>
    <x v="2"/>
    <x v="0"/>
    <n v="142824"/>
    <s v="RENT"/>
    <n v="0.14000000000000001"/>
    <n v="0.72"/>
    <n v="17439"/>
    <n v="0"/>
    <n v="51"/>
    <n v="862"/>
  </r>
  <r>
    <x v="606"/>
    <x v="467"/>
    <s v="B0607"/>
    <x v="1"/>
    <n v="23473"/>
    <n v="12.4"/>
    <n v="60"/>
    <x v="2"/>
    <x v="6"/>
    <x v="2"/>
    <n v="55805"/>
    <s v="MORTGAGE"/>
    <n v="0.23"/>
    <n v="0.5"/>
    <n v="0"/>
    <n v="0"/>
    <n v="50"/>
    <n v="-23473"/>
  </r>
  <r>
    <x v="607"/>
    <x v="229"/>
    <s v="B0608"/>
    <x v="5"/>
    <n v="29625"/>
    <n v="5.5"/>
    <n v="60"/>
    <x v="0"/>
    <x v="0"/>
    <x v="2"/>
    <n v="121679"/>
    <s v="MORTGAGE"/>
    <n v="0.41"/>
    <n v="0.72"/>
    <n v="31254.37"/>
    <n v="0"/>
    <n v="30"/>
    <n v="1629.369999999999"/>
  </r>
  <r>
    <x v="608"/>
    <x v="460"/>
    <s v="B0609"/>
    <x v="0"/>
    <n v="16504"/>
    <n v="12.9"/>
    <n v="60"/>
    <x v="0"/>
    <x v="0"/>
    <x v="0"/>
    <n v="41874"/>
    <s v="RENT"/>
    <n v="0.27"/>
    <n v="0.94"/>
    <n v="18633.02"/>
    <n v="0"/>
    <n v="24"/>
    <n v="2129.0200000000004"/>
  </r>
  <r>
    <x v="609"/>
    <x v="468"/>
    <s v="B0610"/>
    <x v="2"/>
    <n v="25089"/>
    <n v="15.5"/>
    <n v="36"/>
    <x v="2"/>
    <x v="4"/>
    <x v="1"/>
    <n v="123065"/>
    <s v="RENT"/>
    <n v="0.35"/>
    <n v="0.63"/>
    <n v="0"/>
    <n v="0"/>
    <n v="54"/>
    <n v="-25089"/>
  </r>
  <r>
    <x v="610"/>
    <x v="469"/>
    <s v="B0611"/>
    <x v="7"/>
    <n v="37487"/>
    <n v="15.2"/>
    <n v="36"/>
    <x v="0"/>
    <x v="0"/>
    <x v="3"/>
    <n v="116402"/>
    <s v="RENT"/>
    <n v="0.36"/>
    <n v="0.68"/>
    <n v="43185.02"/>
    <n v="0"/>
    <n v="38"/>
    <n v="5698.0199999999968"/>
  </r>
  <r>
    <x v="611"/>
    <x v="470"/>
    <s v="B0612"/>
    <x v="1"/>
    <n v="1302"/>
    <n v="8.3000000000000007"/>
    <n v="60"/>
    <x v="3"/>
    <x v="5"/>
    <x v="4"/>
    <n v="44079"/>
    <s v="OWN"/>
    <n v="0.44"/>
    <n v="0.81"/>
    <n v="399.41"/>
    <n v="452.5"/>
    <n v="54"/>
    <n v="-450.08999999999992"/>
  </r>
  <r>
    <x v="612"/>
    <x v="471"/>
    <s v="B0613"/>
    <x v="5"/>
    <n v="32463"/>
    <n v="17.899999999999999"/>
    <n v="36"/>
    <x v="0"/>
    <x v="3"/>
    <x v="3"/>
    <n v="79850"/>
    <s v="MORTGAGE"/>
    <n v="0.23"/>
    <n v="0.87"/>
    <n v="38273.879999999997"/>
    <n v="0"/>
    <n v="49"/>
    <n v="5810.8799999999974"/>
  </r>
  <r>
    <x v="613"/>
    <x v="472"/>
    <s v="B0614"/>
    <x v="1"/>
    <n v="30259"/>
    <n v="5.9"/>
    <n v="36"/>
    <x v="1"/>
    <x v="1"/>
    <x v="4"/>
    <n v="102779"/>
    <s v="OWN"/>
    <n v="0.37"/>
    <n v="0.69"/>
    <n v="2968.33"/>
    <n v="0"/>
    <n v="52"/>
    <n v="-27290.67"/>
  </r>
  <r>
    <x v="614"/>
    <x v="473"/>
    <s v="B0615"/>
    <x v="6"/>
    <n v="38208"/>
    <n v="20.2"/>
    <n v="36"/>
    <x v="0"/>
    <x v="4"/>
    <x v="3"/>
    <n v="125408"/>
    <s v="OWN"/>
    <n v="0.48"/>
    <n v="0.64"/>
    <n v="45926.02"/>
    <n v="0"/>
    <n v="55"/>
    <n v="7718.0199999999968"/>
  </r>
  <r>
    <x v="615"/>
    <x v="474"/>
    <s v="B0616"/>
    <x v="5"/>
    <n v="31659"/>
    <n v="23.9"/>
    <n v="60"/>
    <x v="1"/>
    <x v="0"/>
    <x v="2"/>
    <n v="39018"/>
    <s v="OWN"/>
    <n v="0.39"/>
    <n v="0.92"/>
    <n v="13280.94"/>
    <n v="0"/>
    <n v="52"/>
    <n v="-18378.059999999998"/>
  </r>
  <r>
    <x v="616"/>
    <x v="331"/>
    <s v="B0617"/>
    <x v="9"/>
    <n v="36840"/>
    <n v="11.8"/>
    <n v="36"/>
    <x v="0"/>
    <x v="4"/>
    <x v="1"/>
    <n v="79500"/>
    <s v="OWN"/>
    <n v="0.3"/>
    <n v="0.8"/>
    <n v="41187.120000000003"/>
    <n v="0"/>
    <n v="31"/>
    <n v="4347.1200000000026"/>
  </r>
  <r>
    <x v="617"/>
    <x v="475"/>
    <s v="B0618"/>
    <x v="7"/>
    <n v="32890"/>
    <n v="15.3"/>
    <n v="36"/>
    <x v="1"/>
    <x v="5"/>
    <x v="2"/>
    <n v="42100"/>
    <s v="MORTGAGE"/>
    <n v="0.35"/>
    <n v="0.55000000000000004"/>
    <n v="8090.19"/>
    <n v="0"/>
    <n v="28"/>
    <n v="-24799.81"/>
  </r>
  <r>
    <x v="618"/>
    <x v="441"/>
    <s v="B0619"/>
    <x v="7"/>
    <n v="14598"/>
    <n v="12.6"/>
    <n v="36"/>
    <x v="0"/>
    <x v="4"/>
    <x v="1"/>
    <n v="87021"/>
    <s v="MORTGAGE"/>
    <n v="0.4"/>
    <n v="0.53"/>
    <n v="16437.349999999999"/>
    <n v="0"/>
    <n v="53"/>
    <n v="1839.3499999999985"/>
  </r>
  <r>
    <x v="619"/>
    <x v="465"/>
    <s v="B0620"/>
    <x v="8"/>
    <n v="20508"/>
    <n v="5.0999999999999996"/>
    <n v="60"/>
    <x v="3"/>
    <x v="0"/>
    <x v="0"/>
    <n v="144995"/>
    <s v="OWN"/>
    <n v="0.34"/>
    <n v="0.72"/>
    <n v="2495.92"/>
    <n v="3057.79"/>
    <n v="26"/>
    <n v="-14954.29"/>
  </r>
  <r>
    <x v="620"/>
    <x v="476"/>
    <s v="B0621"/>
    <x v="1"/>
    <n v="14380"/>
    <n v="12.7"/>
    <n v="36"/>
    <x v="0"/>
    <x v="4"/>
    <x v="4"/>
    <n v="49800"/>
    <s v="RENT"/>
    <n v="0.11"/>
    <n v="0.6"/>
    <n v="16206.26"/>
    <n v="0"/>
    <n v="44"/>
    <n v="1826.2600000000002"/>
  </r>
  <r>
    <x v="621"/>
    <x v="465"/>
    <s v="B0622"/>
    <x v="4"/>
    <n v="27984"/>
    <n v="20.8"/>
    <n v="36"/>
    <x v="0"/>
    <x v="4"/>
    <x v="4"/>
    <n v="93400"/>
    <s v="MORTGAGE"/>
    <n v="0.18"/>
    <n v="0.61"/>
    <n v="33804.67"/>
    <n v="0"/>
    <n v="26"/>
    <n v="5820.6699999999983"/>
  </r>
  <r>
    <x v="622"/>
    <x v="477"/>
    <s v="B0623"/>
    <x v="7"/>
    <n v="9125"/>
    <n v="16.899999999999999"/>
    <n v="60"/>
    <x v="1"/>
    <x v="2"/>
    <x v="0"/>
    <n v="122446"/>
    <s v="OWN"/>
    <n v="0.42"/>
    <n v="0.89"/>
    <n v="3684.51"/>
    <n v="0"/>
    <n v="47"/>
    <n v="-5440.49"/>
  </r>
  <r>
    <x v="623"/>
    <x v="478"/>
    <s v="B0624"/>
    <x v="7"/>
    <n v="37059"/>
    <n v="7"/>
    <n v="60"/>
    <x v="0"/>
    <x v="0"/>
    <x v="3"/>
    <n v="59437"/>
    <s v="RENT"/>
    <n v="0.21"/>
    <n v="0.54"/>
    <n v="39653.129999999997"/>
    <n v="0"/>
    <n v="34"/>
    <n v="2594.1299999999974"/>
  </r>
  <r>
    <x v="624"/>
    <x v="479"/>
    <s v="B0625"/>
    <x v="6"/>
    <n v="5033"/>
    <n v="21.9"/>
    <n v="36"/>
    <x v="1"/>
    <x v="0"/>
    <x v="0"/>
    <n v="133124"/>
    <s v="RENT"/>
    <n v="0.39"/>
    <n v="0.82"/>
    <n v="1105.3900000000001"/>
    <n v="0"/>
    <n v="53"/>
    <n v="-3927.6099999999997"/>
  </r>
  <r>
    <x v="625"/>
    <x v="394"/>
    <s v="B0626"/>
    <x v="3"/>
    <n v="38873"/>
    <n v="15.6"/>
    <n v="36"/>
    <x v="2"/>
    <x v="0"/>
    <x v="0"/>
    <n v="106537"/>
    <s v="OWN"/>
    <n v="0.25"/>
    <n v="0.62"/>
    <n v="0"/>
    <n v="0"/>
    <n v="34"/>
    <n v="-38873"/>
  </r>
  <r>
    <x v="626"/>
    <x v="480"/>
    <s v="B0627"/>
    <x v="6"/>
    <n v="18087"/>
    <n v="21.8"/>
    <n v="60"/>
    <x v="1"/>
    <x v="4"/>
    <x v="1"/>
    <n v="76675"/>
    <s v="MORTGAGE"/>
    <n v="0.31"/>
    <n v="0.84"/>
    <n v="1721.26"/>
    <n v="0"/>
    <n v="54"/>
    <n v="-16365.74"/>
  </r>
  <r>
    <x v="627"/>
    <x v="279"/>
    <s v="B0628"/>
    <x v="6"/>
    <n v="6704"/>
    <n v="16.600000000000001"/>
    <n v="60"/>
    <x v="0"/>
    <x v="1"/>
    <x v="0"/>
    <n v="49942"/>
    <s v="RENT"/>
    <n v="0.13"/>
    <n v="0.83"/>
    <n v="7816.86"/>
    <n v="0"/>
    <n v="35"/>
    <n v="1112.8599999999997"/>
  </r>
  <r>
    <x v="628"/>
    <x v="481"/>
    <s v="B0629"/>
    <x v="3"/>
    <n v="8848"/>
    <n v="16.2"/>
    <n v="60"/>
    <x v="1"/>
    <x v="1"/>
    <x v="4"/>
    <n v="50862"/>
    <s v="MORTGAGE"/>
    <n v="0.17"/>
    <n v="0.5"/>
    <n v="2965.85"/>
    <n v="0"/>
    <n v="21"/>
    <n v="-5882.15"/>
  </r>
  <r>
    <x v="629"/>
    <x v="100"/>
    <s v="B0630"/>
    <x v="1"/>
    <n v="22592"/>
    <n v="7.1"/>
    <n v="60"/>
    <x v="1"/>
    <x v="5"/>
    <x v="2"/>
    <n v="41669"/>
    <s v="MORTGAGE"/>
    <n v="0.48"/>
    <n v="0.73"/>
    <n v="10077.370000000001"/>
    <n v="0"/>
    <n v="22"/>
    <n v="-12514.63"/>
  </r>
  <r>
    <x v="630"/>
    <x v="482"/>
    <s v="B0631"/>
    <x v="5"/>
    <n v="7924"/>
    <n v="8.3000000000000007"/>
    <n v="60"/>
    <x v="1"/>
    <x v="1"/>
    <x v="1"/>
    <n v="83772"/>
    <s v="RENT"/>
    <n v="0.46"/>
    <n v="0.56000000000000005"/>
    <n v="3561.75"/>
    <n v="0"/>
    <n v="36"/>
    <n v="-4362.25"/>
  </r>
  <r>
    <x v="631"/>
    <x v="120"/>
    <s v="B0632"/>
    <x v="2"/>
    <n v="28208"/>
    <n v="24.4"/>
    <n v="60"/>
    <x v="0"/>
    <x v="4"/>
    <x v="1"/>
    <n v="45916"/>
    <s v="OWN"/>
    <n v="0.36"/>
    <n v="0.89"/>
    <n v="35090.75"/>
    <n v="0"/>
    <n v="34"/>
    <n v="6882.75"/>
  </r>
  <r>
    <x v="632"/>
    <x v="483"/>
    <s v="B0633"/>
    <x v="4"/>
    <n v="20614"/>
    <n v="9.6"/>
    <n v="60"/>
    <x v="0"/>
    <x v="1"/>
    <x v="3"/>
    <n v="40878"/>
    <s v="RENT"/>
    <n v="0.28000000000000003"/>
    <n v="0.89"/>
    <n v="22592.94"/>
    <n v="0"/>
    <n v="38"/>
    <n v="1978.9399999999987"/>
  </r>
  <r>
    <x v="633"/>
    <x v="254"/>
    <s v="B0634"/>
    <x v="7"/>
    <n v="1488"/>
    <n v="24.5"/>
    <n v="36"/>
    <x v="0"/>
    <x v="0"/>
    <x v="2"/>
    <n v="32985"/>
    <s v="RENT"/>
    <n v="0.37"/>
    <n v="0.69"/>
    <n v="1852.56"/>
    <n v="0"/>
    <n v="28"/>
    <n v="364.55999999999995"/>
  </r>
  <r>
    <x v="634"/>
    <x v="484"/>
    <s v="B0635"/>
    <x v="8"/>
    <n v="26923"/>
    <n v="15.6"/>
    <n v="60"/>
    <x v="0"/>
    <x v="4"/>
    <x v="1"/>
    <n v="127905"/>
    <s v="MORTGAGE"/>
    <n v="0.35"/>
    <n v="0.7"/>
    <n v="31122.99"/>
    <n v="0"/>
    <n v="35"/>
    <n v="4199.9900000000016"/>
  </r>
  <r>
    <x v="635"/>
    <x v="485"/>
    <s v="B0636"/>
    <x v="4"/>
    <n v="36941"/>
    <n v="7.7"/>
    <n v="60"/>
    <x v="0"/>
    <x v="6"/>
    <x v="0"/>
    <n v="103648"/>
    <s v="OWN"/>
    <n v="0.33"/>
    <n v="0.64"/>
    <n v="39785.46"/>
    <n v="0"/>
    <n v="48"/>
    <n v="2844.4599999999991"/>
  </r>
  <r>
    <x v="636"/>
    <x v="486"/>
    <s v="B0637"/>
    <x v="5"/>
    <n v="30165"/>
    <n v="7"/>
    <n v="36"/>
    <x v="0"/>
    <x v="6"/>
    <x v="1"/>
    <n v="71235"/>
    <s v="MORTGAGE"/>
    <n v="0.12"/>
    <n v="0.82"/>
    <n v="32276.55"/>
    <n v="0"/>
    <n v="39"/>
    <n v="2111.5499999999993"/>
  </r>
  <r>
    <x v="637"/>
    <x v="167"/>
    <s v="B0638"/>
    <x v="3"/>
    <n v="2667"/>
    <n v="9.1999999999999993"/>
    <n v="60"/>
    <x v="1"/>
    <x v="1"/>
    <x v="1"/>
    <n v="48931"/>
    <s v="RENT"/>
    <n v="0.35"/>
    <n v="0.66"/>
    <n v="1282.69"/>
    <n v="0"/>
    <n v="45"/>
    <n v="-1384.31"/>
  </r>
  <r>
    <x v="638"/>
    <x v="210"/>
    <s v="B0639"/>
    <x v="4"/>
    <n v="27213"/>
    <n v="23.5"/>
    <n v="60"/>
    <x v="3"/>
    <x v="0"/>
    <x v="1"/>
    <n v="122876"/>
    <s v="OWN"/>
    <n v="0.41"/>
    <n v="0.62"/>
    <n v="9805.16"/>
    <n v="8501.7099999999991"/>
    <n v="21"/>
    <n v="-8906.130000000001"/>
  </r>
  <r>
    <x v="639"/>
    <x v="469"/>
    <s v="B0640"/>
    <x v="7"/>
    <n v="5114"/>
    <n v="13.3"/>
    <n v="36"/>
    <x v="1"/>
    <x v="0"/>
    <x v="3"/>
    <n v="30336"/>
    <s v="OWN"/>
    <n v="0.5"/>
    <n v="0.69"/>
    <n v="260.63"/>
    <n v="0"/>
    <n v="38"/>
    <n v="-4853.37"/>
  </r>
  <r>
    <x v="640"/>
    <x v="487"/>
    <s v="B0641"/>
    <x v="4"/>
    <n v="37321"/>
    <n v="12.9"/>
    <n v="60"/>
    <x v="0"/>
    <x v="3"/>
    <x v="1"/>
    <n v="72933"/>
    <s v="OWN"/>
    <n v="0.1"/>
    <n v="0.54"/>
    <n v="42135.41"/>
    <n v="0"/>
    <n v="30"/>
    <n v="4814.4100000000035"/>
  </r>
  <r>
    <x v="641"/>
    <x v="458"/>
    <s v="B0642"/>
    <x v="2"/>
    <n v="8761"/>
    <n v="11.3"/>
    <n v="36"/>
    <x v="0"/>
    <x v="0"/>
    <x v="1"/>
    <n v="114899"/>
    <s v="OWN"/>
    <n v="0.39"/>
    <n v="0.84"/>
    <n v="9750.99"/>
    <n v="0"/>
    <n v="48"/>
    <n v="989.98999999999978"/>
  </r>
  <r>
    <x v="642"/>
    <x v="264"/>
    <s v="B0643"/>
    <x v="3"/>
    <n v="32116"/>
    <n v="7.9"/>
    <n v="36"/>
    <x v="2"/>
    <x v="0"/>
    <x v="3"/>
    <n v="75536"/>
    <s v="OWN"/>
    <n v="0.33"/>
    <n v="0.51"/>
    <n v="0"/>
    <n v="0"/>
    <n v="54"/>
    <n v="-32116"/>
  </r>
  <r>
    <x v="643"/>
    <x v="488"/>
    <s v="B0644"/>
    <x v="4"/>
    <n v="34768"/>
    <n v="14.8"/>
    <n v="36"/>
    <x v="2"/>
    <x v="0"/>
    <x v="2"/>
    <n v="99504"/>
    <s v="RENT"/>
    <n v="0.27"/>
    <n v="0.79"/>
    <n v="0"/>
    <n v="0"/>
    <n v="49"/>
    <n v="-34768"/>
  </r>
  <r>
    <x v="644"/>
    <x v="489"/>
    <s v="B0645"/>
    <x v="7"/>
    <n v="26426"/>
    <n v="7.6"/>
    <n v="36"/>
    <x v="3"/>
    <x v="4"/>
    <x v="4"/>
    <n v="129214"/>
    <s v="RENT"/>
    <n v="0.15"/>
    <n v="0.57999999999999996"/>
    <n v="5657.08"/>
    <n v="8575.9699999999993"/>
    <n v="48"/>
    <n v="-12192.95"/>
  </r>
  <r>
    <x v="645"/>
    <x v="490"/>
    <s v="B0646"/>
    <x v="7"/>
    <n v="18772"/>
    <n v="21.7"/>
    <n v="60"/>
    <x v="1"/>
    <x v="0"/>
    <x v="3"/>
    <n v="81148"/>
    <s v="RENT"/>
    <n v="0.26"/>
    <n v="0.6"/>
    <n v="7853.16"/>
    <n v="0"/>
    <n v="20"/>
    <n v="-10918.84"/>
  </r>
  <r>
    <x v="646"/>
    <x v="491"/>
    <s v="B0647"/>
    <x v="4"/>
    <n v="39218"/>
    <n v="12.4"/>
    <n v="36"/>
    <x v="0"/>
    <x v="5"/>
    <x v="3"/>
    <n v="143936"/>
    <s v="MORTGAGE"/>
    <n v="0.24"/>
    <n v="0.79"/>
    <n v="44081.03"/>
    <n v="0"/>
    <n v="44"/>
    <n v="4863.0299999999988"/>
  </r>
  <r>
    <x v="647"/>
    <x v="492"/>
    <s v="B0648"/>
    <x v="1"/>
    <n v="4712"/>
    <n v="12.5"/>
    <n v="36"/>
    <x v="1"/>
    <x v="5"/>
    <x v="1"/>
    <n v="46279"/>
    <s v="OWN"/>
    <n v="0.22"/>
    <n v="0.95"/>
    <n v="1012.2"/>
    <n v="0"/>
    <n v="52"/>
    <n v="-3699.8"/>
  </r>
  <r>
    <x v="648"/>
    <x v="274"/>
    <s v="B0649"/>
    <x v="8"/>
    <n v="2367"/>
    <n v="14.5"/>
    <n v="60"/>
    <x v="0"/>
    <x v="2"/>
    <x v="1"/>
    <n v="98665"/>
    <s v="OWN"/>
    <n v="0.39"/>
    <n v="0.85"/>
    <n v="2710.22"/>
    <n v="0"/>
    <n v="29"/>
    <n v="343.2199999999998"/>
  </r>
  <r>
    <x v="649"/>
    <x v="493"/>
    <s v="B0650"/>
    <x v="0"/>
    <n v="27200"/>
    <n v="13.9"/>
    <n v="36"/>
    <x v="0"/>
    <x v="0"/>
    <x v="4"/>
    <n v="133751"/>
    <s v="RENT"/>
    <n v="0.38"/>
    <n v="0.6"/>
    <n v="30980.799999999999"/>
    <n v="0"/>
    <n v="54"/>
    <n v="3780.7999999999993"/>
  </r>
  <r>
    <x v="650"/>
    <x v="494"/>
    <s v="B0651"/>
    <x v="6"/>
    <n v="4726"/>
    <n v="24.9"/>
    <n v="36"/>
    <x v="1"/>
    <x v="4"/>
    <x v="1"/>
    <n v="134433"/>
    <s v="OWN"/>
    <n v="0.34"/>
    <n v="0.57999999999999996"/>
    <n v="1515.61"/>
    <n v="0"/>
    <n v="45"/>
    <n v="-3210.3900000000003"/>
  </r>
  <r>
    <x v="651"/>
    <x v="495"/>
    <s v="B0652"/>
    <x v="3"/>
    <n v="24616"/>
    <n v="15.9"/>
    <n v="36"/>
    <x v="0"/>
    <x v="5"/>
    <x v="0"/>
    <n v="101386"/>
    <s v="MORTGAGE"/>
    <n v="0.48"/>
    <n v="0.89"/>
    <n v="28529.94"/>
    <n v="0"/>
    <n v="21"/>
    <n v="3913.9399999999987"/>
  </r>
  <r>
    <x v="652"/>
    <x v="496"/>
    <s v="B0653"/>
    <x v="0"/>
    <n v="28723"/>
    <n v="6.8"/>
    <n v="36"/>
    <x v="0"/>
    <x v="5"/>
    <x v="1"/>
    <n v="116124"/>
    <s v="OWN"/>
    <n v="0.24"/>
    <n v="0.7"/>
    <n v="30676.16"/>
    <n v="0"/>
    <n v="30"/>
    <n v="1953.1599999999999"/>
  </r>
  <r>
    <x v="653"/>
    <x v="497"/>
    <s v="B0654"/>
    <x v="5"/>
    <n v="38574"/>
    <n v="17.100000000000001"/>
    <n v="60"/>
    <x v="0"/>
    <x v="5"/>
    <x v="1"/>
    <n v="135750"/>
    <s v="OWN"/>
    <n v="0.2"/>
    <n v="0.56000000000000005"/>
    <n v="45170.15"/>
    <n v="0"/>
    <n v="56"/>
    <n v="6596.1500000000015"/>
  </r>
  <r>
    <x v="654"/>
    <x v="498"/>
    <s v="B0655"/>
    <x v="5"/>
    <n v="35958"/>
    <n v="8"/>
    <n v="36"/>
    <x v="0"/>
    <x v="6"/>
    <x v="0"/>
    <n v="107485"/>
    <s v="MORTGAGE"/>
    <n v="0.36"/>
    <n v="0.89"/>
    <n v="38834.639999999999"/>
    <n v="0"/>
    <n v="35"/>
    <n v="2876.6399999999994"/>
  </r>
  <r>
    <x v="655"/>
    <x v="499"/>
    <s v="B0656"/>
    <x v="7"/>
    <n v="10108"/>
    <n v="5.6"/>
    <n v="60"/>
    <x v="3"/>
    <x v="0"/>
    <x v="4"/>
    <n v="104055"/>
    <s v="RENT"/>
    <n v="0.18"/>
    <n v="0.87"/>
    <n v="2849.4"/>
    <n v="2210.77"/>
    <n v="32"/>
    <n v="-5047.83"/>
  </r>
  <r>
    <x v="656"/>
    <x v="500"/>
    <s v="B0657"/>
    <x v="5"/>
    <n v="13178"/>
    <n v="24.4"/>
    <n v="60"/>
    <x v="0"/>
    <x v="6"/>
    <x v="0"/>
    <n v="121911"/>
    <s v="RENT"/>
    <n v="0.23"/>
    <n v="0.94"/>
    <n v="16393.43"/>
    <n v="0"/>
    <n v="46"/>
    <n v="3215.4300000000003"/>
  </r>
  <r>
    <x v="657"/>
    <x v="501"/>
    <s v="B0658"/>
    <x v="1"/>
    <n v="36643"/>
    <n v="20.5"/>
    <n v="36"/>
    <x v="0"/>
    <x v="5"/>
    <x v="3"/>
    <n v="128618"/>
    <s v="OWN"/>
    <n v="0.19"/>
    <n v="0.91"/>
    <n v="44154.82"/>
    <n v="0"/>
    <n v="35"/>
    <n v="7511.82"/>
  </r>
  <r>
    <x v="658"/>
    <x v="502"/>
    <s v="B0659"/>
    <x v="8"/>
    <n v="32324"/>
    <n v="24.6"/>
    <n v="36"/>
    <x v="0"/>
    <x v="0"/>
    <x v="0"/>
    <n v="107273"/>
    <s v="MORTGAGE"/>
    <n v="0.13"/>
    <n v="0.88"/>
    <n v="40275.699999999997"/>
    <n v="0"/>
    <n v="54"/>
    <n v="7951.6999999999971"/>
  </r>
  <r>
    <x v="659"/>
    <x v="96"/>
    <s v="B0660"/>
    <x v="5"/>
    <n v="39360"/>
    <n v="14.6"/>
    <n v="36"/>
    <x v="0"/>
    <x v="2"/>
    <x v="2"/>
    <n v="96670"/>
    <s v="RENT"/>
    <n v="0.43"/>
    <n v="0.52"/>
    <n v="45106.559999999998"/>
    <n v="0"/>
    <n v="32"/>
    <n v="5746.5599999999977"/>
  </r>
  <r>
    <x v="660"/>
    <x v="503"/>
    <s v="B0661"/>
    <x v="2"/>
    <n v="18824"/>
    <n v="15.6"/>
    <n v="36"/>
    <x v="0"/>
    <x v="1"/>
    <x v="3"/>
    <n v="106474"/>
    <s v="RENT"/>
    <n v="0.2"/>
    <n v="0.55000000000000004"/>
    <n v="21760.54"/>
    <n v="0"/>
    <n v="39"/>
    <n v="2936.5400000000009"/>
  </r>
  <r>
    <x v="661"/>
    <x v="297"/>
    <s v="B0662"/>
    <x v="8"/>
    <n v="9927"/>
    <n v="8.4"/>
    <n v="60"/>
    <x v="1"/>
    <x v="0"/>
    <x v="1"/>
    <n v="84028"/>
    <s v="RENT"/>
    <n v="0.28999999999999998"/>
    <n v="0.76"/>
    <n v="2126.9699999999998"/>
    <n v="0"/>
    <n v="40"/>
    <n v="-7800.0300000000007"/>
  </r>
  <r>
    <x v="662"/>
    <x v="504"/>
    <s v="B0663"/>
    <x v="1"/>
    <n v="29144"/>
    <n v="9.9"/>
    <n v="60"/>
    <x v="0"/>
    <x v="0"/>
    <x v="3"/>
    <n v="120022"/>
    <s v="OWN"/>
    <n v="0.12"/>
    <n v="0.74"/>
    <n v="32029.26"/>
    <n v="0"/>
    <n v="55"/>
    <n v="2885.2599999999984"/>
  </r>
  <r>
    <x v="663"/>
    <x v="505"/>
    <s v="B0664"/>
    <x v="0"/>
    <n v="32010"/>
    <n v="21.8"/>
    <n v="60"/>
    <x v="1"/>
    <x v="0"/>
    <x v="4"/>
    <n v="143892"/>
    <s v="MORTGAGE"/>
    <n v="0.38"/>
    <n v="0.71"/>
    <n v="14628.99"/>
    <n v="0"/>
    <n v="53"/>
    <n v="-17381.010000000002"/>
  </r>
  <r>
    <x v="664"/>
    <x v="506"/>
    <s v="B0665"/>
    <x v="8"/>
    <n v="23443"/>
    <n v="12.1"/>
    <n v="36"/>
    <x v="4"/>
    <x v="5"/>
    <x v="4"/>
    <n v="121632"/>
    <s v="OWN"/>
    <n v="0.23"/>
    <n v="0.68"/>
    <n v="0"/>
    <n v="0"/>
    <n v="44"/>
    <n v="-23443"/>
  </r>
  <r>
    <x v="665"/>
    <x v="507"/>
    <s v="B0666"/>
    <x v="8"/>
    <n v="15437"/>
    <n v="21.5"/>
    <n v="60"/>
    <x v="1"/>
    <x v="0"/>
    <x v="0"/>
    <n v="136651"/>
    <s v="RENT"/>
    <n v="0.4"/>
    <n v="0.69"/>
    <n v="4267.6000000000004"/>
    <n v="0"/>
    <n v="34"/>
    <n v="-11169.4"/>
  </r>
  <r>
    <x v="666"/>
    <x v="503"/>
    <s v="B0667"/>
    <x v="0"/>
    <n v="12207"/>
    <n v="19.2"/>
    <n v="36"/>
    <x v="0"/>
    <x v="0"/>
    <x v="3"/>
    <n v="101128"/>
    <s v="MORTGAGE"/>
    <n v="0.26"/>
    <n v="0.76"/>
    <n v="14550.74"/>
    <n v="0"/>
    <n v="39"/>
    <n v="2343.7399999999998"/>
  </r>
  <r>
    <x v="667"/>
    <x v="134"/>
    <s v="B0668"/>
    <x v="1"/>
    <n v="26537"/>
    <n v="8.5"/>
    <n v="36"/>
    <x v="0"/>
    <x v="0"/>
    <x v="1"/>
    <n v="48108"/>
    <s v="OWN"/>
    <n v="0.18"/>
    <n v="0.5"/>
    <n v="28792.639999999999"/>
    <n v="0"/>
    <n v="33"/>
    <n v="2255.6399999999994"/>
  </r>
  <r>
    <x v="668"/>
    <x v="418"/>
    <s v="B0669"/>
    <x v="5"/>
    <n v="36757"/>
    <n v="15.1"/>
    <n v="36"/>
    <x v="3"/>
    <x v="1"/>
    <x v="4"/>
    <n v="82495"/>
    <s v="RENT"/>
    <n v="0.31"/>
    <n v="0.62"/>
    <n v="8800.92"/>
    <n v="6346.33"/>
    <n v="27"/>
    <n v="-21609.75"/>
  </r>
  <r>
    <x v="669"/>
    <x v="508"/>
    <s v="B0670"/>
    <x v="7"/>
    <n v="13040"/>
    <n v="18.5"/>
    <n v="36"/>
    <x v="0"/>
    <x v="6"/>
    <x v="1"/>
    <n v="112806"/>
    <s v="RENT"/>
    <n v="0.15"/>
    <n v="0.73"/>
    <n v="15452.4"/>
    <n v="0"/>
    <n v="22"/>
    <n v="2412.3999999999996"/>
  </r>
  <r>
    <x v="670"/>
    <x v="509"/>
    <s v="B0671"/>
    <x v="3"/>
    <n v="23612"/>
    <n v="9.6999999999999993"/>
    <n v="36"/>
    <x v="1"/>
    <x v="6"/>
    <x v="2"/>
    <n v="123185"/>
    <s v="OWN"/>
    <n v="0.28000000000000003"/>
    <n v="0.82"/>
    <n v="11779.58"/>
    <n v="0"/>
    <n v="22"/>
    <n v="-11832.42"/>
  </r>
  <r>
    <x v="671"/>
    <x v="450"/>
    <s v="B0672"/>
    <x v="0"/>
    <n v="29441"/>
    <n v="21.6"/>
    <n v="60"/>
    <x v="3"/>
    <x v="0"/>
    <x v="4"/>
    <n v="106533"/>
    <s v="RENT"/>
    <n v="0.23"/>
    <n v="0.57999999999999996"/>
    <n v="7302.84"/>
    <n v="11730.22"/>
    <n v="26"/>
    <n v="-10407.940000000002"/>
  </r>
  <r>
    <x v="672"/>
    <x v="194"/>
    <s v="B0673"/>
    <x v="0"/>
    <n v="7471"/>
    <n v="15.9"/>
    <n v="60"/>
    <x v="3"/>
    <x v="2"/>
    <x v="0"/>
    <n v="129025"/>
    <s v="RENT"/>
    <n v="0.46"/>
    <n v="0.75"/>
    <n v="1146.94"/>
    <n v="2846.42"/>
    <n v="31"/>
    <n v="-3477.64"/>
  </r>
  <r>
    <x v="673"/>
    <x v="510"/>
    <s v="B0674"/>
    <x v="0"/>
    <n v="36631"/>
    <n v="8.3000000000000007"/>
    <n v="36"/>
    <x v="3"/>
    <x v="1"/>
    <x v="2"/>
    <n v="86830"/>
    <s v="MORTGAGE"/>
    <n v="0.12"/>
    <n v="0.82"/>
    <n v="9301.3700000000008"/>
    <n v="10217.73"/>
    <n v="44"/>
    <n v="-17111.900000000001"/>
  </r>
  <r>
    <x v="674"/>
    <x v="10"/>
    <s v="B0675"/>
    <x v="0"/>
    <n v="27523"/>
    <n v="16.7"/>
    <n v="60"/>
    <x v="1"/>
    <x v="2"/>
    <x v="3"/>
    <n v="104640"/>
    <s v="RENT"/>
    <n v="0.38"/>
    <n v="0.7"/>
    <n v="11458.03"/>
    <n v="0"/>
    <n v="29"/>
    <n v="-16064.97"/>
  </r>
  <r>
    <x v="675"/>
    <x v="336"/>
    <s v="B0676"/>
    <x v="3"/>
    <n v="32348"/>
    <n v="25"/>
    <n v="36"/>
    <x v="0"/>
    <x v="4"/>
    <x v="1"/>
    <n v="82509"/>
    <s v="OWN"/>
    <n v="0.17"/>
    <n v="0.51"/>
    <n v="40435"/>
    <n v="0"/>
    <n v="32"/>
    <n v="8087"/>
  </r>
  <r>
    <x v="676"/>
    <x v="107"/>
    <s v="B0677"/>
    <x v="3"/>
    <n v="2177"/>
    <n v="8"/>
    <n v="36"/>
    <x v="2"/>
    <x v="4"/>
    <x v="4"/>
    <n v="96406"/>
    <s v="MORTGAGE"/>
    <n v="0.23"/>
    <n v="0.7"/>
    <n v="0"/>
    <n v="0"/>
    <n v="22"/>
    <n v="-2177"/>
  </r>
  <r>
    <x v="677"/>
    <x v="114"/>
    <s v="B0678"/>
    <x v="5"/>
    <n v="5760"/>
    <n v="21.3"/>
    <n v="36"/>
    <x v="0"/>
    <x v="6"/>
    <x v="2"/>
    <n v="124220"/>
    <s v="OWN"/>
    <n v="0.27"/>
    <n v="0.63"/>
    <n v="6986.88"/>
    <n v="0"/>
    <n v="40"/>
    <n v="1226.8800000000001"/>
  </r>
  <r>
    <x v="678"/>
    <x v="504"/>
    <s v="B0679"/>
    <x v="4"/>
    <n v="33779"/>
    <n v="9.1"/>
    <n v="60"/>
    <x v="0"/>
    <x v="0"/>
    <x v="2"/>
    <n v="69519"/>
    <s v="RENT"/>
    <n v="0.46"/>
    <n v="0.92"/>
    <n v="36852.89"/>
    <n v="0"/>
    <n v="55"/>
    <n v="3073.8899999999994"/>
  </r>
  <r>
    <x v="679"/>
    <x v="379"/>
    <s v="B0680"/>
    <x v="4"/>
    <n v="22636"/>
    <n v="20.6"/>
    <n v="36"/>
    <x v="1"/>
    <x v="5"/>
    <x v="4"/>
    <n v="79649"/>
    <s v="MORTGAGE"/>
    <n v="0.2"/>
    <n v="0.56000000000000005"/>
    <n v="9045.0499999999993"/>
    <n v="0"/>
    <n v="33"/>
    <n v="-13590.95"/>
  </r>
  <r>
    <x v="680"/>
    <x v="231"/>
    <s v="B0681"/>
    <x v="9"/>
    <n v="17353"/>
    <n v="19.7"/>
    <n v="36"/>
    <x v="1"/>
    <x v="6"/>
    <x v="3"/>
    <n v="64524"/>
    <s v="MORTGAGE"/>
    <n v="0.14000000000000001"/>
    <n v="0.79"/>
    <n v="7025.57"/>
    <n v="0"/>
    <n v="21"/>
    <n v="-10327.43"/>
  </r>
  <r>
    <x v="681"/>
    <x v="511"/>
    <s v="B0682"/>
    <x v="0"/>
    <n v="12556"/>
    <n v="11"/>
    <n v="60"/>
    <x v="3"/>
    <x v="6"/>
    <x v="3"/>
    <n v="126493"/>
    <s v="MORTGAGE"/>
    <n v="0.23"/>
    <n v="0.52"/>
    <n v="3922.58"/>
    <n v="3494.67"/>
    <n v="53"/>
    <n v="-5138.75"/>
  </r>
  <r>
    <x v="682"/>
    <x v="472"/>
    <s v="B0683"/>
    <x v="0"/>
    <n v="28598"/>
    <n v="11.5"/>
    <n v="60"/>
    <x v="1"/>
    <x v="2"/>
    <x v="0"/>
    <n v="63885"/>
    <s v="MORTGAGE"/>
    <n v="0.14000000000000001"/>
    <n v="0.7"/>
    <n v="4701.45"/>
    <n v="0"/>
    <n v="52"/>
    <n v="-23896.55"/>
  </r>
  <r>
    <x v="683"/>
    <x v="512"/>
    <s v="B0684"/>
    <x v="8"/>
    <n v="12563"/>
    <n v="20.9"/>
    <n v="60"/>
    <x v="0"/>
    <x v="1"/>
    <x v="3"/>
    <n v="74369"/>
    <s v="OWN"/>
    <n v="0.15"/>
    <n v="0.75"/>
    <n v="15188.67"/>
    <n v="0"/>
    <n v="29"/>
    <n v="2625.67"/>
  </r>
  <r>
    <x v="684"/>
    <x v="513"/>
    <s v="B0685"/>
    <x v="4"/>
    <n v="9234"/>
    <n v="14.2"/>
    <n v="36"/>
    <x v="2"/>
    <x v="0"/>
    <x v="0"/>
    <n v="131132"/>
    <s v="RENT"/>
    <n v="0.33"/>
    <n v="0.63"/>
    <n v="0"/>
    <n v="0"/>
    <n v="38"/>
    <n v="-9234"/>
  </r>
  <r>
    <x v="685"/>
    <x v="514"/>
    <s v="B0686"/>
    <x v="5"/>
    <n v="26519"/>
    <n v="19.600000000000001"/>
    <n v="36"/>
    <x v="1"/>
    <x v="0"/>
    <x v="2"/>
    <n v="125402"/>
    <s v="RENT"/>
    <n v="0.12"/>
    <n v="0.7"/>
    <n v="11613.67"/>
    <n v="0"/>
    <n v="51"/>
    <n v="-14905.33"/>
  </r>
  <r>
    <x v="686"/>
    <x v="515"/>
    <s v="B0687"/>
    <x v="7"/>
    <n v="27966"/>
    <n v="8"/>
    <n v="60"/>
    <x v="1"/>
    <x v="5"/>
    <x v="4"/>
    <n v="60676"/>
    <s v="MORTGAGE"/>
    <n v="0.11"/>
    <n v="0.56999999999999995"/>
    <n v="12642.02"/>
    <n v="0"/>
    <n v="55"/>
    <n v="-15323.98"/>
  </r>
  <r>
    <x v="687"/>
    <x v="516"/>
    <s v="B0688"/>
    <x v="9"/>
    <n v="17173"/>
    <n v="22.1"/>
    <n v="36"/>
    <x v="0"/>
    <x v="5"/>
    <x v="3"/>
    <n v="94093"/>
    <s v="RENT"/>
    <n v="0.39"/>
    <n v="0.64"/>
    <n v="20968.23"/>
    <n v="0"/>
    <n v="54"/>
    <n v="3795.2299999999996"/>
  </r>
  <r>
    <x v="688"/>
    <x v="485"/>
    <s v="B0689"/>
    <x v="9"/>
    <n v="27987"/>
    <n v="19.2"/>
    <n v="60"/>
    <x v="0"/>
    <x v="0"/>
    <x v="0"/>
    <n v="77764"/>
    <s v="OWN"/>
    <n v="0.24"/>
    <n v="0.78"/>
    <n v="33360.5"/>
    <n v="0"/>
    <n v="48"/>
    <n v="5373.5"/>
  </r>
  <r>
    <x v="689"/>
    <x v="359"/>
    <s v="B0690"/>
    <x v="5"/>
    <n v="14178"/>
    <n v="23.1"/>
    <n v="60"/>
    <x v="1"/>
    <x v="0"/>
    <x v="2"/>
    <n v="80799"/>
    <s v="RENT"/>
    <n v="0.15"/>
    <n v="0.64"/>
    <n v="1947.61"/>
    <n v="0"/>
    <n v="52"/>
    <n v="-12230.39"/>
  </r>
  <r>
    <x v="690"/>
    <x v="474"/>
    <s v="B0691"/>
    <x v="7"/>
    <n v="25596"/>
    <n v="7.6"/>
    <n v="36"/>
    <x v="0"/>
    <x v="5"/>
    <x v="3"/>
    <n v="109414"/>
    <s v="OWN"/>
    <n v="0.2"/>
    <n v="0.9"/>
    <n v="27541.3"/>
    <n v="0"/>
    <n v="52"/>
    <n v="1945.2999999999993"/>
  </r>
  <r>
    <x v="691"/>
    <x v="517"/>
    <s v="B0692"/>
    <x v="8"/>
    <n v="34174"/>
    <n v="16.899999999999999"/>
    <n v="36"/>
    <x v="0"/>
    <x v="1"/>
    <x v="1"/>
    <n v="135296"/>
    <s v="OWN"/>
    <n v="0.36"/>
    <n v="0.78"/>
    <n v="39949.410000000003"/>
    <n v="0"/>
    <n v="48"/>
    <n v="5775.4100000000035"/>
  </r>
  <r>
    <x v="692"/>
    <x v="474"/>
    <s v="B0693"/>
    <x v="3"/>
    <n v="5431"/>
    <n v="17"/>
    <n v="60"/>
    <x v="1"/>
    <x v="3"/>
    <x v="2"/>
    <n v="123095"/>
    <s v="RENT"/>
    <n v="0.21"/>
    <n v="0.7"/>
    <n v="590.38"/>
    <n v="0"/>
    <n v="52"/>
    <n v="-4840.62"/>
  </r>
  <r>
    <x v="693"/>
    <x v="440"/>
    <s v="B0694"/>
    <x v="6"/>
    <n v="28764"/>
    <n v="12.1"/>
    <n v="60"/>
    <x v="0"/>
    <x v="1"/>
    <x v="3"/>
    <n v="142082"/>
    <s v="OWN"/>
    <n v="0.3"/>
    <n v="0.52"/>
    <n v="32244.44"/>
    <n v="0"/>
    <n v="55"/>
    <n v="3480.4399999999987"/>
  </r>
  <r>
    <x v="694"/>
    <x v="518"/>
    <s v="B0695"/>
    <x v="4"/>
    <n v="22627"/>
    <n v="14.2"/>
    <n v="60"/>
    <x v="0"/>
    <x v="6"/>
    <x v="2"/>
    <n v="102307"/>
    <s v="OWN"/>
    <n v="0.15"/>
    <n v="0.72"/>
    <n v="25840.03"/>
    <n v="0"/>
    <n v="36"/>
    <n v="3213.0299999999988"/>
  </r>
  <r>
    <x v="695"/>
    <x v="17"/>
    <s v="B0696"/>
    <x v="0"/>
    <n v="9906"/>
    <n v="5.8"/>
    <n v="60"/>
    <x v="0"/>
    <x v="5"/>
    <x v="4"/>
    <n v="112062"/>
    <s v="OWN"/>
    <n v="0.34"/>
    <n v="0.84"/>
    <n v="10480.549999999999"/>
    <n v="0"/>
    <n v="31"/>
    <n v="574.54999999999927"/>
  </r>
  <r>
    <x v="696"/>
    <x v="519"/>
    <s v="B0697"/>
    <x v="5"/>
    <n v="37914"/>
    <n v="19.899999999999999"/>
    <n v="36"/>
    <x v="0"/>
    <x v="3"/>
    <x v="4"/>
    <n v="125432"/>
    <s v="OWN"/>
    <n v="0.23"/>
    <n v="0.62"/>
    <n v="45458.89"/>
    <n v="0"/>
    <n v="36"/>
    <n v="7544.8899999999994"/>
  </r>
  <r>
    <x v="697"/>
    <x v="520"/>
    <s v="B0698"/>
    <x v="4"/>
    <n v="14076"/>
    <n v="16"/>
    <n v="60"/>
    <x v="1"/>
    <x v="1"/>
    <x v="4"/>
    <n v="61923"/>
    <s v="MORTGAGE"/>
    <n v="0.35"/>
    <n v="0.86"/>
    <n v="6883.48"/>
    <n v="0"/>
    <n v="42"/>
    <n v="-7192.52"/>
  </r>
  <r>
    <x v="698"/>
    <x v="98"/>
    <s v="B0699"/>
    <x v="0"/>
    <n v="38650"/>
    <n v="6.2"/>
    <n v="60"/>
    <x v="0"/>
    <x v="6"/>
    <x v="1"/>
    <n v="147449"/>
    <s v="RENT"/>
    <n v="0.42"/>
    <n v="0.61"/>
    <n v="41046.300000000003"/>
    <n v="0"/>
    <n v="36"/>
    <n v="2396.3000000000029"/>
  </r>
  <r>
    <x v="699"/>
    <x v="521"/>
    <s v="B0700"/>
    <x v="6"/>
    <n v="7012"/>
    <n v="18.600000000000001"/>
    <n v="60"/>
    <x v="0"/>
    <x v="2"/>
    <x v="4"/>
    <n v="131739"/>
    <s v="MORTGAGE"/>
    <n v="0.34"/>
    <n v="0.87"/>
    <n v="8316.23"/>
    <n v="0"/>
    <n v="33"/>
    <n v="1304.2299999999996"/>
  </r>
  <r>
    <x v="700"/>
    <x v="522"/>
    <s v="B0701"/>
    <x v="6"/>
    <n v="8151"/>
    <n v="14.3"/>
    <n v="36"/>
    <x v="1"/>
    <x v="2"/>
    <x v="1"/>
    <n v="134926"/>
    <s v="OWN"/>
    <n v="0.22"/>
    <n v="0.54"/>
    <n v="3592.52"/>
    <n v="0"/>
    <n v="46"/>
    <n v="-4558.4799999999996"/>
  </r>
  <r>
    <x v="701"/>
    <x v="262"/>
    <s v="B0702"/>
    <x v="3"/>
    <n v="29211"/>
    <n v="5.7"/>
    <n v="36"/>
    <x v="2"/>
    <x v="4"/>
    <x v="4"/>
    <n v="108388"/>
    <s v="RENT"/>
    <n v="0.2"/>
    <n v="0.89"/>
    <n v="0"/>
    <n v="0"/>
    <n v="27"/>
    <n v="-29211"/>
  </r>
  <r>
    <x v="702"/>
    <x v="523"/>
    <s v="B0703"/>
    <x v="1"/>
    <n v="28117"/>
    <n v="24.4"/>
    <n v="60"/>
    <x v="1"/>
    <x v="0"/>
    <x v="2"/>
    <n v="77574"/>
    <s v="OWN"/>
    <n v="0.23"/>
    <n v="0.72"/>
    <n v="12707.65"/>
    <n v="0"/>
    <n v="34"/>
    <n v="-15409.35"/>
  </r>
  <r>
    <x v="703"/>
    <x v="13"/>
    <s v="B0704"/>
    <x v="6"/>
    <n v="37378"/>
    <n v="24"/>
    <n v="36"/>
    <x v="0"/>
    <x v="0"/>
    <x v="3"/>
    <n v="73391"/>
    <s v="RENT"/>
    <n v="0.17"/>
    <n v="0.63"/>
    <n v="46348.72"/>
    <n v="0"/>
    <n v="47"/>
    <n v="8970.7200000000012"/>
  </r>
  <r>
    <x v="704"/>
    <x v="168"/>
    <s v="B0705"/>
    <x v="4"/>
    <n v="7894"/>
    <n v="15.3"/>
    <n v="36"/>
    <x v="0"/>
    <x v="0"/>
    <x v="3"/>
    <n v="83664"/>
    <s v="MORTGAGE"/>
    <n v="0.17"/>
    <n v="0.62"/>
    <n v="9101.7800000000007"/>
    <n v="0"/>
    <n v="35"/>
    <n v="1207.7800000000007"/>
  </r>
  <r>
    <x v="705"/>
    <x v="306"/>
    <s v="B0706"/>
    <x v="2"/>
    <n v="14467"/>
    <n v="6.9"/>
    <n v="36"/>
    <x v="3"/>
    <x v="0"/>
    <x v="4"/>
    <n v="97384"/>
    <s v="RENT"/>
    <n v="0.42"/>
    <n v="0.69"/>
    <n v="5293.66"/>
    <n v="1335.02"/>
    <n v="39"/>
    <n v="-7838.32"/>
  </r>
  <r>
    <x v="706"/>
    <x v="524"/>
    <s v="B0707"/>
    <x v="2"/>
    <n v="32010"/>
    <n v="20.100000000000001"/>
    <n v="60"/>
    <x v="0"/>
    <x v="0"/>
    <x v="3"/>
    <n v="61027"/>
    <s v="OWN"/>
    <n v="0.25"/>
    <n v="0.95"/>
    <n v="38444.01"/>
    <n v="0"/>
    <n v="28"/>
    <n v="6434.010000000002"/>
  </r>
  <r>
    <x v="707"/>
    <x v="491"/>
    <s v="B0708"/>
    <x v="0"/>
    <n v="13289"/>
    <n v="14.8"/>
    <n v="60"/>
    <x v="1"/>
    <x v="4"/>
    <x v="4"/>
    <n v="65464"/>
    <s v="RENT"/>
    <n v="0.27"/>
    <n v="0.6"/>
    <n v="3903.76"/>
    <n v="0"/>
    <n v="44"/>
    <n v="-9385.24"/>
  </r>
  <r>
    <x v="708"/>
    <x v="266"/>
    <s v="B0709"/>
    <x v="0"/>
    <n v="24171"/>
    <n v="11"/>
    <n v="36"/>
    <x v="0"/>
    <x v="5"/>
    <x v="4"/>
    <n v="64485"/>
    <s v="RENT"/>
    <n v="0.34"/>
    <n v="0.55000000000000004"/>
    <n v="26829.81"/>
    <n v="0"/>
    <n v="29"/>
    <n v="2658.8100000000013"/>
  </r>
  <r>
    <x v="709"/>
    <x v="232"/>
    <s v="B0710"/>
    <x v="1"/>
    <n v="35905"/>
    <n v="14.8"/>
    <n v="60"/>
    <x v="0"/>
    <x v="1"/>
    <x v="0"/>
    <n v="49456"/>
    <s v="MORTGAGE"/>
    <n v="0.34"/>
    <n v="0.76"/>
    <n v="41218.94"/>
    <n v="0"/>
    <n v="31"/>
    <n v="5313.9400000000023"/>
  </r>
  <r>
    <x v="710"/>
    <x v="525"/>
    <s v="B0711"/>
    <x v="2"/>
    <n v="21829"/>
    <n v="15.4"/>
    <n v="60"/>
    <x v="1"/>
    <x v="0"/>
    <x v="0"/>
    <n v="104795"/>
    <s v="OWN"/>
    <n v="0.13"/>
    <n v="0.72"/>
    <n v="7441.09"/>
    <n v="0"/>
    <n v="26"/>
    <n v="-14387.91"/>
  </r>
  <r>
    <x v="711"/>
    <x v="526"/>
    <s v="B0712"/>
    <x v="0"/>
    <n v="35054"/>
    <n v="16.3"/>
    <n v="36"/>
    <x v="1"/>
    <x v="1"/>
    <x v="0"/>
    <n v="65554"/>
    <s v="RENT"/>
    <n v="0.43"/>
    <n v="0.74"/>
    <n v="10355.42"/>
    <n v="0"/>
    <n v="48"/>
    <n v="-24698.58"/>
  </r>
  <r>
    <x v="712"/>
    <x v="527"/>
    <s v="B0713"/>
    <x v="6"/>
    <n v="30734"/>
    <n v="13.8"/>
    <n v="36"/>
    <x v="1"/>
    <x v="1"/>
    <x v="1"/>
    <n v="76922"/>
    <s v="MORTGAGE"/>
    <n v="0.17"/>
    <n v="0.8"/>
    <n v="2244.9"/>
    <n v="0"/>
    <n v="38"/>
    <n v="-28489.1"/>
  </r>
  <r>
    <x v="713"/>
    <x v="528"/>
    <s v="B0714"/>
    <x v="0"/>
    <n v="8052"/>
    <n v="17.100000000000001"/>
    <n v="60"/>
    <x v="0"/>
    <x v="5"/>
    <x v="0"/>
    <n v="43409"/>
    <s v="RENT"/>
    <n v="0.39"/>
    <n v="0.62"/>
    <n v="9428.89"/>
    <n v="0"/>
    <n v="21"/>
    <n v="1376.8899999999994"/>
  </r>
  <r>
    <x v="714"/>
    <x v="529"/>
    <s v="B0715"/>
    <x v="9"/>
    <n v="4654"/>
    <n v="23.4"/>
    <n v="36"/>
    <x v="0"/>
    <x v="2"/>
    <x v="4"/>
    <n v="99327"/>
    <s v="OWN"/>
    <n v="0.41"/>
    <n v="0.91"/>
    <n v="5743.04"/>
    <n v="0"/>
    <n v="48"/>
    <n v="1089.04"/>
  </r>
  <r>
    <x v="715"/>
    <x v="530"/>
    <s v="B0716"/>
    <x v="1"/>
    <n v="24486"/>
    <n v="12.2"/>
    <n v="60"/>
    <x v="1"/>
    <x v="0"/>
    <x v="2"/>
    <n v="121400"/>
    <s v="RENT"/>
    <n v="0.39"/>
    <n v="0.7"/>
    <n v="9438.77"/>
    <n v="0"/>
    <n v="38"/>
    <n v="-15047.23"/>
  </r>
  <r>
    <x v="716"/>
    <x v="334"/>
    <s v="B0717"/>
    <x v="5"/>
    <n v="19743"/>
    <n v="19.5"/>
    <n v="60"/>
    <x v="1"/>
    <x v="0"/>
    <x v="0"/>
    <n v="66639"/>
    <s v="RENT"/>
    <n v="0.33"/>
    <n v="0.56000000000000005"/>
    <n v="5476.7"/>
    <n v="0"/>
    <n v="26"/>
    <n v="-14266.3"/>
  </r>
  <r>
    <x v="717"/>
    <x v="531"/>
    <s v="B0718"/>
    <x v="7"/>
    <n v="25489"/>
    <n v="22.9"/>
    <n v="36"/>
    <x v="0"/>
    <x v="4"/>
    <x v="0"/>
    <n v="130110"/>
    <s v="RENT"/>
    <n v="0.11"/>
    <n v="0.83"/>
    <n v="31325.98"/>
    <n v="0"/>
    <n v="56"/>
    <n v="5836.98"/>
  </r>
  <r>
    <x v="718"/>
    <x v="532"/>
    <s v="B0719"/>
    <x v="8"/>
    <n v="9636"/>
    <n v="14.1"/>
    <n v="60"/>
    <x v="0"/>
    <x v="0"/>
    <x v="2"/>
    <n v="93627"/>
    <s v="RENT"/>
    <n v="0.24"/>
    <n v="0.79"/>
    <n v="10994.68"/>
    <n v="0"/>
    <n v="41"/>
    <n v="1358.6800000000003"/>
  </r>
  <r>
    <x v="719"/>
    <x v="451"/>
    <s v="B0720"/>
    <x v="7"/>
    <n v="7441"/>
    <n v="13.9"/>
    <n v="60"/>
    <x v="0"/>
    <x v="5"/>
    <x v="4"/>
    <n v="113424"/>
    <s v="OWN"/>
    <n v="0.34"/>
    <n v="0.64"/>
    <n v="8475.2999999999993"/>
    <n v="0"/>
    <n v="53"/>
    <n v="1034.2999999999993"/>
  </r>
  <r>
    <x v="720"/>
    <x v="533"/>
    <s v="B0721"/>
    <x v="7"/>
    <n v="25611"/>
    <n v="17"/>
    <n v="36"/>
    <x v="4"/>
    <x v="4"/>
    <x v="1"/>
    <n v="49692"/>
    <s v="MORTGAGE"/>
    <n v="0.25"/>
    <n v="0.78"/>
    <n v="0"/>
    <n v="0"/>
    <n v="56"/>
    <n v="-25611"/>
  </r>
  <r>
    <x v="721"/>
    <x v="123"/>
    <s v="B0722"/>
    <x v="3"/>
    <n v="13149"/>
    <n v="16.8"/>
    <n v="36"/>
    <x v="1"/>
    <x v="4"/>
    <x v="0"/>
    <n v="119037"/>
    <s v="MORTGAGE"/>
    <n v="0.45"/>
    <n v="0.6"/>
    <n v="4489.9799999999996"/>
    <n v="0"/>
    <n v="35"/>
    <n v="-8659.02"/>
  </r>
  <r>
    <x v="722"/>
    <x v="444"/>
    <s v="B0723"/>
    <x v="5"/>
    <n v="35566"/>
    <n v="21.1"/>
    <n v="36"/>
    <x v="3"/>
    <x v="0"/>
    <x v="2"/>
    <n v="108840"/>
    <s v="RENT"/>
    <n v="0.22"/>
    <n v="0.7"/>
    <n v="8919.67"/>
    <n v="8978.74"/>
    <n v="52"/>
    <n v="-17667.59"/>
  </r>
  <r>
    <x v="723"/>
    <x v="169"/>
    <s v="B0724"/>
    <x v="0"/>
    <n v="22675"/>
    <n v="14.5"/>
    <n v="60"/>
    <x v="0"/>
    <x v="4"/>
    <x v="4"/>
    <n v="84200"/>
    <s v="OWN"/>
    <n v="0.22"/>
    <n v="0.9"/>
    <n v="25962.880000000001"/>
    <n v="0"/>
    <n v="27"/>
    <n v="3287.880000000001"/>
  </r>
  <r>
    <x v="724"/>
    <x v="534"/>
    <s v="B0725"/>
    <x v="3"/>
    <n v="6495"/>
    <n v="24.9"/>
    <n v="36"/>
    <x v="2"/>
    <x v="5"/>
    <x v="3"/>
    <n v="123063"/>
    <s v="OWN"/>
    <n v="0.21"/>
    <n v="0.56000000000000005"/>
    <n v="0"/>
    <n v="0"/>
    <n v="39"/>
    <n v="-6495"/>
  </r>
  <r>
    <x v="725"/>
    <x v="535"/>
    <s v="B0726"/>
    <x v="7"/>
    <n v="14673"/>
    <n v="6.2"/>
    <n v="36"/>
    <x v="0"/>
    <x v="5"/>
    <x v="1"/>
    <n v="87415"/>
    <s v="OWN"/>
    <n v="0.23"/>
    <n v="0.67"/>
    <n v="15582.73"/>
    <n v="0"/>
    <n v="25"/>
    <n v="909.72999999999956"/>
  </r>
  <r>
    <x v="726"/>
    <x v="536"/>
    <s v="B0727"/>
    <x v="9"/>
    <n v="12130"/>
    <n v="5.0999999999999996"/>
    <n v="36"/>
    <x v="0"/>
    <x v="0"/>
    <x v="2"/>
    <n v="48074"/>
    <s v="OWN"/>
    <n v="0.32"/>
    <n v="0.87"/>
    <n v="12748.63"/>
    <n v="0"/>
    <n v="37"/>
    <n v="618.6299999999992"/>
  </r>
  <r>
    <x v="727"/>
    <x v="537"/>
    <s v="B0728"/>
    <x v="8"/>
    <n v="23668"/>
    <n v="17.8"/>
    <n v="36"/>
    <x v="1"/>
    <x v="0"/>
    <x v="2"/>
    <n v="45549"/>
    <s v="OWN"/>
    <n v="0.38"/>
    <n v="0.94"/>
    <n v="6421.49"/>
    <n v="0"/>
    <n v="50"/>
    <n v="-17246.510000000002"/>
  </r>
  <r>
    <x v="728"/>
    <x v="538"/>
    <s v="B0729"/>
    <x v="7"/>
    <n v="16222"/>
    <n v="11"/>
    <n v="60"/>
    <x v="0"/>
    <x v="0"/>
    <x v="2"/>
    <n v="59963"/>
    <s v="OWN"/>
    <n v="0.37"/>
    <n v="0.7"/>
    <n v="18006.419999999998"/>
    <n v="0"/>
    <n v="28"/>
    <n v="1784.4199999999983"/>
  </r>
  <r>
    <x v="729"/>
    <x v="539"/>
    <s v="B0730"/>
    <x v="2"/>
    <n v="24669"/>
    <n v="9.8000000000000007"/>
    <n v="60"/>
    <x v="0"/>
    <x v="0"/>
    <x v="0"/>
    <n v="121456"/>
    <s v="RENT"/>
    <n v="0.42"/>
    <n v="0.73"/>
    <n v="27086.560000000001"/>
    <n v="0"/>
    <n v="32"/>
    <n v="2417.5600000000013"/>
  </r>
  <r>
    <x v="730"/>
    <x v="495"/>
    <s v="B0731"/>
    <x v="5"/>
    <n v="35068"/>
    <n v="11.2"/>
    <n v="36"/>
    <x v="0"/>
    <x v="6"/>
    <x v="3"/>
    <n v="126362"/>
    <s v="MORTGAGE"/>
    <n v="0.45"/>
    <n v="0.76"/>
    <n v="38995.620000000003"/>
    <n v="0"/>
    <n v="21"/>
    <n v="3927.6200000000026"/>
  </r>
  <r>
    <x v="731"/>
    <x v="381"/>
    <s v="B0732"/>
    <x v="5"/>
    <n v="24253"/>
    <n v="10.1"/>
    <n v="60"/>
    <x v="0"/>
    <x v="0"/>
    <x v="1"/>
    <n v="131607"/>
    <s v="MORTGAGE"/>
    <n v="0.43"/>
    <n v="0.92"/>
    <n v="26702.55"/>
    <n v="0"/>
    <n v="50"/>
    <n v="2449.5499999999993"/>
  </r>
  <r>
    <x v="732"/>
    <x v="540"/>
    <s v="B0733"/>
    <x v="5"/>
    <n v="10435"/>
    <n v="5.6"/>
    <n v="36"/>
    <x v="1"/>
    <x v="1"/>
    <x v="4"/>
    <n v="82265"/>
    <s v="RENT"/>
    <n v="0.11"/>
    <n v="0.89"/>
    <n v="1328.43"/>
    <n v="0"/>
    <n v="45"/>
    <n v="-9106.57"/>
  </r>
  <r>
    <x v="733"/>
    <x v="142"/>
    <s v="B0734"/>
    <x v="1"/>
    <n v="29552"/>
    <n v="24.4"/>
    <n v="36"/>
    <x v="1"/>
    <x v="6"/>
    <x v="4"/>
    <n v="46061"/>
    <s v="MORTGAGE"/>
    <n v="0.39"/>
    <n v="0.57999999999999996"/>
    <n v="5184.05"/>
    <n v="0"/>
    <n v="28"/>
    <n v="-24367.95"/>
  </r>
  <r>
    <x v="734"/>
    <x v="541"/>
    <s v="B0735"/>
    <x v="1"/>
    <n v="38384"/>
    <n v="9.4"/>
    <n v="60"/>
    <x v="1"/>
    <x v="0"/>
    <x v="3"/>
    <n v="88226"/>
    <s v="OWN"/>
    <n v="0.18"/>
    <n v="0.7"/>
    <n v="4663.03"/>
    <n v="0"/>
    <n v="32"/>
    <n v="-33720.97"/>
  </r>
  <r>
    <x v="735"/>
    <x v="542"/>
    <s v="B0736"/>
    <x v="6"/>
    <n v="17393"/>
    <n v="19.7"/>
    <n v="60"/>
    <x v="1"/>
    <x v="4"/>
    <x v="2"/>
    <n v="58810"/>
    <s v="OWN"/>
    <n v="0.15"/>
    <n v="0.71"/>
    <n v="2401.1"/>
    <n v="0"/>
    <n v="49"/>
    <n v="-14991.9"/>
  </r>
  <r>
    <x v="736"/>
    <x v="543"/>
    <s v="B0737"/>
    <x v="4"/>
    <n v="11617"/>
    <n v="20.3"/>
    <n v="36"/>
    <x v="1"/>
    <x v="3"/>
    <x v="2"/>
    <n v="90006"/>
    <s v="MORTGAGE"/>
    <n v="0.36"/>
    <n v="0.86"/>
    <n v="5667.24"/>
    <n v="0"/>
    <n v="38"/>
    <n v="-5949.76"/>
  </r>
  <r>
    <x v="737"/>
    <x v="135"/>
    <s v="B0738"/>
    <x v="8"/>
    <n v="39520"/>
    <n v="23.6"/>
    <n v="36"/>
    <x v="0"/>
    <x v="6"/>
    <x v="2"/>
    <n v="143502"/>
    <s v="OWN"/>
    <n v="0.23"/>
    <n v="0.77"/>
    <n v="48846.720000000001"/>
    <n v="0"/>
    <n v="52"/>
    <n v="9326.7200000000012"/>
  </r>
  <r>
    <x v="738"/>
    <x v="544"/>
    <s v="B0739"/>
    <x v="3"/>
    <n v="10852"/>
    <n v="5.6"/>
    <n v="60"/>
    <x v="0"/>
    <x v="5"/>
    <x v="2"/>
    <n v="52800"/>
    <s v="OWN"/>
    <n v="0.12"/>
    <n v="0.79"/>
    <n v="11459.71"/>
    <n v="0"/>
    <n v="51"/>
    <n v="607.70999999999913"/>
  </r>
  <r>
    <x v="739"/>
    <x v="545"/>
    <s v="B0740"/>
    <x v="0"/>
    <n v="32401"/>
    <n v="22.4"/>
    <n v="36"/>
    <x v="2"/>
    <x v="1"/>
    <x v="2"/>
    <n v="146192"/>
    <s v="MORTGAGE"/>
    <n v="0.16"/>
    <n v="0.95"/>
    <n v="0"/>
    <n v="0"/>
    <n v="38"/>
    <n v="-32401"/>
  </r>
  <r>
    <x v="740"/>
    <x v="437"/>
    <s v="B0741"/>
    <x v="7"/>
    <n v="7295"/>
    <n v="15.5"/>
    <n v="60"/>
    <x v="0"/>
    <x v="6"/>
    <x v="3"/>
    <n v="138959"/>
    <s v="RENT"/>
    <n v="0.1"/>
    <n v="0.53"/>
    <n v="8425.7199999999993"/>
    <n v="0"/>
    <n v="56"/>
    <n v="1130.7199999999993"/>
  </r>
  <r>
    <x v="741"/>
    <x v="322"/>
    <s v="B0742"/>
    <x v="4"/>
    <n v="36993"/>
    <n v="17.7"/>
    <n v="36"/>
    <x v="1"/>
    <x v="4"/>
    <x v="0"/>
    <n v="137228"/>
    <s v="MORTGAGE"/>
    <n v="0.46"/>
    <n v="0.6"/>
    <n v="4398.51"/>
    <n v="0"/>
    <n v="53"/>
    <n v="-32594.489999999998"/>
  </r>
  <r>
    <x v="742"/>
    <x v="244"/>
    <s v="B0743"/>
    <x v="0"/>
    <n v="35084"/>
    <n v="17.899999999999999"/>
    <n v="36"/>
    <x v="0"/>
    <x v="2"/>
    <x v="1"/>
    <n v="105476"/>
    <s v="MORTGAGE"/>
    <n v="0.11"/>
    <n v="0.68"/>
    <n v="41364.04"/>
    <n v="0"/>
    <n v="34"/>
    <n v="6280.0400000000009"/>
  </r>
  <r>
    <x v="743"/>
    <x v="546"/>
    <s v="B0744"/>
    <x v="3"/>
    <n v="37451"/>
    <n v="21.4"/>
    <n v="60"/>
    <x v="1"/>
    <x v="5"/>
    <x v="2"/>
    <n v="99460"/>
    <s v="MORTGAGE"/>
    <n v="0.18"/>
    <n v="0.66"/>
    <n v="6410.55"/>
    <n v="0"/>
    <n v="45"/>
    <n v="-31040.45"/>
  </r>
  <r>
    <x v="744"/>
    <x v="547"/>
    <s v="B0745"/>
    <x v="4"/>
    <n v="8227"/>
    <n v="11.7"/>
    <n v="60"/>
    <x v="1"/>
    <x v="5"/>
    <x v="0"/>
    <n v="87767"/>
    <s v="MORTGAGE"/>
    <n v="0.27"/>
    <n v="0.51"/>
    <n v="2597.8000000000002"/>
    <n v="0"/>
    <n v="51"/>
    <n v="-5629.2"/>
  </r>
  <r>
    <x v="745"/>
    <x v="548"/>
    <s v="B0746"/>
    <x v="0"/>
    <n v="32910"/>
    <n v="19.7"/>
    <n v="60"/>
    <x v="0"/>
    <x v="3"/>
    <x v="4"/>
    <n v="58054"/>
    <s v="RENT"/>
    <n v="0.24"/>
    <n v="0.54"/>
    <n v="39393.269999999997"/>
    <n v="0"/>
    <n v="28"/>
    <n v="6483.2699999999968"/>
  </r>
  <r>
    <x v="746"/>
    <x v="549"/>
    <s v="B0747"/>
    <x v="9"/>
    <n v="37041"/>
    <n v="15.6"/>
    <n v="60"/>
    <x v="0"/>
    <x v="6"/>
    <x v="3"/>
    <n v="105319"/>
    <s v="RENT"/>
    <n v="0.46"/>
    <n v="0.81"/>
    <n v="42819.4"/>
    <n v="0"/>
    <n v="47"/>
    <n v="5778.4000000000015"/>
  </r>
  <r>
    <x v="747"/>
    <x v="550"/>
    <s v="B0748"/>
    <x v="1"/>
    <n v="24384"/>
    <n v="20.9"/>
    <n v="60"/>
    <x v="1"/>
    <x v="4"/>
    <x v="0"/>
    <n v="132789"/>
    <s v="OWN"/>
    <n v="0.12"/>
    <n v="0.9"/>
    <n v="7914.57"/>
    <n v="0"/>
    <n v="26"/>
    <n v="-16469.43"/>
  </r>
  <r>
    <x v="748"/>
    <x v="313"/>
    <s v="B0749"/>
    <x v="3"/>
    <n v="1145"/>
    <n v="24.8"/>
    <n v="60"/>
    <x v="0"/>
    <x v="0"/>
    <x v="2"/>
    <n v="75397"/>
    <s v="OWN"/>
    <n v="0.3"/>
    <n v="0.73"/>
    <n v="1428.96"/>
    <n v="0"/>
    <n v="33"/>
    <n v="283.96000000000004"/>
  </r>
  <r>
    <x v="749"/>
    <x v="422"/>
    <s v="B0750"/>
    <x v="8"/>
    <n v="38778"/>
    <n v="9"/>
    <n v="60"/>
    <x v="0"/>
    <x v="5"/>
    <x v="2"/>
    <n v="43233"/>
    <s v="MORTGAGE"/>
    <n v="0.37"/>
    <n v="0.74"/>
    <n v="42268.02"/>
    <n v="0"/>
    <n v="56"/>
    <n v="3490.0199999999968"/>
  </r>
  <r>
    <x v="750"/>
    <x v="551"/>
    <s v="B0751"/>
    <x v="2"/>
    <n v="17035"/>
    <n v="24.9"/>
    <n v="36"/>
    <x v="1"/>
    <x v="1"/>
    <x v="2"/>
    <n v="141205"/>
    <s v="OWN"/>
    <n v="0.47"/>
    <n v="0.61"/>
    <n v="2032.08"/>
    <n v="0"/>
    <n v="47"/>
    <n v="-15002.92"/>
  </r>
  <r>
    <x v="751"/>
    <x v="552"/>
    <s v="B0752"/>
    <x v="9"/>
    <n v="4040"/>
    <n v="6.8"/>
    <n v="36"/>
    <x v="0"/>
    <x v="1"/>
    <x v="0"/>
    <n v="120020"/>
    <s v="RENT"/>
    <n v="0.35"/>
    <n v="0.85"/>
    <n v="4314.72"/>
    <n v="0"/>
    <n v="50"/>
    <n v="274.72000000000025"/>
  </r>
  <r>
    <x v="752"/>
    <x v="40"/>
    <s v="B0753"/>
    <x v="1"/>
    <n v="27160"/>
    <n v="5"/>
    <n v="36"/>
    <x v="3"/>
    <x v="3"/>
    <x v="2"/>
    <n v="55068"/>
    <s v="OWN"/>
    <n v="0.42"/>
    <n v="0.84"/>
    <n v="9183.2099999999991"/>
    <n v="3538.73"/>
    <n v="26"/>
    <n v="-14438.060000000001"/>
  </r>
  <r>
    <x v="753"/>
    <x v="553"/>
    <s v="B0754"/>
    <x v="5"/>
    <n v="18633"/>
    <n v="5.9"/>
    <n v="60"/>
    <x v="0"/>
    <x v="6"/>
    <x v="0"/>
    <n v="95727"/>
    <s v="OWN"/>
    <n v="0.13"/>
    <n v="0.76"/>
    <n v="19732.349999999999"/>
    <n v="0"/>
    <n v="56"/>
    <n v="1099.3499999999985"/>
  </r>
  <r>
    <x v="754"/>
    <x v="241"/>
    <s v="B0755"/>
    <x v="1"/>
    <n v="30344"/>
    <n v="11.8"/>
    <n v="60"/>
    <x v="0"/>
    <x v="4"/>
    <x v="2"/>
    <n v="120610"/>
    <s v="OWN"/>
    <n v="0.25"/>
    <n v="0.6"/>
    <n v="33924.589999999997"/>
    <n v="0"/>
    <n v="45"/>
    <n v="3580.5899999999965"/>
  </r>
  <r>
    <x v="755"/>
    <x v="554"/>
    <s v="B0756"/>
    <x v="4"/>
    <n v="18014"/>
    <n v="17.7"/>
    <n v="60"/>
    <x v="1"/>
    <x v="0"/>
    <x v="4"/>
    <n v="100453"/>
    <s v="MORTGAGE"/>
    <n v="0.25"/>
    <n v="0.54"/>
    <n v="7265.79"/>
    <n v="0"/>
    <n v="45"/>
    <n v="-10748.21"/>
  </r>
  <r>
    <x v="756"/>
    <x v="229"/>
    <s v="B0757"/>
    <x v="6"/>
    <n v="15996"/>
    <n v="6.4"/>
    <n v="36"/>
    <x v="0"/>
    <x v="5"/>
    <x v="4"/>
    <n v="134135"/>
    <s v="OWN"/>
    <n v="0.45"/>
    <n v="0.53"/>
    <n v="17019.740000000002"/>
    <n v="0"/>
    <n v="30"/>
    <n v="1023.7400000000016"/>
  </r>
  <r>
    <x v="757"/>
    <x v="38"/>
    <s v="B0758"/>
    <x v="9"/>
    <n v="12695"/>
    <n v="5.0999999999999996"/>
    <n v="60"/>
    <x v="0"/>
    <x v="1"/>
    <x v="1"/>
    <n v="55832"/>
    <s v="RENT"/>
    <n v="0.16"/>
    <n v="0.77"/>
    <n v="13342.44"/>
    <n v="0"/>
    <n v="30"/>
    <n v="647.44000000000051"/>
  </r>
  <r>
    <x v="758"/>
    <x v="555"/>
    <s v="B0759"/>
    <x v="5"/>
    <n v="3852"/>
    <n v="23.7"/>
    <n v="60"/>
    <x v="0"/>
    <x v="5"/>
    <x v="2"/>
    <n v="138464"/>
    <s v="RENT"/>
    <n v="0.16"/>
    <n v="0.87"/>
    <n v="4764.92"/>
    <n v="0"/>
    <n v="26"/>
    <n v="912.92000000000007"/>
  </r>
  <r>
    <x v="759"/>
    <x v="130"/>
    <s v="B0760"/>
    <x v="4"/>
    <n v="17014"/>
    <n v="21.4"/>
    <n v="36"/>
    <x v="0"/>
    <x v="5"/>
    <x v="2"/>
    <n v="116242"/>
    <s v="RENT"/>
    <n v="0.23"/>
    <n v="0.89"/>
    <n v="20655"/>
    <n v="0"/>
    <n v="46"/>
    <n v="3641"/>
  </r>
  <r>
    <x v="760"/>
    <x v="446"/>
    <s v="B0761"/>
    <x v="3"/>
    <n v="28042"/>
    <n v="21.2"/>
    <n v="60"/>
    <x v="0"/>
    <x v="5"/>
    <x v="0"/>
    <n v="43682"/>
    <s v="RENT"/>
    <n v="0.12"/>
    <n v="0.71"/>
    <n v="33986.9"/>
    <n v="0"/>
    <n v="48"/>
    <n v="5944.9000000000015"/>
  </r>
  <r>
    <x v="761"/>
    <x v="556"/>
    <s v="B0762"/>
    <x v="8"/>
    <n v="34755"/>
    <n v="22.7"/>
    <n v="36"/>
    <x v="0"/>
    <x v="4"/>
    <x v="0"/>
    <n v="122298"/>
    <s v="OWN"/>
    <n v="0.17"/>
    <n v="0.85"/>
    <n v="42644.38"/>
    <n v="0"/>
    <n v="45"/>
    <n v="7889.3799999999974"/>
  </r>
  <r>
    <x v="762"/>
    <x v="557"/>
    <s v="B0763"/>
    <x v="1"/>
    <n v="24711"/>
    <n v="19"/>
    <n v="36"/>
    <x v="0"/>
    <x v="4"/>
    <x v="2"/>
    <n v="53383"/>
    <s v="MORTGAGE"/>
    <n v="0.49"/>
    <n v="0.93"/>
    <n v="29406.09"/>
    <n v="0"/>
    <n v="44"/>
    <n v="4695.09"/>
  </r>
  <r>
    <x v="763"/>
    <x v="366"/>
    <s v="B0764"/>
    <x v="3"/>
    <n v="27122"/>
    <n v="7.1"/>
    <n v="60"/>
    <x v="0"/>
    <x v="5"/>
    <x v="1"/>
    <n v="88160"/>
    <s v="RENT"/>
    <n v="0.27"/>
    <n v="0.62"/>
    <n v="29047.66"/>
    <n v="0"/>
    <n v="37"/>
    <n v="1925.6599999999999"/>
  </r>
  <r>
    <x v="764"/>
    <x v="280"/>
    <s v="B0765"/>
    <x v="5"/>
    <n v="10160"/>
    <n v="13"/>
    <n v="60"/>
    <x v="1"/>
    <x v="0"/>
    <x v="2"/>
    <n v="123332"/>
    <s v="RENT"/>
    <n v="0.35"/>
    <n v="0.68"/>
    <n v="1593.02"/>
    <n v="0"/>
    <n v="39"/>
    <n v="-8566.98"/>
  </r>
  <r>
    <x v="765"/>
    <x v="558"/>
    <s v="B0766"/>
    <x v="4"/>
    <n v="28213"/>
    <n v="19.5"/>
    <n v="60"/>
    <x v="1"/>
    <x v="4"/>
    <x v="0"/>
    <n v="53666"/>
    <s v="MORTGAGE"/>
    <n v="0.39"/>
    <n v="0.92"/>
    <n v="5075.51"/>
    <n v="0"/>
    <n v="26"/>
    <n v="-23137.489999999998"/>
  </r>
  <r>
    <x v="766"/>
    <x v="341"/>
    <s v="B0767"/>
    <x v="6"/>
    <n v="8421"/>
    <n v="10.6"/>
    <n v="36"/>
    <x v="0"/>
    <x v="4"/>
    <x v="2"/>
    <n v="88817"/>
    <s v="MORTGAGE"/>
    <n v="0.25"/>
    <n v="0.65"/>
    <n v="9313.6299999999992"/>
    <n v="0"/>
    <n v="27"/>
    <n v="892.6299999999992"/>
  </r>
  <r>
    <x v="767"/>
    <x v="55"/>
    <s v="B0768"/>
    <x v="1"/>
    <n v="22400"/>
    <n v="18.7"/>
    <n v="36"/>
    <x v="1"/>
    <x v="5"/>
    <x v="0"/>
    <n v="121198"/>
    <s v="RENT"/>
    <n v="0.16"/>
    <n v="0.91"/>
    <n v="10574.92"/>
    <n v="0"/>
    <n v="47"/>
    <n v="-11825.08"/>
  </r>
  <r>
    <x v="768"/>
    <x v="200"/>
    <s v="B0769"/>
    <x v="8"/>
    <n v="34537"/>
    <n v="5.5"/>
    <n v="36"/>
    <x v="1"/>
    <x v="0"/>
    <x v="2"/>
    <n v="140695"/>
    <s v="RENT"/>
    <n v="0.18"/>
    <n v="0.94"/>
    <n v="14559.15"/>
    <n v="0"/>
    <n v="30"/>
    <n v="-19977.849999999999"/>
  </r>
  <r>
    <x v="769"/>
    <x v="559"/>
    <s v="B0770"/>
    <x v="6"/>
    <n v="18727"/>
    <n v="11.1"/>
    <n v="60"/>
    <x v="1"/>
    <x v="6"/>
    <x v="3"/>
    <n v="64642"/>
    <s v="MORTGAGE"/>
    <n v="0.23"/>
    <n v="0.8"/>
    <n v="6816.79"/>
    <n v="0"/>
    <n v="32"/>
    <n v="-11910.21"/>
  </r>
  <r>
    <x v="770"/>
    <x v="260"/>
    <s v="B0771"/>
    <x v="0"/>
    <n v="5358"/>
    <n v="16"/>
    <n v="60"/>
    <x v="1"/>
    <x v="5"/>
    <x v="0"/>
    <n v="71830"/>
    <s v="RENT"/>
    <n v="0.35"/>
    <n v="0.87"/>
    <n v="466.17"/>
    <n v="0"/>
    <n v="56"/>
    <n v="-4891.83"/>
  </r>
  <r>
    <x v="771"/>
    <x v="353"/>
    <s v="B0772"/>
    <x v="4"/>
    <n v="29482"/>
    <n v="17.600000000000001"/>
    <n v="60"/>
    <x v="0"/>
    <x v="1"/>
    <x v="1"/>
    <n v="133067"/>
    <s v="RENT"/>
    <n v="0.26"/>
    <n v="0.84"/>
    <n v="34670.83"/>
    <n v="0"/>
    <n v="28"/>
    <n v="5188.8300000000017"/>
  </r>
  <r>
    <x v="772"/>
    <x v="505"/>
    <s v="B0773"/>
    <x v="3"/>
    <n v="33117"/>
    <n v="16.5"/>
    <n v="60"/>
    <x v="3"/>
    <x v="1"/>
    <x v="3"/>
    <n v="40234"/>
    <s v="OWN"/>
    <n v="0.1"/>
    <n v="0.81"/>
    <n v="7467.2"/>
    <n v="5237.4799999999996"/>
    <n v="53"/>
    <n v="-20412.32"/>
  </r>
  <r>
    <x v="773"/>
    <x v="536"/>
    <s v="B0774"/>
    <x v="1"/>
    <n v="24164"/>
    <n v="19"/>
    <n v="36"/>
    <x v="0"/>
    <x v="4"/>
    <x v="2"/>
    <n v="87616"/>
    <s v="MORTGAGE"/>
    <n v="0.31"/>
    <n v="0.64"/>
    <n v="28755.16"/>
    <n v="0"/>
    <n v="37"/>
    <n v="4591.16"/>
  </r>
  <r>
    <x v="774"/>
    <x v="560"/>
    <s v="B0775"/>
    <x v="1"/>
    <n v="32910"/>
    <n v="5.0999999999999996"/>
    <n v="36"/>
    <x v="0"/>
    <x v="5"/>
    <x v="0"/>
    <n v="39221"/>
    <s v="OWN"/>
    <n v="0.47"/>
    <n v="0.53"/>
    <n v="34588.410000000003"/>
    <n v="0"/>
    <n v="52"/>
    <n v="1678.4100000000035"/>
  </r>
  <r>
    <x v="775"/>
    <x v="34"/>
    <s v="B0776"/>
    <x v="5"/>
    <n v="33496"/>
    <n v="7"/>
    <n v="36"/>
    <x v="1"/>
    <x v="2"/>
    <x v="3"/>
    <n v="41410"/>
    <s v="OWN"/>
    <n v="0.42"/>
    <n v="0.65"/>
    <n v="10105.27"/>
    <n v="0"/>
    <n v="36"/>
    <n v="-23390.73"/>
  </r>
  <r>
    <x v="776"/>
    <x v="360"/>
    <s v="B0777"/>
    <x v="8"/>
    <n v="30371"/>
    <n v="22.4"/>
    <n v="36"/>
    <x v="0"/>
    <x v="1"/>
    <x v="1"/>
    <n v="110055"/>
    <s v="MORTGAGE"/>
    <n v="0.43"/>
    <n v="0.8"/>
    <n v="37174.1"/>
    <n v="0"/>
    <n v="21"/>
    <n v="6803.0999999999985"/>
  </r>
  <r>
    <x v="777"/>
    <x v="561"/>
    <s v="B0778"/>
    <x v="2"/>
    <n v="39467"/>
    <n v="18.600000000000001"/>
    <n v="60"/>
    <x v="0"/>
    <x v="3"/>
    <x v="0"/>
    <n v="91413"/>
    <s v="OWN"/>
    <n v="0.42"/>
    <n v="0.55000000000000004"/>
    <n v="46807.86"/>
    <n v="0"/>
    <n v="53"/>
    <n v="7340.8600000000006"/>
  </r>
  <r>
    <x v="778"/>
    <x v="50"/>
    <s v="B0779"/>
    <x v="0"/>
    <n v="18625"/>
    <n v="7.3"/>
    <n v="60"/>
    <x v="1"/>
    <x v="1"/>
    <x v="3"/>
    <n v="31051"/>
    <s v="RENT"/>
    <n v="0.23"/>
    <n v="0.51"/>
    <n v="2501.9899999999998"/>
    <n v="0"/>
    <n v="43"/>
    <n v="-16123.01"/>
  </r>
  <r>
    <x v="779"/>
    <x v="59"/>
    <s v="B0780"/>
    <x v="6"/>
    <n v="34893"/>
    <n v="21.8"/>
    <n v="60"/>
    <x v="1"/>
    <x v="0"/>
    <x v="3"/>
    <n v="140529"/>
    <s v="OWN"/>
    <n v="0.41"/>
    <n v="0.56000000000000005"/>
    <n v="8782.64"/>
    <n v="0"/>
    <n v="46"/>
    <n v="-26110.36"/>
  </r>
  <r>
    <x v="780"/>
    <x v="562"/>
    <s v="B0781"/>
    <x v="9"/>
    <n v="11793"/>
    <n v="9.8000000000000007"/>
    <n v="36"/>
    <x v="1"/>
    <x v="0"/>
    <x v="3"/>
    <n v="105301"/>
    <s v="MORTGAGE"/>
    <n v="0.16"/>
    <n v="0.82"/>
    <n v="3779.2"/>
    <n v="0"/>
    <n v="36"/>
    <n v="-8013.8"/>
  </r>
  <r>
    <x v="781"/>
    <x v="563"/>
    <s v="B0782"/>
    <x v="9"/>
    <n v="32007"/>
    <n v="14.6"/>
    <n v="36"/>
    <x v="1"/>
    <x v="5"/>
    <x v="4"/>
    <n v="106918"/>
    <s v="RENT"/>
    <n v="0.36"/>
    <n v="0.94"/>
    <n v="6315.61"/>
    <n v="0"/>
    <n v="30"/>
    <n v="-25691.39"/>
  </r>
  <r>
    <x v="782"/>
    <x v="564"/>
    <s v="B0783"/>
    <x v="1"/>
    <n v="26766"/>
    <n v="7.9"/>
    <n v="60"/>
    <x v="0"/>
    <x v="4"/>
    <x v="2"/>
    <n v="108116"/>
    <s v="RENT"/>
    <n v="0.36"/>
    <n v="0.94"/>
    <n v="28880.51"/>
    <n v="0"/>
    <n v="42"/>
    <n v="2114.5099999999984"/>
  </r>
  <r>
    <x v="783"/>
    <x v="434"/>
    <s v="B0784"/>
    <x v="5"/>
    <n v="13323"/>
    <n v="19.2"/>
    <n v="60"/>
    <x v="0"/>
    <x v="4"/>
    <x v="0"/>
    <n v="86563"/>
    <s v="RENT"/>
    <n v="0.11"/>
    <n v="0.72"/>
    <n v="15881.02"/>
    <n v="0"/>
    <n v="22"/>
    <n v="2558.0200000000004"/>
  </r>
  <r>
    <x v="784"/>
    <x v="250"/>
    <s v="B0785"/>
    <x v="7"/>
    <n v="8843"/>
    <n v="18.3"/>
    <n v="36"/>
    <x v="1"/>
    <x v="6"/>
    <x v="0"/>
    <n v="127859"/>
    <s v="RENT"/>
    <n v="0.42"/>
    <n v="0.89"/>
    <n v="3549.8"/>
    <n v="0"/>
    <n v="37"/>
    <n v="-5293.2"/>
  </r>
  <r>
    <x v="785"/>
    <x v="565"/>
    <s v="B0786"/>
    <x v="1"/>
    <n v="15210"/>
    <n v="9.1999999999999993"/>
    <n v="60"/>
    <x v="0"/>
    <x v="4"/>
    <x v="0"/>
    <n v="74757"/>
    <s v="OWN"/>
    <n v="0.46"/>
    <n v="0.83"/>
    <n v="16609.32"/>
    <n v="0"/>
    <n v="51"/>
    <n v="1399.3199999999997"/>
  </r>
  <r>
    <x v="786"/>
    <x v="216"/>
    <s v="B0787"/>
    <x v="9"/>
    <n v="17456"/>
    <n v="22.3"/>
    <n v="36"/>
    <x v="1"/>
    <x v="4"/>
    <x v="3"/>
    <n v="107475"/>
    <s v="OWN"/>
    <n v="0.21"/>
    <n v="0.73"/>
    <n v="7474.7"/>
    <n v="0"/>
    <n v="23"/>
    <n v="-9981.2999999999993"/>
  </r>
  <r>
    <x v="787"/>
    <x v="566"/>
    <s v="B0788"/>
    <x v="9"/>
    <n v="32367"/>
    <n v="13"/>
    <n v="36"/>
    <x v="0"/>
    <x v="6"/>
    <x v="2"/>
    <n v="81257"/>
    <s v="RENT"/>
    <n v="0.42"/>
    <n v="0.76"/>
    <n v="36574.71"/>
    <n v="0"/>
    <n v="34"/>
    <n v="4207.7099999999991"/>
  </r>
  <r>
    <x v="788"/>
    <x v="514"/>
    <s v="B0789"/>
    <x v="0"/>
    <n v="11106"/>
    <n v="10.9"/>
    <n v="36"/>
    <x v="0"/>
    <x v="6"/>
    <x v="1"/>
    <n v="125500"/>
    <s v="MORTGAGE"/>
    <n v="0.13"/>
    <n v="0.56000000000000005"/>
    <n v="12316.55"/>
    <n v="0"/>
    <n v="51"/>
    <n v="1210.5499999999993"/>
  </r>
  <r>
    <x v="789"/>
    <x v="567"/>
    <s v="B0790"/>
    <x v="3"/>
    <n v="38957"/>
    <n v="8"/>
    <n v="60"/>
    <x v="0"/>
    <x v="4"/>
    <x v="0"/>
    <n v="30307"/>
    <s v="RENT"/>
    <n v="0.34"/>
    <n v="0.92"/>
    <n v="42073.56"/>
    <n v="0"/>
    <n v="23"/>
    <n v="3116.5599999999977"/>
  </r>
  <r>
    <x v="790"/>
    <x v="91"/>
    <s v="B0791"/>
    <x v="7"/>
    <n v="3472"/>
    <n v="10.3"/>
    <n v="60"/>
    <x v="1"/>
    <x v="6"/>
    <x v="2"/>
    <n v="86889"/>
    <s v="OWN"/>
    <n v="0.28999999999999998"/>
    <n v="0.66"/>
    <n v="679.21"/>
    <n v="0"/>
    <n v="39"/>
    <n v="-2792.79"/>
  </r>
  <r>
    <x v="791"/>
    <x v="568"/>
    <s v="B0792"/>
    <x v="1"/>
    <n v="7704"/>
    <n v="5.4"/>
    <n v="36"/>
    <x v="0"/>
    <x v="6"/>
    <x v="2"/>
    <n v="98895"/>
    <s v="RENT"/>
    <n v="0.32"/>
    <n v="0.7"/>
    <n v="8120.02"/>
    <n v="0"/>
    <n v="29"/>
    <n v="416.02000000000044"/>
  </r>
  <r>
    <x v="792"/>
    <x v="181"/>
    <s v="B0793"/>
    <x v="0"/>
    <n v="4713"/>
    <n v="16.7"/>
    <n v="60"/>
    <x v="0"/>
    <x v="4"/>
    <x v="4"/>
    <n v="125184"/>
    <s v="OWN"/>
    <n v="0.47"/>
    <n v="0.8"/>
    <n v="5500.07"/>
    <n v="0"/>
    <n v="53"/>
    <n v="787.06999999999971"/>
  </r>
  <r>
    <x v="793"/>
    <x v="231"/>
    <s v="B0794"/>
    <x v="5"/>
    <n v="6051"/>
    <n v="21.8"/>
    <n v="36"/>
    <x v="0"/>
    <x v="0"/>
    <x v="0"/>
    <n v="65944"/>
    <s v="RENT"/>
    <n v="0.45"/>
    <n v="0.65"/>
    <n v="7370.12"/>
    <n v="0"/>
    <n v="21"/>
    <n v="1319.12"/>
  </r>
  <r>
    <x v="794"/>
    <x v="149"/>
    <s v="B0795"/>
    <x v="0"/>
    <n v="11756"/>
    <n v="16"/>
    <n v="36"/>
    <x v="0"/>
    <x v="0"/>
    <x v="3"/>
    <n v="129555"/>
    <s v="MORTGAGE"/>
    <n v="0.41"/>
    <n v="0.61"/>
    <n v="13636.96"/>
    <n v="0"/>
    <n v="49"/>
    <n v="1880.9599999999991"/>
  </r>
  <r>
    <x v="795"/>
    <x v="569"/>
    <s v="B0796"/>
    <x v="1"/>
    <n v="3475"/>
    <n v="9.4"/>
    <n v="36"/>
    <x v="0"/>
    <x v="5"/>
    <x v="2"/>
    <n v="68134"/>
    <s v="RENT"/>
    <n v="0.21"/>
    <n v="0.78"/>
    <n v="3801.65"/>
    <n v="0"/>
    <n v="37"/>
    <n v="326.65000000000009"/>
  </r>
  <r>
    <x v="796"/>
    <x v="570"/>
    <s v="B0797"/>
    <x v="4"/>
    <n v="37378"/>
    <n v="5.7"/>
    <n v="36"/>
    <x v="0"/>
    <x v="4"/>
    <x v="2"/>
    <n v="57323"/>
    <s v="MORTGAGE"/>
    <n v="0.46"/>
    <n v="0.51"/>
    <n v="39508.550000000003"/>
    <n v="0"/>
    <n v="43"/>
    <n v="2130.5500000000029"/>
  </r>
  <r>
    <x v="797"/>
    <x v="571"/>
    <s v="B0798"/>
    <x v="2"/>
    <n v="5255"/>
    <n v="9.3000000000000007"/>
    <n v="60"/>
    <x v="0"/>
    <x v="3"/>
    <x v="1"/>
    <n v="146205"/>
    <s v="MORTGAGE"/>
    <n v="0.14000000000000001"/>
    <n v="0.82"/>
    <n v="5743.72"/>
    <n v="0"/>
    <n v="38"/>
    <n v="488.72000000000025"/>
  </r>
  <r>
    <x v="798"/>
    <x v="107"/>
    <s v="B0799"/>
    <x v="1"/>
    <n v="15484"/>
    <n v="13.3"/>
    <n v="36"/>
    <x v="0"/>
    <x v="1"/>
    <x v="4"/>
    <n v="101762"/>
    <s v="RENT"/>
    <n v="0.44"/>
    <n v="0.73"/>
    <n v="17543.37"/>
    <n v="0"/>
    <n v="22"/>
    <n v="2059.369999999999"/>
  </r>
  <r>
    <x v="799"/>
    <x v="572"/>
    <s v="B0800"/>
    <x v="8"/>
    <n v="35503"/>
    <n v="20.2"/>
    <n v="36"/>
    <x v="0"/>
    <x v="1"/>
    <x v="2"/>
    <n v="117225"/>
    <s v="MORTGAGE"/>
    <n v="0.23"/>
    <n v="0.77"/>
    <n v="42674.61"/>
    <n v="0"/>
    <n v="40"/>
    <n v="7171.6100000000006"/>
  </r>
  <r>
    <x v="800"/>
    <x v="573"/>
    <s v="B0801"/>
    <x v="9"/>
    <n v="9258"/>
    <n v="8.8000000000000007"/>
    <n v="60"/>
    <x v="1"/>
    <x v="2"/>
    <x v="2"/>
    <n v="126507"/>
    <s v="MORTGAGE"/>
    <n v="0.12"/>
    <n v="0.78"/>
    <n v="3956.83"/>
    <n v="0"/>
    <n v="26"/>
    <n v="-5301.17"/>
  </r>
  <r>
    <x v="801"/>
    <x v="574"/>
    <s v="B0802"/>
    <x v="7"/>
    <n v="36196"/>
    <n v="19.399999999999999"/>
    <n v="36"/>
    <x v="3"/>
    <x v="2"/>
    <x v="3"/>
    <n v="55954"/>
    <s v="OWN"/>
    <n v="0.37"/>
    <n v="0.74"/>
    <n v="4744.32"/>
    <n v="13544.73"/>
    <n v="42"/>
    <n v="-17906.95"/>
  </r>
  <r>
    <x v="802"/>
    <x v="575"/>
    <s v="B0803"/>
    <x v="7"/>
    <n v="9533"/>
    <n v="22.3"/>
    <n v="36"/>
    <x v="0"/>
    <x v="4"/>
    <x v="3"/>
    <n v="85021"/>
    <s v="OWN"/>
    <n v="0.19"/>
    <n v="0.76"/>
    <n v="11658.86"/>
    <n v="0"/>
    <n v="51"/>
    <n v="2125.8600000000006"/>
  </r>
  <r>
    <x v="803"/>
    <x v="576"/>
    <s v="B0804"/>
    <x v="3"/>
    <n v="33581"/>
    <n v="14.1"/>
    <n v="60"/>
    <x v="0"/>
    <x v="0"/>
    <x v="1"/>
    <n v="119959"/>
    <s v="MORTGAGE"/>
    <n v="0.2"/>
    <n v="0.81"/>
    <n v="38315.919999999998"/>
    <n v="0"/>
    <n v="38"/>
    <n v="4734.9199999999983"/>
  </r>
  <r>
    <x v="804"/>
    <x v="112"/>
    <s v="B0805"/>
    <x v="2"/>
    <n v="6249"/>
    <n v="21.4"/>
    <n v="60"/>
    <x v="0"/>
    <x v="1"/>
    <x v="1"/>
    <n v="125927"/>
    <s v="RENT"/>
    <n v="0.22"/>
    <n v="0.84"/>
    <n v="7586.29"/>
    <n v="0"/>
    <n v="22"/>
    <n v="1337.29"/>
  </r>
  <r>
    <x v="805"/>
    <x v="288"/>
    <s v="B0806"/>
    <x v="8"/>
    <n v="20201"/>
    <n v="16.100000000000001"/>
    <n v="60"/>
    <x v="1"/>
    <x v="4"/>
    <x v="1"/>
    <n v="109866"/>
    <s v="MORTGAGE"/>
    <n v="0.13"/>
    <n v="0.83"/>
    <n v="8625.3799999999992"/>
    <n v="0"/>
    <n v="23"/>
    <n v="-11575.62"/>
  </r>
  <r>
    <x v="806"/>
    <x v="577"/>
    <s v="B0807"/>
    <x v="9"/>
    <n v="10686"/>
    <n v="17.7"/>
    <n v="36"/>
    <x v="0"/>
    <x v="5"/>
    <x v="3"/>
    <n v="100427"/>
    <s v="RENT"/>
    <n v="0.17"/>
    <n v="0.89"/>
    <n v="12577.42"/>
    <n v="0"/>
    <n v="25"/>
    <n v="1891.42"/>
  </r>
  <r>
    <x v="807"/>
    <x v="79"/>
    <s v="B0808"/>
    <x v="7"/>
    <n v="33007"/>
    <n v="15.5"/>
    <n v="60"/>
    <x v="0"/>
    <x v="1"/>
    <x v="3"/>
    <n v="34992"/>
    <s v="OWN"/>
    <n v="0.1"/>
    <n v="0.59"/>
    <n v="38123.08"/>
    <n v="0"/>
    <n v="46"/>
    <n v="5116.0800000000017"/>
  </r>
  <r>
    <x v="808"/>
    <x v="578"/>
    <s v="B0809"/>
    <x v="8"/>
    <n v="1661"/>
    <n v="14.3"/>
    <n v="60"/>
    <x v="1"/>
    <x v="2"/>
    <x v="4"/>
    <n v="31961"/>
    <s v="RENT"/>
    <n v="0.28000000000000003"/>
    <n v="0.68"/>
    <n v="197.22"/>
    <n v="0"/>
    <n v="50"/>
    <n v="-1463.78"/>
  </r>
  <r>
    <x v="809"/>
    <x v="579"/>
    <s v="B0810"/>
    <x v="0"/>
    <n v="31137"/>
    <n v="9.6999999999999993"/>
    <n v="36"/>
    <x v="0"/>
    <x v="4"/>
    <x v="0"/>
    <n v="42497"/>
    <s v="MORTGAGE"/>
    <n v="0.13"/>
    <n v="0.93"/>
    <n v="34157.29"/>
    <n v="0"/>
    <n v="36"/>
    <n v="3020.2900000000009"/>
  </r>
  <r>
    <x v="810"/>
    <x v="580"/>
    <s v="B0811"/>
    <x v="3"/>
    <n v="11526"/>
    <n v="11.1"/>
    <n v="36"/>
    <x v="1"/>
    <x v="6"/>
    <x v="0"/>
    <n v="147551"/>
    <s v="MORTGAGE"/>
    <n v="0.37"/>
    <n v="0.68"/>
    <n v="1006.42"/>
    <n v="0"/>
    <n v="39"/>
    <n v="-10519.58"/>
  </r>
  <r>
    <x v="811"/>
    <x v="581"/>
    <s v="B0812"/>
    <x v="1"/>
    <n v="4374"/>
    <n v="10.8"/>
    <n v="36"/>
    <x v="0"/>
    <x v="4"/>
    <x v="4"/>
    <n v="62551"/>
    <s v="MORTGAGE"/>
    <n v="0.19"/>
    <n v="0.56000000000000005"/>
    <n v="4846.3900000000003"/>
    <n v="0"/>
    <n v="28"/>
    <n v="472.39000000000033"/>
  </r>
  <r>
    <x v="812"/>
    <x v="10"/>
    <s v="B0813"/>
    <x v="1"/>
    <n v="26592"/>
    <n v="16.3"/>
    <n v="36"/>
    <x v="1"/>
    <x v="1"/>
    <x v="0"/>
    <n v="106384"/>
    <s v="MORTGAGE"/>
    <n v="0.48"/>
    <n v="0.74"/>
    <n v="9009.34"/>
    <n v="0"/>
    <n v="29"/>
    <n v="-17582.66"/>
  </r>
  <r>
    <x v="813"/>
    <x v="395"/>
    <s v="B0814"/>
    <x v="4"/>
    <n v="29982"/>
    <n v="7.4"/>
    <n v="36"/>
    <x v="0"/>
    <x v="0"/>
    <x v="3"/>
    <n v="85755"/>
    <s v="MORTGAGE"/>
    <n v="0.45"/>
    <n v="0.55000000000000004"/>
    <n v="32200.67"/>
    <n v="0"/>
    <n v="29"/>
    <n v="2218.6699999999983"/>
  </r>
  <r>
    <x v="814"/>
    <x v="517"/>
    <s v="B0815"/>
    <x v="9"/>
    <n v="1207"/>
    <n v="23.3"/>
    <n v="60"/>
    <x v="3"/>
    <x v="6"/>
    <x v="0"/>
    <n v="43255"/>
    <s v="RENT"/>
    <n v="0.22"/>
    <n v="0.59"/>
    <n v="291.58999999999997"/>
    <n v="508.63"/>
    <n v="48"/>
    <n v="-406.78"/>
  </r>
  <r>
    <x v="815"/>
    <x v="582"/>
    <s v="B0816"/>
    <x v="8"/>
    <n v="36433"/>
    <n v="19.399999999999999"/>
    <n v="60"/>
    <x v="1"/>
    <x v="0"/>
    <x v="3"/>
    <n v="34567"/>
    <s v="MORTGAGE"/>
    <n v="0.41"/>
    <n v="0.95"/>
    <n v="16706.38"/>
    <n v="0"/>
    <n v="49"/>
    <n v="-19726.62"/>
  </r>
  <r>
    <x v="816"/>
    <x v="356"/>
    <s v="B0817"/>
    <x v="6"/>
    <n v="24197"/>
    <n v="13"/>
    <n v="60"/>
    <x v="0"/>
    <x v="1"/>
    <x v="4"/>
    <n v="78847"/>
    <s v="OWN"/>
    <n v="0.42"/>
    <n v="0.74"/>
    <n v="27342.61"/>
    <n v="0"/>
    <n v="25"/>
    <n v="3145.6100000000006"/>
  </r>
  <r>
    <x v="817"/>
    <x v="71"/>
    <s v="B0818"/>
    <x v="7"/>
    <n v="34400"/>
    <n v="8.1999999999999993"/>
    <n v="36"/>
    <x v="0"/>
    <x v="0"/>
    <x v="1"/>
    <n v="134817"/>
    <s v="MORTGAGE"/>
    <n v="0.49"/>
    <n v="0.63"/>
    <n v="37220.800000000003"/>
    <n v="0"/>
    <n v="56"/>
    <n v="2820.8000000000029"/>
  </r>
  <r>
    <x v="818"/>
    <x v="264"/>
    <s v="B0819"/>
    <x v="5"/>
    <n v="4083"/>
    <n v="22.6"/>
    <n v="36"/>
    <x v="0"/>
    <x v="4"/>
    <x v="4"/>
    <n v="78003"/>
    <s v="RENT"/>
    <n v="0.34"/>
    <n v="0.95"/>
    <n v="5005.76"/>
    <n v="0"/>
    <n v="54"/>
    <n v="922.76000000000022"/>
  </r>
  <r>
    <x v="819"/>
    <x v="583"/>
    <s v="B0820"/>
    <x v="5"/>
    <n v="30328"/>
    <n v="21.5"/>
    <n v="36"/>
    <x v="1"/>
    <x v="5"/>
    <x v="0"/>
    <n v="50389"/>
    <s v="MORTGAGE"/>
    <n v="0.13"/>
    <n v="0.93"/>
    <n v="6473.06"/>
    <n v="0"/>
    <n v="45"/>
    <n v="-23854.94"/>
  </r>
  <r>
    <x v="820"/>
    <x v="584"/>
    <s v="B0821"/>
    <x v="1"/>
    <n v="21103"/>
    <n v="19.399999999999999"/>
    <n v="60"/>
    <x v="1"/>
    <x v="4"/>
    <x v="3"/>
    <n v="74523"/>
    <s v="MORTGAGE"/>
    <n v="0.36"/>
    <n v="0.7"/>
    <n v="3782.05"/>
    <n v="0"/>
    <n v="28"/>
    <n v="-17320.95"/>
  </r>
  <r>
    <x v="821"/>
    <x v="585"/>
    <s v="B0822"/>
    <x v="6"/>
    <n v="11754"/>
    <n v="10.4"/>
    <n v="60"/>
    <x v="0"/>
    <x v="0"/>
    <x v="0"/>
    <n v="91576"/>
    <s v="RENT"/>
    <n v="0.35"/>
    <n v="0.62"/>
    <n v="12976.42"/>
    <n v="0"/>
    <n v="52"/>
    <n v="1222.42"/>
  </r>
  <r>
    <x v="822"/>
    <x v="441"/>
    <s v="B0823"/>
    <x v="5"/>
    <n v="35447"/>
    <n v="13"/>
    <n v="36"/>
    <x v="3"/>
    <x v="4"/>
    <x v="0"/>
    <n v="73919"/>
    <s v="MORTGAGE"/>
    <n v="0.36"/>
    <n v="0.88"/>
    <n v="8869.57"/>
    <n v="8023.15"/>
    <n v="53"/>
    <n v="-18554.28"/>
  </r>
  <r>
    <x v="823"/>
    <x v="586"/>
    <s v="B0824"/>
    <x v="2"/>
    <n v="16901"/>
    <n v="7.1"/>
    <n v="60"/>
    <x v="0"/>
    <x v="1"/>
    <x v="1"/>
    <n v="112103"/>
    <s v="RENT"/>
    <n v="0.22"/>
    <n v="0.82"/>
    <n v="18100.97"/>
    <n v="0"/>
    <n v="35"/>
    <n v="1199.9700000000012"/>
  </r>
  <r>
    <x v="824"/>
    <x v="587"/>
    <s v="B0825"/>
    <x v="2"/>
    <n v="34004"/>
    <n v="8.8000000000000007"/>
    <n v="36"/>
    <x v="0"/>
    <x v="1"/>
    <x v="0"/>
    <n v="33358"/>
    <s v="MORTGAGE"/>
    <n v="0.44"/>
    <n v="0.81"/>
    <n v="36996.35"/>
    <n v="0"/>
    <n v="31"/>
    <n v="2992.3499999999985"/>
  </r>
  <r>
    <x v="825"/>
    <x v="487"/>
    <s v="B0826"/>
    <x v="9"/>
    <n v="8446"/>
    <n v="20.7"/>
    <n v="60"/>
    <x v="3"/>
    <x v="0"/>
    <x v="1"/>
    <n v="118535"/>
    <s v="OWN"/>
    <n v="0.48"/>
    <n v="0.9"/>
    <n v="1999.88"/>
    <n v="1314.2"/>
    <n v="30"/>
    <n v="-5131.92"/>
  </r>
  <r>
    <x v="826"/>
    <x v="468"/>
    <s v="B0827"/>
    <x v="6"/>
    <n v="38211"/>
    <n v="19.3"/>
    <n v="60"/>
    <x v="1"/>
    <x v="1"/>
    <x v="3"/>
    <n v="137894"/>
    <s v="MORTGAGE"/>
    <n v="0.19"/>
    <n v="0.81"/>
    <n v="7832.97"/>
    <n v="0"/>
    <n v="54"/>
    <n v="-30378.03"/>
  </r>
  <r>
    <x v="827"/>
    <x v="588"/>
    <s v="B0828"/>
    <x v="2"/>
    <n v="30301"/>
    <n v="16.899999999999999"/>
    <n v="60"/>
    <x v="0"/>
    <x v="0"/>
    <x v="3"/>
    <n v="106524"/>
    <s v="RENT"/>
    <n v="0.14000000000000001"/>
    <n v="0.63"/>
    <n v="35421.870000000003"/>
    <n v="0"/>
    <n v="56"/>
    <n v="5120.8700000000026"/>
  </r>
  <r>
    <x v="828"/>
    <x v="6"/>
    <s v="B0829"/>
    <x v="2"/>
    <n v="27116"/>
    <n v="22.9"/>
    <n v="36"/>
    <x v="1"/>
    <x v="5"/>
    <x v="1"/>
    <n v="135982"/>
    <s v="OWN"/>
    <n v="0.18"/>
    <n v="0.81"/>
    <n v="9820.9699999999993"/>
    <n v="0"/>
    <n v="27"/>
    <n v="-17295.03"/>
  </r>
  <r>
    <x v="829"/>
    <x v="576"/>
    <s v="B0830"/>
    <x v="1"/>
    <n v="19752"/>
    <n v="16.7"/>
    <n v="60"/>
    <x v="2"/>
    <x v="4"/>
    <x v="4"/>
    <n v="127057"/>
    <s v="RENT"/>
    <n v="0.43"/>
    <n v="0.64"/>
    <n v="0"/>
    <n v="0"/>
    <n v="38"/>
    <n v="-19752"/>
  </r>
  <r>
    <x v="830"/>
    <x v="589"/>
    <s v="B0831"/>
    <x v="5"/>
    <n v="33376"/>
    <n v="14.3"/>
    <n v="60"/>
    <x v="1"/>
    <x v="5"/>
    <x v="3"/>
    <n v="35698"/>
    <s v="MORTGAGE"/>
    <n v="0.37"/>
    <n v="0.84"/>
    <n v="13076.81"/>
    <n v="0"/>
    <n v="33"/>
    <n v="-20299.190000000002"/>
  </r>
  <r>
    <x v="831"/>
    <x v="301"/>
    <s v="B0832"/>
    <x v="9"/>
    <n v="17669"/>
    <n v="11.8"/>
    <n v="36"/>
    <x v="1"/>
    <x v="4"/>
    <x v="4"/>
    <n v="96809"/>
    <s v="OWN"/>
    <n v="0.35"/>
    <n v="0.78"/>
    <n v="7665.57"/>
    <n v="0"/>
    <n v="55"/>
    <n v="-10003.43"/>
  </r>
  <r>
    <x v="832"/>
    <x v="395"/>
    <s v="B0833"/>
    <x v="8"/>
    <n v="33916"/>
    <n v="23.8"/>
    <n v="60"/>
    <x v="1"/>
    <x v="3"/>
    <x v="3"/>
    <n v="123079"/>
    <s v="RENT"/>
    <n v="0.26"/>
    <n v="0.53"/>
    <n v="16543.73"/>
    <n v="0"/>
    <n v="29"/>
    <n v="-17372.27"/>
  </r>
  <r>
    <x v="833"/>
    <x v="167"/>
    <s v="B0834"/>
    <x v="0"/>
    <n v="14395"/>
    <n v="6.7"/>
    <n v="36"/>
    <x v="0"/>
    <x v="4"/>
    <x v="3"/>
    <n v="85805"/>
    <s v="OWN"/>
    <n v="0.33"/>
    <n v="0.73"/>
    <n v="15359.46"/>
    <n v="0"/>
    <n v="45"/>
    <n v="964.45999999999913"/>
  </r>
  <r>
    <x v="834"/>
    <x v="213"/>
    <s v="B0835"/>
    <x v="7"/>
    <n v="21421"/>
    <n v="23.6"/>
    <n v="36"/>
    <x v="1"/>
    <x v="0"/>
    <x v="2"/>
    <n v="61349"/>
    <s v="OWN"/>
    <n v="0.22"/>
    <n v="0.65"/>
    <n v="3641.47"/>
    <n v="0"/>
    <n v="46"/>
    <n v="-17779.53"/>
  </r>
  <r>
    <x v="835"/>
    <x v="510"/>
    <s v="B0836"/>
    <x v="7"/>
    <n v="27342"/>
    <n v="21.5"/>
    <n v="36"/>
    <x v="0"/>
    <x v="4"/>
    <x v="0"/>
    <n v="106777"/>
    <s v="RENT"/>
    <n v="0.28999999999999998"/>
    <n v="0.65"/>
    <n v="33220.53"/>
    <n v="0"/>
    <n v="44"/>
    <n v="5878.5299999999988"/>
  </r>
  <r>
    <x v="836"/>
    <x v="346"/>
    <s v="B0837"/>
    <x v="3"/>
    <n v="5895"/>
    <n v="7.6"/>
    <n v="36"/>
    <x v="3"/>
    <x v="2"/>
    <x v="0"/>
    <n v="80248"/>
    <s v="OWN"/>
    <n v="0.42"/>
    <n v="0.77"/>
    <n v="1855.91"/>
    <n v="1714.08"/>
    <n v="43"/>
    <n v="-2325.0100000000002"/>
  </r>
  <r>
    <x v="837"/>
    <x v="296"/>
    <s v="B0838"/>
    <x v="0"/>
    <n v="12023"/>
    <n v="16.3"/>
    <n v="36"/>
    <x v="0"/>
    <x v="1"/>
    <x v="4"/>
    <n v="105033"/>
    <s v="RENT"/>
    <n v="0.49"/>
    <n v="0.65"/>
    <n v="13982.75"/>
    <n v="0"/>
    <n v="49"/>
    <n v="1959.75"/>
  </r>
  <r>
    <x v="838"/>
    <x v="590"/>
    <s v="B0839"/>
    <x v="0"/>
    <n v="11699"/>
    <n v="22.3"/>
    <n v="60"/>
    <x v="1"/>
    <x v="1"/>
    <x v="0"/>
    <n v="137411"/>
    <s v="OWN"/>
    <n v="0.47"/>
    <n v="0.85"/>
    <n v="2660.54"/>
    <n v="0"/>
    <n v="51"/>
    <n v="-9038.4599999999991"/>
  </r>
  <r>
    <x v="839"/>
    <x v="25"/>
    <s v="B0840"/>
    <x v="7"/>
    <n v="10715"/>
    <n v="16.399999999999999"/>
    <n v="36"/>
    <x v="0"/>
    <x v="2"/>
    <x v="4"/>
    <n v="128239"/>
    <s v="OWN"/>
    <n v="0.47"/>
    <n v="0.53"/>
    <n v="12472.26"/>
    <n v="0"/>
    <n v="24"/>
    <n v="1757.2600000000002"/>
  </r>
  <r>
    <x v="840"/>
    <x v="591"/>
    <s v="B0841"/>
    <x v="7"/>
    <n v="20169"/>
    <n v="23.1"/>
    <n v="36"/>
    <x v="0"/>
    <x v="2"/>
    <x v="3"/>
    <n v="74041"/>
    <s v="OWN"/>
    <n v="0.26"/>
    <n v="0.8"/>
    <n v="24828.04"/>
    <n v="0"/>
    <n v="24"/>
    <n v="4659.0400000000009"/>
  </r>
  <r>
    <x v="841"/>
    <x v="216"/>
    <s v="B0842"/>
    <x v="8"/>
    <n v="17163"/>
    <n v="23.9"/>
    <n v="36"/>
    <x v="0"/>
    <x v="1"/>
    <x v="2"/>
    <n v="61954"/>
    <s v="MORTGAGE"/>
    <n v="0.28999999999999998"/>
    <n v="0.86"/>
    <n v="21264.959999999999"/>
    <n v="0"/>
    <n v="23"/>
    <n v="4101.9599999999991"/>
  </r>
  <r>
    <x v="842"/>
    <x v="236"/>
    <s v="B0843"/>
    <x v="6"/>
    <n v="6782"/>
    <n v="13.4"/>
    <n v="36"/>
    <x v="2"/>
    <x v="0"/>
    <x v="2"/>
    <n v="38002"/>
    <s v="MORTGAGE"/>
    <n v="0.38"/>
    <n v="0.8"/>
    <n v="0"/>
    <n v="0"/>
    <n v="29"/>
    <n v="-6782"/>
  </r>
  <r>
    <x v="843"/>
    <x v="592"/>
    <s v="B0844"/>
    <x v="6"/>
    <n v="23641"/>
    <n v="12.5"/>
    <n v="60"/>
    <x v="2"/>
    <x v="6"/>
    <x v="3"/>
    <n v="99783"/>
    <s v="RENT"/>
    <n v="0.47"/>
    <n v="0.72"/>
    <n v="0"/>
    <n v="0"/>
    <n v="34"/>
    <n v="-23641"/>
  </r>
  <r>
    <x v="844"/>
    <x v="259"/>
    <s v="B0845"/>
    <x v="8"/>
    <n v="19792"/>
    <n v="23.7"/>
    <n v="36"/>
    <x v="0"/>
    <x v="0"/>
    <x v="1"/>
    <n v="137524"/>
    <s v="OWN"/>
    <n v="0.16"/>
    <n v="0.93"/>
    <n v="24482.7"/>
    <n v="0"/>
    <n v="23"/>
    <n v="4690.7000000000007"/>
  </r>
  <r>
    <x v="845"/>
    <x v="593"/>
    <s v="B0846"/>
    <x v="5"/>
    <n v="36585"/>
    <n v="18.5"/>
    <n v="60"/>
    <x v="4"/>
    <x v="1"/>
    <x v="1"/>
    <n v="117234"/>
    <s v="RENT"/>
    <n v="0.22"/>
    <n v="0.63"/>
    <n v="0"/>
    <n v="0"/>
    <n v="44"/>
    <n v="-36585"/>
  </r>
  <r>
    <x v="846"/>
    <x v="594"/>
    <s v="B0847"/>
    <x v="0"/>
    <n v="31682"/>
    <n v="7.3"/>
    <n v="36"/>
    <x v="1"/>
    <x v="1"/>
    <x v="0"/>
    <n v="49738"/>
    <s v="MORTGAGE"/>
    <n v="0.16"/>
    <n v="0.51"/>
    <n v="11237.19"/>
    <n v="0"/>
    <n v="23"/>
    <n v="-20444.809999999998"/>
  </r>
  <r>
    <x v="847"/>
    <x v="595"/>
    <s v="B0848"/>
    <x v="4"/>
    <n v="19880"/>
    <n v="5.8"/>
    <n v="60"/>
    <x v="1"/>
    <x v="1"/>
    <x v="4"/>
    <n v="40703"/>
    <s v="MORTGAGE"/>
    <n v="0.34"/>
    <n v="0.69"/>
    <n v="5252.13"/>
    <n v="0"/>
    <n v="27"/>
    <n v="-14627.869999999999"/>
  </r>
  <r>
    <x v="848"/>
    <x v="596"/>
    <s v="B0849"/>
    <x v="0"/>
    <n v="39067"/>
    <n v="16.3"/>
    <n v="36"/>
    <x v="0"/>
    <x v="5"/>
    <x v="2"/>
    <n v="143776"/>
    <s v="MORTGAGE"/>
    <n v="0.22"/>
    <n v="0.51"/>
    <n v="45434.92"/>
    <n v="0"/>
    <n v="52"/>
    <n v="6367.9199999999983"/>
  </r>
  <r>
    <x v="849"/>
    <x v="292"/>
    <s v="B0850"/>
    <x v="3"/>
    <n v="19073"/>
    <n v="23.6"/>
    <n v="36"/>
    <x v="3"/>
    <x v="1"/>
    <x v="0"/>
    <n v="79422"/>
    <s v="MORTGAGE"/>
    <n v="0.23"/>
    <n v="0.93"/>
    <n v="7593.57"/>
    <n v="6148.31"/>
    <n v="23"/>
    <n v="-5331.119999999999"/>
  </r>
  <r>
    <x v="850"/>
    <x v="482"/>
    <s v="B0851"/>
    <x v="7"/>
    <n v="37035"/>
    <n v="21.9"/>
    <n v="60"/>
    <x v="1"/>
    <x v="2"/>
    <x v="3"/>
    <n v="113106"/>
    <s v="RENT"/>
    <n v="0.13"/>
    <n v="0.59"/>
    <n v="13999.45"/>
    <n v="0"/>
    <n v="36"/>
    <n v="-23035.55"/>
  </r>
  <r>
    <x v="851"/>
    <x v="597"/>
    <s v="B0852"/>
    <x v="0"/>
    <n v="38174"/>
    <n v="18.5"/>
    <n v="36"/>
    <x v="3"/>
    <x v="0"/>
    <x v="2"/>
    <n v="91899"/>
    <s v="OWN"/>
    <n v="0.24"/>
    <n v="0.86"/>
    <n v="14725.52"/>
    <n v="11118.32"/>
    <n v="23"/>
    <n v="-12330.16"/>
  </r>
  <r>
    <x v="852"/>
    <x v="249"/>
    <s v="B0853"/>
    <x v="7"/>
    <n v="25837"/>
    <n v="7.8"/>
    <n v="60"/>
    <x v="1"/>
    <x v="4"/>
    <x v="4"/>
    <n v="42392"/>
    <s v="RENT"/>
    <n v="0.44"/>
    <n v="0.85"/>
    <n v="10999.75"/>
    <n v="0"/>
    <n v="54"/>
    <n v="-14837.25"/>
  </r>
  <r>
    <x v="853"/>
    <x v="598"/>
    <s v="B0854"/>
    <x v="0"/>
    <n v="18826"/>
    <n v="10.1"/>
    <n v="36"/>
    <x v="1"/>
    <x v="5"/>
    <x v="4"/>
    <n v="74724"/>
    <s v="OWN"/>
    <n v="0.19"/>
    <n v="0.6"/>
    <n v="8590.41"/>
    <n v="0"/>
    <n v="21"/>
    <n v="-10235.59"/>
  </r>
  <r>
    <x v="854"/>
    <x v="599"/>
    <s v="B0855"/>
    <x v="3"/>
    <n v="25981"/>
    <n v="22.5"/>
    <n v="60"/>
    <x v="1"/>
    <x v="3"/>
    <x v="1"/>
    <n v="62299"/>
    <s v="MORTGAGE"/>
    <n v="0.38"/>
    <n v="0.78"/>
    <n v="10820.79"/>
    <n v="0"/>
    <n v="30"/>
    <n v="-15160.21"/>
  </r>
  <r>
    <x v="855"/>
    <x v="600"/>
    <s v="B0856"/>
    <x v="5"/>
    <n v="11382"/>
    <n v="8.6999999999999993"/>
    <n v="36"/>
    <x v="0"/>
    <x v="0"/>
    <x v="0"/>
    <n v="45641"/>
    <s v="OWN"/>
    <n v="0.35"/>
    <n v="0.52"/>
    <n v="12372.23"/>
    <n v="0"/>
    <n v="29"/>
    <n v="990.22999999999956"/>
  </r>
  <r>
    <x v="856"/>
    <x v="574"/>
    <s v="B0857"/>
    <x v="4"/>
    <n v="5437"/>
    <n v="10.6"/>
    <n v="36"/>
    <x v="0"/>
    <x v="0"/>
    <x v="3"/>
    <n v="109534"/>
    <s v="MORTGAGE"/>
    <n v="0.45"/>
    <n v="0.72"/>
    <n v="6013.32"/>
    <n v="0"/>
    <n v="42"/>
    <n v="576.31999999999971"/>
  </r>
  <r>
    <x v="857"/>
    <x v="601"/>
    <s v="B0858"/>
    <x v="2"/>
    <n v="6435"/>
    <n v="7.6"/>
    <n v="60"/>
    <x v="0"/>
    <x v="0"/>
    <x v="2"/>
    <n v="36305"/>
    <s v="RENT"/>
    <n v="0.15"/>
    <n v="0.51"/>
    <n v="6924.06"/>
    <n v="0"/>
    <n v="24"/>
    <n v="489.0600000000004"/>
  </r>
  <r>
    <x v="858"/>
    <x v="602"/>
    <s v="B0859"/>
    <x v="8"/>
    <n v="25819"/>
    <n v="18.5"/>
    <n v="36"/>
    <x v="0"/>
    <x v="0"/>
    <x v="4"/>
    <n v="128262"/>
    <s v="OWN"/>
    <n v="0.49"/>
    <n v="0.91"/>
    <n v="30595.52"/>
    <n v="0"/>
    <n v="29"/>
    <n v="4776.5200000000004"/>
  </r>
  <r>
    <x v="859"/>
    <x v="386"/>
    <s v="B0860"/>
    <x v="8"/>
    <n v="37875"/>
    <n v="23.9"/>
    <n v="36"/>
    <x v="1"/>
    <x v="2"/>
    <x v="2"/>
    <n v="48782"/>
    <s v="RENT"/>
    <n v="0.33"/>
    <n v="0.94"/>
    <n v="9719.5400000000009"/>
    <n v="0"/>
    <n v="22"/>
    <n v="-28155.46"/>
  </r>
  <r>
    <x v="860"/>
    <x v="603"/>
    <s v="B0861"/>
    <x v="4"/>
    <n v="32982"/>
    <n v="10.4"/>
    <n v="36"/>
    <x v="1"/>
    <x v="1"/>
    <x v="3"/>
    <n v="108257"/>
    <s v="MORTGAGE"/>
    <n v="0.5"/>
    <n v="0.6"/>
    <n v="5386.12"/>
    <n v="0"/>
    <n v="37"/>
    <n v="-27595.88"/>
  </r>
  <r>
    <x v="861"/>
    <x v="604"/>
    <s v="B0862"/>
    <x v="0"/>
    <n v="34328"/>
    <n v="14.5"/>
    <n v="36"/>
    <x v="3"/>
    <x v="1"/>
    <x v="2"/>
    <n v="135299"/>
    <s v="RENT"/>
    <n v="0.46"/>
    <n v="0.59"/>
    <n v="7246.51"/>
    <n v="14471.77"/>
    <n v="44"/>
    <n v="-12609.720000000001"/>
  </r>
  <r>
    <x v="862"/>
    <x v="267"/>
    <s v="B0863"/>
    <x v="2"/>
    <n v="13329"/>
    <n v="17.7"/>
    <n v="36"/>
    <x v="0"/>
    <x v="5"/>
    <x v="0"/>
    <n v="107963"/>
    <s v="MORTGAGE"/>
    <n v="0.19"/>
    <n v="0.84"/>
    <n v="15688.23"/>
    <n v="0"/>
    <n v="25"/>
    <n v="2359.2299999999996"/>
  </r>
  <r>
    <x v="863"/>
    <x v="605"/>
    <s v="B0864"/>
    <x v="3"/>
    <n v="26169"/>
    <n v="25"/>
    <n v="36"/>
    <x v="0"/>
    <x v="6"/>
    <x v="1"/>
    <n v="142086"/>
    <s v="MORTGAGE"/>
    <n v="0.12"/>
    <n v="0.61"/>
    <n v="32711.25"/>
    <n v="0"/>
    <n v="34"/>
    <n v="6542.25"/>
  </r>
  <r>
    <x v="864"/>
    <x v="606"/>
    <s v="B0865"/>
    <x v="6"/>
    <n v="22932"/>
    <n v="7.1"/>
    <n v="60"/>
    <x v="0"/>
    <x v="0"/>
    <x v="2"/>
    <n v="50566"/>
    <s v="MORTGAGE"/>
    <n v="0.2"/>
    <n v="0.9"/>
    <n v="24560.17"/>
    <n v="0"/>
    <n v="24"/>
    <n v="1628.1699999999983"/>
  </r>
  <r>
    <x v="865"/>
    <x v="53"/>
    <s v="B0866"/>
    <x v="0"/>
    <n v="35594"/>
    <n v="15"/>
    <n v="60"/>
    <x v="0"/>
    <x v="4"/>
    <x v="1"/>
    <n v="97766"/>
    <s v="RENT"/>
    <n v="0.31"/>
    <n v="0.76"/>
    <n v="40933.1"/>
    <n v="0"/>
    <n v="49"/>
    <n v="5339.0999999999985"/>
  </r>
  <r>
    <x v="866"/>
    <x v="607"/>
    <s v="B0867"/>
    <x v="5"/>
    <n v="12421"/>
    <n v="12.7"/>
    <n v="60"/>
    <x v="0"/>
    <x v="5"/>
    <x v="3"/>
    <n v="36511"/>
    <s v="RENT"/>
    <n v="0.17"/>
    <n v="0.66"/>
    <n v="13998.47"/>
    <n v="0"/>
    <n v="46"/>
    <n v="1577.4699999999993"/>
  </r>
  <r>
    <x v="867"/>
    <x v="277"/>
    <s v="B0868"/>
    <x v="7"/>
    <n v="8629"/>
    <n v="22.3"/>
    <n v="36"/>
    <x v="1"/>
    <x v="0"/>
    <x v="1"/>
    <n v="144816"/>
    <s v="OWN"/>
    <n v="0.17"/>
    <n v="0.87"/>
    <n v="510.03"/>
    <n v="0"/>
    <n v="52"/>
    <n v="-8118.97"/>
  </r>
  <r>
    <x v="868"/>
    <x v="608"/>
    <s v="B0869"/>
    <x v="9"/>
    <n v="9325"/>
    <n v="14.5"/>
    <n v="60"/>
    <x v="0"/>
    <x v="4"/>
    <x v="2"/>
    <n v="137765"/>
    <s v="OWN"/>
    <n v="0.28999999999999998"/>
    <n v="0.72"/>
    <n v="10677.12"/>
    <n v="0"/>
    <n v="25"/>
    <n v="1352.1200000000008"/>
  </r>
  <r>
    <x v="869"/>
    <x v="250"/>
    <s v="B0870"/>
    <x v="0"/>
    <n v="29495"/>
    <n v="7.2"/>
    <n v="36"/>
    <x v="1"/>
    <x v="4"/>
    <x v="2"/>
    <n v="148360"/>
    <s v="RENT"/>
    <n v="0.11"/>
    <n v="0.91"/>
    <n v="8429.58"/>
    <n v="0"/>
    <n v="37"/>
    <n v="-21065.42"/>
  </r>
  <r>
    <x v="870"/>
    <x v="609"/>
    <s v="B0871"/>
    <x v="9"/>
    <n v="32750"/>
    <n v="17.7"/>
    <n v="36"/>
    <x v="0"/>
    <x v="0"/>
    <x v="4"/>
    <n v="56177"/>
    <s v="RENT"/>
    <n v="0.15"/>
    <n v="0.92"/>
    <n v="38546.75"/>
    <n v="0"/>
    <n v="48"/>
    <n v="5796.75"/>
  </r>
  <r>
    <x v="871"/>
    <x v="513"/>
    <s v="B0872"/>
    <x v="0"/>
    <n v="30619"/>
    <n v="20.399999999999999"/>
    <n v="36"/>
    <x v="3"/>
    <x v="0"/>
    <x v="2"/>
    <n v="34765"/>
    <s v="RENT"/>
    <n v="0.27"/>
    <n v="0.56999999999999995"/>
    <n v="7701.21"/>
    <n v="8440.1"/>
    <n v="38"/>
    <n v="-14477.689999999999"/>
  </r>
  <r>
    <x v="872"/>
    <x v="451"/>
    <s v="B0873"/>
    <x v="4"/>
    <n v="9264"/>
    <n v="5.0999999999999996"/>
    <n v="36"/>
    <x v="1"/>
    <x v="1"/>
    <x v="1"/>
    <n v="50354"/>
    <s v="RENT"/>
    <n v="0.13"/>
    <n v="0.5"/>
    <n v="2652.86"/>
    <n v="0"/>
    <n v="53"/>
    <n v="-6611.1399999999994"/>
  </r>
  <r>
    <x v="873"/>
    <x v="11"/>
    <s v="B0874"/>
    <x v="9"/>
    <n v="13686"/>
    <n v="22.2"/>
    <n v="60"/>
    <x v="2"/>
    <x v="0"/>
    <x v="4"/>
    <n v="53929"/>
    <s v="MORTGAGE"/>
    <n v="0.26"/>
    <n v="0.94"/>
    <n v="0"/>
    <n v="0"/>
    <n v="43"/>
    <n v="-13686"/>
  </r>
  <r>
    <x v="874"/>
    <x v="19"/>
    <s v="B0875"/>
    <x v="0"/>
    <n v="25226"/>
    <n v="8.6999999999999993"/>
    <n v="36"/>
    <x v="3"/>
    <x v="2"/>
    <x v="2"/>
    <n v="58820"/>
    <s v="MORTGAGE"/>
    <n v="0.28999999999999998"/>
    <n v="0.91"/>
    <n v="9893.8700000000008"/>
    <n v="7297.15"/>
    <n v="40"/>
    <n v="-8034.98"/>
  </r>
  <r>
    <x v="875"/>
    <x v="325"/>
    <s v="B0876"/>
    <x v="8"/>
    <n v="7721"/>
    <n v="16"/>
    <n v="60"/>
    <x v="3"/>
    <x v="0"/>
    <x v="2"/>
    <n v="141576"/>
    <s v="MORTGAGE"/>
    <n v="0.28000000000000003"/>
    <n v="0.52"/>
    <n v="2883.3"/>
    <n v="822.57"/>
    <n v="42"/>
    <n v="-4015.1299999999997"/>
  </r>
  <r>
    <x v="876"/>
    <x v="610"/>
    <s v="B0877"/>
    <x v="9"/>
    <n v="21609"/>
    <n v="13.3"/>
    <n v="36"/>
    <x v="3"/>
    <x v="6"/>
    <x v="3"/>
    <n v="59523"/>
    <s v="RENT"/>
    <n v="0.45"/>
    <n v="0.87"/>
    <n v="3209.24"/>
    <n v="5044.0600000000004"/>
    <n v="45"/>
    <n v="-13355.7"/>
  </r>
  <r>
    <x v="877"/>
    <x v="190"/>
    <s v="B0878"/>
    <x v="0"/>
    <n v="8373"/>
    <n v="19.399999999999999"/>
    <n v="60"/>
    <x v="1"/>
    <x v="2"/>
    <x v="4"/>
    <n v="101088"/>
    <s v="MORTGAGE"/>
    <n v="0.31"/>
    <n v="0.71"/>
    <n v="1808.54"/>
    <n v="0"/>
    <n v="35"/>
    <n v="-6564.46"/>
  </r>
  <r>
    <x v="878"/>
    <x v="611"/>
    <s v="B0879"/>
    <x v="6"/>
    <n v="39675"/>
    <n v="12.4"/>
    <n v="60"/>
    <x v="0"/>
    <x v="2"/>
    <x v="3"/>
    <n v="96163"/>
    <s v="MORTGAGE"/>
    <n v="0.28999999999999998"/>
    <n v="0.62"/>
    <n v="44594.7"/>
    <n v="0"/>
    <n v="25"/>
    <n v="4919.6999999999971"/>
  </r>
  <r>
    <x v="879"/>
    <x v="157"/>
    <s v="B0880"/>
    <x v="7"/>
    <n v="29937"/>
    <n v="22.4"/>
    <n v="60"/>
    <x v="0"/>
    <x v="6"/>
    <x v="3"/>
    <n v="107525"/>
    <s v="OWN"/>
    <n v="0.26"/>
    <n v="0.9"/>
    <n v="36642.89"/>
    <n v="0"/>
    <n v="25"/>
    <n v="6705.8899999999994"/>
  </r>
  <r>
    <x v="880"/>
    <x v="377"/>
    <s v="B0881"/>
    <x v="6"/>
    <n v="6656"/>
    <n v="19.600000000000001"/>
    <n v="60"/>
    <x v="0"/>
    <x v="4"/>
    <x v="3"/>
    <n v="43780"/>
    <s v="OWN"/>
    <n v="0.43"/>
    <n v="0.59"/>
    <n v="7960.58"/>
    <n v="0"/>
    <n v="27"/>
    <n v="1304.58"/>
  </r>
  <r>
    <x v="881"/>
    <x v="449"/>
    <s v="B0882"/>
    <x v="2"/>
    <n v="9984"/>
    <n v="18"/>
    <n v="60"/>
    <x v="1"/>
    <x v="4"/>
    <x v="0"/>
    <n v="36589"/>
    <s v="MORTGAGE"/>
    <n v="0.46"/>
    <n v="0.93"/>
    <n v="2403.9499999999998"/>
    <n v="0"/>
    <n v="31"/>
    <n v="-7580.05"/>
  </r>
  <r>
    <x v="882"/>
    <x v="131"/>
    <s v="B0883"/>
    <x v="0"/>
    <n v="30984"/>
    <n v="20.9"/>
    <n v="60"/>
    <x v="0"/>
    <x v="4"/>
    <x v="3"/>
    <n v="64812"/>
    <s v="MORTGAGE"/>
    <n v="0.44"/>
    <n v="0.59"/>
    <n v="37459.660000000003"/>
    <n v="0"/>
    <n v="34"/>
    <n v="6475.6600000000035"/>
  </r>
  <r>
    <x v="883"/>
    <x v="515"/>
    <s v="B0884"/>
    <x v="1"/>
    <n v="9286"/>
    <n v="20.100000000000001"/>
    <n v="36"/>
    <x v="3"/>
    <x v="0"/>
    <x v="1"/>
    <n v="123664"/>
    <s v="MORTGAGE"/>
    <n v="0.37"/>
    <n v="0.78"/>
    <n v="1932.97"/>
    <n v="2167.4899999999998"/>
    <n v="55"/>
    <n v="-5185.54"/>
  </r>
  <r>
    <x v="884"/>
    <x v="128"/>
    <s v="B0885"/>
    <x v="5"/>
    <n v="6901"/>
    <n v="5.7"/>
    <n v="60"/>
    <x v="2"/>
    <x v="0"/>
    <x v="2"/>
    <n v="75939"/>
    <s v="RENT"/>
    <n v="0.15"/>
    <n v="0.6"/>
    <n v="0"/>
    <n v="0"/>
    <n v="33"/>
    <n v="-6901"/>
  </r>
  <r>
    <x v="885"/>
    <x v="345"/>
    <s v="B0886"/>
    <x v="6"/>
    <n v="32552"/>
    <n v="12.9"/>
    <n v="36"/>
    <x v="0"/>
    <x v="6"/>
    <x v="0"/>
    <n v="81493"/>
    <s v="OWN"/>
    <n v="0.21"/>
    <n v="0.75"/>
    <n v="36751.21"/>
    <n v="0"/>
    <n v="50"/>
    <n v="4199.2099999999991"/>
  </r>
  <r>
    <x v="886"/>
    <x v="316"/>
    <s v="B0887"/>
    <x v="9"/>
    <n v="26709"/>
    <n v="23.6"/>
    <n v="60"/>
    <x v="0"/>
    <x v="5"/>
    <x v="3"/>
    <n v="134188"/>
    <s v="OWN"/>
    <n v="0.12"/>
    <n v="0.81"/>
    <n v="33012.32"/>
    <n v="0"/>
    <n v="47"/>
    <n v="6303.32"/>
  </r>
  <r>
    <x v="887"/>
    <x v="428"/>
    <s v="B0888"/>
    <x v="4"/>
    <n v="32055"/>
    <n v="7.5"/>
    <n v="36"/>
    <x v="2"/>
    <x v="5"/>
    <x v="2"/>
    <n v="123326"/>
    <s v="OWN"/>
    <n v="0.47"/>
    <n v="0.59"/>
    <n v="0"/>
    <n v="0"/>
    <n v="54"/>
    <n v="-32055"/>
  </r>
  <r>
    <x v="888"/>
    <x v="256"/>
    <s v="B0889"/>
    <x v="5"/>
    <n v="38685"/>
    <n v="19.7"/>
    <n v="60"/>
    <x v="0"/>
    <x v="2"/>
    <x v="4"/>
    <n v="70953"/>
    <s v="MORTGAGE"/>
    <n v="0.36"/>
    <n v="0.73"/>
    <n v="46305.94"/>
    <n v="0"/>
    <n v="23"/>
    <n v="7620.9400000000023"/>
  </r>
  <r>
    <x v="889"/>
    <x v="523"/>
    <s v="B0890"/>
    <x v="1"/>
    <n v="9429"/>
    <n v="24.5"/>
    <n v="60"/>
    <x v="1"/>
    <x v="1"/>
    <x v="4"/>
    <n v="95785"/>
    <s v="RENT"/>
    <n v="0.4"/>
    <n v="0.71"/>
    <n v="3859.51"/>
    <n v="0"/>
    <n v="34"/>
    <n v="-5569.49"/>
  </r>
  <r>
    <x v="890"/>
    <x v="507"/>
    <s v="B0891"/>
    <x v="3"/>
    <n v="15716"/>
    <n v="6"/>
    <n v="36"/>
    <x v="0"/>
    <x v="1"/>
    <x v="2"/>
    <n v="49309"/>
    <s v="OWN"/>
    <n v="0.22"/>
    <n v="0.53"/>
    <n v="16658.96"/>
    <n v="0"/>
    <n v="34"/>
    <n v="942.95999999999913"/>
  </r>
  <r>
    <x v="891"/>
    <x v="612"/>
    <s v="B0892"/>
    <x v="0"/>
    <n v="12138"/>
    <n v="18.600000000000001"/>
    <n v="60"/>
    <x v="1"/>
    <x v="6"/>
    <x v="1"/>
    <n v="84195"/>
    <s v="OWN"/>
    <n v="0.44"/>
    <n v="0.87"/>
    <n v="3469.25"/>
    <n v="0"/>
    <n v="51"/>
    <n v="-8668.75"/>
  </r>
  <r>
    <x v="892"/>
    <x v="206"/>
    <s v="B0893"/>
    <x v="4"/>
    <n v="36298"/>
    <n v="14.4"/>
    <n v="60"/>
    <x v="0"/>
    <x v="0"/>
    <x v="2"/>
    <n v="145662"/>
    <s v="RENT"/>
    <n v="0.2"/>
    <n v="0.65"/>
    <n v="41524.910000000003"/>
    <n v="0"/>
    <n v="21"/>
    <n v="5226.9100000000035"/>
  </r>
  <r>
    <x v="893"/>
    <x v="613"/>
    <s v="B0894"/>
    <x v="0"/>
    <n v="24429"/>
    <n v="16.600000000000001"/>
    <n v="60"/>
    <x v="3"/>
    <x v="4"/>
    <x v="2"/>
    <n v="55901"/>
    <s v="MORTGAGE"/>
    <n v="0.1"/>
    <n v="0.76"/>
    <n v="6635.65"/>
    <n v="6328.17"/>
    <n v="24"/>
    <n v="-11465.18"/>
  </r>
  <r>
    <x v="894"/>
    <x v="321"/>
    <s v="B0895"/>
    <x v="2"/>
    <n v="6772"/>
    <n v="6.7"/>
    <n v="36"/>
    <x v="1"/>
    <x v="3"/>
    <x v="0"/>
    <n v="53576"/>
    <s v="MORTGAGE"/>
    <n v="0.25"/>
    <n v="0.73"/>
    <n v="2938.07"/>
    <n v="0"/>
    <n v="28"/>
    <n v="-3833.93"/>
  </r>
  <r>
    <x v="895"/>
    <x v="430"/>
    <s v="B0896"/>
    <x v="1"/>
    <n v="36732"/>
    <n v="5.9"/>
    <n v="60"/>
    <x v="0"/>
    <x v="2"/>
    <x v="4"/>
    <n v="61508"/>
    <s v="OWN"/>
    <n v="0.33"/>
    <n v="0.73"/>
    <n v="38899.19"/>
    <n v="0"/>
    <n v="33"/>
    <n v="2167.1900000000023"/>
  </r>
  <r>
    <x v="896"/>
    <x v="614"/>
    <s v="B0897"/>
    <x v="0"/>
    <n v="18347"/>
    <n v="18.3"/>
    <n v="36"/>
    <x v="0"/>
    <x v="2"/>
    <x v="4"/>
    <n v="104711"/>
    <s v="OWN"/>
    <n v="0.28999999999999998"/>
    <n v="0.55000000000000004"/>
    <n v="21704.5"/>
    <n v="0"/>
    <n v="51"/>
    <n v="3357.5"/>
  </r>
  <r>
    <x v="897"/>
    <x v="615"/>
    <s v="B0898"/>
    <x v="9"/>
    <n v="17920"/>
    <n v="21.5"/>
    <n v="60"/>
    <x v="0"/>
    <x v="5"/>
    <x v="3"/>
    <n v="55464"/>
    <s v="RENT"/>
    <n v="0.44"/>
    <n v="0.69"/>
    <n v="21772.799999999999"/>
    <n v="0"/>
    <n v="45"/>
    <n v="3852.7999999999993"/>
  </r>
  <r>
    <x v="898"/>
    <x v="383"/>
    <s v="B0899"/>
    <x v="2"/>
    <n v="32822"/>
    <n v="20.6"/>
    <n v="60"/>
    <x v="2"/>
    <x v="6"/>
    <x v="2"/>
    <n v="90281"/>
    <s v="OWN"/>
    <n v="0.14000000000000001"/>
    <n v="0.7"/>
    <n v="0"/>
    <n v="0"/>
    <n v="40"/>
    <n v="-32822"/>
  </r>
  <r>
    <x v="899"/>
    <x v="75"/>
    <s v="B0900"/>
    <x v="8"/>
    <n v="24563"/>
    <n v="15.9"/>
    <n v="36"/>
    <x v="1"/>
    <x v="0"/>
    <x v="2"/>
    <n v="46260"/>
    <s v="RENT"/>
    <n v="0.32"/>
    <n v="0.83"/>
    <n v="10136.36"/>
    <n v="0"/>
    <n v="20"/>
    <n v="-14426.64"/>
  </r>
  <r>
    <x v="900"/>
    <x v="616"/>
    <s v="B0901"/>
    <x v="3"/>
    <n v="8967"/>
    <n v="7"/>
    <n v="60"/>
    <x v="0"/>
    <x v="0"/>
    <x v="1"/>
    <n v="65440"/>
    <s v="OWN"/>
    <n v="0.31"/>
    <n v="0.88"/>
    <n v="9594.69"/>
    <n v="0"/>
    <n v="38"/>
    <n v="627.69000000000051"/>
  </r>
  <r>
    <x v="901"/>
    <x v="617"/>
    <s v="B0902"/>
    <x v="1"/>
    <n v="12871"/>
    <n v="18.8"/>
    <n v="60"/>
    <x v="0"/>
    <x v="4"/>
    <x v="4"/>
    <n v="125082"/>
    <s v="OWN"/>
    <n v="0.21"/>
    <n v="0.75"/>
    <n v="15290.75"/>
    <n v="0"/>
    <n v="45"/>
    <n v="2419.75"/>
  </r>
  <r>
    <x v="902"/>
    <x v="448"/>
    <s v="B0903"/>
    <x v="7"/>
    <n v="29763"/>
    <n v="9.8000000000000007"/>
    <n v="36"/>
    <x v="0"/>
    <x v="5"/>
    <x v="1"/>
    <n v="135583"/>
    <s v="OWN"/>
    <n v="0.43"/>
    <n v="0.54"/>
    <n v="32679.77"/>
    <n v="0"/>
    <n v="23"/>
    <n v="2916.7700000000004"/>
  </r>
  <r>
    <x v="903"/>
    <x v="618"/>
    <s v="B0904"/>
    <x v="4"/>
    <n v="12916"/>
    <n v="23.2"/>
    <n v="60"/>
    <x v="1"/>
    <x v="4"/>
    <x v="0"/>
    <n v="86683"/>
    <s v="MORTGAGE"/>
    <n v="0.4"/>
    <n v="0.61"/>
    <n v="1414.24"/>
    <n v="0"/>
    <n v="49"/>
    <n v="-11501.76"/>
  </r>
  <r>
    <x v="904"/>
    <x v="452"/>
    <s v="B0905"/>
    <x v="6"/>
    <n v="9734"/>
    <n v="21.8"/>
    <n v="36"/>
    <x v="1"/>
    <x v="4"/>
    <x v="3"/>
    <n v="71430"/>
    <s v="RENT"/>
    <n v="0.39"/>
    <n v="0.56999999999999995"/>
    <n v="3613.86"/>
    <n v="0"/>
    <n v="42"/>
    <n v="-6120.1399999999994"/>
  </r>
  <r>
    <x v="905"/>
    <x v="133"/>
    <s v="B0906"/>
    <x v="0"/>
    <n v="34613"/>
    <n v="19.2"/>
    <n v="36"/>
    <x v="0"/>
    <x v="0"/>
    <x v="1"/>
    <n v="31987"/>
    <s v="RENT"/>
    <n v="0.45"/>
    <n v="0.56000000000000005"/>
    <n v="41258.699999999997"/>
    <n v="0"/>
    <n v="25"/>
    <n v="6645.6999999999971"/>
  </r>
  <r>
    <x v="906"/>
    <x v="619"/>
    <s v="B0907"/>
    <x v="4"/>
    <n v="29179"/>
    <n v="24"/>
    <n v="36"/>
    <x v="1"/>
    <x v="5"/>
    <x v="4"/>
    <n v="144778"/>
    <s v="MORTGAGE"/>
    <n v="0.39"/>
    <n v="0.66"/>
    <n v="7176.47"/>
    <n v="0"/>
    <n v="32"/>
    <n v="-22002.53"/>
  </r>
  <r>
    <x v="907"/>
    <x v="620"/>
    <s v="B0908"/>
    <x v="4"/>
    <n v="36262"/>
    <n v="5.6"/>
    <n v="60"/>
    <x v="1"/>
    <x v="6"/>
    <x v="0"/>
    <n v="55105"/>
    <s v="MORTGAGE"/>
    <n v="0.19"/>
    <n v="0.6"/>
    <n v="6621.15"/>
    <n v="0"/>
    <n v="55"/>
    <n v="-29640.85"/>
  </r>
  <r>
    <x v="908"/>
    <x v="621"/>
    <s v="B0909"/>
    <x v="7"/>
    <n v="13677"/>
    <n v="19.7"/>
    <n v="36"/>
    <x v="2"/>
    <x v="1"/>
    <x v="2"/>
    <n v="108484"/>
    <s v="MORTGAGE"/>
    <n v="0.38"/>
    <n v="0.6"/>
    <n v="0"/>
    <n v="0"/>
    <n v="34"/>
    <n v="-13677"/>
  </r>
  <r>
    <x v="909"/>
    <x v="316"/>
    <s v="B0910"/>
    <x v="7"/>
    <n v="19268"/>
    <n v="11.6"/>
    <n v="36"/>
    <x v="3"/>
    <x v="0"/>
    <x v="0"/>
    <n v="148747"/>
    <s v="RENT"/>
    <n v="0.22"/>
    <n v="0.52"/>
    <n v="2215.9299999999998"/>
    <n v="9626.5400000000009"/>
    <n v="47"/>
    <n v="-7425.5299999999988"/>
  </r>
  <r>
    <x v="910"/>
    <x v="622"/>
    <s v="B0911"/>
    <x v="2"/>
    <n v="13330"/>
    <n v="23.1"/>
    <n v="60"/>
    <x v="1"/>
    <x v="5"/>
    <x v="1"/>
    <n v="43026"/>
    <s v="OWN"/>
    <n v="0.2"/>
    <n v="0.51"/>
    <n v="3589.27"/>
    <n v="0"/>
    <n v="42"/>
    <n v="-9740.73"/>
  </r>
  <r>
    <x v="911"/>
    <x v="623"/>
    <s v="B0912"/>
    <x v="1"/>
    <n v="21733"/>
    <n v="10.3"/>
    <n v="36"/>
    <x v="1"/>
    <x v="1"/>
    <x v="4"/>
    <n v="98309"/>
    <s v="MORTGAGE"/>
    <n v="0.13"/>
    <n v="0.55000000000000004"/>
    <n v="4562.7700000000004"/>
    <n v="0"/>
    <n v="47"/>
    <n v="-17170.23"/>
  </r>
  <r>
    <x v="912"/>
    <x v="344"/>
    <s v="B0913"/>
    <x v="9"/>
    <n v="38947"/>
    <n v="19.5"/>
    <n v="60"/>
    <x v="0"/>
    <x v="5"/>
    <x v="1"/>
    <n v="75927"/>
    <s v="MORTGAGE"/>
    <n v="0.4"/>
    <n v="0.57999999999999996"/>
    <n v="46541.66"/>
    <n v="0"/>
    <n v="22"/>
    <n v="7594.6600000000035"/>
  </r>
  <r>
    <x v="913"/>
    <x v="221"/>
    <s v="B0914"/>
    <x v="3"/>
    <n v="28286"/>
    <n v="22.6"/>
    <n v="60"/>
    <x v="1"/>
    <x v="4"/>
    <x v="2"/>
    <n v="105414"/>
    <s v="MORTGAGE"/>
    <n v="0.38"/>
    <n v="0.69"/>
    <n v="4615.7299999999996"/>
    <n v="0"/>
    <n v="55"/>
    <n v="-23670.27"/>
  </r>
  <r>
    <x v="914"/>
    <x v="304"/>
    <s v="B0915"/>
    <x v="7"/>
    <n v="7610"/>
    <n v="5.8"/>
    <n v="60"/>
    <x v="0"/>
    <x v="5"/>
    <x v="2"/>
    <n v="87535"/>
    <s v="OWN"/>
    <n v="0.19"/>
    <n v="0.73"/>
    <n v="8051.38"/>
    <n v="0"/>
    <n v="31"/>
    <n v="441.38000000000011"/>
  </r>
  <r>
    <x v="915"/>
    <x v="624"/>
    <s v="B0916"/>
    <x v="7"/>
    <n v="7430"/>
    <n v="13"/>
    <n v="60"/>
    <x v="0"/>
    <x v="3"/>
    <x v="4"/>
    <n v="72946"/>
    <s v="OWN"/>
    <n v="0.4"/>
    <n v="0.56000000000000005"/>
    <n v="8395.9"/>
    <n v="0"/>
    <n v="37"/>
    <n v="965.89999999999964"/>
  </r>
  <r>
    <x v="916"/>
    <x v="625"/>
    <s v="B0917"/>
    <x v="6"/>
    <n v="14828"/>
    <n v="20.2"/>
    <n v="36"/>
    <x v="0"/>
    <x v="0"/>
    <x v="3"/>
    <n v="86561"/>
    <s v="MORTGAGE"/>
    <n v="0.47"/>
    <n v="0.69"/>
    <n v="17823.259999999998"/>
    <n v="0"/>
    <n v="23"/>
    <n v="2995.2599999999984"/>
  </r>
  <r>
    <x v="917"/>
    <x v="537"/>
    <s v="B0918"/>
    <x v="8"/>
    <n v="32497"/>
    <n v="14.1"/>
    <n v="36"/>
    <x v="1"/>
    <x v="4"/>
    <x v="0"/>
    <n v="40377"/>
    <s v="OWN"/>
    <n v="0.14000000000000001"/>
    <n v="0.65"/>
    <n v="11783.49"/>
    <n v="0"/>
    <n v="50"/>
    <n v="-20713.510000000002"/>
  </r>
  <r>
    <x v="918"/>
    <x v="412"/>
    <s v="B0919"/>
    <x v="7"/>
    <n v="37618"/>
    <n v="10.3"/>
    <n v="36"/>
    <x v="0"/>
    <x v="4"/>
    <x v="0"/>
    <n v="83592"/>
    <s v="MORTGAGE"/>
    <n v="0.19"/>
    <n v="0.57999999999999996"/>
    <n v="41492.65"/>
    <n v="0"/>
    <n v="39"/>
    <n v="3874.6500000000015"/>
  </r>
  <r>
    <x v="919"/>
    <x v="626"/>
    <s v="B0920"/>
    <x v="8"/>
    <n v="27526"/>
    <n v="9.4"/>
    <n v="36"/>
    <x v="0"/>
    <x v="5"/>
    <x v="2"/>
    <n v="37347"/>
    <s v="OWN"/>
    <n v="0.4"/>
    <n v="0.5"/>
    <n v="30113.439999999999"/>
    <n v="0"/>
    <n v="24"/>
    <n v="2587.4399999999987"/>
  </r>
  <r>
    <x v="920"/>
    <x v="627"/>
    <s v="B0921"/>
    <x v="2"/>
    <n v="31158"/>
    <n v="7.6"/>
    <n v="36"/>
    <x v="0"/>
    <x v="0"/>
    <x v="1"/>
    <n v="63776"/>
    <s v="RENT"/>
    <n v="0.21"/>
    <n v="0.71"/>
    <n v="33526.01"/>
    <n v="0"/>
    <n v="52"/>
    <n v="2368.010000000002"/>
  </r>
  <r>
    <x v="921"/>
    <x v="535"/>
    <s v="B0922"/>
    <x v="9"/>
    <n v="26032"/>
    <n v="22.1"/>
    <n v="60"/>
    <x v="0"/>
    <x v="0"/>
    <x v="1"/>
    <n v="33783"/>
    <s v="RENT"/>
    <n v="0.35"/>
    <n v="0.81"/>
    <n v="31785.07"/>
    <n v="0"/>
    <n v="25"/>
    <n v="5753.07"/>
  </r>
  <r>
    <x v="922"/>
    <x v="274"/>
    <s v="B0923"/>
    <x v="4"/>
    <n v="38846"/>
    <n v="16.5"/>
    <n v="36"/>
    <x v="0"/>
    <x v="4"/>
    <x v="3"/>
    <n v="85798"/>
    <s v="OWN"/>
    <n v="0.13"/>
    <n v="0.6"/>
    <n v="45255.59"/>
    <n v="0"/>
    <n v="29"/>
    <n v="6409.5899999999965"/>
  </r>
  <r>
    <x v="923"/>
    <x v="415"/>
    <s v="B0924"/>
    <x v="7"/>
    <n v="30794"/>
    <n v="6.5"/>
    <n v="36"/>
    <x v="1"/>
    <x v="2"/>
    <x v="1"/>
    <n v="34298"/>
    <s v="RENT"/>
    <n v="0.28000000000000003"/>
    <n v="0.56000000000000005"/>
    <n v="12202.69"/>
    <n v="0"/>
    <n v="26"/>
    <n v="-18591.309999999998"/>
  </r>
  <r>
    <x v="924"/>
    <x v="628"/>
    <s v="B0925"/>
    <x v="0"/>
    <n v="6448"/>
    <n v="12.7"/>
    <n v="36"/>
    <x v="1"/>
    <x v="1"/>
    <x v="0"/>
    <n v="100204"/>
    <s v="RENT"/>
    <n v="0.4"/>
    <n v="0.9"/>
    <n v="1032.68"/>
    <n v="0"/>
    <n v="54"/>
    <n v="-5415.32"/>
  </r>
  <r>
    <x v="925"/>
    <x v="563"/>
    <s v="B0926"/>
    <x v="8"/>
    <n v="29861"/>
    <n v="12.4"/>
    <n v="60"/>
    <x v="0"/>
    <x v="1"/>
    <x v="1"/>
    <n v="116207"/>
    <s v="RENT"/>
    <n v="0.37"/>
    <n v="0.62"/>
    <n v="33563.760000000002"/>
    <n v="0"/>
    <n v="30"/>
    <n v="3702.760000000002"/>
  </r>
  <r>
    <x v="926"/>
    <x v="629"/>
    <s v="B0927"/>
    <x v="6"/>
    <n v="29141"/>
    <n v="8.6"/>
    <n v="60"/>
    <x v="3"/>
    <x v="6"/>
    <x v="3"/>
    <n v="130356"/>
    <s v="MORTGAGE"/>
    <n v="0.43"/>
    <n v="0.6"/>
    <n v="3346.38"/>
    <n v="13855.54"/>
    <n v="30"/>
    <n v="-11939.079999999998"/>
  </r>
  <r>
    <x v="927"/>
    <x v="52"/>
    <s v="B0928"/>
    <x v="3"/>
    <n v="10074"/>
    <n v="13.7"/>
    <n v="36"/>
    <x v="1"/>
    <x v="0"/>
    <x v="0"/>
    <n v="85161"/>
    <s v="OWN"/>
    <n v="0.45"/>
    <n v="0.89"/>
    <n v="4351.3500000000004"/>
    <n v="0"/>
    <n v="51"/>
    <n v="-5722.65"/>
  </r>
  <r>
    <x v="928"/>
    <x v="630"/>
    <s v="B0929"/>
    <x v="6"/>
    <n v="7406"/>
    <n v="11.6"/>
    <n v="60"/>
    <x v="0"/>
    <x v="6"/>
    <x v="1"/>
    <n v="90652"/>
    <s v="OWN"/>
    <n v="0.41"/>
    <n v="0.87"/>
    <n v="8265.1"/>
    <n v="0"/>
    <n v="53"/>
    <n v="859.10000000000036"/>
  </r>
  <r>
    <x v="929"/>
    <x v="628"/>
    <s v="B0930"/>
    <x v="7"/>
    <n v="32823"/>
    <n v="11.8"/>
    <n v="36"/>
    <x v="1"/>
    <x v="5"/>
    <x v="0"/>
    <n v="64484"/>
    <s v="OWN"/>
    <n v="0.37"/>
    <n v="0.7"/>
    <n v="1788.26"/>
    <n v="0"/>
    <n v="54"/>
    <n v="-31034.74"/>
  </r>
  <r>
    <x v="930"/>
    <x v="406"/>
    <s v="B0931"/>
    <x v="1"/>
    <n v="24291"/>
    <n v="19.8"/>
    <n v="36"/>
    <x v="2"/>
    <x v="4"/>
    <x v="2"/>
    <n v="128614"/>
    <s v="RENT"/>
    <n v="0.11"/>
    <n v="0.72"/>
    <n v="0"/>
    <n v="0"/>
    <n v="22"/>
    <n v="-24291"/>
  </r>
  <r>
    <x v="931"/>
    <x v="631"/>
    <s v="B0932"/>
    <x v="4"/>
    <n v="33003"/>
    <n v="9.5"/>
    <n v="60"/>
    <x v="0"/>
    <x v="6"/>
    <x v="2"/>
    <n v="142695"/>
    <s v="MORTGAGE"/>
    <n v="0.31"/>
    <n v="0.6"/>
    <n v="36138.28"/>
    <n v="0"/>
    <n v="29"/>
    <n v="3135.2799999999988"/>
  </r>
  <r>
    <x v="932"/>
    <x v="607"/>
    <s v="B0933"/>
    <x v="9"/>
    <n v="35406"/>
    <n v="17.8"/>
    <n v="60"/>
    <x v="0"/>
    <x v="6"/>
    <x v="2"/>
    <n v="50922"/>
    <s v="OWN"/>
    <n v="0.12"/>
    <n v="0.54"/>
    <n v="41708.269999999997"/>
    <n v="0"/>
    <n v="46"/>
    <n v="6302.2699999999968"/>
  </r>
  <r>
    <x v="933"/>
    <x v="232"/>
    <s v="B0934"/>
    <x v="0"/>
    <n v="24312"/>
    <n v="16.399999999999999"/>
    <n v="36"/>
    <x v="3"/>
    <x v="6"/>
    <x v="1"/>
    <n v="64028"/>
    <s v="RENT"/>
    <n v="0.42"/>
    <n v="0.76"/>
    <n v="9266.1200000000008"/>
    <n v="2516.62"/>
    <n v="31"/>
    <n v="-12529.259999999998"/>
  </r>
  <r>
    <x v="934"/>
    <x v="632"/>
    <s v="B0935"/>
    <x v="1"/>
    <n v="2382"/>
    <n v="16.399999999999999"/>
    <n v="36"/>
    <x v="1"/>
    <x v="0"/>
    <x v="3"/>
    <n v="141461"/>
    <s v="MORTGAGE"/>
    <n v="0.23"/>
    <n v="0.54"/>
    <n v="791.85"/>
    <n v="0"/>
    <n v="41"/>
    <n v="-1590.15"/>
  </r>
  <r>
    <x v="935"/>
    <x v="633"/>
    <s v="B0936"/>
    <x v="6"/>
    <n v="35171"/>
    <n v="18.3"/>
    <n v="60"/>
    <x v="0"/>
    <x v="3"/>
    <x v="0"/>
    <n v="50316"/>
    <s v="MORTGAGE"/>
    <n v="0.32"/>
    <n v="0.7"/>
    <n v="41607.29"/>
    <n v="0"/>
    <n v="45"/>
    <n v="6436.2900000000009"/>
  </r>
  <r>
    <x v="936"/>
    <x v="255"/>
    <s v="B0937"/>
    <x v="8"/>
    <n v="4292"/>
    <n v="16"/>
    <n v="36"/>
    <x v="1"/>
    <x v="2"/>
    <x v="4"/>
    <n v="106996"/>
    <s v="OWN"/>
    <n v="0.21"/>
    <n v="0.92"/>
    <n v="836.21"/>
    <n v="0"/>
    <n v="21"/>
    <n v="-3455.79"/>
  </r>
  <r>
    <x v="937"/>
    <x v="331"/>
    <s v="B0938"/>
    <x v="8"/>
    <n v="34187"/>
    <n v="22.6"/>
    <n v="60"/>
    <x v="0"/>
    <x v="4"/>
    <x v="2"/>
    <n v="46968"/>
    <s v="OWN"/>
    <n v="0.41"/>
    <n v="0.93"/>
    <n v="41913.26"/>
    <n v="0"/>
    <n v="31"/>
    <n v="7726.260000000002"/>
  </r>
  <r>
    <x v="938"/>
    <x v="569"/>
    <s v="B0939"/>
    <x v="1"/>
    <n v="13411"/>
    <n v="18.5"/>
    <n v="36"/>
    <x v="3"/>
    <x v="0"/>
    <x v="2"/>
    <n v="60266"/>
    <s v="RENT"/>
    <n v="0.45"/>
    <n v="0.61"/>
    <n v="2332.75"/>
    <n v="2064.9299999999998"/>
    <n v="37"/>
    <n v="-9013.32"/>
  </r>
  <r>
    <x v="939"/>
    <x v="481"/>
    <s v="B0940"/>
    <x v="8"/>
    <n v="38285"/>
    <n v="15.9"/>
    <n v="60"/>
    <x v="0"/>
    <x v="0"/>
    <x v="4"/>
    <n v="125745"/>
    <s v="OWN"/>
    <n v="0.26"/>
    <n v="0.78"/>
    <n v="44372.32"/>
    <n v="0"/>
    <n v="21"/>
    <n v="6087.32"/>
  </r>
  <r>
    <x v="940"/>
    <x v="567"/>
    <s v="B0941"/>
    <x v="6"/>
    <n v="16422"/>
    <n v="21.6"/>
    <n v="36"/>
    <x v="0"/>
    <x v="3"/>
    <x v="4"/>
    <n v="54000"/>
    <s v="RENT"/>
    <n v="0.45"/>
    <n v="0.71"/>
    <n v="19969.150000000001"/>
    <n v="0"/>
    <n v="23"/>
    <n v="3547.1500000000015"/>
  </r>
  <r>
    <x v="941"/>
    <x v="113"/>
    <s v="B0942"/>
    <x v="1"/>
    <n v="33371"/>
    <n v="17.100000000000001"/>
    <n v="36"/>
    <x v="1"/>
    <x v="5"/>
    <x v="1"/>
    <n v="44011"/>
    <s v="MORTGAGE"/>
    <n v="0.21"/>
    <n v="0.89"/>
    <n v="1803.79"/>
    <n v="0"/>
    <n v="53"/>
    <n v="-31567.21"/>
  </r>
  <r>
    <x v="942"/>
    <x v="600"/>
    <s v="B0943"/>
    <x v="6"/>
    <n v="6693"/>
    <n v="10.8"/>
    <n v="60"/>
    <x v="0"/>
    <x v="4"/>
    <x v="0"/>
    <n v="32866"/>
    <s v="MORTGAGE"/>
    <n v="0.31"/>
    <n v="0.62"/>
    <n v="7415.84"/>
    <n v="0"/>
    <n v="29"/>
    <n v="722.84000000000015"/>
  </r>
  <r>
    <x v="943"/>
    <x v="634"/>
    <s v="B0944"/>
    <x v="0"/>
    <n v="34535"/>
    <n v="9.1"/>
    <n v="36"/>
    <x v="0"/>
    <x v="4"/>
    <x v="2"/>
    <n v="142669"/>
    <s v="MORTGAGE"/>
    <n v="0.44"/>
    <n v="0.5"/>
    <n v="37677.68"/>
    <n v="0"/>
    <n v="40"/>
    <n v="3142.6800000000003"/>
  </r>
  <r>
    <x v="944"/>
    <x v="635"/>
    <s v="B0945"/>
    <x v="4"/>
    <n v="15818"/>
    <n v="8"/>
    <n v="36"/>
    <x v="1"/>
    <x v="4"/>
    <x v="3"/>
    <n v="35898"/>
    <s v="MORTGAGE"/>
    <n v="0.23"/>
    <n v="0.56999999999999995"/>
    <n v="2467.0100000000002"/>
    <n v="0"/>
    <n v="41"/>
    <n v="-13350.99"/>
  </r>
  <r>
    <x v="945"/>
    <x v="636"/>
    <s v="B0946"/>
    <x v="3"/>
    <n v="32238"/>
    <n v="23"/>
    <n v="60"/>
    <x v="1"/>
    <x v="1"/>
    <x v="1"/>
    <n v="48395"/>
    <s v="OWN"/>
    <n v="0.48"/>
    <n v="0.66"/>
    <n v="3609.94"/>
    <n v="0"/>
    <n v="51"/>
    <n v="-28628.06"/>
  </r>
  <r>
    <x v="946"/>
    <x v="637"/>
    <s v="B0947"/>
    <x v="0"/>
    <n v="31874"/>
    <n v="19.2"/>
    <n v="36"/>
    <x v="0"/>
    <x v="4"/>
    <x v="1"/>
    <n v="69019"/>
    <s v="OWN"/>
    <n v="0.15"/>
    <n v="0.64"/>
    <n v="37993.81"/>
    <n v="0"/>
    <n v="50"/>
    <n v="6119.8099999999977"/>
  </r>
  <r>
    <x v="947"/>
    <x v="638"/>
    <s v="B0948"/>
    <x v="0"/>
    <n v="27715"/>
    <n v="23.7"/>
    <n v="36"/>
    <x v="1"/>
    <x v="3"/>
    <x v="3"/>
    <n v="133243"/>
    <s v="RENT"/>
    <n v="0.11"/>
    <n v="0.86"/>
    <n v="9020.5300000000007"/>
    <n v="0"/>
    <n v="41"/>
    <n v="-18694.47"/>
  </r>
  <r>
    <x v="948"/>
    <x v="639"/>
    <s v="B0949"/>
    <x v="8"/>
    <n v="28605"/>
    <n v="17.100000000000001"/>
    <n v="36"/>
    <x v="0"/>
    <x v="1"/>
    <x v="3"/>
    <n v="34006"/>
    <s v="RENT"/>
    <n v="0.46"/>
    <n v="0.81"/>
    <n v="33496.46"/>
    <n v="0"/>
    <n v="26"/>
    <n v="4891.4599999999991"/>
  </r>
  <r>
    <x v="949"/>
    <x v="352"/>
    <s v="B0950"/>
    <x v="7"/>
    <n v="35317"/>
    <n v="14.5"/>
    <n v="60"/>
    <x v="0"/>
    <x v="6"/>
    <x v="3"/>
    <n v="64393"/>
    <s v="RENT"/>
    <n v="0.13"/>
    <n v="0.63"/>
    <n v="40437.97"/>
    <n v="0"/>
    <n v="32"/>
    <n v="5120.9700000000012"/>
  </r>
  <r>
    <x v="950"/>
    <x v="266"/>
    <s v="B0951"/>
    <x v="5"/>
    <n v="32174"/>
    <n v="6.2"/>
    <n v="60"/>
    <x v="0"/>
    <x v="4"/>
    <x v="4"/>
    <n v="40956"/>
    <s v="RENT"/>
    <n v="0.5"/>
    <n v="0.71"/>
    <n v="34168.79"/>
    <n v="0"/>
    <n v="29"/>
    <n v="1994.7900000000009"/>
  </r>
  <r>
    <x v="951"/>
    <x v="640"/>
    <s v="B0952"/>
    <x v="8"/>
    <n v="10956"/>
    <n v="18.399999999999999"/>
    <n v="60"/>
    <x v="0"/>
    <x v="0"/>
    <x v="2"/>
    <n v="80042"/>
    <s v="RENT"/>
    <n v="0.48"/>
    <n v="0.54"/>
    <n v="12971.9"/>
    <n v="0"/>
    <n v="25"/>
    <n v="2015.8999999999996"/>
  </r>
  <r>
    <x v="952"/>
    <x v="641"/>
    <s v="B0953"/>
    <x v="7"/>
    <n v="39908"/>
    <n v="16.600000000000001"/>
    <n v="36"/>
    <x v="1"/>
    <x v="5"/>
    <x v="4"/>
    <n v="126199"/>
    <s v="MORTGAGE"/>
    <n v="0.15"/>
    <n v="0.9"/>
    <n v="4986.33"/>
    <n v="0"/>
    <n v="56"/>
    <n v="-34921.67"/>
  </r>
  <r>
    <x v="953"/>
    <x v="642"/>
    <s v="B0954"/>
    <x v="6"/>
    <n v="11837"/>
    <n v="24.8"/>
    <n v="36"/>
    <x v="0"/>
    <x v="4"/>
    <x v="2"/>
    <n v="36078"/>
    <s v="MORTGAGE"/>
    <n v="0.32"/>
    <n v="0.92"/>
    <n v="14772.58"/>
    <n v="0"/>
    <n v="45"/>
    <n v="2935.58"/>
  </r>
  <r>
    <x v="954"/>
    <x v="643"/>
    <s v="B0955"/>
    <x v="5"/>
    <n v="4716"/>
    <n v="9.8000000000000007"/>
    <n v="36"/>
    <x v="1"/>
    <x v="0"/>
    <x v="4"/>
    <n v="59631"/>
    <s v="MORTGAGE"/>
    <n v="0.17"/>
    <n v="0.94"/>
    <n v="1357.66"/>
    <n v="0"/>
    <n v="31"/>
    <n v="-3358.34"/>
  </r>
  <r>
    <x v="955"/>
    <x v="165"/>
    <s v="B0956"/>
    <x v="8"/>
    <n v="5481"/>
    <n v="15.6"/>
    <n v="36"/>
    <x v="0"/>
    <x v="2"/>
    <x v="0"/>
    <n v="125676"/>
    <s v="RENT"/>
    <n v="0.27"/>
    <n v="0.89"/>
    <n v="6336.04"/>
    <n v="0"/>
    <n v="51"/>
    <n v="855.04"/>
  </r>
  <r>
    <x v="956"/>
    <x v="159"/>
    <s v="B0957"/>
    <x v="5"/>
    <n v="25282"/>
    <n v="18"/>
    <n v="60"/>
    <x v="2"/>
    <x v="4"/>
    <x v="2"/>
    <n v="92901"/>
    <s v="MORTGAGE"/>
    <n v="0.12"/>
    <n v="0.57999999999999996"/>
    <n v="0"/>
    <n v="0"/>
    <n v="51"/>
    <n v="-25282"/>
  </r>
  <r>
    <x v="957"/>
    <x v="644"/>
    <s v="B0958"/>
    <x v="5"/>
    <n v="7548"/>
    <n v="17.899999999999999"/>
    <n v="36"/>
    <x v="1"/>
    <x v="0"/>
    <x v="1"/>
    <n v="137227"/>
    <s v="MORTGAGE"/>
    <n v="0.19"/>
    <n v="0.52"/>
    <n v="2381.79"/>
    <n v="0"/>
    <n v="26"/>
    <n v="-5166.21"/>
  </r>
  <r>
    <x v="958"/>
    <x v="22"/>
    <s v="B0959"/>
    <x v="2"/>
    <n v="38605"/>
    <n v="16.2"/>
    <n v="36"/>
    <x v="1"/>
    <x v="0"/>
    <x v="2"/>
    <n v="99497"/>
    <s v="MORTGAGE"/>
    <n v="0.25"/>
    <n v="0.76"/>
    <n v="7107.9"/>
    <n v="0"/>
    <n v="33"/>
    <n v="-31497.1"/>
  </r>
  <r>
    <x v="959"/>
    <x v="645"/>
    <s v="B0960"/>
    <x v="4"/>
    <n v="8758"/>
    <n v="20.5"/>
    <n v="36"/>
    <x v="0"/>
    <x v="4"/>
    <x v="2"/>
    <n v="124813"/>
    <s v="MORTGAGE"/>
    <n v="0.28000000000000003"/>
    <n v="0.91"/>
    <n v="10553.39"/>
    <n v="0"/>
    <n v="53"/>
    <n v="1795.3899999999994"/>
  </r>
  <r>
    <x v="960"/>
    <x v="646"/>
    <s v="B0961"/>
    <x v="2"/>
    <n v="24177"/>
    <n v="9.1"/>
    <n v="60"/>
    <x v="0"/>
    <x v="3"/>
    <x v="2"/>
    <n v="147192"/>
    <s v="OWN"/>
    <n v="0.49"/>
    <n v="0.57999999999999996"/>
    <n v="26377.11"/>
    <n v="0"/>
    <n v="39"/>
    <n v="2200.1100000000006"/>
  </r>
  <r>
    <x v="961"/>
    <x v="395"/>
    <s v="B0962"/>
    <x v="7"/>
    <n v="25022"/>
    <n v="19.5"/>
    <n v="36"/>
    <x v="0"/>
    <x v="4"/>
    <x v="0"/>
    <n v="71574"/>
    <s v="RENT"/>
    <n v="0.42"/>
    <n v="0.5"/>
    <n v="29901.29"/>
    <n v="0"/>
    <n v="29"/>
    <n v="4879.2900000000009"/>
  </r>
  <r>
    <x v="962"/>
    <x v="420"/>
    <s v="B0963"/>
    <x v="9"/>
    <n v="6542"/>
    <n v="17.399999999999999"/>
    <n v="36"/>
    <x v="3"/>
    <x v="4"/>
    <x v="4"/>
    <n v="148494"/>
    <s v="RENT"/>
    <n v="0.39"/>
    <n v="0.86"/>
    <n v="723.02"/>
    <n v="1622.45"/>
    <n v="33"/>
    <n v="-4196.53"/>
  </r>
  <r>
    <x v="963"/>
    <x v="647"/>
    <s v="B0964"/>
    <x v="1"/>
    <n v="26476"/>
    <n v="22.9"/>
    <n v="36"/>
    <x v="0"/>
    <x v="1"/>
    <x v="1"/>
    <n v="61417"/>
    <s v="OWN"/>
    <n v="0.31"/>
    <n v="0.53"/>
    <n v="32539"/>
    <n v="0"/>
    <n v="31"/>
    <n v="6063"/>
  </r>
  <r>
    <x v="964"/>
    <x v="648"/>
    <s v="B0965"/>
    <x v="3"/>
    <n v="31784"/>
    <n v="21.9"/>
    <n v="36"/>
    <x v="1"/>
    <x v="4"/>
    <x v="4"/>
    <n v="118020"/>
    <s v="MORTGAGE"/>
    <n v="0.44"/>
    <n v="0.69"/>
    <n v="2122.0300000000002"/>
    <n v="0"/>
    <n v="22"/>
    <n v="-29661.97"/>
  </r>
  <r>
    <x v="965"/>
    <x v="649"/>
    <s v="B0966"/>
    <x v="9"/>
    <n v="23740"/>
    <n v="11.3"/>
    <n v="36"/>
    <x v="1"/>
    <x v="0"/>
    <x v="4"/>
    <n v="113639"/>
    <s v="MORTGAGE"/>
    <n v="0.24"/>
    <n v="0.81"/>
    <n v="1468.47"/>
    <n v="0"/>
    <n v="33"/>
    <n v="-22271.53"/>
  </r>
  <r>
    <x v="966"/>
    <x v="246"/>
    <s v="B0967"/>
    <x v="1"/>
    <n v="25817"/>
    <n v="10.5"/>
    <n v="60"/>
    <x v="0"/>
    <x v="0"/>
    <x v="3"/>
    <n v="95006"/>
    <s v="MORTGAGE"/>
    <n v="0.38"/>
    <n v="0.61"/>
    <n v="28527.78"/>
    <n v="0"/>
    <n v="40"/>
    <n v="2710.7799999999988"/>
  </r>
  <r>
    <x v="967"/>
    <x v="346"/>
    <s v="B0968"/>
    <x v="7"/>
    <n v="17052"/>
    <n v="24.6"/>
    <n v="36"/>
    <x v="1"/>
    <x v="4"/>
    <x v="0"/>
    <n v="124881"/>
    <s v="RENT"/>
    <n v="0.5"/>
    <n v="0.54"/>
    <n v="6524.2"/>
    <n v="0"/>
    <n v="43"/>
    <n v="-10527.8"/>
  </r>
  <r>
    <x v="968"/>
    <x v="551"/>
    <s v="B0969"/>
    <x v="7"/>
    <n v="36153"/>
    <n v="15.5"/>
    <n v="36"/>
    <x v="1"/>
    <x v="0"/>
    <x v="3"/>
    <n v="141862"/>
    <s v="RENT"/>
    <n v="0.23"/>
    <n v="0.85"/>
    <n v="6981.3"/>
    <n v="0"/>
    <n v="47"/>
    <n v="-29171.7"/>
  </r>
  <r>
    <x v="969"/>
    <x v="93"/>
    <s v="B0970"/>
    <x v="6"/>
    <n v="1671"/>
    <n v="23.1"/>
    <n v="36"/>
    <x v="1"/>
    <x v="0"/>
    <x v="0"/>
    <n v="69454"/>
    <s v="RENT"/>
    <n v="0.37"/>
    <n v="0.78"/>
    <n v="682.33"/>
    <n v="0"/>
    <n v="29"/>
    <n v="-988.67"/>
  </r>
  <r>
    <x v="970"/>
    <x v="391"/>
    <s v="B0971"/>
    <x v="3"/>
    <n v="1163"/>
    <n v="8.3000000000000007"/>
    <n v="36"/>
    <x v="0"/>
    <x v="6"/>
    <x v="4"/>
    <n v="31587"/>
    <s v="RENT"/>
    <n v="0.44"/>
    <n v="0.94"/>
    <n v="1259.53"/>
    <n v="0"/>
    <n v="25"/>
    <n v="96.529999999999973"/>
  </r>
  <r>
    <x v="971"/>
    <x v="650"/>
    <s v="B0972"/>
    <x v="4"/>
    <n v="5795"/>
    <n v="17.899999999999999"/>
    <n v="36"/>
    <x v="0"/>
    <x v="0"/>
    <x v="4"/>
    <n v="138107"/>
    <s v="RENT"/>
    <n v="0.47"/>
    <n v="0.65"/>
    <n v="6832.3"/>
    <n v="0"/>
    <n v="26"/>
    <n v="1037.3000000000002"/>
  </r>
  <r>
    <x v="972"/>
    <x v="63"/>
    <s v="B0973"/>
    <x v="5"/>
    <n v="11634"/>
    <n v="21.2"/>
    <n v="36"/>
    <x v="0"/>
    <x v="1"/>
    <x v="0"/>
    <n v="145584"/>
    <s v="OWN"/>
    <n v="0.39"/>
    <n v="0.53"/>
    <n v="14100.41"/>
    <n v="0"/>
    <n v="21"/>
    <n v="2466.41"/>
  </r>
  <r>
    <x v="973"/>
    <x v="651"/>
    <s v="B0974"/>
    <x v="2"/>
    <n v="5798"/>
    <n v="23.9"/>
    <n v="36"/>
    <x v="1"/>
    <x v="6"/>
    <x v="4"/>
    <n v="84710"/>
    <s v="RENT"/>
    <n v="0.21"/>
    <n v="0.83"/>
    <n v="1416.33"/>
    <n v="0"/>
    <n v="25"/>
    <n v="-4381.67"/>
  </r>
  <r>
    <x v="974"/>
    <x v="225"/>
    <s v="B0975"/>
    <x v="2"/>
    <n v="23420"/>
    <n v="11.7"/>
    <n v="36"/>
    <x v="1"/>
    <x v="5"/>
    <x v="4"/>
    <n v="116567"/>
    <s v="MORTGAGE"/>
    <n v="0.23"/>
    <n v="0.73"/>
    <n v="5945.15"/>
    <n v="0"/>
    <n v="28"/>
    <n v="-17474.849999999999"/>
  </r>
  <r>
    <x v="975"/>
    <x v="76"/>
    <s v="B0976"/>
    <x v="7"/>
    <n v="30300"/>
    <n v="19.5"/>
    <n v="36"/>
    <x v="0"/>
    <x v="4"/>
    <x v="1"/>
    <n v="121748"/>
    <s v="RENT"/>
    <n v="0.11"/>
    <n v="0.6"/>
    <n v="36208.5"/>
    <n v="0"/>
    <n v="36"/>
    <n v="5908.5"/>
  </r>
  <r>
    <x v="976"/>
    <x v="379"/>
    <s v="B0977"/>
    <x v="2"/>
    <n v="25345"/>
    <n v="15.8"/>
    <n v="36"/>
    <x v="3"/>
    <x v="0"/>
    <x v="3"/>
    <n v="105886"/>
    <s v="OWN"/>
    <n v="0.4"/>
    <n v="0.85"/>
    <n v="6434.2"/>
    <n v="4640.18"/>
    <n v="33"/>
    <n v="-14270.619999999999"/>
  </r>
  <r>
    <x v="977"/>
    <x v="652"/>
    <s v="B0978"/>
    <x v="7"/>
    <n v="11749"/>
    <n v="6.2"/>
    <n v="60"/>
    <x v="0"/>
    <x v="1"/>
    <x v="3"/>
    <n v="48816"/>
    <s v="MORTGAGE"/>
    <n v="0.12"/>
    <n v="0.59"/>
    <n v="12477.44"/>
    <n v="0"/>
    <n v="35"/>
    <n v="728.44000000000051"/>
  </r>
  <r>
    <x v="978"/>
    <x v="653"/>
    <s v="B0979"/>
    <x v="5"/>
    <n v="39595"/>
    <n v="18.8"/>
    <n v="60"/>
    <x v="3"/>
    <x v="5"/>
    <x v="3"/>
    <n v="115824"/>
    <s v="OWN"/>
    <n v="0.45"/>
    <n v="0.62"/>
    <n v="12429.24"/>
    <n v="11066.94"/>
    <n v="54"/>
    <n v="-16098.82"/>
  </r>
  <r>
    <x v="979"/>
    <x v="220"/>
    <s v="B0980"/>
    <x v="7"/>
    <n v="26121"/>
    <n v="18.8"/>
    <n v="60"/>
    <x v="4"/>
    <x v="1"/>
    <x v="2"/>
    <n v="59432"/>
    <s v="MORTGAGE"/>
    <n v="0.15"/>
    <n v="0.54"/>
    <n v="0"/>
    <n v="0"/>
    <n v="52"/>
    <n v="-26121"/>
  </r>
  <r>
    <x v="980"/>
    <x v="400"/>
    <s v="B0981"/>
    <x v="6"/>
    <n v="38487"/>
    <n v="23.6"/>
    <n v="60"/>
    <x v="3"/>
    <x v="0"/>
    <x v="1"/>
    <n v="139758"/>
    <s v="RENT"/>
    <n v="0.17"/>
    <n v="0.68"/>
    <n v="7006.59"/>
    <n v="17357.919999999998"/>
    <n v="32"/>
    <n v="-14122.490000000002"/>
  </r>
  <r>
    <x v="981"/>
    <x v="654"/>
    <s v="B0982"/>
    <x v="4"/>
    <n v="29411"/>
    <n v="14.9"/>
    <n v="36"/>
    <x v="1"/>
    <x v="2"/>
    <x v="3"/>
    <n v="78617"/>
    <s v="OWN"/>
    <n v="0.28999999999999998"/>
    <n v="0.69"/>
    <n v="3079.75"/>
    <n v="0"/>
    <n v="32"/>
    <n v="-26331.25"/>
  </r>
  <r>
    <x v="982"/>
    <x v="503"/>
    <s v="B0983"/>
    <x v="0"/>
    <n v="34361"/>
    <n v="9.6"/>
    <n v="60"/>
    <x v="0"/>
    <x v="0"/>
    <x v="3"/>
    <n v="102373"/>
    <s v="MORTGAGE"/>
    <n v="0.4"/>
    <n v="0.73"/>
    <n v="37659.660000000003"/>
    <n v="0"/>
    <n v="39"/>
    <n v="3298.6600000000035"/>
  </r>
  <r>
    <x v="983"/>
    <x v="73"/>
    <s v="B0984"/>
    <x v="8"/>
    <n v="22223"/>
    <n v="5.9"/>
    <n v="60"/>
    <x v="0"/>
    <x v="4"/>
    <x v="1"/>
    <n v="64217"/>
    <s v="RENT"/>
    <n v="0.16"/>
    <n v="0.82"/>
    <n v="23534.16"/>
    <n v="0"/>
    <n v="39"/>
    <n v="1311.1599999999999"/>
  </r>
  <r>
    <x v="984"/>
    <x v="655"/>
    <s v="B0985"/>
    <x v="4"/>
    <n v="8394"/>
    <n v="13.3"/>
    <n v="36"/>
    <x v="1"/>
    <x v="4"/>
    <x v="4"/>
    <n v="50884"/>
    <s v="MORTGAGE"/>
    <n v="0.28000000000000003"/>
    <n v="0.91"/>
    <n v="2520.1"/>
    <n v="0"/>
    <n v="38"/>
    <n v="-5873.9"/>
  </r>
  <r>
    <x v="985"/>
    <x v="656"/>
    <s v="B0986"/>
    <x v="4"/>
    <n v="15056"/>
    <n v="11"/>
    <n v="60"/>
    <x v="0"/>
    <x v="0"/>
    <x v="3"/>
    <n v="35454"/>
    <s v="OWN"/>
    <n v="0.28999999999999998"/>
    <n v="0.56000000000000005"/>
    <n v="16712.16"/>
    <n v="0"/>
    <n v="48"/>
    <n v="1656.1599999999999"/>
  </r>
  <r>
    <x v="986"/>
    <x v="657"/>
    <s v="B0987"/>
    <x v="9"/>
    <n v="29380"/>
    <n v="20.2"/>
    <n v="60"/>
    <x v="0"/>
    <x v="5"/>
    <x v="4"/>
    <n v="104960"/>
    <s v="OWN"/>
    <n v="0.18"/>
    <n v="0.52"/>
    <n v="35314.76"/>
    <n v="0"/>
    <n v="40"/>
    <n v="5934.760000000002"/>
  </r>
  <r>
    <x v="987"/>
    <x v="533"/>
    <s v="B0988"/>
    <x v="3"/>
    <n v="27035"/>
    <n v="12.1"/>
    <n v="36"/>
    <x v="1"/>
    <x v="1"/>
    <x v="3"/>
    <n v="132421"/>
    <s v="OWN"/>
    <n v="0.15"/>
    <n v="0.51"/>
    <n v="5329.68"/>
    <n v="0"/>
    <n v="56"/>
    <n v="-21705.32"/>
  </r>
  <r>
    <x v="988"/>
    <x v="507"/>
    <s v="B0989"/>
    <x v="3"/>
    <n v="31620"/>
    <n v="24"/>
    <n v="36"/>
    <x v="0"/>
    <x v="6"/>
    <x v="0"/>
    <n v="137173"/>
    <s v="OWN"/>
    <n v="0.43"/>
    <n v="0.56000000000000005"/>
    <n v="39208.800000000003"/>
    <n v="0"/>
    <n v="34"/>
    <n v="7588.8000000000029"/>
  </r>
  <r>
    <x v="989"/>
    <x v="132"/>
    <s v="B0990"/>
    <x v="1"/>
    <n v="20877"/>
    <n v="24.2"/>
    <n v="36"/>
    <x v="3"/>
    <x v="6"/>
    <x v="2"/>
    <n v="73618"/>
    <s v="RENT"/>
    <n v="0.3"/>
    <n v="0.8"/>
    <n v="4859.07"/>
    <n v="9308.75"/>
    <n v="41"/>
    <n v="-6709.18"/>
  </r>
  <r>
    <x v="990"/>
    <x v="373"/>
    <s v="B0991"/>
    <x v="8"/>
    <n v="31911"/>
    <n v="17.399999999999999"/>
    <n v="60"/>
    <x v="1"/>
    <x v="5"/>
    <x v="3"/>
    <n v="113948"/>
    <s v="MORTGAGE"/>
    <n v="0.11"/>
    <n v="0.83"/>
    <n v="10885.67"/>
    <n v="0"/>
    <n v="55"/>
    <n v="-21025.33"/>
  </r>
  <r>
    <x v="991"/>
    <x v="658"/>
    <s v="B0992"/>
    <x v="5"/>
    <n v="33784"/>
    <n v="23.6"/>
    <n v="60"/>
    <x v="1"/>
    <x v="1"/>
    <x v="0"/>
    <n v="92671"/>
    <s v="RENT"/>
    <n v="0.42"/>
    <n v="0.85"/>
    <n v="9201.2900000000009"/>
    <n v="0"/>
    <n v="36"/>
    <n v="-24582.71"/>
  </r>
  <r>
    <x v="992"/>
    <x v="93"/>
    <s v="B0993"/>
    <x v="0"/>
    <n v="4191"/>
    <n v="20.2"/>
    <n v="36"/>
    <x v="1"/>
    <x v="0"/>
    <x v="1"/>
    <n v="77111"/>
    <s v="OWN"/>
    <n v="0.49"/>
    <n v="0.61"/>
    <n v="1379.36"/>
    <n v="0"/>
    <n v="29"/>
    <n v="-2811.6400000000003"/>
  </r>
  <r>
    <x v="993"/>
    <x v="451"/>
    <s v="B0994"/>
    <x v="0"/>
    <n v="34160"/>
    <n v="15.9"/>
    <n v="36"/>
    <x v="3"/>
    <x v="5"/>
    <x v="0"/>
    <n v="69613"/>
    <s v="MORTGAGE"/>
    <n v="0.34"/>
    <n v="0.64"/>
    <n v="8992.9599999999991"/>
    <n v="10741.33"/>
    <n v="53"/>
    <n v="-14425.71"/>
  </r>
  <r>
    <x v="994"/>
    <x v="254"/>
    <s v="B0995"/>
    <x v="3"/>
    <n v="26000"/>
    <n v="8.6"/>
    <n v="60"/>
    <x v="1"/>
    <x v="0"/>
    <x v="1"/>
    <n v="115678"/>
    <s v="OWN"/>
    <n v="0.3"/>
    <n v="0.72"/>
    <n v="9955.6200000000008"/>
    <n v="0"/>
    <n v="28"/>
    <n v="-16044.38"/>
  </r>
  <r>
    <x v="995"/>
    <x v="220"/>
    <s v="B0996"/>
    <x v="4"/>
    <n v="4631"/>
    <n v="14.2"/>
    <n v="36"/>
    <x v="1"/>
    <x v="4"/>
    <x v="3"/>
    <n v="132928"/>
    <s v="RENT"/>
    <n v="0.45"/>
    <n v="0.53"/>
    <n v="1702.69"/>
    <n v="0"/>
    <n v="52"/>
    <n v="-2928.31"/>
  </r>
  <r>
    <x v="996"/>
    <x v="659"/>
    <s v="B0997"/>
    <x v="6"/>
    <n v="7172"/>
    <n v="16.2"/>
    <n v="60"/>
    <x v="0"/>
    <x v="4"/>
    <x v="1"/>
    <n v="89993"/>
    <s v="RENT"/>
    <n v="0.48"/>
    <n v="0.78"/>
    <n v="8333.86"/>
    <n v="0"/>
    <n v="55"/>
    <n v="1161.8600000000006"/>
  </r>
  <r>
    <x v="997"/>
    <x v="83"/>
    <s v="B0998"/>
    <x v="1"/>
    <n v="24561"/>
    <n v="22.3"/>
    <n v="36"/>
    <x v="3"/>
    <x v="4"/>
    <x v="0"/>
    <n v="38848"/>
    <s v="RENT"/>
    <n v="0.4"/>
    <n v="0.94"/>
    <n v="6392.17"/>
    <n v="9431.07"/>
    <n v="55"/>
    <n v="-8737.76"/>
  </r>
  <r>
    <x v="998"/>
    <x v="391"/>
    <s v="B0999"/>
    <x v="7"/>
    <n v="25817"/>
    <n v="14.6"/>
    <n v="36"/>
    <x v="1"/>
    <x v="5"/>
    <x v="2"/>
    <n v="144853"/>
    <s v="MORTGAGE"/>
    <n v="0.28000000000000003"/>
    <n v="0.66"/>
    <n v="9178.11"/>
    <n v="0"/>
    <n v="25"/>
    <n v="-16638.89"/>
  </r>
  <r>
    <x v="999"/>
    <x v="440"/>
    <s v="B1000"/>
    <x v="1"/>
    <n v="21281"/>
    <n v="23"/>
    <n v="60"/>
    <x v="0"/>
    <x v="2"/>
    <x v="4"/>
    <n v="108672"/>
    <s v="MORTGAGE"/>
    <n v="0.34"/>
    <n v="0.84"/>
    <n v="26175.63"/>
    <n v="0"/>
    <n v="55"/>
    <n v="4894.63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4C1AC-11E4-42CB-958E-4390843A66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Loan_Status">
  <location ref="A4:C10" firstHeaderRow="0" firstDataRow="1" firstDataCol="1" rowPageCount="2" colPageCount="1"/>
  <pivotFields count="21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umFmtId="14" showAll="0">
      <items count="661">
        <item x="437"/>
        <item x="136"/>
        <item x="533"/>
        <item x="260"/>
        <item x="531"/>
        <item x="641"/>
        <item x="497"/>
        <item x="175"/>
        <item x="422"/>
        <item x="588"/>
        <item x="318"/>
        <item x="553"/>
        <item x="36"/>
        <item x="71"/>
        <item x="207"/>
        <item x="221"/>
        <item x="240"/>
        <item x="30"/>
        <item x="15"/>
        <item x="301"/>
        <item x="515"/>
        <item x="198"/>
        <item x="504"/>
        <item x="373"/>
        <item x="620"/>
        <item x="440"/>
        <item x="44"/>
        <item x="238"/>
        <item x="339"/>
        <item x="195"/>
        <item x="380"/>
        <item x="83"/>
        <item x="659"/>
        <item x="473"/>
        <item x="264"/>
        <item x="493"/>
        <item x="249"/>
        <item x="470"/>
        <item x="179"/>
        <item x="628"/>
        <item x="502"/>
        <item x="393"/>
        <item x="653"/>
        <item x="480"/>
        <item x="342"/>
        <item x="428"/>
        <item x="72"/>
        <item x="516"/>
        <item x="468"/>
        <item x="451"/>
        <item x="348"/>
        <item x="505"/>
        <item x="396"/>
        <item x="462"/>
        <item x="645"/>
        <item x="436"/>
        <item x="511"/>
        <item x="630"/>
        <item x="5"/>
        <item x="561"/>
        <item x="322"/>
        <item x="378"/>
        <item x="41"/>
        <item x="479"/>
        <item x="293"/>
        <item x="441"/>
        <item x="113"/>
        <item x="455"/>
        <item x="94"/>
        <item x="453"/>
        <item x="181"/>
        <item x="431"/>
        <item x="492"/>
        <item x="359"/>
        <item x="474"/>
        <item x="135"/>
        <item x="627"/>
        <item x="326"/>
        <item x="277"/>
        <item x="444"/>
        <item x="273"/>
        <item x="2"/>
        <item x="144"/>
        <item x="472"/>
        <item x="596"/>
        <item x="220"/>
        <item x="585"/>
        <item x="7"/>
        <item x="560"/>
        <item x="463"/>
        <item x="392"/>
        <item x="85"/>
        <item x="466"/>
        <item x="547"/>
        <item x="544"/>
        <item x="590"/>
        <item x="565"/>
        <item x="152"/>
        <item x="514"/>
        <item x="425"/>
        <item x="159"/>
        <item x="614"/>
        <item x="251"/>
        <item x="165"/>
        <item x="178"/>
        <item x="183"/>
        <item x="287"/>
        <item x="227"/>
        <item x="612"/>
        <item x="575"/>
        <item x="208"/>
        <item x="311"/>
        <item x="188"/>
        <item x="52"/>
        <item x="636"/>
        <item x="459"/>
        <item x="32"/>
        <item x="371"/>
        <item x="552"/>
        <item x="381"/>
        <item x="345"/>
        <item x="214"/>
        <item x="637"/>
        <item x="467"/>
        <item x="154"/>
        <item x="67"/>
        <item x="24"/>
        <item x="217"/>
        <item x="335"/>
        <item x="537"/>
        <item x="578"/>
        <item x="149"/>
        <item x="86"/>
        <item x="53"/>
        <item x="143"/>
        <item x="471"/>
        <item x="45"/>
        <item x="106"/>
        <item x="176"/>
        <item x="488"/>
        <item x="618"/>
        <item x="582"/>
        <item x="65"/>
        <item x="296"/>
        <item x="138"/>
        <item x="426"/>
        <item x="542"/>
        <item x="199"/>
        <item x="517"/>
        <item x="529"/>
        <item x="196"/>
        <item x="81"/>
        <item x="485"/>
        <item x="363"/>
        <item x="446"/>
        <item x="656"/>
        <item x="489"/>
        <item x="37"/>
        <item x="526"/>
        <item x="609"/>
        <item x="230"/>
        <item x="141"/>
        <item x="458"/>
        <item x="442"/>
        <item x="16"/>
        <item x="171"/>
        <item x="419"/>
        <item x="309"/>
        <item x="549"/>
        <item x="551"/>
        <item x="166"/>
        <item x="258"/>
        <item x="349"/>
        <item x="445"/>
        <item x="269"/>
        <item x="55"/>
        <item x="13"/>
        <item x="340"/>
        <item x="147"/>
        <item x="477"/>
        <item x="201"/>
        <item x="316"/>
        <item x="623"/>
        <item x="79"/>
        <item x="146"/>
        <item x="59"/>
        <item x="213"/>
        <item x="500"/>
        <item x="253"/>
        <item x="607"/>
        <item x="252"/>
        <item x="522"/>
        <item x="35"/>
        <item x="130"/>
        <item x="546"/>
        <item x="241"/>
        <item x="583"/>
        <item x="540"/>
        <item x="617"/>
        <item x="633"/>
        <item x="554"/>
        <item x="642"/>
        <item x="4"/>
        <item x="556"/>
        <item x="308"/>
        <item x="494"/>
        <item x="61"/>
        <item x="374"/>
        <item x="299"/>
        <item x="615"/>
        <item x="9"/>
        <item x="167"/>
        <item x="610"/>
        <item x="388"/>
        <item x="491"/>
        <item x="593"/>
        <item x="300"/>
        <item x="403"/>
        <item x="476"/>
        <item x="510"/>
        <item x="506"/>
        <item x="270"/>
        <item x="604"/>
        <item x="405"/>
        <item x="423"/>
        <item x="557"/>
        <item x="80"/>
        <item x="68"/>
        <item x="140"/>
        <item x="11"/>
        <item x="387"/>
        <item x="33"/>
        <item x="447"/>
        <item x="417"/>
        <item x="570"/>
        <item x="77"/>
        <item x="105"/>
        <item x="346"/>
        <item x="317"/>
        <item x="102"/>
        <item x="243"/>
        <item x="145"/>
        <item x="50"/>
        <item x="158"/>
        <item x="177"/>
        <item x="432"/>
        <item x="92"/>
        <item x="235"/>
        <item x="329"/>
        <item x="325"/>
        <item x="78"/>
        <item x="574"/>
        <item x="564"/>
        <item x="520"/>
        <item x="622"/>
        <item x="298"/>
        <item x="452"/>
        <item x="197"/>
        <item x="132"/>
        <item x="632"/>
        <item x="257"/>
        <item x="347"/>
        <item x="457"/>
        <item x="439"/>
        <item x="421"/>
        <item x="635"/>
        <item x="172"/>
        <item x="350"/>
        <item x="57"/>
        <item x="333"/>
        <item x="14"/>
        <item x="414"/>
        <item x="155"/>
        <item x="3"/>
        <item x="532"/>
        <item x="638"/>
        <item x="192"/>
        <item x="246"/>
        <item x="164"/>
        <item x="297"/>
        <item x="19"/>
        <item x="383"/>
        <item x="209"/>
        <item x="572"/>
        <item x="114"/>
        <item x="283"/>
        <item x="160"/>
        <item x="228"/>
        <item x="634"/>
        <item x="369"/>
        <item x="69"/>
        <item x="657"/>
        <item x="212"/>
        <item x="319"/>
        <item x="375"/>
        <item x="412"/>
        <item x="91"/>
        <item x="534"/>
        <item x="389"/>
        <item x="42"/>
        <item x="182"/>
        <item x="21"/>
        <item x="242"/>
        <item x="280"/>
        <item x="646"/>
        <item x="306"/>
        <item x="580"/>
        <item x="211"/>
        <item x="73"/>
        <item x="302"/>
        <item x="486"/>
        <item x="118"/>
        <item x="503"/>
        <item x="543"/>
        <item x="483"/>
        <item x="513"/>
        <item x="233"/>
        <item x="408"/>
        <item x="116"/>
        <item x="461"/>
        <item x="527"/>
        <item x="469"/>
        <item x="205"/>
        <item x="530"/>
        <item x="576"/>
        <item x="162"/>
        <item x="655"/>
        <item x="571"/>
        <item x="121"/>
        <item x="545"/>
        <item x="282"/>
        <item x="616"/>
        <item x="27"/>
        <item x="111"/>
        <item x="39"/>
        <item x="48"/>
        <item x="603"/>
        <item x="358"/>
        <item x="222"/>
        <item x="536"/>
        <item x="250"/>
        <item x="119"/>
        <item x="569"/>
        <item x="285"/>
        <item x="180"/>
        <item x="366"/>
        <item x="624"/>
        <item x="76"/>
        <item x="519"/>
        <item x="343"/>
        <item x="579"/>
        <item x="34"/>
        <item x="482"/>
        <item x="323"/>
        <item x="215"/>
        <item x="153"/>
        <item x="658"/>
        <item x="98"/>
        <item x="562"/>
        <item x="327"/>
        <item x="518"/>
        <item x="168"/>
        <item x="498"/>
        <item x="224"/>
        <item x="586"/>
        <item x="126"/>
        <item x="652"/>
        <item x="125"/>
        <item x="279"/>
        <item x="271"/>
        <item x="501"/>
        <item x="190"/>
        <item x="163"/>
        <item x="137"/>
        <item x="99"/>
        <item x="484"/>
        <item x="123"/>
        <item x="29"/>
        <item x="74"/>
        <item x="129"/>
        <item x="382"/>
        <item x="244"/>
        <item x="268"/>
        <item x="272"/>
        <item x="364"/>
        <item x="204"/>
        <item x="156"/>
        <item x="605"/>
        <item x="523"/>
        <item x="338"/>
        <item x="131"/>
        <item x="566"/>
        <item x="507"/>
        <item x="478"/>
        <item x="404"/>
        <item x="621"/>
        <item x="394"/>
        <item x="443"/>
        <item x="332"/>
        <item x="435"/>
        <item x="120"/>
        <item x="592"/>
        <item x="95"/>
        <item x="239"/>
        <item x="223"/>
        <item x="26"/>
        <item x="191"/>
        <item x="430"/>
        <item x="313"/>
        <item x="314"/>
        <item x="521"/>
        <item x="289"/>
        <item x="407"/>
        <item x="134"/>
        <item x="22"/>
        <item x="49"/>
        <item x="284"/>
        <item x="649"/>
        <item x="420"/>
        <item x="128"/>
        <item x="589"/>
        <item x="379"/>
        <item x="539"/>
        <item x="438"/>
        <item x="351"/>
        <item x="499"/>
        <item x="60"/>
        <item x="654"/>
        <item x="619"/>
        <item x="541"/>
        <item x="559"/>
        <item x="96"/>
        <item x="248"/>
        <item x="330"/>
        <item x="51"/>
        <item x="409"/>
        <item x="362"/>
        <item x="352"/>
        <item x="400"/>
        <item x="454"/>
        <item x="336"/>
        <item x="411"/>
        <item x="276"/>
        <item x="110"/>
        <item x="647"/>
        <item x="17"/>
        <item x="115"/>
        <item x="194"/>
        <item x="365"/>
        <item x="151"/>
        <item x="320"/>
        <item x="587"/>
        <item x="232"/>
        <item x="331"/>
        <item x="303"/>
        <item x="449"/>
        <item x="66"/>
        <item x="101"/>
        <item x="304"/>
        <item x="8"/>
        <item x="433"/>
        <item x="261"/>
        <item x="643"/>
        <item x="43"/>
        <item x="38"/>
        <item x="629"/>
        <item x="599"/>
        <item x="87"/>
        <item x="401"/>
        <item x="229"/>
        <item x="286"/>
        <item x="278"/>
        <item x="64"/>
        <item x="487"/>
        <item x="104"/>
        <item x="124"/>
        <item x="464"/>
        <item x="200"/>
        <item x="563"/>
        <item x="189"/>
        <item x="281"/>
        <item x="496"/>
        <item x="93"/>
        <item x="10"/>
        <item x="512"/>
        <item x="600"/>
        <item x="395"/>
        <item x="56"/>
        <item x="568"/>
        <item x="186"/>
        <item x="266"/>
        <item x="390"/>
        <item x="602"/>
        <item x="328"/>
        <item x="429"/>
        <item x="236"/>
        <item x="384"/>
        <item x="274"/>
        <item x="28"/>
        <item x="631"/>
        <item x="247"/>
        <item x="142"/>
        <item x="254"/>
        <item x="31"/>
        <item x="524"/>
        <item x="584"/>
        <item x="548"/>
        <item x="538"/>
        <item x="475"/>
        <item x="321"/>
        <item x="353"/>
        <item x="312"/>
        <item x="427"/>
        <item x="225"/>
        <item x="139"/>
        <item x="18"/>
        <item x="456"/>
        <item x="0"/>
        <item x="109"/>
        <item x="581"/>
        <item x="265"/>
        <item x="410"/>
        <item x="103"/>
        <item x="6"/>
        <item x="341"/>
        <item x="377"/>
        <item x="262"/>
        <item x="185"/>
        <item x="62"/>
        <item x="169"/>
        <item x="418"/>
        <item x="148"/>
        <item x="354"/>
        <item x="397"/>
        <item x="595"/>
        <item x="357"/>
        <item x="108"/>
        <item x="385"/>
        <item x="310"/>
        <item x="170"/>
        <item x="40"/>
        <item x="525"/>
        <item x="465"/>
        <item x="550"/>
        <item x="237"/>
        <item x="650"/>
        <item x="416"/>
        <item x="639"/>
        <item x="555"/>
        <item x="295"/>
        <item x="370"/>
        <item x="184"/>
        <item x="644"/>
        <item x="558"/>
        <item x="450"/>
        <item x="334"/>
        <item x="234"/>
        <item x="573"/>
        <item x="415"/>
        <item x="219"/>
        <item x="161"/>
        <item x="88"/>
        <item x="391"/>
        <item x="361"/>
        <item x="267"/>
        <item x="608"/>
        <item x="611"/>
        <item x="651"/>
        <item x="640"/>
        <item x="372"/>
        <item x="535"/>
        <item x="356"/>
        <item x="577"/>
        <item x="133"/>
        <item x="368"/>
        <item x="157"/>
        <item x="12"/>
        <item x="187"/>
        <item x="25"/>
        <item x="413"/>
        <item x="202"/>
        <item x="97"/>
        <item x="226"/>
        <item x="613"/>
        <item x="402"/>
        <item x="606"/>
        <item x="324"/>
        <item x="398"/>
        <item x="245"/>
        <item x="127"/>
        <item x="23"/>
        <item x="337"/>
        <item x="218"/>
        <item x="150"/>
        <item x="601"/>
        <item x="460"/>
        <item x="591"/>
        <item x="626"/>
        <item x="448"/>
        <item x="263"/>
        <item x="216"/>
        <item x="54"/>
        <item x="288"/>
        <item x="256"/>
        <item x="259"/>
        <item x="567"/>
        <item x="594"/>
        <item x="292"/>
        <item x="625"/>
        <item x="294"/>
        <item x="122"/>
        <item x="597"/>
        <item x="174"/>
        <item x="305"/>
        <item x="58"/>
        <item x="82"/>
        <item x="203"/>
        <item x="112"/>
        <item x="47"/>
        <item x="648"/>
        <item x="386"/>
        <item x="46"/>
        <item x="509"/>
        <item x="100"/>
        <item x="508"/>
        <item x="406"/>
        <item x="367"/>
        <item x="399"/>
        <item x="107"/>
        <item x="307"/>
        <item x="344"/>
        <item x="1"/>
        <item x="193"/>
        <item x="434"/>
        <item x="355"/>
        <item x="495"/>
        <item x="84"/>
        <item x="598"/>
        <item x="89"/>
        <item x="117"/>
        <item x="173"/>
        <item x="231"/>
        <item x="528"/>
        <item x="70"/>
        <item x="360"/>
        <item x="315"/>
        <item x="210"/>
        <item x="291"/>
        <item x="90"/>
        <item x="206"/>
        <item x="481"/>
        <item x="63"/>
        <item x="255"/>
        <item x="490"/>
        <item x="275"/>
        <item x="20"/>
        <item x="75"/>
        <item x="424"/>
        <item x="290"/>
        <item x="376"/>
        <item t="default"/>
      </items>
    </pivotField>
    <pivotField showAll="0"/>
    <pivotField showAll="0"/>
    <pivotField dataField="1" numFmtId="164" showAll="0"/>
    <pivotField showAll="0"/>
    <pivotField numFmtId="2" showAll="0"/>
    <pivotField axis="axisRow" showAll="0">
      <items count="6">
        <item x="3"/>
        <item x="1"/>
        <item x="0"/>
        <item x="4"/>
        <item x="2"/>
        <item t="default"/>
      </items>
    </pivotField>
    <pivotField axis="axisPage" showAll="0">
      <items count="8">
        <item x="0"/>
        <item x="4"/>
        <item x="5"/>
        <item x="1"/>
        <item x="6"/>
        <item x="2"/>
        <item x="3"/>
        <item t="default"/>
      </items>
    </pivotField>
    <pivotField axis="axisPage" showAll="0">
      <items count="6">
        <item x="1"/>
        <item x="4"/>
        <item x="2"/>
        <item x="3"/>
        <item x="0"/>
        <item t="default"/>
      </items>
    </pivotField>
    <pivotField numFmtId="164" showAll="0"/>
    <pivotField showAll="0"/>
    <pivotField showAll="0"/>
    <pivotField showAll="0"/>
    <pivotField numFmtId="164" showAll="0"/>
    <pivotField numFmtId="164" showAll="0"/>
    <pivotField numFmtId="2"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2">
    <pageField fld="8" hier="-1"/>
    <pageField fld="9" hier="-1"/>
  </pageFields>
  <dataFields count="2">
    <dataField name="Sum of Loan Amount" fld="4" baseField="0" baseItem="0" numFmtId="164"/>
    <dataField name="Count of Loan ID" fld="0" subtotal="count" baseField="0" baseItem="0"/>
  </dataFields>
  <chartFormats count="12"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1"/>
          </reference>
          <reference field="7" count="1" selected="0">
            <x v="3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1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7EC26-C7BC-49EA-A203-D44CCD36471A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>
  <location ref="E13:F24" firstHeaderRow="1" firstDataRow="1" firstDataCol="1"/>
  <pivotFields count="21">
    <pivotField showAll="0"/>
    <pivotField numFmtId="14" showAll="0">
      <items count="661">
        <item x="437"/>
        <item x="136"/>
        <item x="533"/>
        <item x="260"/>
        <item x="531"/>
        <item x="641"/>
        <item x="497"/>
        <item x="175"/>
        <item x="422"/>
        <item x="588"/>
        <item x="318"/>
        <item x="553"/>
        <item x="36"/>
        <item x="71"/>
        <item x="207"/>
        <item x="221"/>
        <item x="240"/>
        <item x="30"/>
        <item x="15"/>
        <item x="301"/>
        <item x="515"/>
        <item x="198"/>
        <item x="504"/>
        <item x="373"/>
        <item x="620"/>
        <item x="440"/>
        <item x="44"/>
        <item x="238"/>
        <item x="339"/>
        <item x="195"/>
        <item x="380"/>
        <item x="83"/>
        <item x="659"/>
        <item x="473"/>
        <item x="264"/>
        <item x="493"/>
        <item x="249"/>
        <item x="470"/>
        <item x="179"/>
        <item x="628"/>
        <item x="502"/>
        <item x="393"/>
        <item x="653"/>
        <item x="480"/>
        <item x="342"/>
        <item x="428"/>
        <item x="72"/>
        <item x="516"/>
        <item x="468"/>
        <item x="451"/>
        <item x="348"/>
        <item x="505"/>
        <item x="396"/>
        <item x="462"/>
        <item x="645"/>
        <item x="436"/>
        <item x="511"/>
        <item x="630"/>
        <item x="5"/>
        <item x="561"/>
        <item x="322"/>
        <item x="378"/>
        <item x="41"/>
        <item x="479"/>
        <item x="293"/>
        <item x="441"/>
        <item x="113"/>
        <item x="455"/>
        <item x="94"/>
        <item x="453"/>
        <item x="181"/>
        <item x="431"/>
        <item x="492"/>
        <item x="359"/>
        <item x="474"/>
        <item x="135"/>
        <item x="627"/>
        <item x="326"/>
        <item x="277"/>
        <item x="444"/>
        <item x="273"/>
        <item x="2"/>
        <item x="144"/>
        <item x="472"/>
        <item x="596"/>
        <item x="220"/>
        <item x="585"/>
        <item x="7"/>
        <item x="560"/>
        <item x="463"/>
        <item x="392"/>
        <item x="85"/>
        <item x="466"/>
        <item x="547"/>
        <item x="544"/>
        <item x="590"/>
        <item x="565"/>
        <item x="152"/>
        <item x="514"/>
        <item x="425"/>
        <item x="159"/>
        <item x="614"/>
        <item x="251"/>
        <item x="165"/>
        <item x="178"/>
        <item x="183"/>
        <item x="287"/>
        <item x="227"/>
        <item x="612"/>
        <item x="575"/>
        <item x="208"/>
        <item x="311"/>
        <item x="188"/>
        <item x="52"/>
        <item x="636"/>
        <item x="459"/>
        <item x="32"/>
        <item x="371"/>
        <item x="552"/>
        <item x="381"/>
        <item x="345"/>
        <item x="214"/>
        <item x="637"/>
        <item x="467"/>
        <item x="154"/>
        <item x="67"/>
        <item x="24"/>
        <item x="217"/>
        <item x="335"/>
        <item x="537"/>
        <item x="578"/>
        <item x="149"/>
        <item x="86"/>
        <item x="53"/>
        <item x="143"/>
        <item x="471"/>
        <item x="45"/>
        <item x="106"/>
        <item x="176"/>
        <item x="488"/>
        <item x="618"/>
        <item x="582"/>
        <item x="65"/>
        <item x="296"/>
        <item x="138"/>
        <item x="426"/>
        <item x="542"/>
        <item x="199"/>
        <item x="517"/>
        <item x="529"/>
        <item x="196"/>
        <item x="81"/>
        <item x="485"/>
        <item x="363"/>
        <item x="446"/>
        <item x="656"/>
        <item x="489"/>
        <item x="37"/>
        <item x="526"/>
        <item x="609"/>
        <item x="230"/>
        <item x="141"/>
        <item x="458"/>
        <item x="442"/>
        <item x="16"/>
        <item x="171"/>
        <item x="419"/>
        <item x="309"/>
        <item x="549"/>
        <item x="551"/>
        <item x="166"/>
        <item x="258"/>
        <item x="349"/>
        <item x="445"/>
        <item x="269"/>
        <item x="55"/>
        <item x="13"/>
        <item x="340"/>
        <item x="147"/>
        <item x="477"/>
        <item x="201"/>
        <item x="316"/>
        <item x="623"/>
        <item x="79"/>
        <item x="146"/>
        <item x="59"/>
        <item x="213"/>
        <item x="500"/>
        <item x="253"/>
        <item x="607"/>
        <item x="252"/>
        <item x="522"/>
        <item x="35"/>
        <item x="130"/>
        <item x="546"/>
        <item x="241"/>
        <item x="583"/>
        <item x="540"/>
        <item x="617"/>
        <item x="633"/>
        <item x="554"/>
        <item x="642"/>
        <item x="4"/>
        <item x="556"/>
        <item x="308"/>
        <item x="494"/>
        <item x="61"/>
        <item x="374"/>
        <item x="299"/>
        <item x="615"/>
        <item x="9"/>
        <item x="167"/>
        <item x="610"/>
        <item x="388"/>
        <item x="491"/>
        <item x="593"/>
        <item x="300"/>
        <item x="403"/>
        <item x="476"/>
        <item x="510"/>
        <item x="506"/>
        <item x="270"/>
        <item x="604"/>
        <item x="405"/>
        <item x="423"/>
        <item x="557"/>
        <item x="80"/>
        <item x="68"/>
        <item x="140"/>
        <item x="11"/>
        <item x="387"/>
        <item x="33"/>
        <item x="447"/>
        <item x="417"/>
        <item x="570"/>
        <item x="77"/>
        <item x="105"/>
        <item x="346"/>
        <item x="317"/>
        <item x="102"/>
        <item x="243"/>
        <item x="145"/>
        <item x="50"/>
        <item x="158"/>
        <item x="177"/>
        <item x="432"/>
        <item x="92"/>
        <item x="235"/>
        <item x="329"/>
        <item x="325"/>
        <item x="78"/>
        <item x="574"/>
        <item x="564"/>
        <item x="520"/>
        <item x="622"/>
        <item x="298"/>
        <item x="452"/>
        <item x="197"/>
        <item x="132"/>
        <item x="632"/>
        <item x="257"/>
        <item x="347"/>
        <item x="457"/>
        <item x="439"/>
        <item x="421"/>
        <item x="635"/>
        <item x="172"/>
        <item x="350"/>
        <item x="57"/>
        <item x="333"/>
        <item x="14"/>
        <item x="414"/>
        <item x="155"/>
        <item x="3"/>
        <item x="532"/>
        <item x="638"/>
        <item x="192"/>
        <item x="246"/>
        <item x="164"/>
        <item x="297"/>
        <item x="19"/>
        <item x="383"/>
        <item x="209"/>
        <item x="572"/>
        <item x="114"/>
        <item x="283"/>
        <item x="160"/>
        <item x="228"/>
        <item x="634"/>
        <item x="369"/>
        <item x="69"/>
        <item x="657"/>
        <item x="212"/>
        <item x="319"/>
        <item x="375"/>
        <item x="412"/>
        <item x="91"/>
        <item x="534"/>
        <item x="389"/>
        <item x="42"/>
        <item x="182"/>
        <item x="21"/>
        <item x="242"/>
        <item x="280"/>
        <item x="646"/>
        <item x="306"/>
        <item x="580"/>
        <item x="211"/>
        <item x="73"/>
        <item x="302"/>
        <item x="486"/>
        <item x="118"/>
        <item x="503"/>
        <item x="543"/>
        <item x="483"/>
        <item x="513"/>
        <item x="233"/>
        <item x="408"/>
        <item x="116"/>
        <item x="461"/>
        <item x="527"/>
        <item x="469"/>
        <item x="205"/>
        <item x="530"/>
        <item x="576"/>
        <item x="162"/>
        <item x="655"/>
        <item x="571"/>
        <item x="121"/>
        <item x="545"/>
        <item x="282"/>
        <item x="616"/>
        <item x="27"/>
        <item x="111"/>
        <item x="39"/>
        <item x="48"/>
        <item x="603"/>
        <item x="358"/>
        <item x="222"/>
        <item x="536"/>
        <item x="250"/>
        <item x="119"/>
        <item x="569"/>
        <item x="285"/>
        <item x="180"/>
        <item x="366"/>
        <item x="624"/>
        <item x="76"/>
        <item x="519"/>
        <item x="343"/>
        <item x="579"/>
        <item x="34"/>
        <item x="482"/>
        <item x="323"/>
        <item x="215"/>
        <item x="153"/>
        <item x="658"/>
        <item x="98"/>
        <item x="562"/>
        <item x="327"/>
        <item x="518"/>
        <item x="168"/>
        <item x="498"/>
        <item x="224"/>
        <item x="586"/>
        <item x="126"/>
        <item x="652"/>
        <item x="125"/>
        <item x="279"/>
        <item x="271"/>
        <item x="501"/>
        <item x="190"/>
        <item x="163"/>
        <item x="137"/>
        <item x="99"/>
        <item x="484"/>
        <item x="123"/>
        <item x="29"/>
        <item x="74"/>
        <item x="129"/>
        <item x="382"/>
        <item x="244"/>
        <item x="268"/>
        <item x="272"/>
        <item x="364"/>
        <item x="204"/>
        <item x="156"/>
        <item x="605"/>
        <item x="523"/>
        <item x="338"/>
        <item x="131"/>
        <item x="566"/>
        <item x="507"/>
        <item x="478"/>
        <item x="404"/>
        <item x="621"/>
        <item x="394"/>
        <item x="443"/>
        <item x="332"/>
        <item x="435"/>
        <item x="120"/>
        <item x="592"/>
        <item x="95"/>
        <item x="239"/>
        <item x="223"/>
        <item x="26"/>
        <item x="191"/>
        <item x="430"/>
        <item x="313"/>
        <item x="314"/>
        <item x="521"/>
        <item x="289"/>
        <item x="407"/>
        <item x="134"/>
        <item x="22"/>
        <item x="49"/>
        <item x="284"/>
        <item x="649"/>
        <item x="420"/>
        <item x="128"/>
        <item x="589"/>
        <item x="379"/>
        <item x="539"/>
        <item x="438"/>
        <item x="351"/>
        <item x="499"/>
        <item x="60"/>
        <item x="654"/>
        <item x="619"/>
        <item x="541"/>
        <item x="559"/>
        <item x="96"/>
        <item x="248"/>
        <item x="330"/>
        <item x="51"/>
        <item x="409"/>
        <item x="362"/>
        <item x="352"/>
        <item x="400"/>
        <item x="454"/>
        <item x="336"/>
        <item x="411"/>
        <item x="276"/>
        <item x="110"/>
        <item x="647"/>
        <item x="17"/>
        <item x="115"/>
        <item x="194"/>
        <item x="365"/>
        <item x="151"/>
        <item x="320"/>
        <item x="587"/>
        <item x="232"/>
        <item x="331"/>
        <item x="303"/>
        <item x="449"/>
        <item x="66"/>
        <item x="101"/>
        <item x="304"/>
        <item x="8"/>
        <item x="433"/>
        <item x="261"/>
        <item x="643"/>
        <item x="43"/>
        <item x="38"/>
        <item x="629"/>
        <item x="599"/>
        <item x="87"/>
        <item x="401"/>
        <item x="229"/>
        <item x="286"/>
        <item x="278"/>
        <item x="64"/>
        <item x="487"/>
        <item x="104"/>
        <item x="124"/>
        <item x="464"/>
        <item x="200"/>
        <item x="563"/>
        <item x="189"/>
        <item x="281"/>
        <item x="496"/>
        <item x="93"/>
        <item x="10"/>
        <item x="512"/>
        <item x="600"/>
        <item x="395"/>
        <item x="56"/>
        <item x="568"/>
        <item x="186"/>
        <item x="266"/>
        <item x="390"/>
        <item x="602"/>
        <item x="328"/>
        <item x="429"/>
        <item x="236"/>
        <item x="384"/>
        <item x="274"/>
        <item x="28"/>
        <item x="631"/>
        <item x="247"/>
        <item x="142"/>
        <item x="254"/>
        <item x="31"/>
        <item x="524"/>
        <item x="584"/>
        <item x="548"/>
        <item x="538"/>
        <item x="475"/>
        <item x="321"/>
        <item x="353"/>
        <item x="312"/>
        <item x="427"/>
        <item x="225"/>
        <item x="139"/>
        <item x="18"/>
        <item x="456"/>
        <item x="0"/>
        <item x="109"/>
        <item x="581"/>
        <item x="265"/>
        <item x="410"/>
        <item x="103"/>
        <item x="6"/>
        <item x="341"/>
        <item x="377"/>
        <item x="262"/>
        <item x="185"/>
        <item x="62"/>
        <item x="169"/>
        <item x="418"/>
        <item x="148"/>
        <item x="354"/>
        <item x="397"/>
        <item x="595"/>
        <item x="357"/>
        <item x="108"/>
        <item x="385"/>
        <item x="310"/>
        <item x="170"/>
        <item x="40"/>
        <item x="525"/>
        <item x="465"/>
        <item x="550"/>
        <item x="237"/>
        <item x="650"/>
        <item x="416"/>
        <item x="639"/>
        <item x="555"/>
        <item x="295"/>
        <item x="370"/>
        <item x="184"/>
        <item x="644"/>
        <item x="558"/>
        <item x="450"/>
        <item x="334"/>
        <item x="234"/>
        <item x="573"/>
        <item x="415"/>
        <item x="219"/>
        <item x="161"/>
        <item x="88"/>
        <item x="391"/>
        <item x="361"/>
        <item x="267"/>
        <item x="608"/>
        <item x="611"/>
        <item x="651"/>
        <item x="640"/>
        <item x="372"/>
        <item x="535"/>
        <item x="356"/>
        <item x="577"/>
        <item x="133"/>
        <item x="368"/>
        <item x="157"/>
        <item x="12"/>
        <item x="187"/>
        <item x="25"/>
        <item x="413"/>
        <item x="202"/>
        <item x="97"/>
        <item x="226"/>
        <item x="613"/>
        <item x="402"/>
        <item x="606"/>
        <item x="324"/>
        <item x="398"/>
        <item x="245"/>
        <item x="127"/>
        <item x="23"/>
        <item x="337"/>
        <item x="218"/>
        <item x="150"/>
        <item x="601"/>
        <item x="460"/>
        <item x="591"/>
        <item x="626"/>
        <item x="448"/>
        <item x="263"/>
        <item x="216"/>
        <item x="54"/>
        <item x="288"/>
        <item x="256"/>
        <item x="259"/>
        <item x="567"/>
        <item x="594"/>
        <item x="292"/>
        <item x="625"/>
        <item x="294"/>
        <item x="122"/>
        <item x="597"/>
        <item x="174"/>
        <item x="305"/>
        <item x="58"/>
        <item x="82"/>
        <item x="203"/>
        <item x="112"/>
        <item x="47"/>
        <item x="648"/>
        <item x="386"/>
        <item x="46"/>
        <item x="509"/>
        <item x="100"/>
        <item x="508"/>
        <item x="406"/>
        <item x="367"/>
        <item x="399"/>
        <item x="107"/>
        <item x="307"/>
        <item x="344"/>
        <item x="1"/>
        <item x="193"/>
        <item x="434"/>
        <item x="355"/>
        <item x="495"/>
        <item x="84"/>
        <item x="598"/>
        <item x="89"/>
        <item x="117"/>
        <item x="173"/>
        <item x="231"/>
        <item x="528"/>
        <item x="70"/>
        <item x="360"/>
        <item x="315"/>
        <item x="210"/>
        <item x="291"/>
        <item x="90"/>
        <item x="206"/>
        <item x="481"/>
        <item x="63"/>
        <item x="255"/>
        <item x="490"/>
        <item x="275"/>
        <item x="20"/>
        <item x="75"/>
        <item x="424"/>
        <item x="290"/>
        <item x="376"/>
        <item t="default"/>
      </items>
    </pivotField>
    <pivotField showAll="0"/>
    <pivotField axis="axisRow"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dataField="1" numFmtId="164" showAll="0"/>
    <pivotField showAll="0"/>
    <pivotField numFmtId="2" showAll="0"/>
    <pivotField showAll="0"/>
    <pivotField showAll="0">
      <items count="8">
        <item x="0"/>
        <item x="4"/>
        <item x="5"/>
        <item x="1"/>
        <item x="6"/>
        <item x="2"/>
        <item x="3"/>
        <item t="default"/>
      </items>
    </pivotField>
    <pivotField showAll="0"/>
    <pivotField numFmtId="164" showAll="0"/>
    <pivotField showAll="0"/>
    <pivotField showAll="0"/>
    <pivotField showAll="0"/>
    <pivotField numFmtId="164" showAll="0"/>
    <pivotField numFmtId="164" showAll="0"/>
    <pivotField numFmtId="2" showAll="0"/>
    <pivotField numFmtId="2"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Loan Amount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92352-26A8-44A0-83B7-64FDCC34AE8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Issued_Date">
  <location ref="I4:K17" firstHeaderRow="0" firstDataRow="1" firstDataCol="1"/>
  <pivotFields count="21">
    <pivotField axis="axisRow"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numFmtId="14" showAll="0">
      <items count="661">
        <item x="437"/>
        <item x="136"/>
        <item x="533"/>
        <item x="260"/>
        <item x="531"/>
        <item x="641"/>
        <item x="497"/>
        <item x="175"/>
        <item x="422"/>
        <item x="588"/>
        <item x="318"/>
        <item x="553"/>
        <item x="36"/>
        <item x="71"/>
        <item x="207"/>
        <item x="221"/>
        <item x="240"/>
        <item x="30"/>
        <item x="15"/>
        <item x="301"/>
        <item x="515"/>
        <item x="198"/>
        <item x="504"/>
        <item x="373"/>
        <item x="620"/>
        <item x="440"/>
        <item x="44"/>
        <item x="238"/>
        <item x="339"/>
        <item x="195"/>
        <item x="380"/>
        <item x="83"/>
        <item x="659"/>
        <item x="473"/>
        <item x="264"/>
        <item x="493"/>
        <item x="249"/>
        <item x="470"/>
        <item x="179"/>
        <item x="628"/>
        <item x="502"/>
        <item x="393"/>
        <item x="653"/>
        <item x="480"/>
        <item x="342"/>
        <item x="428"/>
        <item x="72"/>
        <item x="516"/>
        <item x="468"/>
        <item x="451"/>
        <item x="348"/>
        <item x="505"/>
        <item x="396"/>
        <item x="462"/>
        <item x="645"/>
        <item x="436"/>
        <item x="511"/>
        <item x="630"/>
        <item x="5"/>
        <item x="561"/>
        <item x="322"/>
        <item x="378"/>
        <item x="41"/>
        <item x="479"/>
        <item x="293"/>
        <item x="441"/>
        <item x="113"/>
        <item x="455"/>
        <item x="94"/>
        <item x="453"/>
        <item x="181"/>
        <item x="431"/>
        <item x="492"/>
        <item x="359"/>
        <item x="474"/>
        <item x="135"/>
        <item x="627"/>
        <item x="326"/>
        <item x="277"/>
        <item x="444"/>
        <item x="273"/>
        <item x="2"/>
        <item x="144"/>
        <item x="472"/>
        <item x="596"/>
        <item x="220"/>
        <item x="585"/>
        <item x="7"/>
        <item x="560"/>
        <item x="463"/>
        <item x="392"/>
        <item x="85"/>
        <item x="466"/>
        <item x="547"/>
        <item x="544"/>
        <item x="590"/>
        <item x="565"/>
        <item x="152"/>
        <item x="514"/>
        <item x="425"/>
        <item x="159"/>
        <item x="614"/>
        <item x="251"/>
        <item x="165"/>
        <item x="178"/>
        <item x="183"/>
        <item x="287"/>
        <item x="227"/>
        <item x="612"/>
        <item x="575"/>
        <item x="208"/>
        <item x="311"/>
        <item x="188"/>
        <item x="52"/>
        <item x="636"/>
        <item x="459"/>
        <item x="32"/>
        <item x="371"/>
        <item x="552"/>
        <item x="381"/>
        <item x="345"/>
        <item x="214"/>
        <item x="637"/>
        <item x="467"/>
        <item x="154"/>
        <item x="67"/>
        <item x="24"/>
        <item x="217"/>
        <item x="335"/>
        <item x="537"/>
        <item x="578"/>
        <item x="149"/>
        <item x="86"/>
        <item x="53"/>
        <item x="143"/>
        <item x="471"/>
        <item x="45"/>
        <item x="106"/>
        <item x="176"/>
        <item x="488"/>
        <item x="618"/>
        <item x="582"/>
        <item x="65"/>
        <item x="296"/>
        <item x="138"/>
        <item x="426"/>
        <item x="542"/>
        <item x="199"/>
        <item x="517"/>
        <item x="529"/>
        <item x="196"/>
        <item x="81"/>
        <item x="485"/>
        <item x="363"/>
        <item x="446"/>
        <item x="656"/>
        <item x="489"/>
        <item x="37"/>
        <item x="526"/>
        <item x="609"/>
        <item x="230"/>
        <item x="141"/>
        <item x="458"/>
        <item x="442"/>
        <item x="16"/>
        <item x="171"/>
        <item x="419"/>
        <item x="309"/>
        <item x="549"/>
        <item x="551"/>
        <item x="166"/>
        <item x="258"/>
        <item x="349"/>
        <item x="445"/>
        <item x="269"/>
        <item x="55"/>
        <item x="13"/>
        <item x="340"/>
        <item x="147"/>
        <item x="477"/>
        <item x="201"/>
        <item x="316"/>
        <item x="623"/>
        <item x="79"/>
        <item x="146"/>
        <item x="59"/>
        <item x="213"/>
        <item x="500"/>
        <item x="253"/>
        <item x="607"/>
        <item x="252"/>
        <item x="522"/>
        <item x="35"/>
        <item x="130"/>
        <item x="546"/>
        <item x="241"/>
        <item x="583"/>
        <item x="540"/>
        <item x="617"/>
        <item x="633"/>
        <item x="554"/>
        <item x="642"/>
        <item x="4"/>
        <item x="556"/>
        <item x="308"/>
        <item x="494"/>
        <item x="61"/>
        <item x="374"/>
        <item x="299"/>
        <item x="615"/>
        <item x="9"/>
        <item x="167"/>
        <item x="610"/>
        <item x="388"/>
        <item x="491"/>
        <item x="593"/>
        <item x="300"/>
        <item x="403"/>
        <item x="476"/>
        <item x="510"/>
        <item x="506"/>
        <item x="270"/>
        <item x="604"/>
        <item x="405"/>
        <item x="423"/>
        <item x="557"/>
        <item x="80"/>
        <item x="68"/>
        <item x="140"/>
        <item x="11"/>
        <item x="387"/>
        <item x="33"/>
        <item x="447"/>
        <item x="417"/>
        <item x="570"/>
        <item x="77"/>
        <item x="105"/>
        <item x="346"/>
        <item x="317"/>
        <item x="102"/>
        <item x="243"/>
        <item x="145"/>
        <item x="50"/>
        <item x="158"/>
        <item x="177"/>
        <item x="432"/>
        <item x="92"/>
        <item x="235"/>
        <item x="329"/>
        <item x="325"/>
        <item x="78"/>
        <item x="574"/>
        <item x="564"/>
        <item x="520"/>
        <item x="622"/>
        <item x="298"/>
        <item x="452"/>
        <item x="197"/>
        <item x="132"/>
        <item x="632"/>
        <item x="257"/>
        <item x="347"/>
        <item x="457"/>
        <item x="439"/>
        <item x="421"/>
        <item x="635"/>
        <item x="172"/>
        <item x="350"/>
        <item x="57"/>
        <item x="333"/>
        <item x="14"/>
        <item x="414"/>
        <item x="155"/>
        <item x="3"/>
        <item x="532"/>
        <item x="638"/>
        <item x="192"/>
        <item x="246"/>
        <item x="164"/>
        <item x="297"/>
        <item x="19"/>
        <item x="383"/>
        <item x="209"/>
        <item x="572"/>
        <item x="114"/>
        <item x="283"/>
        <item x="160"/>
        <item x="228"/>
        <item x="634"/>
        <item x="369"/>
        <item x="69"/>
        <item x="657"/>
        <item x="212"/>
        <item x="319"/>
        <item x="375"/>
        <item x="412"/>
        <item x="91"/>
        <item x="534"/>
        <item x="389"/>
        <item x="42"/>
        <item x="182"/>
        <item x="21"/>
        <item x="242"/>
        <item x="280"/>
        <item x="646"/>
        <item x="306"/>
        <item x="580"/>
        <item x="211"/>
        <item x="73"/>
        <item x="302"/>
        <item x="486"/>
        <item x="118"/>
        <item x="503"/>
        <item x="543"/>
        <item x="483"/>
        <item x="513"/>
        <item x="233"/>
        <item x="408"/>
        <item x="116"/>
        <item x="461"/>
        <item x="527"/>
        <item x="469"/>
        <item x="205"/>
        <item x="530"/>
        <item x="576"/>
        <item x="162"/>
        <item x="655"/>
        <item x="571"/>
        <item x="121"/>
        <item x="545"/>
        <item x="282"/>
        <item x="616"/>
        <item x="27"/>
        <item x="111"/>
        <item x="39"/>
        <item x="48"/>
        <item x="603"/>
        <item x="358"/>
        <item x="222"/>
        <item x="536"/>
        <item x="250"/>
        <item x="119"/>
        <item x="569"/>
        <item x="285"/>
        <item x="180"/>
        <item x="366"/>
        <item x="624"/>
        <item x="76"/>
        <item x="519"/>
        <item x="343"/>
        <item x="579"/>
        <item x="34"/>
        <item x="482"/>
        <item x="323"/>
        <item x="215"/>
        <item x="153"/>
        <item x="658"/>
        <item x="98"/>
        <item x="562"/>
        <item x="327"/>
        <item x="518"/>
        <item x="168"/>
        <item x="498"/>
        <item x="224"/>
        <item x="586"/>
        <item x="126"/>
        <item x="652"/>
        <item x="125"/>
        <item x="279"/>
        <item x="271"/>
        <item x="501"/>
        <item x="190"/>
        <item x="163"/>
        <item x="137"/>
        <item x="99"/>
        <item x="484"/>
        <item x="123"/>
        <item x="29"/>
        <item x="74"/>
        <item x="129"/>
        <item x="382"/>
        <item x="244"/>
        <item x="268"/>
        <item x="272"/>
        <item x="364"/>
        <item x="204"/>
        <item x="156"/>
        <item x="605"/>
        <item x="523"/>
        <item x="338"/>
        <item x="131"/>
        <item x="566"/>
        <item x="507"/>
        <item x="478"/>
        <item x="404"/>
        <item x="621"/>
        <item x="394"/>
        <item x="443"/>
        <item x="332"/>
        <item x="435"/>
        <item x="120"/>
        <item x="592"/>
        <item x="95"/>
        <item x="239"/>
        <item x="223"/>
        <item x="26"/>
        <item x="191"/>
        <item x="430"/>
        <item x="313"/>
        <item x="314"/>
        <item x="521"/>
        <item x="289"/>
        <item x="407"/>
        <item x="134"/>
        <item x="22"/>
        <item x="49"/>
        <item x="284"/>
        <item x="649"/>
        <item x="420"/>
        <item x="128"/>
        <item x="589"/>
        <item x="379"/>
        <item x="539"/>
        <item x="438"/>
        <item x="351"/>
        <item x="499"/>
        <item x="60"/>
        <item x="654"/>
        <item x="619"/>
        <item x="541"/>
        <item x="559"/>
        <item x="96"/>
        <item x="248"/>
        <item x="330"/>
        <item x="51"/>
        <item x="409"/>
        <item x="362"/>
        <item x="352"/>
        <item x="400"/>
        <item x="454"/>
        <item x="336"/>
        <item x="411"/>
        <item x="276"/>
        <item x="110"/>
        <item x="647"/>
        <item x="17"/>
        <item x="115"/>
        <item x="194"/>
        <item x="365"/>
        <item x="151"/>
        <item x="320"/>
        <item x="587"/>
        <item x="232"/>
        <item x="331"/>
        <item x="303"/>
        <item x="449"/>
        <item x="66"/>
        <item x="101"/>
        <item x="304"/>
        <item x="8"/>
        <item x="433"/>
        <item x="261"/>
        <item x="643"/>
        <item x="43"/>
        <item x="38"/>
        <item x="629"/>
        <item x="599"/>
        <item x="87"/>
        <item x="401"/>
        <item x="229"/>
        <item x="286"/>
        <item x="278"/>
        <item x="64"/>
        <item x="487"/>
        <item x="104"/>
        <item x="124"/>
        <item x="464"/>
        <item x="200"/>
        <item x="563"/>
        <item x="189"/>
        <item x="281"/>
        <item x="496"/>
        <item x="93"/>
        <item x="10"/>
        <item x="512"/>
        <item x="600"/>
        <item x="395"/>
        <item x="56"/>
        <item x="568"/>
        <item x="186"/>
        <item x="266"/>
        <item x="390"/>
        <item x="602"/>
        <item x="328"/>
        <item x="429"/>
        <item x="236"/>
        <item x="384"/>
        <item x="274"/>
        <item x="28"/>
        <item x="631"/>
        <item x="247"/>
        <item x="142"/>
        <item x="254"/>
        <item x="31"/>
        <item x="524"/>
        <item x="584"/>
        <item x="548"/>
        <item x="538"/>
        <item x="475"/>
        <item x="321"/>
        <item x="353"/>
        <item x="312"/>
        <item x="427"/>
        <item x="225"/>
        <item x="139"/>
        <item x="18"/>
        <item x="456"/>
        <item x="0"/>
        <item x="109"/>
        <item x="581"/>
        <item x="265"/>
        <item x="410"/>
        <item x="103"/>
        <item x="6"/>
        <item x="341"/>
        <item x="377"/>
        <item x="262"/>
        <item x="185"/>
        <item x="62"/>
        <item x="169"/>
        <item x="418"/>
        <item x="148"/>
        <item x="354"/>
        <item x="397"/>
        <item x="595"/>
        <item x="357"/>
        <item x="108"/>
        <item x="385"/>
        <item x="310"/>
        <item x="170"/>
        <item x="40"/>
        <item x="525"/>
        <item x="465"/>
        <item x="550"/>
        <item x="237"/>
        <item x="650"/>
        <item x="416"/>
        <item x="639"/>
        <item x="555"/>
        <item x="295"/>
        <item x="370"/>
        <item x="184"/>
        <item x="644"/>
        <item x="558"/>
        <item x="450"/>
        <item x="334"/>
        <item x="234"/>
        <item x="573"/>
        <item x="415"/>
        <item x="219"/>
        <item x="161"/>
        <item x="88"/>
        <item x="391"/>
        <item x="361"/>
        <item x="267"/>
        <item x="608"/>
        <item x="611"/>
        <item x="651"/>
        <item x="640"/>
        <item x="372"/>
        <item x="535"/>
        <item x="356"/>
        <item x="577"/>
        <item x="133"/>
        <item x="368"/>
        <item x="157"/>
        <item x="12"/>
        <item x="187"/>
        <item x="25"/>
        <item x="413"/>
        <item x="202"/>
        <item x="97"/>
        <item x="226"/>
        <item x="613"/>
        <item x="402"/>
        <item x="606"/>
        <item x="324"/>
        <item x="398"/>
        <item x="245"/>
        <item x="127"/>
        <item x="23"/>
        <item x="337"/>
        <item x="218"/>
        <item x="150"/>
        <item x="601"/>
        <item x="460"/>
        <item x="591"/>
        <item x="626"/>
        <item x="448"/>
        <item x="263"/>
        <item x="216"/>
        <item x="54"/>
        <item x="288"/>
        <item x="256"/>
        <item x="259"/>
        <item x="567"/>
        <item x="594"/>
        <item x="292"/>
        <item x="625"/>
        <item x="294"/>
        <item x="122"/>
        <item x="597"/>
        <item x="174"/>
        <item x="305"/>
        <item x="58"/>
        <item x="82"/>
        <item x="203"/>
        <item x="112"/>
        <item x="47"/>
        <item x="648"/>
        <item x="386"/>
        <item x="46"/>
        <item x="509"/>
        <item x="100"/>
        <item x="508"/>
        <item x="406"/>
        <item x="367"/>
        <item x="399"/>
        <item x="107"/>
        <item x="307"/>
        <item x="344"/>
        <item x="1"/>
        <item x="193"/>
        <item x="434"/>
        <item x="355"/>
        <item x="495"/>
        <item x="84"/>
        <item x="598"/>
        <item x="89"/>
        <item x="117"/>
        <item x="173"/>
        <item x="231"/>
        <item x="528"/>
        <item x="70"/>
        <item x="360"/>
        <item x="315"/>
        <item x="210"/>
        <item x="291"/>
        <item x="90"/>
        <item x="206"/>
        <item x="481"/>
        <item x="63"/>
        <item x="255"/>
        <item x="490"/>
        <item x="275"/>
        <item x="20"/>
        <item x="75"/>
        <item x="424"/>
        <item x="290"/>
        <item x="376"/>
        <item t="default"/>
      </items>
    </pivotField>
    <pivotField showAll="0"/>
    <pivotField showAll="0"/>
    <pivotField dataField="1" numFmtId="164" showAll="0"/>
    <pivotField showAll="0"/>
    <pivotField numFmtId="2" showAll="0"/>
    <pivotField showAll="0">
      <items count="6">
        <item x="3"/>
        <item x="1"/>
        <item x="0"/>
        <item x="4"/>
        <item x="2"/>
        <item t="default"/>
      </items>
    </pivotField>
    <pivotField showAll="0">
      <items count="8">
        <item x="0"/>
        <item x="4"/>
        <item x="5"/>
        <item x="1"/>
        <item x="6"/>
        <item x="2"/>
        <item x="3"/>
        <item t="default"/>
      </items>
    </pivotField>
    <pivotField showAll="0">
      <items count="6">
        <item x="1"/>
        <item x="4"/>
        <item x="2"/>
        <item x="3"/>
        <item x="0"/>
        <item t="default"/>
      </items>
    </pivotField>
    <pivotField numFmtId="164" showAll="0"/>
    <pivotField showAll="0"/>
    <pivotField showAll="0"/>
    <pivotField showAll="0"/>
    <pivotField numFmtId="164" showAll="0"/>
    <pivotField numFmtId="164" showAll="0"/>
    <pivotField numFmtId="2" showAll="0"/>
    <pivotField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8"/>
    <field x="1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unded Amount" fld="4" baseField="20" baseItem="1" numFmtId="164"/>
    <dataField name="Count of Loan ID" fld="0" subtotal="count" baseField="0" baseItem="0"/>
  </dataFields>
  <chartFormats count="2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3E5E1-D159-40F2-9115-A46FF5C4A37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Loan_Intent">
  <location ref="E4:G10" firstHeaderRow="0" firstDataRow="1" firstDataCol="1" rowPageCount="2" colPageCount="1"/>
  <pivotFields count="21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umFmtId="14" showAll="0">
      <items count="661">
        <item x="437"/>
        <item x="136"/>
        <item x="533"/>
        <item x="260"/>
        <item x="531"/>
        <item x="641"/>
        <item x="497"/>
        <item x="175"/>
        <item x="422"/>
        <item x="588"/>
        <item x="318"/>
        <item x="553"/>
        <item x="36"/>
        <item x="71"/>
        <item x="207"/>
        <item x="221"/>
        <item x="240"/>
        <item x="30"/>
        <item x="15"/>
        <item x="301"/>
        <item x="515"/>
        <item x="198"/>
        <item x="504"/>
        <item x="373"/>
        <item x="620"/>
        <item x="440"/>
        <item x="44"/>
        <item x="238"/>
        <item x="339"/>
        <item x="195"/>
        <item x="380"/>
        <item x="83"/>
        <item x="659"/>
        <item x="473"/>
        <item x="264"/>
        <item x="493"/>
        <item x="249"/>
        <item x="470"/>
        <item x="179"/>
        <item x="628"/>
        <item x="502"/>
        <item x="393"/>
        <item x="653"/>
        <item x="480"/>
        <item x="342"/>
        <item x="428"/>
        <item x="72"/>
        <item x="516"/>
        <item x="468"/>
        <item x="451"/>
        <item x="348"/>
        <item x="505"/>
        <item x="396"/>
        <item x="462"/>
        <item x="645"/>
        <item x="436"/>
        <item x="511"/>
        <item x="630"/>
        <item x="5"/>
        <item x="561"/>
        <item x="322"/>
        <item x="378"/>
        <item x="41"/>
        <item x="479"/>
        <item x="293"/>
        <item x="441"/>
        <item x="113"/>
        <item x="455"/>
        <item x="94"/>
        <item x="453"/>
        <item x="181"/>
        <item x="431"/>
        <item x="492"/>
        <item x="359"/>
        <item x="474"/>
        <item x="135"/>
        <item x="627"/>
        <item x="326"/>
        <item x="277"/>
        <item x="444"/>
        <item x="273"/>
        <item x="2"/>
        <item x="144"/>
        <item x="472"/>
        <item x="596"/>
        <item x="220"/>
        <item x="585"/>
        <item x="7"/>
        <item x="560"/>
        <item x="463"/>
        <item x="392"/>
        <item x="85"/>
        <item x="466"/>
        <item x="547"/>
        <item x="544"/>
        <item x="590"/>
        <item x="565"/>
        <item x="152"/>
        <item x="514"/>
        <item x="425"/>
        <item x="159"/>
        <item x="614"/>
        <item x="251"/>
        <item x="165"/>
        <item x="178"/>
        <item x="183"/>
        <item x="287"/>
        <item x="227"/>
        <item x="612"/>
        <item x="575"/>
        <item x="208"/>
        <item x="311"/>
        <item x="188"/>
        <item x="52"/>
        <item x="636"/>
        <item x="459"/>
        <item x="32"/>
        <item x="371"/>
        <item x="552"/>
        <item x="381"/>
        <item x="345"/>
        <item x="214"/>
        <item x="637"/>
        <item x="467"/>
        <item x="154"/>
        <item x="67"/>
        <item x="24"/>
        <item x="217"/>
        <item x="335"/>
        <item x="537"/>
        <item x="578"/>
        <item x="149"/>
        <item x="86"/>
        <item x="53"/>
        <item x="143"/>
        <item x="471"/>
        <item x="45"/>
        <item x="106"/>
        <item x="176"/>
        <item x="488"/>
        <item x="618"/>
        <item x="582"/>
        <item x="65"/>
        <item x="296"/>
        <item x="138"/>
        <item x="426"/>
        <item x="542"/>
        <item x="199"/>
        <item x="517"/>
        <item x="529"/>
        <item x="196"/>
        <item x="81"/>
        <item x="485"/>
        <item x="363"/>
        <item x="446"/>
        <item x="656"/>
        <item x="489"/>
        <item x="37"/>
        <item x="526"/>
        <item x="609"/>
        <item x="230"/>
        <item x="141"/>
        <item x="458"/>
        <item x="442"/>
        <item x="16"/>
        <item x="171"/>
        <item x="419"/>
        <item x="309"/>
        <item x="549"/>
        <item x="551"/>
        <item x="166"/>
        <item x="258"/>
        <item x="349"/>
        <item x="445"/>
        <item x="269"/>
        <item x="55"/>
        <item x="13"/>
        <item x="340"/>
        <item x="147"/>
        <item x="477"/>
        <item x="201"/>
        <item x="316"/>
        <item x="623"/>
        <item x="79"/>
        <item x="146"/>
        <item x="59"/>
        <item x="213"/>
        <item x="500"/>
        <item x="253"/>
        <item x="607"/>
        <item x="252"/>
        <item x="522"/>
        <item x="35"/>
        <item x="130"/>
        <item x="546"/>
        <item x="241"/>
        <item x="583"/>
        <item x="540"/>
        <item x="617"/>
        <item x="633"/>
        <item x="554"/>
        <item x="642"/>
        <item x="4"/>
        <item x="556"/>
        <item x="308"/>
        <item x="494"/>
        <item x="61"/>
        <item x="374"/>
        <item x="299"/>
        <item x="615"/>
        <item x="9"/>
        <item x="167"/>
        <item x="610"/>
        <item x="388"/>
        <item x="491"/>
        <item x="593"/>
        <item x="300"/>
        <item x="403"/>
        <item x="476"/>
        <item x="510"/>
        <item x="506"/>
        <item x="270"/>
        <item x="604"/>
        <item x="405"/>
        <item x="423"/>
        <item x="557"/>
        <item x="80"/>
        <item x="68"/>
        <item x="140"/>
        <item x="11"/>
        <item x="387"/>
        <item x="33"/>
        <item x="447"/>
        <item x="417"/>
        <item x="570"/>
        <item x="77"/>
        <item x="105"/>
        <item x="346"/>
        <item x="317"/>
        <item x="102"/>
        <item x="243"/>
        <item x="145"/>
        <item x="50"/>
        <item x="158"/>
        <item x="177"/>
        <item x="432"/>
        <item x="92"/>
        <item x="235"/>
        <item x="329"/>
        <item x="325"/>
        <item x="78"/>
        <item x="574"/>
        <item x="564"/>
        <item x="520"/>
        <item x="622"/>
        <item x="298"/>
        <item x="452"/>
        <item x="197"/>
        <item x="132"/>
        <item x="632"/>
        <item x="257"/>
        <item x="347"/>
        <item x="457"/>
        <item x="439"/>
        <item x="421"/>
        <item x="635"/>
        <item x="172"/>
        <item x="350"/>
        <item x="57"/>
        <item x="333"/>
        <item x="14"/>
        <item x="414"/>
        <item x="155"/>
        <item x="3"/>
        <item x="532"/>
        <item x="638"/>
        <item x="192"/>
        <item x="246"/>
        <item x="164"/>
        <item x="297"/>
        <item x="19"/>
        <item x="383"/>
        <item x="209"/>
        <item x="572"/>
        <item x="114"/>
        <item x="283"/>
        <item x="160"/>
        <item x="228"/>
        <item x="634"/>
        <item x="369"/>
        <item x="69"/>
        <item x="657"/>
        <item x="212"/>
        <item x="319"/>
        <item x="375"/>
        <item x="412"/>
        <item x="91"/>
        <item x="534"/>
        <item x="389"/>
        <item x="42"/>
        <item x="182"/>
        <item x="21"/>
        <item x="242"/>
        <item x="280"/>
        <item x="646"/>
        <item x="306"/>
        <item x="580"/>
        <item x="211"/>
        <item x="73"/>
        <item x="302"/>
        <item x="486"/>
        <item x="118"/>
        <item x="503"/>
        <item x="543"/>
        <item x="483"/>
        <item x="513"/>
        <item x="233"/>
        <item x="408"/>
        <item x="116"/>
        <item x="461"/>
        <item x="527"/>
        <item x="469"/>
        <item x="205"/>
        <item x="530"/>
        <item x="576"/>
        <item x="162"/>
        <item x="655"/>
        <item x="571"/>
        <item x="121"/>
        <item x="545"/>
        <item x="282"/>
        <item x="616"/>
        <item x="27"/>
        <item x="111"/>
        <item x="39"/>
        <item x="48"/>
        <item x="603"/>
        <item x="358"/>
        <item x="222"/>
        <item x="536"/>
        <item x="250"/>
        <item x="119"/>
        <item x="569"/>
        <item x="285"/>
        <item x="180"/>
        <item x="366"/>
        <item x="624"/>
        <item x="76"/>
        <item x="519"/>
        <item x="343"/>
        <item x="579"/>
        <item x="34"/>
        <item x="482"/>
        <item x="323"/>
        <item x="215"/>
        <item x="153"/>
        <item x="658"/>
        <item x="98"/>
        <item x="562"/>
        <item x="327"/>
        <item x="518"/>
        <item x="168"/>
        <item x="498"/>
        <item x="224"/>
        <item x="586"/>
        <item x="126"/>
        <item x="652"/>
        <item x="125"/>
        <item x="279"/>
        <item x="271"/>
        <item x="501"/>
        <item x="190"/>
        <item x="163"/>
        <item x="137"/>
        <item x="99"/>
        <item x="484"/>
        <item x="123"/>
        <item x="29"/>
        <item x="74"/>
        <item x="129"/>
        <item x="382"/>
        <item x="244"/>
        <item x="268"/>
        <item x="272"/>
        <item x="364"/>
        <item x="204"/>
        <item x="156"/>
        <item x="605"/>
        <item x="523"/>
        <item x="338"/>
        <item x="131"/>
        <item x="566"/>
        <item x="507"/>
        <item x="478"/>
        <item x="404"/>
        <item x="621"/>
        <item x="394"/>
        <item x="443"/>
        <item x="332"/>
        <item x="435"/>
        <item x="120"/>
        <item x="592"/>
        <item x="95"/>
        <item x="239"/>
        <item x="223"/>
        <item x="26"/>
        <item x="191"/>
        <item x="430"/>
        <item x="313"/>
        <item x="314"/>
        <item x="521"/>
        <item x="289"/>
        <item x="407"/>
        <item x="134"/>
        <item x="22"/>
        <item x="49"/>
        <item x="284"/>
        <item x="649"/>
        <item x="420"/>
        <item x="128"/>
        <item x="589"/>
        <item x="379"/>
        <item x="539"/>
        <item x="438"/>
        <item x="351"/>
        <item x="499"/>
        <item x="60"/>
        <item x="654"/>
        <item x="619"/>
        <item x="541"/>
        <item x="559"/>
        <item x="96"/>
        <item x="248"/>
        <item x="330"/>
        <item x="51"/>
        <item x="409"/>
        <item x="362"/>
        <item x="352"/>
        <item x="400"/>
        <item x="454"/>
        <item x="336"/>
        <item x="411"/>
        <item x="276"/>
        <item x="110"/>
        <item x="647"/>
        <item x="17"/>
        <item x="115"/>
        <item x="194"/>
        <item x="365"/>
        <item x="151"/>
        <item x="320"/>
        <item x="587"/>
        <item x="232"/>
        <item x="331"/>
        <item x="303"/>
        <item x="449"/>
        <item x="66"/>
        <item x="101"/>
        <item x="304"/>
        <item x="8"/>
        <item x="433"/>
        <item x="261"/>
        <item x="643"/>
        <item x="43"/>
        <item x="38"/>
        <item x="629"/>
        <item x="599"/>
        <item x="87"/>
        <item x="401"/>
        <item x="229"/>
        <item x="286"/>
        <item x="278"/>
        <item x="64"/>
        <item x="487"/>
        <item x="104"/>
        <item x="124"/>
        <item x="464"/>
        <item x="200"/>
        <item x="563"/>
        <item x="189"/>
        <item x="281"/>
        <item x="496"/>
        <item x="93"/>
        <item x="10"/>
        <item x="512"/>
        <item x="600"/>
        <item x="395"/>
        <item x="56"/>
        <item x="568"/>
        <item x="186"/>
        <item x="266"/>
        <item x="390"/>
        <item x="602"/>
        <item x="328"/>
        <item x="429"/>
        <item x="236"/>
        <item x="384"/>
        <item x="274"/>
        <item x="28"/>
        <item x="631"/>
        <item x="247"/>
        <item x="142"/>
        <item x="254"/>
        <item x="31"/>
        <item x="524"/>
        <item x="584"/>
        <item x="548"/>
        <item x="538"/>
        <item x="475"/>
        <item x="321"/>
        <item x="353"/>
        <item x="312"/>
        <item x="427"/>
        <item x="225"/>
        <item x="139"/>
        <item x="18"/>
        <item x="456"/>
        <item x="0"/>
        <item x="109"/>
        <item x="581"/>
        <item x="265"/>
        <item x="410"/>
        <item x="103"/>
        <item x="6"/>
        <item x="341"/>
        <item x="377"/>
        <item x="262"/>
        <item x="185"/>
        <item x="62"/>
        <item x="169"/>
        <item x="418"/>
        <item x="148"/>
        <item x="354"/>
        <item x="397"/>
        <item x="595"/>
        <item x="357"/>
        <item x="108"/>
        <item x="385"/>
        <item x="310"/>
        <item x="170"/>
        <item x="40"/>
        <item x="525"/>
        <item x="465"/>
        <item x="550"/>
        <item x="237"/>
        <item x="650"/>
        <item x="416"/>
        <item x="639"/>
        <item x="555"/>
        <item x="295"/>
        <item x="370"/>
        <item x="184"/>
        <item x="644"/>
        <item x="558"/>
        <item x="450"/>
        <item x="334"/>
        <item x="234"/>
        <item x="573"/>
        <item x="415"/>
        <item x="219"/>
        <item x="161"/>
        <item x="88"/>
        <item x="391"/>
        <item x="361"/>
        <item x="267"/>
        <item x="608"/>
        <item x="611"/>
        <item x="651"/>
        <item x="640"/>
        <item x="372"/>
        <item x="535"/>
        <item x="356"/>
        <item x="577"/>
        <item x="133"/>
        <item x="368"/>
        <item x="157"/>
        <item x="12"/>
        <item x="187"/>
        <item x="25"/>
        <item x="413"/>
        <item x="202"/>
        <item x="97"/>
        <item x="226"/>
        <item x="613"/>
        <item x="402"/>
        <item x="606"/>
        <item x="324"/>
        <item x="398"/>
        <item x="245"/>
        <item x="127"/>
        <item x="23"/>
        <item x="337"/>
        <item x="218"/>
        <item x="150"/>
        <item x="601"/>
        <item x="460"/>
        <item x="591"/>
        <item x="626"/>
        <item x="448"/>
        <item x="263"/>
        <item x="216"/>
        <item x="54"/>
        <item x="288"/>
        <item x="256"/>
        <item x="259"/>
        <item x="567"/>
        <item x="594"/>
        <item x="292"/>
        <item x="625"/>
        <item x="294"/>
        <item x="122"/>
        <item x="597"/>
        <item x="174"/>
        <item x="305"/>
        <item x="58"/>
        <item x="82"/>
        <item x="203"/>
        <item x="112"/>
        <item x="47"/>
        <item x="648"/>
        <item x="386"/>
        <item x="46"/>
        <item x="509"/>
        <item x="100"/>
        <item x="508"/>
        <item x="406"/>
        <item x="367"/>
        <item x="399"/>
        <item x="107"/>
        <item x="307"/>
        <item x="344"/>
        <item x="1"/>
        <item x="193"/>
        <item x="434"/>
        <item x="355"/>
        <item x="495"/>
        <item x="84"/>
        <item x="598"/>
        <item x="89"/>
        <item x="117"/>
        <item x="173"/>
        <item x="231"/>
        <item x="528"/>
        <item x="70"/>
        <item x="360"/>
        <item x="315"/>
        <item x="210"/>
        <item x="291"/>
        <item x="90"/>
        <item x="206"/>
        <item x="481"/>
        <item x="63"/>
        <item x="255"/>
        <item x="490"/>
        <item x="275"/>
        <item x="20"/>
        <item x="75"/>
        <item x="424"/>
        <item x="290"/>
        <item x="376"/>
        <item t="default"/>
      </items>
    </pivotField>
    <pivotField showAll="0"/>
    <pivotField showAll="0"/>
    <pivotField dataField="1" numFmtId="164" showAll="0"/>
    <pivotField showAll="0"/>
    <pivotField numFmtId="2" showAll="0"/>
    <pivotField axis="axisPage" showAll="0">
      <items count="6">
        <item x="3"/>
        <item x="1"/>
        <item x="0"/>
        <item x="4"/>
        <item x="2"/>
        <item t="default"/>
      </items>
    </pivotField>
    <pivotField axis="axisPage" showAll="0">
      <items count="8">
        <item x="0"/>
        <item x="4"/>
        <item x="5"/>
        <item x="1"/>
        <item x="6"/>
        <item x="2"/>
        <item x="3"/>
        <item t="default"/>
      </items>
    </pivotField>
    <pivotField axis="axisRow" showAll="0">
      <items count="6">
        <item x="1"/>
        <item x="4"/>
        <item x="2"/>
        <item x="3"/>
        <item x="0"/>
        <item t="default"/>
      </items>
    </pivotField>
    <pivotField numFmtId="164" showAll="0"/>
    <pivotField showAll="0"/>
    <pivotField showAll="0"/>
    <pivotField showAll="0"/>
    <pivotField numFmtId="164" showAll="0"/>
    <pivotField numFmtId="164" showAll="0"/>
    <pivotField numFmtId="2"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2">
    <pageField fld="8" hier="-1"/>
    <pageField fld="7" hier="-1"/>
  </pageFields>
  <dataFields count="2">
    <dataField name="Sum of Loan Amount" fld="4" baseField="0" baseItem="0" numFmtId="164"/>
    <dataField name="Count of Loan ID" fld="0" subtotal="count" baseField="0" baseItem="0"/>
  </dataFields>
  <chartFormats count="12"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1"/>
          </reference>
          <reference field="9" count="1" selected="0">
            <x v="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1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16C53-A23F-420D-9081-A579A558782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Loan_Grade">
  <location ref="A15:C23" firstHeaderRow="0" firstDataRow="1" firstDataCol="1" rowPageCount="2" colPageCount="1"/>
  <pivotFields count="21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umFmtId="14" showAll="0">
      <items count="661">
        <item x="437"/>
        <item x="136"/>
        <item x="533"/>
        <item x="260"/>
        <item x="531"/>
        <item x="641"/>
        <item x="497"/>
        <item x="175"/>
        <item x="422"/>
        <item x="588"/>
        <item x="318"/>
        <item x="553"/>
        <item x="36"/>
        <item x="71"/>
        <item x="207"/>
        <item x="221"/>
        <item x="240"/>
        <item x="30"/>
        <item x="15"/>
        <item x="301"/>
        <item x="515"/>
        <item x="198"/>
        <item x="504"/>
        <item x="373"/>
        <item x="620"/>
        <item x="440"/>
        <item x="44"/>
        <item x="238"/>
        <item x="339"/>
        <item x="195"/>
        <item x="380"/>
        <item x="83"/>
        <item x="659"/>
        <item x="473"/>
        <item x="264"/>
        <item x="493"/>
        <item x="249"/>
        <item x="470"/>
        <item x="179"/>
        <item x="628"/>
        <item x="502"/>
        <item x="393"/>
        <item x="653"/>
        <item x="480"/>
        <item x="342"/>
        <item x="428"/>
        <item x="72"/>
        <item x="516"/>
        <item x="468"/>
        <item x="451"/>
        <item x="348"/>
        <item x="505"/>
        <item x="396"/>
        <item x="462"/>
        <item x="645"/>
        <item x="436"/>
        <item x="511"/>
        <item x="630"/>
        <item x="5"/>
        <item x="561"/>
        <item x="322"/>
        <item x="378"/>
        <item x="41"/>
        <item x="479"/>
        <item x="293"/>
        <item x="441"/>
        <item x="113"/>
        <item x="455"/>
        <item x="94"/>
        <item x="453"/>
        <item x="181"/>
        <item x="431"/>
        <item x="492"/>
        <item x="359"/>
        <item x="474"/>
        <item x="135"/>
        <item x="627"/>
        <item x="326"/>
        <item x="277"/>
        <item x="444"/>
        <item x="273"/>
        <item x="2"/>
        <item x="144"/>
        <item x="472"/>
        <item x="596"/>
        <item x="220"/>
        <item x="585"/>
        <item x="7"/>
        <item x="560"/>
        <item x="463"/>
        <item x="392"/>
        <item x="85"/>
        <item x="466"/>
        <item x="547"/>
        <item x="544"/>
        <item x="590"/>
        <item x="565"/>
        <item x="152"/>
        <item x="514"/>
        <item x="425"/>
        <item x="159"/>
        <item x="614"/>
        <item x="251"/>
        <item x="165"/>
        <item x="178"/>
        <item x="183"/>
        <item x="287"/>
        <item x="227"/>
        <item x="612"/>
        <item x="575"/>
        <item x="208"/>
        <item x="311"/>
        <item x="188"/>
        <item x="52"/>
        <item x="636"/>
        <item x="459"/>
        <item x="32"/>
        <item x="371"/>
        <item x="552"/>
        <item x="381"/>
        <item x="345"/>
        <item x="214"/>
        <item x="637"/>
        <item x="467"/>
        <item x="154"/>
        <item x="67"/>
        <item x="24"/>
        <item x="217"/>
        <item x="335"/>
        <item x="537"/>
        <item x="578"/>
        <item x="149"/>
        <item x="86"/>
        <item x="53"/>
        <item x="143"/>
        <item x="471"/>
        <item x="45"/>
        <item x="106"/>
        <item x="176"/>
        <item x="488"/>
        <item x="618"/>
        <item x="582"/>
        <item x="65"/>
        <item x="296"/>
        <item x="138"/>
        <item x="426"/>
        <item x="542"/>
        <item x="199"/>
        <item x="517"/>
        <item x="529"/>
        <item x="196"/>
        <item x="81"/>
        <item x="485"/>
        <item x="363"/>
        <item x="446"/>
        <item x="656"/>
        <item x="489"/>
        <item x="37"/>
        <item x="526"/>
        <item x="609"/>
        <item x="230"/>
        <item x="141"/>
        <item x="458"/>
        <item x="442"/>
        <item x="16"/>
        <item x="171"/>
        <item x="419"/>
        <item x="309"/>
        <item x="549"/>
        <item x="551"/>
        <item x="166"/>
        <item x="258"/>
        <item x="349"/>
        <item x="445"/>
        <item x="269"/>
        <item x="55"/>
        <item x="13"/>
        <item x="340"/>
        <item x="147"/>
        <item x="477"/>
        <item x="201"/>
        <item x="316"/>
        <item x="623"/>
        <item x="79"/>
        <item x="146"/>
        <item x="59"/>
        <item x="213"/>
        <item x="500"/>
        <item x="253"/>
        <item x="607"/>
        <item x="252"/>
        <item x="522"/>
        <item x="35"/>
        <item x="130"/>
        <item x="546"/>
        <item x="241"/>
        <item x="583"/>
        <item x="540"/>
        <item x="617"/>
        <item x="633"/>
        <item x="554"/>
        <item x="642"/>
        <item x="4"/>
        <item x="556"/>
        <item x="308"/>
        <item x="494"/>
        <item x="61"/>
        <item x="374"/>
        <item x="299"/>
        <item x="615"/>
        <item x="9"/>
        <item x="167"/>
        <item x="610"/>
        <item x="388"/>
        <item x="491"/>
        <item x="593"/>
        <item x="300"/>
        <item x="403"/>
        <item x="476"/>
        <item x="510"/>
        <item x="506"/>
        <item x="270"/>
        <item x="604"/>
        <item x="405"/>
        <item x="423"/>
        <item x="557"/>
        <item x="80"/>
        <item x="68"/>
        <item x="140"/>
        <item x="11"/>
        <item x="387"/>
        <item x="33"/>
        <item x="447"/>
        <item x="417"/>
        <item x="570"/>
        <item x="77"/>
        <item x="105"/>
        <item x="346"/>
        <item x="317"/>
        <item x="102"/>
        <item x="243"/>
        <item x="145"/>
        <item x="50"/>
        <item x="158"/>
        <item x="177"/>
        <item x="432"/>
        <item x="92"/>
        <item x="235"/>
        <item x="329"/>
        <item x="325"/>
        <item x="78"/>
        <item x="574"/>
        <item x="564"/>
        <item x="520"/>
        <item x="622"/>
        <item x="298"/>
        <item x="452"/>
        <item x="197"/>
        <item x="132"/>
        <item x="632"/>
        <item x="257"/>
        <item x="347"/>
        <item x="457"/>
        <item x="439"/>
        <item x="421"/>
        <item x="635"/>
        <item x="172"/>
        <item x="350"/>
        <item x="57"/>
        <item x="333"/>
        <item x="14"/>
        <item x="414"/>
        <item x="155"/>
        <item x="3"/>
        <item x="532"/>
        <item x="638"/>
        <item x="192"/>
        <item x="246"/>
        <item x="164"/>
        <item x="297"/>
        <item x="19"/>
        <item x="383"/>
        <item x="209"/>
        <item x="572"/>
        <item x="114"/>
        <item x="283"/>
        <item x="160"/>
        <item x="228"/>
        <item x="634"/>
        <item x="369"/>
        <item x="69"/>
        <item x="657"/>
        <item x="212"/>
        <item x="319"/>
        <item x="375"/>
        <item x="412"/>
        <item x="91"/>
        <item x="534"/>
        <item x="389"/>
        <item x="42"/>
        <item x="182"/>
        <item x="21"/>
        <item x="242"/>
        <item x="280"/>
        <item x="646"/>
        <item x="306"/>
        <item x="580"/>
        <item x="211"/>
        <item x="73"/>
        <item x="302"/>
        <item x="486"/>
        <item x="118"/>
        <item x="503"/>
        <item x="543"/>
        <item x="483"/>
        <item x="513"/>
        <item x="233"/>
        <item x="408"/>
        <item x="116"/>
        <item x="461"/>
        <item x="527"/>
        <item x="469"/>
        <item x="205"/>
        <item x="530"/>
        <item x="576"/>
        <item x="162"/>
        <item x="655"/>
        <item x="571"/>
        <item x="121"/>
        <item x="545"/>
        <item x="282"/>
        <item x="616"/>
        <item x="27"/>
        <item x="111"/>
        <item x="39"/>
        <item x="48"/>
        <item x="603"/>
        <item x="358"/>
        <item x="222"/>
        <item x="536"/>
        <item x="250"/>
        <item x="119"/>
        <item x="569"/>
        <item x="285"/>
        <item x="180"/>
        <item x="366"/>
        <item x="624"/>
        <item x="76"/>
        <item x="519"/>
        <item x="343"/>
        <item x="579"/>
        <item x="34"/>
        <item x="482"/>
        <item x="323"/>
        <item x="215"/>
        <item x="153"/>
        <item x="658"/>
        <item x="98"/>
        <item x="562"/>
        <item x="327"/>
        <item x="518"/>
        <item x="168"/>
        <item x="498"/>
        <item x="224"/>
        <item x="586"/>
        <item x="126"/>
        <item x="652"/>
        <item x="125"/>
        <item x="279"/>
        <item x="271"/>
        <item x="501"/>
        <item x="190"/>
        <item x="163"/>
        <item x="137"/>
        <item x="99"/>
        <item x="484"/>
        <item x="123"/>
        <item x="29"/>
        <item x="74"/>
        <item x="129"/>
        <item x="382"/>
        <item x="244"/>
        <item x="268"/>
        <item x="272"/>
        <item x="364"/>
        <item x="204"/>
        <item x="156"/>
        <item x="605"/>
        <item x="523"/>
        <item x="338"/>
        <item x="131"/>
        <item x="566"/>
        <item x="507"/>
        <item x="478"/>
        <item x="404"/>
        <item x="621"/>
        <item x="394"/>
        <item x="443"/>
        <item x="332"/>
        <item x="435"/>
        <item x="120"/>
        <item x="592"/>
        <item x="95"/>
        <item x="239"/>
        <item x="223"/>
        <item x="26"/>
        <item x="191"/>
        <item x="430"/>
        <item x="313"/>
        <item x="314"/>
        <item x="521"/>
        <item x="289"/>
        <item x="407"/>
        <item x="134"/>
        <item x="22"/>
        <item x="49"/>
        <item x="284"/>
        <item x="649"/>
        <item x="420"/>
        <item x="128"/>
        <item x="589"/>
        <item x="379"/>
        <item x="539"/>
        <item x="438"/>
        <item x="351"/>
        <item x="499"/>
        <item x="60"/>
        <item x="654"/>
        <item x="619"/>
        <item x="541"/>
        <item x="559"/>
        <item x="96"/>
        <item x="248"/>
        <item x="330"/>
        <item x="51"/>
        <item x="409"/>
        <item x="362"/>
        <item x="352"/>
        <item x="400"/>
        <item x="454"/>
        <item x="336"/>
        <item x="411"/>
        <item x="276"/>
        <item x="110"/>
        <item x="647"/>
        <item x="17"/>
        <item x="115"/>
        <item x="194"/>
        <item x="365"/>
        <item x="151"/>
        <item x="320"/>
        <item x="587"/>
        <item x="232"/>
        <item x="331"/>
        <item x="303"/>
        <item x="449"/>
        <item x="66"/>
        <item x="101"/>
        <item x="304"/>
        <item x="8"/>
        <item x="433"/>
        <item x="261"/>
        <item x="643"/>
        <item x="43"/>
        <item x="38"/>
        <item x="629"/>
        <item x="599"/>
        <item x="87"/>
        <item x="401"/>
        <item x="229"/>
        <item x="286"/>
        <item x="278"/>
        <item x="64"/>
        <item x="487"/>
        <item x="104"/>
        <item x="124"/>
        <item x="464"/>
        <item x="200"/>
        <item x="563"/>
        <item x="189"/>
        <item x="281"/>
        <item x="496"/>
        <item x="93"/>
        <item x="10"/>
        <item x="512"/>
        <item x="600"/>
        <item x="395"/>
        <item x="56"/>
        <item x="568"/>
        <item x="186"/>
        <item x="266"/>
        <item x="390"/>
        <item x="602"/>
        <item x="328"/>
        <item x="429"/>
        <item x="236"/>
        <item x="384"/>
        <item x="274"/>
        <item x="28"/>
        <item x="631"/>
        <item x="247"/>
        <item x="142"/>
        <item x="254"/>
        <item x="31"/>
        <item x="524"/>
        <item x="584"/>
        <item x="548"/>
        <item x="538"/>
        <item x="475"/>
        <item x="321"/>
        <item x="353"/>
        <item x="312"/>
        <item x="427"/>
        <item x="225"/>
        <item x="139"/>
        <item x="18"/>
        <item x="456"/>
        <item x="0"/>
        <item x="109"/>
        <item x="581"/>
        <item x="265"/>
        <item x="410"/>
        <item x="103"/>
        <item x="6"/>
        <item x="341"/>
        <item x="377"/>
        <item x="262"/>
        <item x="185"/>
        <item x="62"/>
        <item x="169"/>
        <item x="418"/>
        <item x="148"/>
        <item x="354"/>
        <item x="397"/>
        <item x="595"/>
        <item x="357"/>
        <item x="108"/>
        <item x="385"/>
        <item x="310"/>
        <item x="170"/>
        <item x="40"/>
        <item x="525"/>
        <item x="465"/>
        <item x="550"/>
        <item x="237"/>
        <item x="650"/>
        <item x="416"/>
        <item x="639"/>
        <item x="555"/>
        <item x="295"/>
        <item x="370"/>
        <item x="184"/>
        <item x="644"/>
        <item x="558"/>
        <item x="450"/>
        <item x="334"/>
        <item x="234"/>
        <item x="573"/>
        <item x="415"/>
        <item x="219"/>
        <item x="161"/>
        <item x="88"/>
        <item x="391"/>
        <item x="361"/>
        <item x="267"/>
        <item x="608"/>
        <item x="611"/>
        <item x="651"/>
        <item x="640"/>
        <item x="372"/>
        <item x="535"/>
        <item x="356"/>
        <item x="577"/>
        <item x="133"/>
        <item x="368"/>
        <item x="157"/>
        <item x="12"/>
        <item x="187"/>
        <item x="25"/>
        <item x="413"/>
        <item x="202"/>
        <item x="97"/>
        <item x="226"/>
        <item x="613"/>
        <item x="402"/>
        <item x="606"/>
        <item x="324"/>
        <item x="398"/>
        <item x="245"/>
        <item x="127"/>
        <item x="23"/>
        <item x="337"/>
        <item x="218"/>
        <item x="150"/>
        <item x="601"/>
        <item x="460"/>
        <item x="591"/>
        <item x="626"/>
        <item x="448"/>
        <item x="263"/>
        <item x="216"/>
        <item x="54"/>
        <item x="288"/>
        <item x="256"/>
        <item x="259"/>
        <item x="567"/>
        <item x="594"/>
        <item x="292"/>
        <item x="625"/>
        <item x="294"/>
        <item x="122"/>
        <item x="597"/>
        <item x="174"/>
        <item x="305"/>
        <item x="58"/>
        <item x="82"/>
        <item x="203"/>
        <item x="112"/>
        <item x="47"/>
        <item x="648"/>
        <item x="386"/>
        <item x="46"/>
        <item x="509"/>
        <item x="100"/>
        <item x="508"/>
        <item x="406"/>
        <item x="367"/>
        <item x="399"/>
        <item x="107"/>
        <item x="307"/>
        <item x="344"/>
        <item x="1"/>
        <item x="193"/>
        <item x="434"/>
        <item x="355"/>
        <item x="495"/>
        <item x="84"/>
        <item x="598"/>
        <item x="89"/>
        <item x="117"/>
        <item x="173"/>
        <item x="231"/>
        <item x="528"/>
        <item x="70"/>
        <item x="360"/>
        <item x="315"/>
        <item x="210"/>
        <item x="291"/>
        <item x="90"/>
        <item x="206"/>
        <item x="481"/>
        <item x="63"/>
        <item x="255"/>
        <item x="490"/>
        <item x="275"/>
        <item x="20"/>
        <item x="75"/>
        <item x="424"/>
        <item x="290"/>
        <item x="376"/>
        <item t="default"/>
      </items>
    </pivotField>
    <pivotField showAll="0"/>
    <pivotField showAll="0"/>
    <pivotField dataField="1" numFmtId="164" showAll="0"/>
    <pivotField showAll="0"/>
    <pivotField numFmtId="2" showAll="0"/>
    <pivotField axis="axisPage" showAll="0">
      <items count="6">
        <item x="3"/>
        <item x="1"/>
        <item x="0"/>
        <item x="4"/>
        <item x="2"/>
        <item t="default"/>
      </items>
    </pivotField>
    <pivotField axis="axisRow" showAll="0">
      <items count="8">
        <item x="0"/>
        <item x="4"/>
        <item x="5"/>
        <item x="1"/>
        <item x="6"/>
        <item x="2"/>
        <item x="3"/>
        <item t="default"/>
      </items>
    </pivotField>
    <pivotField axis="axisPage" showAll="0">
      <items count="6">
        <item x="1"/>
        <item x="4"/>
        <item x="2"/>
        <item x="3"/>
        <item x="0"/>
        <item t="default"/>
      </items>
    </pivotField>
    <pivotField numFmtId="164" showAll="0"/>
    <pivotField showAll="0"/>
    <pivotField showAll="0"/>
    <pivotField showAll="0"/>
    <pivotField numFmtId="164" showAll="0"/>
    <pivotField numFmtId="164" showAll="0"/>
    <pivotField numFmtId="2"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2">
    <pageField fld="9" hier="-1"/>
    <pageField fld="7" hier="-1"/>
  </pageFields>
  <dataFields count="2">
    <dataField name="Sum of Loan Amount" fld="4" baseField="0" baseItem="0" numFmtId="164"/>
    <dataField name="Count of Loan ID" fld="0" subtotal="count" baseField="0" baseItem="0"/>
  </dataFields>
  <chartFormats count="16"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1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8CECD-4080-4526-85AB-4B87396AD679}" name="Table1" displayName="Table1" ref="A1:U1001" totalsRowShown="0">
  <autoFilter ref="A1:U1001" xr:uid="{1D959C0D-6843-4EF9-BDE4-FB212EEA4C06}"/>
  <tableColumns count="21">
    <tableColumn id="1" xr3:uid="{5E26C3D9-B48D-4B25-A441-E002F350FF40}" name="Loan ID" dataDxfId="18"/>
    <tableColumn id="2" xr3:uid="{B181E4F8-0459-4A67-B55C-14AD64FEB422}" name="Issue Date" dataDxfId="17"/>
    <tableColumn id="3" xr3:uid="{81BFA4E0-2D8F-40AB-AE56-C5F17FA4F62F}" name="Borrower ID" dataDxfId="16"/>
    <tableColumn id="4" xr3:uid="{1ABC0003-55D8-4BC6-8EB1-DC7167B1A441}" name="State" dataDxfId="15"/>
    <tableColumn id="5" xr3:uid="{1C0F87BC-9A6B-4C10-953B-3E0CCAD73824}" name="Loan Amount" dataDxfId="14"/>
    <tableColumn id="21" xr3:uid="{1B7BFEF9-CD46-45D9-B75C-1D66F887A78A}" name="Corrected Interested Rate" dataDxfId="13">
      <calculatedColumnFormula>Table1[[#This Row],[Interest Rate]]/100</calculatedColumnFormula>
    </tableColumn>
    <tableColumn id="6" xr3:uid="{1E65E419-F973-4E5A-B239-79CDEDC1D513}" name="Interest Rate" dataDxfId="12"/>
    <tableColumn id="7" xr3:uid="{16D36F3D-6035-4FDC-8119-3769DE0DF339}" name="Term (Months)" dataDxfId="11"/>
    <tableColumn id="8" xr3:uid="{5A5F5383-28F4-448B-8626-0AADAF44FF53}" name="Loan Status" dataDxfId="10"/>
    <tableColumn id="9" xr3:uid="{27FDCC97-011A-426A-947B-F458D84501BA}" name="Loan Grade" dataDxfId="9"/>
    <tableColumn id="10" xr3:uid="{C9C8ADB1-6650-41C8-8D9F-0E79055B22B1}" name="Loan Intent" dataDxfId="8"/>
    <tableColumn id="11" xr3:uid="{C1D41273-239A-4777-8ED5-C170AD12B3C6}" name="Annual Income" dataDxfId="7"/>
    <tableColumn id="12" xr3:uid="{AEB997BE-B558-4A88-9E1A-B1B5C43C4112}" name="Home Ownership" dataDxfId="6"/>
    <tableColumn id="13" xr3:uid="{ED783F39-3C57-4D2D-BF32-3C54B183BF70}" name="Debt to Income(DTI)"/>
    <tableColumn id="14" xr3:uid="{BD361C50-D89E-4556-AA2A-46D9DAE274F4}" name="Loan-to-value(LTV)"/>
    <tableColumn id="17" xr3:uid="{777CC53D-45F7-4017-9AFD-FC1E9685BE37}" name="Expected Monthly Payments" dataDxfId="5">
      <calculatedColumnFormula>ABS(PMT(Table1[[#This Row],[Corrected Interested Rate]]/12,Table1[[#This Row],[Term (Months)]],-Table1[[#This Row],[Loan Amount]]))</calculatedColumnFormula>
    </tableColumn>
    <tableColumn id="18" xr3:uid="{1CE1D37C-3733-42C3-8E19-D102074E55F3}" name="Total expected Payments" dataDxfId="4">
      <calculatedColumnFormula>Table1[[#This Row],[Expected Monthly Payments]]*Table1[[#This Row],[Months on Book(age Loan)]]</calculatedColumnFormula>
    </tableColumn>
    <tableColumn id="15" xr3:uid="{190718DB-319D-419C-A3DB-78919FFFDAD5}" name="Total Payments Received" dataDxfId="3"/>
    <tableColumn id="16" xr3:uid="{9281AD3C-C42D-4E1D-AF15-10B6C02CF80F}" name="Recovery Amount" dataDxfId="2"/>
    <tableColumn id="19" xr3:uid="{1C32C17A-624D-4DCD-A4FC-4514415BC671}" name="Months on Book(age Loan)" dataDxfId="1">
      <calculatedColumnFormula>DATEDIF(Table1[[#This Row],[Issue Date]],TODAY(),"m")</calculatedColumnFormula>
    </tableColumn>
    <tableColumn id="20" xr3:uid="{EBB1F18E-8749-4A33-9195-4E7090F93CB0}" name="Profit/Loss for Each Loan" dataDxfId="0">
      <calculatedColumnFormula>Table1[[#This Row],[Total Payments Received]]+(Table1[[#This Row],[Loan Amount]]*'What-IF Analysis'!$B$8)-Table1[[#This Row],[Loan Amount]]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9C0D-6843-4EF9-BDE4-FB212EEA4C06}">
  <dimension ref="A1:U1001"/>
  <sheetViews>
    <sheetView tabSelected="1" topLeftCell="L1" workbookViewId="0">
      <selection activeCell="Q20" sqref="Q20"/>
    </sheetView>
  </sheetViews>
  <sheetFormatPr defaultRowHeight="14.4" x14ac:dyDescent="0.3"/>
  <cols>
    <col min="1" max="1" width="9.21875" style="2" customWidth="1"/>
    <col min="2" max="2" width="11.44140625" style="1" customWidth="1"/>
    <col min="3" max="3" width="12.88671875" style="2" customWidth="1"/>
    <col min="4" max="4" width="7.21875" style="3" customWidth="1"/>
    <col min="5" max="5" width="14.33203125" style="4" customWidth="1"/>
    <col min="6" max="6" width="14.33203125" style="9" customWidth="1"/>
    <col min="7" max="7" width="13.5546875" style="2" customWidth="1"/>
    <col min="8" max="8" width="15.5546875" style="2" customWidth="1"/>
    <col min="9" max="9" width="16" style="3" bestFit="1" customWidth="1"/>
    <col min="10" max="10" width="12.44140625" style="3" customWidth="1"/>
    <col min="11" max="11" width="17.21875" style="3" bestFit="1" customWidth="1"/>
    <col min="12" max="12" width="15.6640625" style="4" customWidth="1"/>
    <col min="13" max="13" width="17.33203125" style="3" customWidth="1"/>
    <col min="14" max="14" width="6" bestFit="1" customWidth="1"/>
    <col min="15" max="15" width="6.33203125" bestFit="1" customWidth="1"/>
    <col min="16" max="16" width="27.77734375" bestFit="1" customWidth="1"/>
    <col min="17" max="17" width="27.77734375" customWidth="1"/>
    <col min="18" max="18" width="23.88671875" style="4" customWidth="1"/>
    <col min="19" max="19" width="18" style="4" customWidth="1"/>
    <col min="20" max="20" width="26.44140625" style="2" bestFit="1" customWidth="1"/>
    <col min="21" max="21" width="24.5546875" style="2" bestFit="1" customWidth="1"/>
  </cols>
  <sheetData>
    <row r="1" spans="1:21" x14ac:dyDescent="0.3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9" t="s">
        <v>2077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t="s">
        <v>2046</v>
      </c>
      <c r="O1" t="s">
        <v>2047</v>
      </c>
      <c r="P1" t="s">
        <v>2075</v>
      </c>
      <c r="Q1" t="s">
        <v>2076</v>
      </c>
      <c r="R1" s="4" t="s">
        <v>12</v>
      </c>
      <c r="S1" s="4" t="s">
        <v>13</v>
      </c>
      <c r="T1" s="2" t="s">
        <v>2044</v>
      </c>
      <c r="U1" s="2" t="s">
        <v>2045</v>
      </c>
    </row>
    <row r="2" spans="1:21" x14ac:dyDescent="0.3">
      <c r="A2" s="2" t="s">
        <v>14</v>
      </c>
      <c r="B2" s="1">
        <v>45057</v>
      </c>
      <c r="C2" s="2" t="s">
        <v>15</v>
      </c>
      <c r="D2" s="3" t="s">
        <v>16</v>
      </c>
      <c r="E2" s="4">
        <v>23180</v>
      </c>
      <c r="F2" s="9">
        <f>Table1[[#This Row],[Interest Rate]]/100</f>
        <v>0.10099999999999999</v>
      </c>
      <c r="G2" s="2">
        <v>10.1</v>
      </c>
      <c r="H2" s="2">
        <v>60</v>
      </c>
      <c r="I2" s="3" t="s">
        <v>17</v>
      </c>
      <c r="J2" s="3" t="s">
        <v>18</v>
      </c>
      <c r="K2" s="3" t="s">
        <v>19</v>
      </c>
      <c r="L2" s="4">
        <v>41676</v>
      </c>
      <c r="M2" s="3" t="s">
        <v>20</v>
      </c>
      <c r="N2">
        <v>0.24</v>
      </c>
      <c r="O2">
        <v>0.82</v>
      </c>
      <c r="P2" s="8">
        <f>ABS(PMT(Table1[[#This Row],[Corrected Interested Rate]]/12,Table1[[#This Row],[Term (Months)]],-Table1[[#This Row],[Loan Amount]]))</f>
        <v>493.64782205368624</v>
      </c>
      <c r="Q2" s="8">
        <f ca="1">Table1[[#This Row],[Expected Monthly Payments]]*Table1[[#This Row],[Months on Book(age Loan)]]</f>
        <v>13822.139017503214</v>
      </c>
      <c r="R2" s="4">
        <v>25521.18</v>
      </c>
      <c r="S2" s="4">
        <v>0</v>
      </c>
      <c r="T2" s="2">
        <f ca="1">DATEDIF(Table1[[#This Row],[Issue Date]],TODAY(),"m")</f>
        <v>28</v>
      </c>
      <c r="U2" s="2">
        <f>Table1[[#This Row],[Total Payments Received]]+(Table1[[#This Row],[Loan Amount]]*'What-IF Analysis'!$B$8)-Table1[[#This Row],[Loan Amount]]</f>
        <v>8406.6019299303734</v>
      </c>
    </row>
    <row r="3" spans="1:21" x14ac:dyDescent="0.3">
      <c r="A3" s="2" t="s">
        <v>21</v>
      </c>
      <c r="B3" s="1">
        <v>45241</v>
      </c>
      <c r="C3" s="2" t="s">
        <v>22</v>
      </c>
      <c r="D3" s="3" t="s">
        <v>23</v>
      </c>
      <c r="E3" s="4">
        <v>32896</v>
      </c>
      <c r="F3" s="9">
        <f>Table1[[#This Row],[Interest Rate]]/100</f>
        <v>0.20600000000000002</v>
      </c>
      <c r="G3" s="2">
        <v>20.6</v>
      </c>
      <c r="H3" s="2">
        <v>36</v>
      </c>
      <c r="I3" s="3" t="s">
        <v>24</v>
      </c>
      <c r="J3" s="3" t="s">
        <v>25</v>
      </c>
      <c r="K3" s="3" t="s">
        <v>26</v>
      </c>
      <c r="L3" s="4">
        <v>34434</v>
      </c>
      <c r="M3" s="3" t="s">
        <v>27</v>
      </c>
      <c r="N3">
        <v>0.47</v>
      </c>
      <c r="O3">
        <v>0.59</v>
      </c>
      <c r="P3" s="8">
        <f>ABS(PMT(Table1[[#This Row],[Corrected Interested Rate]]/12,Table1[[#This Row],[Term (Months)]],-Table1[[#This Row],[Loan Amount]]))</f>
        <v>1232.6132666441697</v>
      </c>
      <c r="Q3" s="8">
        <f ca="1">Table1[[#This Row],[Expected Monthly Payments]]*Table1[[#This Row],[Months on Book(age Loan)]]</f>
        <v>27117.491866171735</v>
      </c>
      <c r="R3" s="4">
        <v>9222.59</v>
      </c>
      <c r="S3" s="4">
        <v>0</v>
      </c>
      <c r="T3" s="2">
        <f ca="1">DATEDIF(Table1[[#This Row],[Issue Date]],TODAY(),"m")</f>
        <v>22</v>
      </c>
      <c r="U3" s="2">
        <f>Table1[[#This Row],[Total Payments Received]]+(Table1[[#This Row],[Loan Amount]]*'What-IF Analysis'!$B$8)-Table1[[#This Row],[Loan Amount]]</f>
        <v>-15065.639516523312</v>
      </c>
    </row>
    <row r="4" spans="1:21" x14ac:dyDescent="0.3">
      <c r="A4" s="2" t="s">
        <v>28</v>
      </c>
      <c r="B4" s="1">
        <v>44318</v>
      </c>
      <c r="C4" s="2" t="s">
        <v>29</v>
      </c>
      <c r="D4" s="3" t="s">
        <v>23</v>
      </c>
      <c r="E4" s="4">
        <v>13875</v>
      </c>
      <c r="F4" s="9">
        <f>Table1[[#This Row],[Interest Rate]]/100</f>
        <v>0.215</v>
      </c>
      <c r="G4" s="2">
        <v>21.5</v>
      </c>
      <c r="H4" s="2">
        <v>36</v>
      </c>
      <c r="I4" s="3" t="s">
        <v>24</v>
      </c>
      <c r="J4" s="3" t="s">
        <v>18</v>
      </c>
      <c r="K4" s="3" t="s">
        <v>30</v>
      </c>
      <c r="L4" s="4">
        <v>79810</v>
      </c>
      <c r="M4" s="3" t="s">
        <v>31</v>
      </c>
      <c r="N4">
        <v>0.33</v>
      </c>
      <c r="O4">
        <v>0.7</v>
      </c>
      <c r="P4" s="8">
        <f>ABS(PMT(Table1[[#This Row],[Corrected Interested Rate]]/12,Table1[[#This Row],[Term (Months)]],-Table1[[#This Row],[Loan Amount]]))</f>
        <v>526.310297853924</v>
      </c>
      <c r="Q4" s="8">
        <f ca="1">Table1[[#This Row],[Expected Monthly Payments]]*Table1[[#This Row],[Months on Book(age Loan)]]</f>
        <v>27368.135488404048</v>
      </c>
      <c r="R4" s="4">
        <v>2689.37</v>
      </c>
      <c r="S4" s="4">
        <v>0</v>
      </c>
      <c r="T4" s="2">
        <f ca="1">DATEDIF(Table1[[#This Row],[Issue Date]],TODAY(),"m")</f>
        <v>52</v>
      </c>
      <c r="U4" s="2">
        <f>Table1[[#This Row],[Total Payments Received]]+(Table1[[#This Row],[Loan Amount]]*'What-IF Analysis'!$B$8)-Table1[[#This Row],[Loan Amount]]</f>
        <v>-7555.0118258074226</v>
      </c>
    </row>
    <row r="5" spans="1:21" x14ac:dyDescent="0.3">
      <c r="A5" s="2" t="s">
        <v>32</v>
      </c>
      <c r="B5" s="1">
        <v>44663</v>
      </c>
      <c r="C5" s="2" t="s">
        <v>33</v>
      </c>
      <c r="D5" s="3" t="s">
        <v>16</v>
      </c>
      <c r="E5" s="4">
        <v>2622</v>
      </c>
      <c r="F5" s="9">
        <f>Table1[[#This Row],[Interest Rate]]/100</f>
        <v>0.14899999999999999</v>
      </c>
      <c r="G5" s="2">
        <v>14.9</v>
      </c>
      <c r="H5" s="2">
        <v>60</v>
      </c>
      <c r="I5" s="3" t="s">
        <v>17</v>
      </c>
      <c r="J5" s="3" t="s">
        <v>34</v>
      </c>
      <c r="K5" s="3" t="s">
        <v>35</v>
      </c>
      <c r="L5" s="4">
        <v>133361</v>
      </c>
      <c r="M5" s="3" t="s">
        <v>20</v>
      </c>
      <c r="N5">
        <v>0.17</v>
      </c>
      <c r="O5">
        <v>0.87</v>
      </c>
      <c r="P5" s="8">
        <f>ABS(PMT(Table1[[#This Row],[Corrected Interested Rate]]/12,Table1[[#This Row],[Term (Months)]],-Table1[[#This Row],[Loan Amount]]))</f>
        <v>62.239649241961615</v>
      </c>
      <c r="Q5" s="8">
        <f ca="1">Table1[[#This Row],[Expected Monthly Payments]]*Table1[[#This Row],[Months on Book(age Loan)]]</f>
        <v>2551.8256189204262</v>
      </c>
      <c r="R5" s="4">
        <v>3012.68</v>
      </c>
      <c r="S5" s="4">
        <v>0</v>
      </c>
      <c r="T5" s="2">
        <f ca="1">DATEDIF(Table1[[#This Row],[Issue Date]],TODAY(),"m")</f>
        <v>41</v>
      </c>
      <c r="U5" s="2">
        <f>Table1[[#This Row],[Total Payments Received]]+(Table1[[#This Row],[Loan Amount]]*'What-IF Analysis'!$B$8)-Table1[[#This Row],[Loan Amount]]</f>
        <v>1076.7687101068782</v>
      </c>
    </row>
    <row r="6" spans="1:21" x14ac:dyDescent="0.3">
      <c r="A6" s="2" t="s">
        <v>36</v>
      </c>
      <c r="B6" s="1">
        <v>44527</v>
      </c>
      <c r="C6" s="2" t="s">
        <v>37</v>
      </c>
      <c r="D6" s="3" t="s">
        <v>38</v>
      </c>
      <c r="E6" s="4">
        <v>17725</v>
      </c>
      <c r="F6" s="9">
        <f>Table1[[#This Row],[Interest Rate]]/100</f>
        <v>0.127</v>
      </c>
      <c r="G6" s="2">
        <v>12.7</v>
      </c>
      <c r="H6" s="2">
        <v>36</v>
      </c>
      <c r="I6" s="3" t="s">
        <v>17</v>
      </c>
      <c r="J6" s="3" t="s">
        <v>39</v>
      </c>
      <c r="K6" s="3" t="s">
        <v>35</v>
      </c>
      <c r="L6" s="4">
        <v>148696</v>
      </c>
      <c r="M6" s="3" t="s">
        <v>20</v>
      </c>
      <c r="N6">
        <v>0.16</v>
      </c>
      <c r="O6">
        <v>0.79</v>
      </c>
      <c r="P6" s="8">
        <f>ABS(PMT(Table1[[#This Row],[Corrected Interested Rate]]/12,Table1[[#This Row],[Term (Months)]],-Table1[[#This Row],[Loan Amount]]))</f>
        <v>594.66727976468576</v>
      </c>
      <c r="Q6" s="8">
        <f ca="1">Table1[[#This Row],[Expected Monthly Payments]]*Table1[[#This Row],[Months on Book(age Loan)]]</f>
        <v>26760.02758941086</v>
      </c>
      <c r="R6" s="4">
        <v>19976.080000000002</v>
      </c>
      <c r="S6" s="4">
        <v>0</v>
      </c>
      <c r="T6" s="2">
        <f ca="1">DATEDIF(Table1[[#This Row],[Issue Date]],TODAY(),"m")</f>
        <v>45</v>
      </c>
      <c r="U6" s="2">
        <f>Table1[[#This Row],[Total Payments Received]]+(Table1[[#This Row],[Loan Amount]]*'What-IF Analysis'!$B$8)-Table1[[#This Row],[Loan Amount]]</f>
        <v>6889.1129468514191</v>
      </c>
    </row>
    <row r="7" spans="1:21" x14ac:dyDescent="0.3">
      <c r="A7" s="2" t="s">
        <v>40</v>
      </c>
      <c r="B7" s="1">
        <v>44284</v>
      </c>
      <c r="C7" s="2" t="s">
        <v>41</v>
      </c>
      <c r="D7" s="3" t="s">
        <v>38</v>
      </c>
      <c r="E7" s="4">
        <v>16646</v>
      </c>
      <c r="F7" s="9">
        <f>Table1[[#This Row],[Interest Rate]]/100</f>
        <v>0.14000000000000001</v>
      </c>
      <c r="G7" s="2">
        <v>14</v>
      </c>
      <c r="H7" s="2">
        <v>36</v>
      </c>
      <c r="I7" s="3" t="s">
        <v>17</v>
      </c>
      <c r="J7" s="3" t="s">
        <v>18</v>
      </c>
      <c r="K7" s="3" t="s">
        <v>35</v>
      </c>
      <c r="L7" s="4">
        <v>124636</v>
      </c>
      <c r="M7" s="3" t="s">
        <v>31</v>
      </c>
      <c r="N7">
        <v>0.33</v>
      </c>
      <c r="O7">
        <v>0.69</v>
      </c>
      <c r="P7" s="8">
        <f>ABS(PMT(Table1[[#This Row],[Corrected Interested Rate]]/12,Table1[[#This Row],[Term (Months)]],-Table1[[#This Row],[Loan Amount]]))</f>
        <v>568.92082495209445</v>
      </c>
      <c r="Q7" s="8">
        <f ca="1">Table1[[#This Row],[Expected Monthly Payments]]*Table1[[#This Row],[Months on Book(age Loan)]]</f>
        <v>30152.803722461005</v>
      </c>
      <c r="R7" s="4">
        <v>18976.439999999999</v>
      </c>
      <c r="S7" s="4">
        <v>0</v>
      </c>
      <c r="T7" s="2">
        <f ca="1">DATEDIF(Table1[[#This Row],[Issue Date]],TODAY(),"m")</f>
        <v>53</v>
      </c>
      <c r="U7" s="2">
        <f>Table1[[#This Row],[Total Payments Received]]+(Table1[[#This Row],[Loan Amount]]*'What-IF Analysis'!$B$8)-Table1[[#This Row],[Loan Amount]]</f>
        <v>6686.1351443322274</v>
      </c>
    </row>
    <row r="8" spans="1:21" x14ac:dyDescent="0.3">
      <c r="A8" s="2" t="s">
        <v>42</v>
      </c>
      <c r="B8" s="1">
        <v>45068</v>
      </c>
      <c r="C8" s="2" t="s">
        <v>43</v>
      </c>
      <c r="D8" s="3" t="s">
        <v>44</v>
      </c>
      <c r="E8" s="4">
        <v>18029</v>
      </c>
      <c r="F8" s="9">
        <f>Table1[[#This Row],[Interest Rate]]/100</f>
        <v>9.5000000000000001E-2</v>
      </c>
      <c r="G8" s="2">
        <v>9.5</v>
      </c>
      <c r="H8" s="2">
        <v>60</v>
      </c>
      <c r="I8" s="3" t="s">
        <v>17</v>
      </c>
      <c r="J8" s="3" t="s">
        <v>25</v>
      </c>
      <c r="K8" s="3" t="s">
        <v>45</v>
      </c>
      <c r="L8" s="4">
        <v>34994</v>
      </c>
      <c r="M8" s="3" t="s">
        <v>20</v>
      </c>
      <c r="N8">
        <v>0.4</v>
      </c>
      <c r="O8">
        <v>0.8</v>
      </c>
      <c r="P8" s="8">
        <f>ABS(PMT(Table1[[#This Row],[Corrected Interested Rate]]/12,Table1[[#This Row],[Term (Months)]],-Table1[[#This Row],[Loan Amount]]))</f>
        <v>378.64255755286086</v>
      </c>
      <c r="Q8" s="8">
        <f ca="1">Table1[[#This Row],[Expected Monthly Payments]]*Table1[[#This Row],[Months on Book(age Loan)]]</f>
        <v>10223.349053927242</v>
      </c>
      <c r="R8" s="4">
        <v>19741.759999999998</v>
      </c>
      <c r="S8" s="4">
        <v>0</v>
      </c>
      <c r="T8" s="2">
        <f ca="1">DATEDIF(Table1[[#This Row],[Issue Date]],TODAY(),"m")</f>
        <v>27</v>
      </c>
      <c r="U8" s="2">
        <f>Table1[[#This Row],[Total Payments Received]]+(Table1[[#This Row],[Loan Amount]]*'What-IF Analysis'!$B$8)-Table1[[#This Row],[Loan Amount]]</f>
        <v>6430.3394639652579</v>
      </c>
    </row>
    <row r="9" spans="1:21" x14ac:dyDescent="0.3">
      <c r="A9" s="2" t="s">
        <v>46</v>
      </c>
      <c r="B9" s="1">
        <v>44327</v>
      </c>
      <c r="C9" s="2" t="s">
        <v>47</v>
      </c>
      <c r="D9" s="3" t="s">
        <v>48</v>
      </c>
      <c r="E9" s="4">
        <v>30402</v>
      </c>
      <c r="F9" s="9">
        <f>Table1[[#This Row],[Interest Rate]]/100</f>
        <v>0.22800000000000001</v>
      </c>
      <c r="G9" s="2">
        <v>22.8</v>
      </c>
      <c r="H9" s="2">
        <v>36</v>
      </c>
      <c r="I9" s="3" t="s">
        <v>24</v>
      </c>
      <c r="J9" s="3" t="s">
        <v>18</v>
      </c>
      <c r="K9" s="3" t="s">
        <v>19</v>
      </c>
      <c r="L9" s="4">
        <v>34234</v>
      </c>
      <c r="M9" s="3" t="s">
        <v>31</v>
      </c>
      <c r="N9">
        <v>0.41</v>
      </c>
      <c r="O9">
        <v>0.55000000000000004</v>
      </c>
      <c r="P9" s="8">
        <f>ABS(PMT(Table1[[#This Row],[Corrected Interested Rate]]/12,Table1[[#This Row],[Term (Months)]],-Table1[[#This Row],[Loan Amount]]))</f>
        <v>1173.6861811164752</v>
      </c>
      <c r="Q9" s="8">
        <f ca="1">Table1[[#This Row],[Expected Monthly Payments]]*Table1[[#This Row],[Months on Book(age Loan)]]</f>
        <v>61031.681418056709</v>
      </c>
      <c r="R9" s="4">
        <v>3813.31</v>
      </c>
      <c r="S9" s="4">
        <v>0</v>
      </c>
      <c r="T9" s="2">
        <f ca="1">DATEDIF(Table1[[#This Row],[Issue Date]],TODAY(),"m")</f>
        <v>52</v>
      </c>
      <c r="U9" s="2">
        <f>Table1[[#This Row],[Total Payments Received]]+(Table1[[#This Row],[Loan Amount]]*'What-IF Analysis'!$B$8)-Table1[[#This Row],[Loan Amount]]</f>
        <v>-18633.51495626647</v>
      </c>
    </row>
    <row r="10" spans="1:21" x14ac:dyDescent="0.3">
      <c r="A10" s="2" t="s">
        <v>49</v>
      </c>
      <c r="B10" s="1">
        <v>44966</v>
      </c>
      <c r="C10" s="2" t="s">
        <v>50</v>
      </c>
      <c r="D10" s="3" t="s">
        <v>51</v>
      </c>
      <c r="E10" s="4">
        <v>5263</v>
      </c>
      <c r="F10" s="9">
        <f>Table1[[#This Row],[Interest Rate]]/100</f>
        <v>0.14000000000000001</v>
      </c>
      <c r="G10" s="2">
        <v>14</v>
      </c>
      <c r="H10" s="2">
        <v>36</v>
      </c>
      <c r="I10" s="3" t="s">
        <v>24</v>
      </c>
      <c r="J10" s="3" t="s">
        <v>25</v>
      </c>
      <c r="K10" s="3" t="s">
        <v>30</v>
      </c>
      <c r="L10" s="4">
        <v>99300</v>
      </c>
      <c r="M10" s="3" t="s">
        <v>31</v>
      </c>
      <c r="N10">
        <v>0.21</v>
      </c>
      <c r="O10">
        <v>0.68</v>
      </c>
      <c r="P10" s="8">
        <f>ABS(PMT(Table1[[#This Row],[Corrected Interested Rate]]/12,Table1[[#This Row],[Term (Months)]],-Table1[[#This Row],[Loan Amount]]))</f>
        <v>179.87686541648884</v>
      </c>
      <c r="Q10" s="8">
        <f ca="1">Table1[[#This Row],[Expected Monthly Payments]]*Table1[[#This Row],[Months on Book(age Loan)]]</f>
        <v>5576.1828279111542</v>
      </c>
      <c r="R10" s="4">
        <v>885.74</v>
      </c>
      <c r="S10" s="4">
        <v>0</v>
      </c>
      <c r="T10" s="2">
        <f ca="1">DATEDIF(Table1[[#This Row],[Issue Date]],TODAY(),"m")</f>
        <v>31</v>
      </c>
      <c r="U10" s="2">
        <f>Table1[[#This Row],[Total Payments Received]]+(Table1[[#This Row],[Loan Amount]]*'What-IF Analysis'!$B$8)-Table1[[#This Row],[Loan Amount]]</f>
        <v>-3000.1109224666279</v>
      </c>
    </row>
    <row r="11" spans="1:21" x14ac:dyDescent="0.3">
      <c r="A11" s="2" t="s">
        <v>52</v>
      </c>
      <c r="B11" s="1">
        <v>44540</v>
      </c>
      <c r="C11" s="2" t="s">
        <v>53</v>
      </c>
      <c r="D11" s="3" t="s">
        <v>54</v>
      </c>
      <c r="E11" s="4">
        <v>31987</v>
      </c>
      <c r="F11" s="9">
        <f>Table1[[#This Row],[Interest Rate]]/100</f>
        <v>0.22600000000000001</v>
      </c>
      <c r="G11" s="2">
        <v>22.6</v>
      </c>
      <c r="H11" s="2">
        <v>60</v>
      </c>
      <c r="I11" s="3" t="s">
        <v>24</v>
      </c>
      <c r="J11" s="3" t="s">
        <v>55</v>
      </c>
      <c r="K11" s="3" t="s">
        <v>19</v>
      </c>
      <c r="L11" s="4">
        <v>73949</v>
      </c>
      <c r="M11" s="3" t="s">
        <v>31</v>
      </c>
      <c r="N11">
        <v>0.18</v>
      </c>
      <c r="O11">
        <v>0.86</v>
      </c>
      <c r="P11" s="8">
        <f>ABS(PMT(Table1[[#This Row],[Corrected Interested Rate]]/12,Table1[[#This Row],[Term (Months)]],-Table1[[#This Row],[Loan Amount]]))</f>
        <v>894.39270249597689</v>
      </c>
      <c r="Q11" s="8">
        <f ca="1">Table1[[#This Row],[Expected Monthly Payments]]*Table1[[#This Row],[Months on Book(age Loan)]]</f>
        <v>40247.671612318962</v>
      </c>
      <c r="R11" s="4">
        <v>2113.92</v>
      </c>
      <c r="S11" s="4">
        <v>0</v>
      </c>
      <c r="T11" s="2">
        <f ca="1">DATEDIF(Table1[[#This Row],[Issue Date]],TODAY(),"m")</f>
        <v>45</v>
      </c>
      <c r="U11" s="2">
        <f>Table1[[#This Row],[Total Payments Received]]+(Table1[[#This Row],[Loan Amount]]*'What-IF Analysis'!$B$8)-Table1[[#This Row],[Loan Amount]]</f>
        <v>-21503.164069340688</v>
      </c>
    </row>
    <row r="12" spans="1:21" x14ac:dyDescent="0.3">
      <c r="A12" s="2" t="s">
        <v>56</v>
      </c>
      <c r="B12" s="1">
        <v>45002</v>
      </c>
      <c r="C12" s="2" t="s">
        <v>57</v>
      </c>
      <c r="D12" s="3" t="s">
        <v>23</v>
      </c>
      <c r="E12" s="4">
        <v>9646</v>
      </c>
      <c r="F12" s="9">
        <f>Table1[[#This Row],[Interest Rate]]/100</f>
        <v>7.0999999999999994E-2</v>
      </c>
      <c r="G12" s="2">
        <v>7.1</v>
      </c>
      <c r="H12" s="2">
        <v>60</v>
      </c>
      <c r="I12" s="3" t="s">
        <v>58</v>
      </c>
      <c r="J12" s="3" t="s">
        <v>25</v>
      </c>
      <c r="K12" s="3" t="s">
        <v>45</v>
      </c>
      <c r="L12" s="4">
        <v>67405</v>
      </c>
      <c r="M12" s="3" t="s">
        <v>31</v>
      </c>
      <c r="N12">
        <v>0.11</v>
      </c>
      <c r="O12">
        <v>0.6</v>
      </c>
      <c r="P12" s="8">
        <f>ABS(PMT(Table1[[#This Row],[Corrected Interested Rate]]/12,Table1[[#This Row],[Term (Months)]],-Table1[[#This Row],[Loan Amount]]))</f>
        <v>191.45778891343136</v>
      </c>
      <c r="Q12" s="8">
        <f ca="1">Table1[[#This Row],[Expected Monthly Payments]]*Table1[[#This Row],[Months on Book(age Loan)]]</f>
        <v>5743.7336674029411</v>
      </c>
      <c r="R12" s="4">
        <v>0</v>
      </c>
      <c r="S12" s="4">
        <v>0</v>
      </c>
      <c r="T12" s="2">
        <f ca="1">DATEDIF(Table1[[#This Row],[Issue Date]],TODAY(),"m")</f>
        <v>30</v>
      </c>
      <c r="U12" s="2">
        <f>Table1[[#This Row],[Total Payments Received]]+(Table1[[#This Row],[Loan Amount]]*'What-IF Analysis'!$B$8)-Table1[[#This Row],[Loan Amount]]</f>
        <v>-7121.9680786838489</v>
      </c>
    </row>
    <row r="13" spans="1:21" x14ac:dyDescent="0.3">
      <c r="A13" s="2" t="s">
        <v>59</v>
      </c>
      <c r="B13" s="1">
        <v>44582</v>
      </c>
      <c r="C13" s="2" t="s">
        <v>60</v>
      </c>
      <c r="D13" s="3" t="s">
        <v>44</v>
      </c>
      <c r="E13" s="4">
        <v>28529</v>
      </c>
      <c r="F13" s="9">
        <f>Table1[[#This Row],[Interest Rate]]/100</f>
        <v>0.248</v>
      </c>
      <c r="G13" s="2">
        <v>24.8</v>
      </c>
      <c r="H13" s="2">
        <v>60</v>
      </c>
      <c r="I13" s="3" t="s">
        <v>17</v>
      </c>
      <c r="J13" s="3" t="s">
        <v>55</v>
      </c>
      <c r="K13" s="3" t="s">
        <v>30</v>
      </c>
      <c r="L13" s="4">
        <v>64872</v>
      </c>
      <c r="M13" s="3" t="s">
        <v>31</v>
      </c>
      <c r="N13">
        <v>0.37</v>
      </c>
      <c r="O13">
        <v>0.57999999999999996</v>
      </c>
      <c r="P13" s="8">
        <f>ABS(PMT(Table1[[#This Row],[Corrected Interested Rate]]/12,Table1[[#This Row],[Term (Months)]],-Table1[[#This Row],[Loan Amount]]))</f>
        <v>834.02210363249776</v>
      </c>
      <c r="Q13" s="8">
        <f ca="1">Table1[[#This Row],[Expected Monthly Payments]]*Table1[[#This Row],[Months on Book(age Loan)]]</f>
        <v>35862.950456197403</v>
      </c>
      <c r="R13" s="4">
        <v>35604.19</v>
      </c>
      <c r="S13" s="4">
        <v>0</v>
      </c>
      <c r="T13" s="2">
        <f ca="1">DATEDIF(Table1[[#This Row],[Issue Date]],TODAY(),"m")</f>
        <v>43</v>
      </c>
      <c r="U13" s="2">
        <f>Table1[[#This Row],[Total Payments Received]]+(Table1[[#This Row],[Loan Amount]]*'What-IF Analysis'!$B$8)-Table1[[#This Row],[Loan Amount]]</f>
        <v>14540.264298489376</v>
      </c>
    </row>
    <row r="14" spans="1:21" x14ac:dyDescent="0.3">
      <c r="A14" s="2" t="s">
        <v>61</v>
      </c>
      <c r="B14" s="1">
        <v>45152</v>
      </c>
      <c r="C14" s="2" t="s">
        <v>62</v>
      </c>
      <c r="D14" s="3" t="s">
        <v>63</v>
      </c>
      <c r="E14" s="4">
        <v>12664</v>
      </c>
      <c r="F14" s="9">
        <f>Table1[[#This Row],[Interest Rate]]/100</f>
        <v>0.13900000000000001</v>
      </c>
      <c r="G14" s="2">
        <v>13.9</v>
      </c>
      <c r="H14" s="2">
        <v>36</v>
      </c>
      <c r="I14" s="3" t="s">
        <v>17</v>
      </c>
      <c r="J14" s="3" t="s">
        <v>18</v>
      </c>
      <c r="K14" s="3" t="s">
        <v>30</v>
      </c>
      <c r="L14" s="4">
        <v>72215</v>
      </c>
      <c r="M14" s="3" t="s">
        <v>27</v>
      </c>
      <c r="N14">
        <v>0.13</v>
      </c>
      <c r="O14">
        <v>0.93</v>
      </c>
      <c r="P14" s="8">
        <f>ABS(PMT(Table1[[#This Row],[Corrected Interested Rate]]/12,Table1[[#This Row],[Term (Months)]],-Table1[[#This Row],[Loan Amount]]))</f>
        <v>432.21067915614725</v>
      </c>
      <c r="Q14" s="8">
        <f ca="1">Table1[[#This Row],[Expected Monthly Payments]]*Table1[[#This Row],[Months on Book(age Loan)]]</f>
        <v>10805.266978903681</v>
      </c>
      <c r="R14" s="4">
        <v>14424.3</v>
      </c>
      <c r="S14" s="4">
        <v>0</v>
      </c>
      <c r="T14" s="2">
        <f ca="1">DATEDIF(Table1[[#This Row],[Issue Date]],TODAY(),"m")</f>
        <v>25</v>
      </c>
      <c r="U14" s="2">
        <f>Table1[[#This Row],[Total Payments Received]]+(Table1[[#This Row],[Loan Amount]]*'What-IF Analysis'!$B$8)-Table1[[#This Row],[Loan Amount]]</f>
        <v>5074.0404366107941</v>
      </c>
    </row>
    <row r="15" spans="1:21" x14ac:dyDescent="0.3">
      <c r="A15" s="2" t="s">
        <v>64</v>
      </c>
      <c r="B15" s="1">
        <v>44473</v>
      </c>
      <c r="C15" s="2" t="s">
        <v>65</v>
      </c>
      <c r="D15" s="3" t="s">
        <v>44</v>
      </c>
      <c r="E15" s="4">
        <v>36737</v>
      </c>
      <c r="F15" s="9">
        <f>Table1[[#This Row],[Interest Rate]]/100</f>
        <v>0.06</v>
      </c>
      <c r="G15" s="2">
        <v>6</v>
      </c>
      <c r="H15" s="2">
        <v>60</v>
      </c>
      <c r="I15" s="3" t="s">
        <v>17</v>
      </c>
      <c r="J15" s="3" t="s">
        <v>55</v>
      </c>
      <c r="K15" s="3" t="s">
        <v>26</v>
      </c>
      <c r="L15" s="4">
        <v>53185</v>
      </c>
      <c r="M15" s="3" t="s">
        <v>31</v>
      </c>
      <c r="N15">
        <v>0.27</v>
      </c>
      <c r="O15">
        <v>0.59</v>
      </c>
      <c r="P15" s="8">
        <f>ABS(PMT(Table1[[#This Row],[Corrected Interested Rate]]/12,Table1[[#This Row],[Term (Months)]],-Table1[[#This Row],[Loan Amount]]))</f>
        <v>710.22912978659326</v>
      </c>
      <c r="Q15" s="8">
        <f ca="1">Table1[[#This Row],[Expected Monthly Payments]]*Table1[[#This Row],[Months on Book(age Loan)]]</f>
        <v>33380.769099969883</v>
      </c>
      <c r="R15" s="4">
        <v>38941.22</v>
      </c>
      <c r="S15" s="4">
        <v>0</v>
      </c>
      <c r="T15" s="2">
        <f ca="1">DATEDIF(Table1[[#This Row],[Issue Date]],TODAY(),"m")</f>
        <v>47</v>
      </c>
      <c r="U15" s="2">
        <f>Table1[[#This Row],[Total Payments Received]]+(Table1[[#This Row],[Loan Amount]]*'What-IF Analysis'!$B$8)-Table1[[#This Row],[Loan Amount]]</f>
        <v>11817.050260563075</v>
      </c>
    </row>
    <row r="16" spans="1:21" x14ac:dyDescent="0.3">
      <c r="A16" s="2" t="s">
        <v>66</v>
      </c>
      <c r="B16" s="1">
        <v>44656</v>
      </c>
      <c r="C16" s="2" t="s">
        <v>67</v>
      </c>
      <c r="D16" s="3" t="s">
        <v>63</v>
      </c>
      <c r="E16" s="4">
        <v>36796</v>
      </c>
      <c r="F16" s="9">
        <f>Table1[[#This Row],[Interest Rate]]/100</f>
        <v>5.7999999999999996E-2</v>
      </c>
      <c r="G16" s="2">
        <v>5.8</v>
      </c>
      <c r="H16" s="2">
        <v>60</v>
      </c>
      <c r="I16" s="3" t="s">
        <v>24</v>
      </c>
      <c r="J16" s="3" t="s">
        <v>18</v>
      </c>
      <c r="K16" s="3" t="s">
        <v>19</v>
      </c>
      <c r="L16" s="4">
        <v>73442</v>
      </c>
      <c r="M16" s="3" t="s">
        <v>27</v>
      </c>
      <c r="N16">
        <v>0.34</v>
      </c>
      <c r="O16">
        <v>0.62</v>
      </c>
      <c r="P16" s="8">
        <f>ABS(PMT(Table1[[#This Row],[Corrected Interested Rate]]/12,Table1[[#This Row],[Term (Months)]],-Table1[[#This Row],[Loan Amount]]))</f>
        <v>707.95285822338928</v>
      </c>
      <c r="Q16" s="8">
        <f ca="1">Table1[[#This Row],[Expected Monthly Payments]]*Table1[[#This Row],[Months on Book(age Loan)]]</f>
        <v>29026.067187158962</v>
      </c>
      <c r="R16" s="4">
        <v>13503.79</v>
      </c>
      <c r="S16" s="4">
        <v>0</v>
      </c>
      <c r="T16" s="2">
        <f ca="1">DATEDIF(Table1[[#This Row],[Issue Date]],TODAY(),"m")</f>
        <v>41</v>
      </c>
      <c r="U16" s="2">
        <f>Table1[[#This Row],[Total Payments Received]]+(Table1[[#This Row],[Loan Amount]]*'What-IF Analysis'!$B$8)-Table1[[#This Row],[Loan Amount]]</f>
        <v>-13663.94143512864</v>
      </c>
    </row>
    <row r="17" spans="1:21" x14ac:dyDescent="0.3">
      <c r="A17" s="2" t="s">
        <v>68</v>
      </c>
      <c r="B17" s="1">
        <v>44218</v>
      </c>
      <c r="C17" s="2" t="s">
        <v>69</v>
      </c>
      <c r="D17" s="3" t="s">
        <v>70</v>
      </c>
      <c r="E17" s="4">
        <v>25027</v>
      </c>
      <c r="F17" s="9">
        <f>Table1[[#This Row],[Interest Rate]]/100</f>
        <v>0.19899999999999998</v>
      </c>
      <c r="G17" s="2">
        <v>19.899999999999999</v>
      </c>
      <c r="H17" s="2">
        <v>36</v>
      </c>
      <c r="I17" s="3" t="s">
        <v>17</v>
      </c>
      <c r="J17" s="3" t="s">
        <v>71</v>
      </c>
      <c r="K17" s="3" t="s">
        <v>19</v>
      </c>
      <c r="L17" s="4">
        <v>81759</v>
      </c>
      <c r="M17" s="3" t="s">
        <v>31</v>
      </c>
      <c r="N17">
        <v>0.47</v>
      </c>
      <c r="O17">
        <v>0.94</v>
      </c>
      <c r="P17" s="8">
        <f>ABS(PMT(Table1[[#This Row],[Corrected Interested Rate]]/12,Table1[[#This Row],[Term (Months)]],-Table1[[#This Row],[Loan Amount]]))</f>
        <v>928.81829886778678</v>
      </c>
      <c r="Q17" s="8">
        <f ca="1">Table1[[#This Row],[Expected Monthly Payments]]*Table1[[#This Row],[Months on Book(age Loan)]]</f>
        <v>51085.006437728276</v>
      </c>
      <c r="R17" s="4">
        <v>30007.37</v>
      </c>
      <c r="S17" s="4">
        <v>0</v>
      </c>
      <c r="T17" s="2">
        <f ca="1">DATEDIF(Table1[[#This Row],[Issue Date]],TODAY(),"m")</f>
        <v>55</v>
      </c>
      <c r="U17" s="2">
        <f>Table1[[#This Row],[Total Payments Received]]+(Table1[[#This Row],[Loan Amount]]*'What-IF Analysis'!$B$8)-Table1[[#This Row],[Loan Amount]]</f>
        <v>11529.089354631898</v>
      </c>
    </row>
    <row r="18" spans="1:21" x14ac:dyDescent="0.3">
      <c r="A18" s="2" t="s">
        <v>72</v>
      </c>
      <c r="B18" s="1">
        <v>44449</v>
      </c>
      <c r="C18" s="2" t="s">
        <v>73</v>
      </c>
      <c r="D18" s="3" t="s">
        <v>74</v>
      </c>
      <c r="E18" s="4">
        <v>30373</v>
      </c>
      <c r="F18" s="9">
        <f>Table1[[#This Row],[Interest Rate]]/100</f>
        <v>0.182</v>
      </c>
      <c r="G18" s="2">
        <v>18.2</v>
      </c>
      <c r="H18" s="2">
        <v>60</v>
      </c>
      <c r="I18" s="3" t="s">
        <v>24</v>
      </c>
      <c r="J18" s="3" t="s">
        <v>18</v>
      </c>
      <c r="K18" s="3" t="s">
        <v>26</v>
      </c>
      <c r="L18" s="4">
        <v>71153</v>
      </c>
      <c r="M18" s="3" t="s">
        <v>20</v>
      </c>
      <c r="N18">
        <v>0.22</v>
      </c>
      <c r="O18">
        <v>0.83</v>
      </c>
      <c r="P18" s="8">
        <f>ABS(PMT(Table1[[#This Row],[Corrected Interested Rate]]/12,Table1[[#This Row],[Term (Months)]],-Table1[[#This Row],[Loan Amount]]))</f>
        <v>774.58294933493835</v>
      </c>
      <c r="Q18" s="8">
        <f ca="1">Table1[[#This Row],[Expected Monthly Payments]]*Table1[[#This Row],[Months on Book(age Loan)]]</f>
        <v>37179.981568077041</v>
      </c>
      <c r="R18" s="4">
        <v>8244.83</v>
      </c>
      <c r="S18" s="4">
        <v>0</v>
      </c>
      <c r="T18" s="2">
        <f ca="1">DATEDIF(Table1[[#This Row],[Issue Date]],TODAY(),"m")</f>
        <v>48</v>
      </c>
      <c r="U18" s="2">
        <f>Table1[[#This Row],[Total Payments Received]]+(Table1[[#This Row],[Loan Amount]]*'What-IF Analysis'!$B$8)-Table1[[#This Row],[Loan Amount]]</f>
        <v>-14180.583275333251</v>
      </c>
    </row>
    <row r="19" spans="1:21" x14ac:dyDescent="0.3">
      <c r="A19" s="2" t="s">
        <v>75</v>
      </c>
      <c r="B19" s="1">
        <v>44944</v>
      </c>
      <c r="C19" s="2" t="s">
        <v>76</v>
      </c>
      <c r="D19" s="3" t="s">
        <v>16</v>
      </c>
      <c r="E19" s="4">
        <v>37397</v>
      </c>
      <c r="F19" s="9">
        <f>Table1[[#This Row],[Interest Rate]]/100</f>
        <v>0.21</v>
      </c>
      <c r="G19" s="2">
        <v>21</v>
      </c>
      <c r="H19" s="2">
        <v>60</v>
      </c>
      <c r="I19" s="3" t="s">
        <v>17</v>
      </c>
      <c r="J19" s="3" t="s">
        <v>71</v>
      </c>
      <c r="K19" s="3" t="s">
        <v>35</v>
      </c>
      <c r="L19" s="4">
        <v>107535</v>
      </c>
      <c r="M19" s="3" t="s">
        <v>27</v>
      </c>
      <c r="N19">
        <v>0.2</v>
      </c>
      <c r="O19">
        <v>0.81</v>
      </c>
      <c r="P19" s="8">
        <f>ABS(PMT(Table1[[#This Row],[Corrected Interested Rate]]/12,Table1[[#This Row],[Term (Months)]],-Table1[[#This Row],[Loan Amount]]))</f>
        <v>1011.7144966542766</v>
      </c>
      <c r="Q19" s="8">
        <f ca="1">Table1[[#This Row],[Expected Monthly Payments]]*Table1[[#This Row],[Months on Book(age Loan)]]</f>
        <v>31363.149396282573</v>
      </c>
      <c r="R19" s="4">
        <v>45250.37</v>
      </c>
      <c r="S19" s="4">
        <v>0</v>
      </c>
      <c r="T19" s="2">
        <f ca="1">DATEDIF(Table1[[#This Row],[Issue Date]],TODAY(),"m")</f>
        <v>31</v>
      </c>
      <c r="U19" s="2">
        <f>Table1[[#This Row],[Total Payments Received]]+(Table1[[#This Row],[Loan Amount]]*'What-IF Analysis'!$B$8)-Table1[[#This Row],[Loan Amount]]</f>
        <v>17638.899935876027</v>
      </c>
    </row>
    <row r="20" spans="1:21" x14ac:dyDescent="0.3">
      <c r="A20" s="2" t="s">
        <v>77</v>
      </c>
      <c r="B20" s="1">
        <v>45053</v>
      </c>
      <c r="C20" s="2" t="s">
        <v>78</v>
      </c>
      <c r="D20" s="3" t="s">
        <v>74</v>
      </c>
      <c r="E20" s="4">
        <v>21609</v>
      </c>
      <c r="F20" s="9">
        <f>Table1[[#This Row],[Interest Rate]]/100</f>
        <v>7.0999999999999994E-2</v>
      </c>
      <c r="G20" s="2">
        <v>7.1</v>
      </c>
      <c r="H20" s="2">
        <v>60</v>
      </c>
      <c r="I20" s="3" t="s">
        <v>79</v>
      </c>
      <c r="J20" s="3" t="s">
        <v>34</v>
      </c>
      <c r="K20" s="3" t="s">
        <v>45</v>
      </c>
      <c r="L20" s="4">
        <v>132023</v>
      </c>
      <c r="M20" s="3" t="s">
        <v>20</v>
      </c>
      <c r="N20">
        <v>0.36</v>
      </c>
      <c r="O20">
        <v>0.88</v>
      </c>
      <c r="P20" s="8">
        <f>ABS(PMT(Table1[[#This Row],[Corrected Interested Rate]]/12,Table1[[#This Row],[Term (Months)]],-Table1[[#This Row],[Loan Amount]]))</f>
        <v>428.90435005498006</v>
      </c>
      <c r="Q20" s="8">
        <f ca="1">Table1[[#This Row],[Expected Monthly Payments]]*Table1[[#This Row],[Months on Book(age Loan)]]</f>
        <v>12009.321801539441</v>
      </c>
      <c r="R20" s="4">
        <v>2771.85</v>
      </c>
      <c r="S20" s="4">
        <v>10111.4</v>
      </c>
      <c r="T20" s="2">
        <f ca="1">DATEDIF(Table1[[#This Row],[Issue Date]],TODAY(),"m")</f>
        <v>28</v>
      </c>
      <c r="U20" s="2">
        <f>Table1[[#This Row],[Total Payments Received]]+(Table1[[#This Row],[Loan Amount]]*'What-IF Analysis'!$B$8)-Table1[[#This Row],[Loan Amount]]</f>
        <v>-13182.805630549376</v>
      </c>
    </row>
    <row r="21" spans="1:21" x14ac:dyDescent="0.3">
      <c r="A21" s="2" t="s">
        <v>80</v>
      </c>
      <c r="B21" s="1">
        <v>44671</v>
      </c>
      <c r="C21" s="2" t="s">
        <v>81</v>
      </c>
      <c r="D21" s="3" t="s">
        <v>44</v>
      </c>
      <c r="E21" s="4">
        <v>36835</v>
      </c>
      <c r="F21" s="9">
        <f>Table1[[#This Row],[Interest Rate]]/100</f>
        <v>5.7000000000000002E-2</v>
      </c>
      <c r="G21" s="2">
        <v>5.7</v>
      </c>
      <c r="H21" s="2">
        <v>60</v>
      </c>
      <c r="I21" s="3" t="s">
        <v>79</v>
      </c>
      <c r="J21" s="3" t="s">
        <v>82</v>
      </c>
      <c r="K21" s="3" t="s">
        <v>19</v>
      </c>
      <c r="L21" s="4">
        <v>32581</v>
      </c>
      <c r="M21" s="3" t="s">
        <v>31</v>
      </c>
      <c r="N21">
        <v>0.35</v>
      </c>
      <c r="O21">
        <v>0.55000000000000004</v>
      </c>
      <c r="P21" s="8">
        <f>ABS(PMT(Table1[[#This Row],[Corrected Interested Rate]]/12,Table1[[#This Row],[Term (Months)]],-Table1[[#This Row],[Loan Amount]]))</f>
        <v>706.99672773224177</v>
      </c>
      <c r="Q21" s="8">
        <f ca="1">Table1[[#This Row],[Expected Monthly Payments]]*Table1[[#This Row],[Months on Book(age Loan)]]</f>
        <v>28279.86910928967</v>
      </c>
      <c r="R21" s="4">
        <v>5580.8</v>
      </c>
      <c r="S21" s="4">
        <v>9880.57</v>
      </c>
      <c r="T21" s="2">
        <f ca="1">DATEDIF(Table1[[#This Row],[Issue Date]],TODAY(),"m")</f>
        <v>40</v>
      </c>
      <c r="U21" s="2">
        <f>Table1[[#This Row],[Total Payments Received]]+(Table1[[#This Row],[Loan Amount]]*'What-IF Analysis'!$B$8)-Table1[[#This Row],[Loan Amount]]</f>
        <v>-21615.726454314696</v>
      </c>
    </row>
    <row r="22" spans="1:21" x14ac:dyDescent="0.3">
      <c r="A22" s="2" t="s">
        <v>83</v>
      </c>
      <c r="B22" s="1">
        <v>45279</v>
      </c>
      <c r="C22" s="2" t="s">
        <v>84</v>
      </c>
      <c r="D22" s="3" t="s">
        <v>74</v>
      </c>
      <c r="E22" s="4">
        <v>39709</v>
      </c>
      <c r="F22" s="9">
        <f>Table1[[#This Row],[Interest Rate]]/100</f>
        <v>0.152</v>
      </c>
      <c r="G22" s="2">
        <v>15.2</v>
      </c>
      <c r="H22" s="2">
        <v>36</v>
      </c>
      <c r="I22" s="3" t="s">
        <v>17</v>
      </c>
      <c r="J22" s="3" t="s">
        <v>34</v>
      </c>
      <c r="K22" s="3" t="s">
        <v>26</v>
      </c>
      <c r="L22" s="4">
        <v>81717</v>
      </c>
      <c r="M22" s="3" t="s">
        <v>31</v>
      </c>
      <c r="N22">
        <v>0.23</v>
      </c>
      <c r="O22">
        <v>0.82</v>
      </c>
      <c r="P22" s="8">
        <f>ABS(PMT(Table1[[#This Row],[Corrected Interested Rate]]/12,Table1[[#This Row],[Term (Months)]],-Table1[[#This Row],[Loan Amount]]))</f>
        <v>1380.4178431249807</v>
      </c>
      <c r="Q22" s="8">
        <f ca="1">Table1[[#This Row],[Expected Monthly Payments]]*Table1[[#This Row],[Months on Book(age Loan)]]</f>
        <v>27608.356862499611</v>
      </c>
      <c r="R22" s="4">
        <v>45744.77</v>
      </c>
      <c r="S22" s="4">
        <v>0</v>
      </c>
      <c r="T22" s="2">
        <f ca="1">DATEDIF(Table1[[#This Row],[Issue Date]],TODAY(),"m")</f>
        <v>20</v>
      </c>
      <c r="U22" s="2">
        <f>Table1[[#This Row],[Total Payments Received]]+(Table1[[#This Row],[Loan Amount]]*'What-IF Analysis'!$B$8)-Table1[[#This Row],[Loan Amount]]</f>
        <v>16426.272131820755</v>
      </c>
    </row>
    <row r="23" spans="1:21" x14ac:dyDescent="0.3">
      <c r="A23" s="2" t="s">
        <v>85</v>
      </c>
      <c r="B23" s="1">
        <v>44707</v>
      </c>
      <c r="C23" s="2" t="s">
        <v>86</v>
      </c>
      <c r="D23" s="3" t="s">
        <v>54</v>
      </c>
      <c r="E23" s="4">
        <v>20250</v>
      </c>
      <c r="F23" s="9">
        <f>Table1[[#This Row],[Interest Rate]]/100</f>
        <v>0.128</v>
      </c>
      <c r="G23" s="2">
        <v>12.8</v>
      </c>
      <c r="H23" s="2">
        <v>60</v>
      </c>
      <c r="I23" s="3" t="s">
        <v>17</v>
      </c>
      <c r="J23" s="3" t="s">
        <v>34</v>
      </c>
      <c r="K23" s="3" t="s">
        <v>30</v>
      </c>
      <c r="L23" s="4">
        <v>32763</v>
      </c>
      <c r="M23" s="3" t="s">
        <v>20</v>
      </c>
      <c r="N23">
        <v>0.47</v>
      </c>
      <c r="O23">
        <v>0.73</v>
      </c>
      <c r="P23" s="8">
        <f>ABS(PMT(Table1[[#This Row],[Corrected Interested Rate]]/12,Table1[[#This Row],[Term (Months)]],-Table1[[#This Row],[Loan Amount]]))</f>
        <v>458.6791493767011</v>
      </c>
      <c r="Q23" s="8">
        <f ca="1">Table1[[#This Row],[Expected Monthly Payments]]*Table1[[#This Row],[Months on Book(age Loan)]]</f>
        <v>17888.486825691343</v>
      </c>
      <c r="R23" s="4">
        <v>22842</v>
      </c>
      <c r="S23" s="4">
        <v>0</v>
      </c>
      <c r="T23" s="2">
        <f ca="1">DATEDIF(Table1[[#This Row],[Issue Date]],TODAY(),"m")</f>
        <v>39</v>
      </c>
      <c r="U23" s="2">
        <f>Table1[[#This Row],[Total Payments Received]]+(Table1[[#This Row],[Loan Amount]]*'What-IF Analysis'!$B$8)-Table1[[#This Row],[Loan Amount]]</f>
        <v>7890.7400380107865</v>
      </c>
    </row>
    <row r="24" spans="1:21" x14ac:dyDescent="0.3">
      <c r="A24" s="2" t="s">
        <v>87</v>
      </c>
      <c r="B24" s="1">
        <v>44896</v>
      </c>
      <c r="C24" s="2" t="s">
        <v>88</v>
      </c>
      <c r="D24" s="3" t="s">
        <v>70</v>
      </c>
      <c r="E24" s="4">
        <v>22172</v>
      </c>
      <c r="F24" s="9">
        <f>Table1[[#This Row],[Interest Rate]]/100</f>
        <v>0.14199999999999999</v>
      </c>
      <c r="G24" s="2">
        <v>14.2</v>
      </c>
      <c r="H24" s="2">
        <v>60</v>
      </c>
      <c r="I24" s="3" t="s">
        <v>24</v>
      </c>
      <c r="J24" s="3" t="s">
        <v>18</v>
      </c>
      <c r="K24" s="3" t="s">
        <v>26</v>
      </c>
      <c r="L24" s="4">
        <v>122910</v>
      </c>
      <c r="M24" s="3" t="s">
        <v>31</v>
      </c>
      <c r="N24">
        <v>0.44</v>
      </c>
      <c r="O24">
        <v>0.87</v>
      </c>
      <c r="P24" s="8">
        <f>ABS(PMT(Table1[[#This Row],[Corrected Interested Rate]]/12,Table1[[#This Row],[Term (Months)]],-Table1[[#This Row],[Loan Amount]]))</f>
        <v>518.2054974928933</v>
      </c>
      <c r="Q24" s="8">
        <f ca="1">Table1[[#This Row],[Expected Monthly Payments]]*Table1[[#This Row],[Months on Book(age Loan)]]</f>
        <v>17100.78141726548</v>
      </c>
      <c r="R24" s="4">
        <v>2131.63</v>
      </c>
      <c r="S24" s="4">
        <v>0</v>
      </c>
      <c r="T24" s="2">
        <f ca="1">DATEDIF(Table1[[#This Row],[Issue Date]],TODAY(),"m")</f>
        <v>33</v>
      </c>
      <c r="U24" s="2">
        <f>Table1[[#This Row],[Total Payments Received]]+(Table1[[#This Row],[Loan Amount]]*'What-IF Analysis'!$B$8)-Table1[[#This Row],[Loan Amount]]</f>
        <v>-14238.70757418394</v>
      </c>
    </row>
    <row r="25" spans="1:21" x14ac:dyDescent="0.3">
      <c r="A25" s="2" t="s">
        <v>89</v>
      </c>
      <c r="B25" s="1">
        <v>45172</v>
      </c>
      <c r="C25" s="2" t="s">
        <v>90</v>
      </c>
      <c r="D25" s="3" t="s">
        <v>51</v>
      </c>
      <c r="E25" s="4">
        <v>12555</v>
      </c>
      <c r="F25" s="9">
        <f>Table1[[#This Row],[Interest Rate]]/100</f>
        <v>0.248</v>
      </c>
      <c r="G25" s="2">
        <v>24.8</v>
      </c>
      <c r="H25" s="2">
        <v>36</v>
      </c>
      <c r="I25" s="3" t="s">
        <v>17</v>
      </c>
      <c r="J25" s="3" t="s">
        <v>18</v>
      </c>
      <c r="K25" s="3" t="s">
        <v>35</v>
      </c>
      <c r="L25" s="4">
        <v>85480</v>
      </c>
      <c r="M25" s="3" t="s">
        <v>20</v>
      </c>
      <c r="N25">
        <v>0.19</v>
      </c>
      <c r="O25">
        <v>0.73</v>
      </c>
      <c r="P25" s="8">
        <f>ABS(PMT(Table1[[#This Row],[Corrected Interested Rate]]/12,Table1[[#This Row],[Term (Months)]],-Table1[[#This Row],[Loan Amount]]))</f>
        <v>497.85753757255827</v>
      </c>
      <c r="Q25" s="8">
        <f ca="1">Table1[[#This Row],[Expected Monthly Payments]]*Table1[[#This Row],[Months on Book(age Loan)]]</f>
        <v>11948.580901741399</v>
      </c>
      <c r="R25" s="4">
        <v>15668.64</v>
      </c>
      <c r="S25" s="4">
        <v>0</v>
      </c>
      <c r="T25" s="2">
        <f ca="1">DATEDIF(Table1[[#This Row],[Issue Date]],TODAY(),"m")</f>
        <v>24</v>
      </c>
      <c r="U25" s="2">
        <f>Table1[[#This Row],[Total Payments Received]]+(Table1[[#This Row],[Loan Amount]]*'What-IF Analysis'!$B$8)-Table1[[#This Row],[Loan Amount]]</f>
        <v>6398.8588235666903</v>
      </c>
    </row>
    <row r="26" spans="1:21" x14ac:dyDescent="0.3">
      <c r="A26" s="2" t="s">
        <v>91</v>
      </c>
      <c r="B26" s="1">
        <v>44386</v>
      </c>
      <c r="C26" s="2" t="s">
        <v>92</v>
      </c>
      <c r="D26" s="3" t="s">
        <v>70</v>
      </c>
      <c r="E26" s="4">
        <v>22874</v>
      </c>
      <c r="F26" s="9">
        <f>Table1[[#This Row],[Interest Rate]]/100</f>
        <v>0.24399999999999999</v>
      </c>
      <c r="G26" s="2">
        <v>24.4</v>
      </c>
      <c r="H26" s="2">
        <v>60</v>
      </c>
      <c r="I26" s="3" t="s">
        <v>17</v>
      </c>
      <c r="J26" s="3" t="s">
        <v>71</v>
      </c>
      <c r="K26" s="3" t="s">
        <v>45</v>
      </c>
      <c r="L26" s="4">
        <v>68759</v>
      </c>
      <c r="M26" s="3" t="s">
        <v>31</v>
      </c>
      <c r="N26">
        <v>0.2</v>
      </c>
      <c r="O26">
        <v>0.78</v>
      </c>
      <c r="P26" s="8">
        <f>ABS(PMT(Table1[[#This Row],[Corrected Interested Rate]]/12,Table1[[#This Row],[Term (Months)]],-Table1[[#This Row],[Loan Amount]]))</f>
        <v>663.35994042870425</v>
      </c>
      <c r="Q26" s="8">
        <f ca="1">Table1[[#This Row],[Expected Monthly Payments]]*Table1[[#This Row],[Months on Book(age Loan)]]</f>
        <v>33167.997021435214</v>
      </c>
      <c r="R26" s="4">
        <v>28455.26</v>
      </c>
      <c r="S26" s="4">
        <v>0</v>
      </c>
      <c r="T26" s="2">
        <f ca="1">DATEDIF(Table1[[#This Row],[Issue Date]],TODAY(),"m")</f>
        <v>50</v>
      </c>
      <c r="U26" s="2">
        <f>Table1[[#This Row],[Total Payments Received]]+(Table1[[#This Row],[Loan Amount]]*'What-IF Analysis'!$B$8)-Table1[[#This Row],[Loan Amount]]</f>
        <v>11566.612080467101</v>
      </c>
    </row>
    <row r="27" spans="1:21" x14ac:dyDescent="0.3">
      <c r="A27" s="2" t="s">
        <v>93</v>
      </c>
      <c r="B27" s="1">
        <v>45154</v>
      </c>
      <c r="C27" s="2" t="s">
        <v>94</v>
      </c>
      <c r="D27" s="3" t="s">
        <v>23</v>
      </c>
      <c r="E27" s="4">
        <v>14081</v>
      </c>
      <c r="F27" s="9">
        <f>Table1[[#This Row],[Interest Rate]]/100</f>
        <v>0.23800000000000002</v>
      </c>
      <c r="G27" s="2">
        <v>23.8</v>
      </c>
      <c r="H27" s="2">
        <v>36</v>
      </c>
      <c r="I27" s="3" t="s">
        <v>24</v>
      </c>
      <c r="J27" s="3" t="s">
        <v>34</v>
      </c>
      <c r="K27" s="3" t="s">
        <v>35</v>
      </c>
      <c r="L27" s="4">
        <v>106067</v>
      </c>
      <c r="M27" s="3" t="s">
        <v>31</v>
      </c>
      <c r="N27">
        <v>0.3</v>
      </c>
      <c r="O27">
        <v>0.71</v>
      </c>
      <c r="P27" s="8">
        <f>ABS(PMT(Table1[[#This Row],[Corrected Interested Rate]]/12,Table1[[#This Row],[Term (Months)]],-Table1[[#This Row],[Loan Amount]]))</f>
        <v>550.96021825957132</v>
      </c>
      <c r="Q27" s="8">
        <f ca="1">Table1[[#This Row],[Expected Monthly Payments]]*Table1[[#This Row],[Months on Book(age Loan)]]</f>
        <v>13774.005456489283</v>
      </c>
      <c r="R27" s="4">
        <v>4585.71</v>
      </c>
      <c r="S27" s="4">
        <v>0</v>
      </c>
      <c r="T27" s="2">
        <f ca="1">DATEDIF(Table1[[#This Row],[Issue Date]],TODAY(),"m")</f>
        <v>25</v>
      </c>
      <c r="U27" s="2">
        <f>Table1[[#This Row],[Total Payments Received]]+(Table1[[#This Row],[Loan Amount]]*'What-IF Analysis'!$B$8)-Table1[[#This Row],[Loan Amount]]</f>
        <v>-5810.7685938158065</v>
      </c>
    </row>
    <row r="28" spans="1:21" x14ac:dyDescent="0.3">
      <c r="A28" s="2" t="s">
        <v>95</v>
      </c>
      <c r="B28" s="1">
        <v>44883</v>
      </c>
      <c r="C28" s="2" t="s">
        <v>96</v>
      </c>
      <c r="D28" s="3" t="s">
        <v>54</v>
      </c>
      <c r="E28" s="4">
        <v>25063</v>
      </c>
      <c r="F28" s="9">
        <f>Table1[[#This Row],[Interest Rate]]/100</f>
        <v>0.20699999999999999</v>
      </c>
      <c r="G28" s="2">
        <v>20.7</v>
      </c>
      <c r="H28" s="2">
        <v>36</v>
      </c>
      <c r="I28" s="3" t="s">
        <v>17</v>
      </c>
      <c r="J28" s="3" t="s">
        <v>39</v>
      </c>
      <c r="K28" s="3" t="s">
        <v>30</v>
      </c>
      <c r="L28" s="4">
        <v>148094</v>
      </c>
      <c r="M28" s="3" t="s">
        <v>27</v>
      </c>
      <c r="N28">
        <v>0.41</v>
      </c>
      <c r="O28">
        <v>0.72</v>
      </c>
      <c r="P28" s="8">
        <f>ABS(PMT(Table1[[#This Row],[Corrected Interested Rate]]/12,Table1[[#This Row],[Term (Months)]],-Table1[[#This Row],[Loan Amount]]))</f>
        <v>940.39412588706568</v>
      </c>
      <c r="Q28" s="8">
        <f ca="1">Table1[[#This Row],[Expected Monthly Payments]]*Table1[[#This Row],[Months on Book(age Loan)]]</f>
        <v>31033.006154273167</v>
      </c>
      <c r="R28" s="4">
        <v>30251.040000000001</v>
      </c>
      <c r="S28" s="4">
        <v>0</v>
      </c>
      <c r="T28" s="2">
        <f ca="1">DATEDIF(Table1[[#This Row],[Issue Date]],TODAY(),"m")</f>
        <v>33</v>
      </c>
      <c r="U28" s="2">
        <f>Table1[[#This Row],[Total Payments Received]]+(Table1[[#This Row],[Loan Amount]]*'What-IF Analysis'!$B$8)-Table1[[#This Row],[Loan Amount]]</f>
        <v>11746.179336921698</v>
      </c>
    </row>
    <row r="29" spans="1:21" x14ac:dyDescent="0.3">
      <c r="A29" s="2" t="s">
        <v>97</v>
      </c>
      <c r="B29" s="1">
        <v>45154</v>
      </c>
      <c r="C29" s="2" t="s">
        <v>98</v>
      </c>
      <c r="D29" s="3" t="s">
        <v>74</v>
      </c>
      <c r="E29" s="4">
        <v>7819</v>
      </c>
      <c r="F29" s="9">
        <f>Table1[[#This Row],[Interest Rate]]/100</f>
        <v>0.121</v>
      </c>
      <c r="G29" s="2">
        <v>12.1</v>
      </c>
      <c r="H29" s="2">
        <v>36</v>
      </c>
      <c r="I29" s="3" t="s">
        <v>24</v>
      </c>
      <c r="J29" s="3" t="s">
        <v>18</v>
      </c>
      <c r="K29" s="3" t="s">
        <v>30</v>
      </c>
      <c r="L29" s="4">
        <v>55307</v>
      </c>
      <c r="M29" s="3" t="s">
        <v>20</v>
      </c>
      <c r="N29">
        <v>0.12</v>
      </c>
      <c r="O29">
        <v>0.85</v>
      </c>
      <c r="P29" s="8">
        <f>ABS(PMT(Table1[[#This Row],[Corrected Interested Rate]]/12,Table1[[#This Row],[Term (Months)]],-Table1[[#This Row],[Loan Amount]]))</f>
        <v>260.07629757794206</v>
      </c>
      <c r="Q29" s="8">
        <f ca="1">Table1[[#This Row],[Expected Monthly Payments]]*Table1[[#This Row],[Months on Book(age Loan)]]</f>
        <v>6501.9074394485515</v>
      </c>
      <c r="R29" s="4">
        <v>722.43</v>
      </c>
      <c r="S29" s="4">
        <v>0</v>
      </c>
      <c r="T29" s="2">
        <f ca="1">DATEDIF(Table1[[#This Row],[Issue Date]],TODAY(),"m")</f>
        <v>25</v>
      </c>
      <c r="U29" s="2">
        <f>Table1[[#This Row],[Total Payments Received]]+(Table1[[#This Row],[Loan Amount]]*'What-IF Analysis'!$B$8)-Table1[[#This Row],[Loan Amount]]</f>
        <v>-5050.6021798910442</v>
      </c>
    </row>
    <row r="30" spans="1:21" x14ac:dyDescent="0.3">
      <c r="A30" s="2" t="s">
        <v>99</v>
      </c>
      <c r="B30" s="1">
        <v>44759</v>
      </c>
      <c r="C30" s="2" t="s">
        <v>100</v>
      </c>
      <c r="D30" s="3" t="s">
        <v>51</v>
      </c>
      <c r="E30" s="4">
        <v>26712</v>
      </c>
      <c r="F30" s="9">
        <f>Table1[[#This Row],[Interest Rate]]/100</f>
        <v>0.13200000000000001</v>
      </c>
      <c r="G30" s="2">
        <v>13.2</v>
      </c>
      <c r="H30" s="2">
        <v>60</v>
      </c>
      <c r="I30" s="3" t="s">
        <v>24</v>
      </c>
      <c r="J30" s="3" t="s">
        <v>55</v>
      </c>
      <c r="K30" s="3" t="s">
        <v>30</v>
      </c>
      <c r="L30" s="4">
        <v>126371</v>
      </c>
      <c r="M30" s="3" t="s">
        <v>31</v>
      </c>
      <c r="N30">
        <v>0.38</v>
      </c>
      <c r="O30">
        <v>0.78</v>
      </c>
      <c r="P30" s="8">
        <f>ABS(PMT(Table1[[#This Row],[Corrected Interested Rate]]/12,Table1[[#This Row],[Term (Months)]],-Table1[[#This Row],[Loan Amount]]))</f>
        <v>610.51841332608331</v>
      </c>
      <c r="Q30" s="8">
        <f ca="1">Table1[[#This Row],[Expected Monthly Payments]]*Table1[[#This Row],[Months on Book(age Loan)]]</f>
        <v>23199.699706391166</v>
      </c>
      <c r="R30" s="4">
        <v>10402.379999999999</v>
      </c>
      <c r="S30" s="4">
        <v>0</v>
      </c>
      <c r="T30" s="2">
        <f ca="1">DATEDIF(Table1[[#This Row],[Issue Date]],TODAY(),"m")</f>
        <v>38</v>
      </c>
      <c r="U30" s="2">
        <f>Table1[[#This Row],[Total Payments Received]]+(Table1[[#This Row],[Loan Amount]]*'What-IF Analysis'!$B$8)-Table1[[#This Row],[Loan Amount]]</f>
        <v>-9319.9931409706587</v>
      </c>
    </row>
    <row r="31" spans="1:21" x14ac:dyDescent="0.3">
      <c r="A31" s="2" t="s">
        <v>101</v>
      </c>
      <c r="B31" s="1">
        <v>45028</v>
      </c>
      <c r="C31" s="2" t="s">
        <v>102</v>
      </c>
      <c r="D31" s="3" t="s">
        <v>74</v>
      </c>
      <c r="E31" s="4">
        <v>25762</v>
      </c>
      <c r="F31" s="9">
        <f>Table1[[#This Row],[Interest Rate]]/100</f>
        <v>0.16</v>
      </c>
      <c r="G31" s="2">
        <v>16</v>
      </c>
      <c r="H31" s="2">
        <v>36</v>
      </c>
      <c r="I31" s="3" t="s">
        <v>17</v>
      </c>
      <c r="J31" s="3" t="s">
        <v>18</v>
      </c>
      <c r="K31" s="3" t="s">
        <v>30</v>
      </c>
      <c r="L31" s="4">
        <v>41064</v>
      </c>
      <c r="M31" s="3" t="s">
        <v>20</v>
      </c>
      <c r="N31">
        <v>0.36</v>
      </c>
      <c r="O31">
        <v>0.78</v>
      </c>
      <c r="P31" s="8">
        <f>ABS(PMT(Table1[[#This Row],[Corrected Interested Rate]]/12,Table1[[#This Row],[Term (Months)]],-Table1[[#This Row],[Loan Amount]]))</f>
        <v>905.71548508245121</v>
      </c>
      <c r="Q31" s="8">
        <f ca="1">Table1[[#This Row],[Expected Monthly Payments]]*Table1[[#This Row],[Months on Book(age Loan)]]</f>
        <v>26265.749067391083</v>
      </c>
      <c r="R31" s="4">
        <v>29883.919999999998</v>
      </c>
      <c r="S31" s="4">
        <v>0</v>
      </c>
      <c r="T31" s="2">
        <f ca="1">DATEDIF(Table1[[#This Row],[Issue Date]],TODAY(),"m")</f>
        <v>29</v>
      </c>
      <c r="U31" s="2">
        <f>Table1[[#This Row],[Total Payments Received]]+(Table1[[#This Row],[Loan Amount]]*'What-IF Analysis'!$B$8)-Table1[[#This Row],[Loan Amount]]</f>
        <v>10862.963993048586</v>
      </c>
    </row>
    <row r="32" spans="1:21" x14ac:dyDescent="0.3">
      <c r="A32" s="2" t="s">
        <v>103</v>
      </c>
      <c r="B32" s="1">
        <v>44843</v>
      </c>
      <c r="C32" s="2" t="s">
        <v>104</v>
      </c>
      <c r="D32" s="3" t="s">
        <v>48</v>
      </c>
      <c r="E32" s="4">
        <v>12046</v>
      </c>
      <c r="F32" s="9">
        <f>Table1[[#This Row],[Interest Rate]]/100</f>
        <v>0.21600000000000003</v>
      </c>
      <c r="G32" s="2">
        <v>21.6</v>
      </c>
      <c r="H32" s="2">
        <v>36</v>
      </c>
      <c r="I32" s="3" t="s">
        <v>17</v>
      </c>
      <c r="J32" s="3" t="s">
        <v>25</v>
      </c>
      <c r="K32" s="3" t="s">
        <v>26</v>
      </c>
      <c r="L32" s="4">
        <v>106848</v>
      </c>
      <c r="M32" s="3" t="s">
        <v>27</v>
      </c>
      <c r="N32">
        <v>0.19</v>
      </c>
      <c r="O32">
        <v>0.7</v>
      </c>
      <c r="P32" s="8">
        <f>ABS(PMT(Table1[[#This Row],[Corrected Interested Rate]]/12,Table1[[#This Row],[Term (Months)]],-Table1[[#This Row],[Loan Amount]]))</f>
        <v>457.55323837222238</v>
      </c>
      <c r="Q32" s="8">
        <f ca="1">Table1[[#This Row],[Expected Monthly Payments]]*Table1[[#This Row],[Months on Book(age Loan)]]</f>
        <v>16014.363343027784</v>
      </c>
      <c r="R32" s="4">
        <v>14647.94</v>
      </c>
      <c r="S32" s="4">
        <v>0</v>
      </c>
      <c r="T32" s="2">
        <f ca="1">DATEDIF(Table1[[#This Row],[Issue Date]],TODAY(),"m")</f>
        <v>35</v>
      </c>
      <c r="U32" s="2">
        <f>Table1[[#This Row],[Total Payments Received]]+(Table1[[#This Row],[Loan Amount]]*'What-IF Analysis'!$B$8)-Table1[[#This Row],[Loan Amount]]</f>
        <v>5753.9707406359485</v>
      </c>
    </row>
    <row r="33" spans="1:21" x14ac:dyDescent="0.3">
      <c r="A33" s="2" t="s">
        <v>105</v>
      </c>
      <c r="B33" s="1">
        <v>44217</v>
      </c>
      <c r="C33" s="2" t="s">
        <v>106</v>
      </c>
      <c r="D33" s="3" t="s">
        <v>48</v>
      </c>
      <c r="E33" s="4">
        <v>32463</v>
      </c>
      <c r="F33" s="9">
        <f>Table1[[#This Row],[Interest Rate]]/100</f>
        <v>6.4000000000000001E-2</v>
      </c>
      <c r="G33" s="2">
        <v>6.4</v>
      </c>
      <c r="H33" s="2">
        <v>36</v>
      </c>
      <c r="I33" s="3" t="s">
        <v>17</v>
      </c>
      <c r="J33" s="3" t="s">
        <v>25</v>
      </c>
      <c r="K33" s="3" t="s">
        <v>30</v>
      </c>
      <c r="L33" s="4">
        <v>67548</v>
      </c>
      <c r="M33" s="3" t="s">
        <v>20</v>
      </c>
      <c r="N33">
        <v>0.37</v>
      </c>
      <c r="O33">
        <v>0.74</v>
      </c>
      <c r="P33" s="8">
        <f>ABS(PMT(Table1[[#This Row],[Corrected Interested Rate]]/12,Table1[[#This Row],[Term (Months)]],-Table1[[#This Row],[Loan Amount]]))</f>
        <v>993.48166289908113</v>
      </c>
      <c r="Q33" s="8">
        <f ca="1">Table1[[#This Row],[Expected Monthly Payments]]*Table1[[#This Row],[Months on Book(age Loan)]]</f>
        <v>54641.491459449462</v>
      </c>
      <c r="R33" s="4">
        <v>34540.629999999997</v>
      </c>
      <c r="S33" s="4">
        <v>0</v>
      </c>
      <c r="T33" s="2">
        <f ca="1">DATEDIF(Table1[[#This Row],[Issue Date]],TODAY(),"m")</f>
        <v>55</v>
      </c>
      <c r="U33" s="2">
        <f>Table1[[#This Row],[Total Payments Received]]+(Table1[[#This Row],[Loan Amount]]*'What-IF Analysis'!$B$8)-Table1[[#This Row],[Loan Amount]]</f>
        <v>10572.0990298244</v>
      </c>
    </row>
    <row r="34" spans="1:21" x14ac:dyDescent="0.3">
      <c r="A34" s="2" t="s">
        <v>107</v>
      </c>
      <c r="B34" s="1">
        <v>45037</v>
      </c>
      <c r="C34" s="2" t="s">
        <v>108</v>
      </c>
      <c r="D34" s="3" t="s">
        <v>38</v>
      </c>
      <c r="E34" s="4">
        <v>29769</v>
      </c>
      <c r="F34" s="9">
        <f>Table1[[#This Row],[Interest Rate]]/100</f>
        <v>0.13500000000000001</v>
      </c>
      <c r="G34" s="2">
        <v>13.5</v>
      </c>
      <c r="H34" s="2">
        <v>60</v>
      </c>
      <c r="I34" s="3" t="s">
        <v>24</v>
      </c>
      <c r="J34" s="3" t="s">
        <v>18</v>
      </c>
      <c r="K34" s="3" t="s">
        <v>30</v>
      </c>
      <c r="L34" s="4">
        <v>66945</v>
      </c>
      <c r="M34" s="3" t="s">
        <v>27</v>
      </c>
      <c r="N34">
        <v>0.48</v>
      </c>
      <c r="O34">
        <v>0.84</v>
      </c>
      <c r="P34" s="8">
        <f>ABS(PMT(Table1[[#This Row],[Corrected Interested Rate]]/12,Table1[[#This Row],[Term (Months)]],-Table1[[#This Row],[Loan Amount]]))</f>
        <v>684.98010607671006</v>
      </c>
      <c r="Q34" s="8">
        <f ca="1">Table1[[#This Row],[Expected Monthly Payments]]*Table1[[#This Row],[Months on Book(age Loan)]]</f>
        <v>19179.44297014788</v>
      </c>
      <c r="R34" s="4">
        <v>1763.22</v>
      </c>
      <c r="S34" s="4">
        <v>0</v>
      </c>
      <c r="T34" s="2">
        <f ca="1">DATEDIF(Table1[[#This Row],[Issue Date]],TODAY(),"m")</f>
        <v>28</v>
      </c>
      <c r="U34" s="2">
        <f>Table1[[#This Row],[Total Payments Received]]+(Table1[[#This Row],[Loan Amount]]*'What-IF Analysis'!$B$8)-Table1[[#This Row],[Loan Amount]]</f>
        <v>-20216.239644862064</v>
      </c>
    </row>
    <row r="35" spans="1:21" x14ac:dyDescent="0.3">
      <c r="A35" s="2" t="s">
        <v>109</v>
      </c>
      <c r="B35" s="1">
        <v>44363</v>
      </c>
      <c r="C35" s="2" t="s">
        <v>110</v>
      </c>
      <c r="D35" s="3" t="s">
        <v>70</v>
      </c>
      <c r="E35" s="4">
        <v>24150</v>
      </c>
      <c r="F35" s="9">
        <f>Table1[[#This Row],[Interest Rate]]/100</f>
        <v>6.7000000000000004E-2</v>
      </c>
      <c r="G35" s="2">
        <v>6.7</v>
      </c>
      <c r="H35" s="2">
        <v>60</v>
      </c>
      <c r="I35" s="3" t="s">
        <v>17</v>
      </c>
      <c r="J35" s="3" t="s">
        <v>71</v>
      </c>
      <c r="K35" s="3" t="s">
        <v>26</v>
      </c>
      <c r="L35" s="4">
        <v>77937</v>
      </c>
      <c r="M35" s="3" t="s">
        <v>20</v>
      </c>
      <c r="N35">
        <v>0.12</v>
      </c>
      <c r="O35">
        <v>0.87</v>
      </c>
      <c r="P35" s="8">
        <f>ABS(PMT(Table1[[#This Row],[Corrected Interested Rate]]/12,Table1[[#This Row],[Term (Months)]],-Table1[[#This Row],[Loan Amount]]))</f>
        <v>474.78813362788992</v>
      </c>
      <c r="Q35" s="8">
        <f ca="1">Table1[[#This Row],[Expected Monthly Payments]]*Table1[[#This Row],[Months on Book(age Loan)]]</f>
        <v>24214.194815022387</v>
      </c>
      <c r="R35" s="4">
        <v>25768.05</v>
      </c>
      <c r="S35" s="4">
        <v>0</v>
      </c>
      <c r="T35" s="2">
        <f ca="1">DATEDIF(Table1[[#This Row],[Issue Date]],TODAY(),"m")</f>
        <v>51</v>
      </c>
      <c r="U35" s="2">
        <f>Table1[[#This Row],[Total Payments Received]]+(Table1[[#This Row],[Loan Amount]]*'What-IF Analysis'!$B$8)-Table1[[#This Row],[Loan Amount]]</f>
        <v>7937.2881194054571</v>
      </c>
    </row>
    <row r="36" spans="1:21" x14ac:dyDescent="0.3">
      <c r="A36" s="2" t="s">
        <v>111</v>
      </c>
      <c r="B36" s="1">
        <v>44584</v>
      </c>
      <c r="C36" s="2" t="s">
        <v>112</v>
      </c>
      <c r="D36" s="3" t="s">
        <v>51</v>
      </c>
      <c r="E36" s="4">
        <v>3711</v>
      </c>
      <c r="F36" s="9">
        <f>Table1[[#This Row],[Interest Rate]]/100</f>
        <v>0.153</v>
      </c>
      <c r="G36" s="2">
        <v>15.3</v>
      </c>
      <c r="H36" s="2">
        <v>60</v>
      </c>
      <c r="I36" s="3" t="s">
        <v>79</v>
      </c>
      <c r="J36" s="3" t="s">
        <v>25</v>
      </c>
      <c r="K36" s="3" t="s">
        <v>30</v>
      </c>
      <c r="L36" s="4">
        <v>36476</v>
      </c>
      <c r="M36" s="3" t="s">
        <v>20</v>
      </c>
      <c r="N36">
        <v>0.23</v>
      </c>
      <c r="O36">
        <v>0.81</v>
      </c>
      <c r="P36" s="8">
        <f>ABS(PMT(Table1[[#This Row],[Corrected Interested Rate]]/12,Table1[[#This Row],[Term (Months)]],-Table1[[#This Row],[Loan Amount]]))</f>
        <v>88.869891264158952</v>
      </c>
      <c r="Q36" s="8">
        <f ca="1">Table1[[#This Row],[Expected Monthly Payments]]*Table1[[#This Row],[Months on Book(age Loan)]]</f>
        <v>3821.4053243588351</v>
      </c>
      <c r="R36" s="4">
        <v>648.73</v>
      </c>
      <c r="S36" s="4">
        <v>938.22</v>
      </c>
      <c r="T36" s="2">
        <f ca="1">DATEDIF(Table1[[#This Row],[Issue Date]],TODAY(),"m")</f>
        <v>43</v>
      </c>
      <c r="U36" s="2">
        <f>Table1[[#This Row],[Total Payments Received]]+(Table1[[#This Row],[Loan Amount]]*'What-IF Analysis'!$B$8)-Table1[[#This Row],[Loan Amount]]</f>
        <v>-2091.2268256267635</v>
      </c>
    </row>
    <row r="37" spans="1:21" x14ac:dyDescent="0.3">
      <c r="A37" s="2" t="s">
        <v>113</v>
      </c>
      <c r="B37" s="1">
        <v>44797</v>
      </c>
      <c r="C37" s="2" t="s">
        <v>114</v>
      </c>
      <c r="D37" s="3" t="s">
        <v>48</v>
      </c>
      <c r="E37" s="4">
        <v>5853</v>
      </c>
      <c r="F37" s="9">
        <f>Table1[[#This Row],[Interest Rate]]/100</f>
        <v>0.23</v>
      </c>
      <c r="G37" s="2">
        <v>23</v>
      </c>
      <c r="H37" s="2">
        <v>60</v>
      </c>
      <c r="I37" s="3" t="s">
        <v>17</v>
      </c>
      <c r="J37" s="3" t="s">
        <v>25</v>
      </c>
      <c r="K37" s="3" t="s">
        <v>35</v>
      </c>
      <c r="L37" s="4">
        <v>81756</v>
      </c>
      <c r="M37" s="3" t="s">
        <v>27</v>
      </c>
      <c r="N37">
        <v>0.28000000000000003</v>
      </c>
      <c r="O37">
        <v>0.92</v>
      </c>
      <c r="P37" s="8">
        <f>ABS(PMT(Table1[[#This Row],[Corrected Interested Rate]]/12,Table1[[#This Row],[Term (Months)]],-Table1[[#This Row],[Loan Amount]]))</f>
        <v>164.99882728915227</v>
      </c>
      <c r="Q37" s="8">
        <f ca="1">Table1[[#This Row],[Expected Monthly Payments]]*Table1[[#This Row],[Months on Book(age Loan)]]</f>
        <v>5939.9577824094822</v>
      </c>
      <c r="R37" s="4">
        <v>7199.19</v>
      </c>
      <c r="S37" s="4">
        <v>0</v>
      </c>
      <c r="T37" s="2">
        <f ca="1">DATEDIF(Table1[[#This Row],[Issue Date]],TODAY(),"m")</f>
        <v>36</v>
      </c>
      <c r="U37" s="2">
        <f>Table1[[#This Row],[Total Payments Received]]+(Table1[[#This Row],[Loan Amount]]*'What-IF Analysis'!$B$8)-Table1[[#This Row],[Loan Amount]]</f>
        <v>2877.7221206161557</v>
      </c>
    </row>
    <row r="38" spans="1:21" x14ac:dyDescent="0.3">
      <c r="A38" s="2" t="s">
        <v>115</v>
      </c>
      <c r="B38" s="1">
        <v>44512</v>
      </c>
      <c r="C38" s="2" t="s">
        <v>116</v>
      </c>
      <c r="D38" s="3" t="s">
        <v>38</v>
      </c>
      <c r="E38" s="4">
        <v>30077</v>
      </c>
      <c r="F38" s="9">
        <f>Table1[[#This Row],[Interest Rate]]/100</f>
        <v>0.20600000000000002</v>
      </c>
      <c r="G38" s="2">
        <v>20.6</v>
      </c>
      <c r="H38" s="2">
        <v>60</v>
      </c>
      <c r="I38" s="3" t="s">
        <v>17</v>
      </c>
      <c r="J38" s="3" t="s">
        <v>18</v>
      </c>
      <c r="K38" s="3" t="s">
        <v>35</v>
      </c>
      <c r="L38" s="4">
        <v>120101</v>
      </c>
      <c r="M38" s="3" t="s">
        <v>31</v>
      </c>
      <c r="N38">
        <v>0.46</v>
      </c>
      <c r="O38">
        <v>0.87</v>
      </c>
      <c r="P38" s="8">
        <f>ABS(PMT(Table1[[#This Row],[Corrected Interested Rate]]/12,Table1[[#This Row],[Term (Months)]],-Table1[[#This Row],[Loan Amount]]))</f>
        <v>806.93091285559285</v>
      </c>
      <c r="Q38" s="8">
        <f ca="1">Table1[[#This Row],[Expected Monthly Payments]]*Table1[[#This Row],[Months on Book(age Loan)]]</f>
        <v>37118.821991357268</v>
      </c>
      <c r="R38" s="4">
        <v>36272.86</v>
      </c>
      <c r="S38" s="4">
        <v>0</v>
      </c>
      <c r="T38" s="2">
        <f ca="1">DATEDIF(Table1[[#This Row],[Issue Date]],TODAY(),"m")</f>
        <v>46</v>
      </c>
      <c r="U38" s="2">
        <f>Table1[[#This Row],[Total Payments Received]]+(Table1[[#This Row],[Loan Amount]]*'What-IF Analysis'!$B$8)-Table1[[#This Row],[Loan Amount]]</f>
        <v>14065.993536950642</v>
      </c>
    </row>
    <row r="39" spans="1:21" x14ac:dyDescent="0.3">
      <c r="A39" s="2" t="s">
        <v>117</v>
      </c>
      <c r="B39" s="1">
        <v>44210</v>
      </c>
      <c r="C39" s="2" t="s">
        <v>118</v>
      </c>
      <c r="D39" s="3" t="s">
        <v>54</v>
      </c>
      <c r="E39" s="4">
        <v>24863</v>
      </c>
      <c r="F39" s="9">
        <f>Table1[[#This Row],[Interest Rate]]/100</f>
        <v>9.6000000000000002E-2</v>
      </c>
      <c r="G39" s="2">
        <v>9.6</v>
      </c>
      <c r="H39" s="2">
        <v>60</v>
      </c>
      <c r="I39" s="3" t="s">
        <v>17</v>
      </c>
      <c r="J39" s="3" t="s">
        <v>34</v>
      </c>
      <c r="K39" s="3" t="s">
        <v>19</v>
      </c>
      <c r="L39" s="4">
        <v>32382</v>
      </c>
      <c r="M39" s="3" t="s">
        <v>31</v>
      </c>
      <c r="N39">
        <v>0.48</v>
      </c>
      <c r="O39">
        <v>0.75</v>
      </c>
      <c r="P39" s="8">
        <f>ABS(PMT(Table1[[#This Row],[Corrected Interested Rate]]/12,Table1[[#This Row],[Term (Months)]],-Table1[[#This Row],[Loan Amount]]))</f>
        <v>523.3851444266038</v>
      </c>
      <c r="Q39" s="8">
        <f ca="1">Table1[[#This Row],[Expected Monthly Payments]]*Table1[[#This Row],[Months on Book(age Loan)]]</f>
        <v>29309.568087889813</v>
      </c>
      <c r="R39" s="4">
        <v>27249.85</v>
      </c>
      <c r="S39" s="4">
        <v>0</v>
      </c>
      <c r="T39" s="2">
        <f ca="1">DATEDIF(Table1[[#This Row],[Issue Date]],TODAY(),"m")</f>
        <v>56</v>
      </c>
      <c r="U39" s="2">
        <f>Table1[[#This Row],[Total Payments Received]]+(Table1[[#This Row],[Loan Amount]]*'What-IF Analysis'!$B$8)-Table1[[#This Row],[Loan Amount]]</f>
        <v>8892.656101978384</v>
      </c>
    </row>
    <row r="40" spans="1:21" x14ac:dyDescent="0.3">
      <c r="A40" s="2" t="s">
        <v>119</v>
      </c>
      <c r="B40" s="1">
        <v>44438</v>
      </c>
      <c r="C40" s="2" t="s">
        <v>120</v>
      </c>
      <c r="D40" s="3" t="s">
        <v>51</v>
      </c>
      <c r="E40" s="4">
        <v>22792</v>
      </c>
      <c r="F40" s="9">
        <f>Table1[[#This Row],[Interest Rate]]/100</f>
        <v>0.245</v>
      </c>
      <c r="G40" s="2">
        <v>24.5</v>
      </c>
      <c r="H40" s="2">
        <v>60</v>
      </c>
      <c r="I40" s="3" t="s">
        <v>17</v>
      </c>
      <c r="J40" s="3" t="s">
        <v>71</v>
      </c>
      <c r="K40" s="3" t="s">
        <v>35</v>
      </c>
      <c r="L40" s="4">
        <v>79683</v>
      </c>
      <c r="M40" s="3" t="s">
        <v>31</v>
      </c>
      <c r="N40">
        <v>0.28000000000000003</v>
      </c>
      <c r="O40">
        <v>0.8</v>
      </c>
      <c r="P40" s="8">
        <f>ABS(PMT(Table1[[#This Row],[Corrected Interested Rate]]/12,Table1[[#This Row],[Term (Months)]],-Table1[[#This Row],[Loan Amount]]))</f>
        <v>662.31082185602611</v>
      </c>
      <c r="Q40" s="8">
        <f ca="1">Table1[[#This Row],[Expected Monthly Payments]]*Table1[[#This Row],[Months on Book(age Loan)]]</f>
        <v>31790.919449089255</v>
      </c>
      <c r="R40" s="4">
        <v>28376.04</v>
      </c>
      <c r="S40" s="4">
        <v>0</v>
      </c>
      <c r="T40" s="2">
        <f ca="1">DATEDIF(Table1[[#This Row],[Issue Date]],TODAY(),"m")</f>
        <v>48</v>
      </c>
      <c r="U40" s="2">
        <f>Table1[[#This Row],[Total Payments Received]]+(Table1[[#This Row],[Loan Amount]]*'What-IF Analysis'!$B$8)-Table1[[#This Row],[Loan Amount]]</f>
        <v>11547.935454140345</v>
      </c>
    </row>
    <row r="41" spans="1:21" x14ac:dyDescent="0.3">
      <c r="A41" s="2" t="s">
        <v>121</v>
      </c>
      <c r="B41" s="1">
        <v>44973</v>
      </c>
      <c r="C41" s="2" t="s">
        <v>122</v>
      </c>
      <c r="D41" s="3" t="s">
        <v>38</v>
      </c>
      <c r="E41" s="4">
        <v>9942</v>
      </c>
      <c r="F41" s="9">
        <f>Table1[[#This Row],[Interest Rate]]/100</f>
        <v>0.183</v>
      </c>
      <c r="G41" s="2">
        <v>18.3</v>
      </c>
      <c r="H41" s="2">
        <v>36</v>
      </c>
      <c r="I41" s="3" t="s">
        <v>17</v>
      </c>
      <c r="J41" s="3" t="s">
        <v>82</v>
      </c>
      <c r="K41" s="3" t="s">
        <v>45</v>
      </c>
      <c r="L41" s="4">
        <v>117999</v>
      </c>
      <c r="M41" s="3" t="s">
        <v>20</v>
      </c>
      <c r="N41">
        <v>0.4</v>
      </c>
      <c r="O41">
        <v>0.92</v>
      </c>
      <c r="P41" s="8">
        <f>ABS(PMT(Table1[[#This Row],[Corrected Interested Rate]]/12,Table1[[#This Row],[Term (Months)]],-Table1[[#This Row],[Loan Amount]]))</f>
        <v>360.92510447025683</v>
      </c>
      <c r="Q41" s="8">
        <f ca="1">Table1[[#This Row],[Expected Monthly Payments]]*Table1[[#This Row],[Months on Book(age Loan)]]</f>
        <v>11188.678238577962</v>
      </c>
      <c r="R41" s="4">
        <v>11761.39</v>
      </c>
      <c r="S41" s="4">
        <v>0</v>
      </c>
      <c r="T41" s="2">
        <f ca="1">DATEDIF(Table1[[#This Row],[Issue Date]],TODAY(),"m")</f>
        <v>31</v>
      </c>
      <c r="U41" s="2">
        <f>Table1[[#This Row],[Total Payments Received]]+(Table1[[#This Row],[Loan Amount]]*'What-IF Analysis'!$B$8)-Table1[[#This Row],[Loan Amount]]</f>
        <v>4420.8751090322585</v>
      </c>
    </row>
    <row r="42" spans="1:21" x14ac:dyDescent="0.3">
      <c r="A42" s="2" t="s">
        <v>123</v>
      </c>
      <c r="B42" s="1">
        <v>44761</v>
      </c>
      <c r="C42" s="2" t="s">
        <v>124</v>
      </c>
      <c r="D42" s="3" t="s">
        <v>16</v>
      </c>
      <c r="E42" s="4">
        <v>2762</v>
      </c>
      <c r="F42" s="9">
        <f>Table1[[#This Row],[Interest Rate]]/100</f>
        <v>5.2000000000000005E-2</v>
      </c>
      <c r="G42" s="2">
        <v>5.2</v>
      </c>
      <c r="H42" s="2">
        <v>36</v>
      </c>
      <c r="I42" s="3" t="s">
        <v>24</v>
      </c>
      <c r="J42" s="3" t="s">
        <v>82</v>
      </c>
      <c r="K42" s="3" t="s">
        <v>45</v>
      </c>
      <c r="L42" s="4">
        <v>75276</v>
      </c>
      <c r="M42" s="3" t="s">
        <v>20</v>
      </c>
      <c r="N42">
        <v>0.31</v>
      </c>
      <c r="O42">
        <v>0.78</v>
      </c>
      <c r="P42" s="8">
        <f>ABS(PMT(Table1[[#This Row],[Corrected Interested Rate]]/12,Table1[[#This Row],[Term (Months)]],-Table1[[#This Row],[Loan Amount]]))</f>
        <v>83.027861096245999</v>
      </c>
      <c r="Q42" s="8">
        <f ca="1">Table1[[#This Row],[Expected Monthly Payments]]*Table1[[#This Row],[Months on Book(age Loan)]]</f>
        <v>3072.0308605611021</v>
      </c>
      <c r="R42" s="4">
        <v>1245.1099999999999</v>
      </c>
      <c r="S42" s="4">
        <v>0</v>
      </c>
      <c r="T42" s="2">
        <f ca="1">DATEDIF(Table1[[#This Row],[Issue Date]],TODAY(),"m")</f>
        <v>37</v>
      </c>
      <c r="U42" s="2">
        <f>Table1[[#This Row],[Total Payments Received]]+(Table1[[#This Row],[Loan Amount]]*'What-IF Analysis'!$B$8)-Table1[[#This Row],[Loan Amount]]</f>
        <v>-794.16802543280028</v>
      </c>
    </row>
    <row r="43" spans="1:21" x14ac:dyDescent="0.3">
      <c r="A43" s="2" t="s">
        <v>125</v>
      </c>
      <c r="B43" s="1">
        <v>45094</v>
      </c>
      <c r="C43" s="2" t="s">
        <v>126</v>
      </c>
      <c r="D43" s="3" t="s">
        <v>51</v>
      </c>
      <c r="E43" s="4">
        <v>32987</v>
      </c>
      <c r="F43" s="9">
        <f>Table1[[#This Row],[Interest Rate]]/100</f>
        <v>0.10099999999999999</v>
      </c>
      <c r="G43" s="2">
        <v>10.1</v>
      </c>
      <c r="H43" s="2">
        <v>36</v>
      </c>
      <c r="I43" s="3" t="s">
        <v>17</v>
      </c>
      <c r="J43" s="3" t="s">
        <v>18</v>
      </c>
      <c r="K43" s="3" t="s">
        <v>45</v>
      </c>
      <c r="L43" s="4">
        <v>63402</v>
      </c>
      <c r="M43" s="3" t="s">
        <v>31</v>
      </c>
      <c r="N43">
        <v>0.32</v>
      </c>
      <c r="O43">
        <v>0.87</v>
      </c>
      <c r="P43" s="8">
        <f>ABS(PMT(Table1[[#This Row],[Corrected Interested Rate]]/12,Table1[[#This Row],[Term (Months)]],-Table1[[#This Row],[Loan Amount]]))</f>
        <v>1065.9470968463381</v>
      </c>
      <c r="Q43" s="8">
        <f ca="1">Table1[[#This Row],[Expected Monthly Payments]]*Table1[[#This Row],[Months on Book(age Loan)]]</f>
        <v>28780.571614851131</v>
      </c>
      <c r="R43" s="4">
        <v>36318.69</v>
      </c>
      <c r="S43" s="4">
        <v>0</v>
      </c>
      <c r="T43" s="2">
        <f ca="1">DATEDIF(Table1[[#This Row],[Issue Date]],TODAY(),"m")</f>
        <v>27</v>
      </c>
      <c r="U43" s="2">
        <f>Table1[[#This Row],[Total Payments Received]]+(Table1[[#This Row],[Loan Amount]]*'What-IF Analysis'!$B$8)-Table1[[#This Row],[Loan Amount]]</f>
        <v>11963.272105375901</v>
      </c>
    </row>
    <row r="44" spans="1:21" x14ac:dyDescent="0.3">
      <c r="A44" s="2" t="s">
        <v>127</v>
      </c>
      <c r="B44" s="1">
        <v>44288</v>
      </c>
      <c r="C44" s="2" t="s">
        <v>128</v>
      </c>
      <c r="D44" s="3" t="s">
        <v>44</v>
      </c>
      <c r="E44" s="4">
        <v>16850</v>
      </c>
      <c r="F44" s="9">
        <f>Table1[[#This Row],[Interest Rate]]/100</f>
        <v>0.10199999999999999</v>
      </c>
      <c r="G44" s="2">
        <v>10.199999999999999</v>
      </c>
      <c r="H44" s="2">
        <v>36</v>
      </c>
      <c r="I44" s="3" t="s">
        <v>17</v>
      </c>
      <c r="J44" s="3" t="s">
        <v>18</v>
      </c>
      <c r="K44" s="3" t="s">
        <v>26</v>
      </c>
      <c r="L44" s="4">
        <v>121881</v>
      </c>
      <c r="M44" s="3" t="s">
        <v>20</v>
      </c>
      <c r="N44">
        <v>0.21</v>
      </c>
      <c r="O44">
        <v>0.81</v>
      </c>
      <c r="P44" s="8">
        <f>ABS(PMT(Table1[[#This Row],[Corrected Interested Rate]]/12,Table1[[#This Row],[Term (Months)]],-Table1[[#This Row],[Loan Amount]]))</f>
        <v>545.28567307361163</v>
      </c>
      <c r="Q44" s="8">
        <f ca="1">Table1[[#This Row],[Expected Monthly Payments]]*Table1[[#This Row],[Months on Book(age Loan)]]</f>
        <v>28900.140672901416</v>
      </c>
      <c r="R44" s="4">
        <v>18568.7</v>
      </c>
      <c r="S44" s="4">
        <v>0</v>
      </c>
      <c r="T44" s="2">
        <f ca="1">DATEDIF(Table1[[#This Row],[Issue Date]],TODAY(),"m")</f>
        <v>53</v>
      </c>
      <c r="U44" s="2">
        <f>Table1[[#This Row],[Total Payments Received]]+(Table1[[#This Row],[Loan Amount]]*'What-IF Analysis'!$B$8)-Table1[[#This Row],[Loan Amount]]</f>
        <v>6127.7750439744123</v>
      </c>
    </row>
    <row r="45" spans="1:21" x14ac:dyDescent="0.3">
      <c r="A45" s="2" t="s">
        <v>129</v>
      </c>
      <c r="B45" s="1">
        <v>45152</v>
      </c>
      <c r="C45" s="2" t="s">
        <v>130</v>
      </c>
      <c r="D45" s="3" t="s">
        <v>38</v>
      </c>
      <c r="E45" s="4">
        <v>13112</v>
      </c>
      <c r="F45" s="9">
        <f>Table1[[#This Row],[Interest Rate]]/100</f>
        <v>6.4000000000000001E-2</v>
      </c>
      <c r="G45" s="2">
        <v>6.4</v>
      </c>
      <c r="H45" s="2">
        <v>60</v>
      </c>
      <c r="I45" s="3" t="s">
        <v>17</v>
      </c>
      <c r="J45" s="3" t="s">
        <v>25</v>
      </c>
      <c r="K45" s="3" t="s">
        <v>35</v>
      </c>
      <c r="L45" s="4">
        <v>140300</v>
      </c>
      <c r="M45" s="3" t="s">
        <v>20</v>
      </c>
      <c r="N45">
        <v>0.19</v>
      </c>
      <c r="O45">
        <v>0.75</v>
      </c>
      <c r="P45" s="8">
        <f>ABS(PMT(Table1[[#This Row],[Corrected Interested Rate]]/12,Table1[[#This Row],[Term (Months)]],-Table1[[#This Row],[Loan Amount]]))</f>
        <v>255.93761845381863</v>
      </c>
      <c r="Q45" s="8">
        <f ca="1">Table1[[#This Row],[Expected Monthly Payments]]*Table1[[#This Row],[Months on Book(age Loan)]]</f>
        <v>6398.4404613454653</v>
      </c>
      <c r="R45" s="4">
        <v>13951.17</v>
      </c>
      <c r="S45" s="4">
        <v>0</v>
      </c>
      <c r="T45" s="2">
        <f ca="1">DATEDIF(Table1[[#This Row],[Issue Date]],TODAY(),"m")</f>
        <v>25</v>
      </c>
      <c r="U45" s="2">
        <f>Table1[[#This Row],[Total Payments Received]]+(Table1[[#This Row],[Loan Amount]]*'What-IF Analysis'!$B$8)-Table1[[#This Row],[Loan Amount]]</f>
        <v>4270.136882883824</v>
      </c>
    </row>
    <row r="46" spans="1:21" x14ac:dyDescent="0.3">
      <c r="A46" s="2" t="s">
        <v>131</v>
      </c>
      <c r="B46" s="1">
        <v>44705</v>
      </c>
      <c r="C46" s="2" t="s">
        <v>132</v>
      </c>
      <c r="D46" s="3" t="s">
        <v>74</v>
      </c>
      <c r="E46" s="4">
        <v>25058</v>
      </c>
      <c r="F46" s="9">
        <f>Table1[[#This Row],[Interest Rate]]/100</f>
        <v>0.24199999999999999</v>
      </c>
      <c r="G46" s="2">
        <v>24.2</v>
      </c>
      <c r="H46" s="2">
        <v>36</v>
      </c>
      <c r="I46" s="3" t="s">
        <v>24</v>
      </c>
      <c r="J46" s="3" t="s">
        <v>18</v>
      </c>
      <c r="K46" s="3" t="s">
        <v>45</v>
      </c>
      <c r="L46" s="4">
        <v>56946</v>
      </c>
      <c r="M46" s="3" t="s">
        <v>31</v>
      </c>
      <c r="N46">
        <v>0.22</v>
      </c>
      <c r="O46">
        <v>0.61</v>
      </c>
      <c r="P46" s="8">
        <f>ABS(PMT(Table1[[#This Row],[Corrected Interested Rate]]/12,Table1[[#This Row],[Term (Months)]],-Table1[[#This Row],[Loan Amount]]))</f>
        <v>985.73011404181977</v>
      </c>
      <c r="Q46" s="8">
        <f ca="1">Table1[[#This Row],[Expected Monthly Payments]]*Table1[[#This Row],[Months on Book(age Loan)]]</f>
        <v>38443.474447630972</v>
      </c>
      <c r="R46" s="4">
        <v>9355.1299999999992</v>
      </c>
      <c r="S46" s="4">
        <v>0</v>
      </c>
      <c r="T46" s="2">
        <f ca="1">DATEDIF(Table1[[#This Row],[Issue Date]],TODAY(),"m")</f>
        <v>39</v>
      </c>
      <c r="U46" s="2">
        <f>Table1[[#This Row],[Total Payments Received]]+(Table1[[#This Row],[Loan Amount]]*'What-IF Analysis'!$B$8)-Table1[[#This Row],[Loan Amount]]</f>
        <v>-9146.0389939518864</v>
      </c>
    </row>
    <row r="47" spans="1:21" x14ac:dyDescent="0.3">
      <c r="A47" s="2" t="s">
        <v>133</v>
      </c>
      <c r="B47" s="1">
        <v>44972</v>
      </c>
      <c r="C47" s="2" t="s">
        <v>134</v>
      </c>
      <c r="D47" s="3" t="s">
        <v>44</v>
      </c>
      <c r="E47" s="4">
        <v>39890</v>
      </c>
      <c r="F47" s="9">
        <f>Table1[[#This Row],[Interest Rate]]/100</f>
        <v>0.14599999999999999</v>
      </c>
      <c r="G47" s="2">
        <v>14.6</v>
      </c>
      <c r="H47" s="2">
        <v>36</v>
      </c>
      <c r="I47" s="3" t="s">
        <v>24</v>
      </c>
      <c r="J47" s="3" t="s">
        <v>82</v>
      </c>
      <c r="K47" s="3" t="s">
        <v>19</v>
      </c>
      <c r="L47" s="4">
        <v>109698</v>
      </c>
      <c r="M47" s="3" t="s">
        <v>27</v>
      </c>
      <c r="N47">
        <v>0.32</v>
      </c>
      <c r="O47">
        <v>0.69</v>
      </c>
      <c r="P47" s="8">
        <f>ABS(PMT(Table1[[#This Row],[Corrected Interested Rate]]/12,Table1[[#This Row],[Term (Months)]],-Table1[[#This Row],[Loan Amount]]))</f>
        <v>1374.9990234150198</v>
      </c>
      <c r="Q47" s="8">
        <f ca="1">Table1[[#This Row],[Expected Monthly Payments]]*Table1[[#This Row],[Months on Book(age Loan)]]</f>
        <v>42624.969725865616</v>
      </c>
      <c r="R47" s="4">
        <v>3304.32</v>
      </c>
      <c r="S47" s="4">
        <v>0</v>
      </c>
      <c r="T47" s="2">
        <f ca="1">DATEDIF(Table1[[#This Row],[Issue Date]],TODAY(),"m")</f>
        <v>31</v>
      </c>
      <c r="U47" s="2">
        <f>Table1[[#This Row],[Total Payments Received]]+(Table1[[#This Row],[Loan Amount]]*'What-IF Analysis'!$B$8)-Table1[[#This Row],[Loan Amount]]</f>
        <v>-26147.816290555536</v>
      </c>
    </row>
    <row r="48" spans="1:21" x14ac:dyDescent="0.3">
      <c r="A48" s="2" t="s">
        <v>135</v>
      </c>
      <c r="B48" s="1">
        <v>44231</v>
      </c>
      <c r="C48" s="2" t="s">
        <v>136</v>
      </c>
      <c r="D48" s="3" t="s">
        <v>16</v>
      </c>
      <c r="E48" s="4">
        <v>1481</v>
      </c>
      <c r="F48" s="9">
        <f>Table1[[#This Row],[Interest Rate]]/100</f>
        <v>0.22899999999999998</v>
      </c>
      <c r="G48" s="2">
        <v>22.9</v>
      </c>
      <c r="H48" s="2">
        <v>36</v>
      </c>
      <c r="I48" s="3" t="s">
        <v>17</v>
      </c>
      <c r="J48" s="3" t="s">
        <v>25</v>
      </c>
      <c r="K48" s="3" t="s">
        <v>26</v>
      </c>
      <c r="L48" s="4">
        <v>144690</v>
      </c>
      <c r="M48" s="3" t="s">
        <v>20</v>
      </c>
      <c r="N48">
        <v>0.11</v>
      </c>
      <c r="O48">
        <v>0.94</v>
      </c>
      <c r="P48" s="8">
        <f>ABS(PMT(Table1[[#This Row],[Corrected Interested Rate]]/12,Table1[[#This Row],[Term (Months)]],-Table1[[#This Row],[Loan Amount]]))</f>
        <v>57.251936058608749</v>
      </c>
      <c r="Q48" s="8">
        <f ca="1">Table1[[#This Row],[Expected Monthly Payments]]*Table1[[#This Row],[Months on Book(age Loan)]]</f>
        <v>3148.8564832234811</v>
      </c>
      <c r="R48" s="4">
        <v>1820.15</v>
      </c>
      <c r="S48" s="4">
        <v>0</v>
      </c>
      <c r="T48" s="2">
        <f ca="1">DATEDIF(Table1[[#This Row],[Issue Date]],TODAY(),"m")</f>
        <v>55</v>
      </c>
      <c r="U48" s="2">
        <f>Table1[[#This Row],[Total Payments Received]]+(Table1[[#This Row],[Loan Amount]]*'What-IF Analysis'!$B$8)-Table1[[#This Row],[Loan Amount]]</f>
        <v>726.67760475525847</v>
      </c>
    </row>
    <row r="49" spans="1:21" x14ac:dyDescent="0.3">
      <c r="A49" s="2" t="s">
        <v>137</v>
      </c>
      <c r="B49" s="1">
        <v>44402</v>
      </c>
      <c r="C49" s="2" t="s">
        <v>138</v>
      </c>
      <c r="D49" s="3" t="s">
        <v>48</v>
      </c>
      <c r="E49" s="4">
        <v>33921</v>
      </c>
      <c r="F49" s="9">
        <f>Table1[[#This Row],[Interest Rate]]/100</f>
        <v>0.114</v>
      </c>
      <c r="G49" s="2">
        <v>11.4</v>
      </c>
      <c r="H49" s="2">
        <v>36</v>
      </c>
      <c r="I49" s="3" t="s">
        <v>24</v>
      </c>
      <c r="J49" s="3" t="s">
        <v>82</v>
      </c>
      <c r="K49" s="3" t="s">
        <v>19</v>
      </c>
      <c r="L49" s="4">
        <v>142309</v>
      </c>
      <c r="M49" s="3" t="s">
        <v>20</v>
      </c>
      <c r="N49">
        <v>0.46</v>
      </c>
      <c r="O49">
        <v>0.8</v>
      </c>
      <c r="P49" s="8">
        <f>ABS(PMT(Table1[[#This Row],[Corrected Interested Rate]]/12,Table1[[#This Row],[Term (Months)]],-Table1[[#This Row],[Loan Amount]]))</f>
        <v>1116.9665423861688</v>
      </c>
      <c r="Q49" s="8">
        <f ca="1">Table1[[#This Row],[Expected Monthly Payments]]*Table1[[#This Row],[Months on Book(age Loan)]]</f>
        <v>54731.36057692227</v>
      </c>
      <c r="R49" s="4">
        <v>14230.09</v>
      </c>
      <c r="S49" s="4">
        <v>0</v>
      </c>
      <c r="T49" s="2">
        <f ca="1">DATEDIF(Table1[[#This Row],[Issue Date]],TODAY(),"m")</f>
        <v>49</v>
      </c>
      <c r="U49" s="2">
        <f>Table1[[#This Row],[Total Payments Received]]+(Table1[[#This Row],[Loan Amount]]*'What-IF Analysis'!$B$8)-Table1[[#This Row],[Loan Amount]]</f>
        <v>-10814.931687438817</v>
      </c>
    </row>
    <row r="50" spans="1:21" x14ac:dyDescent="0.3">
      <c r="A50" s="2" t="s">
        <v>139</v>
      </c>
      <c r="B50" s="1">
        <v>45222</v>
      </c>
      <c r="C50" s="2" t="s">
        <v>140</v>
      </c>
      <c r="D50" s="3" t="s">
        <v>63</v>
      </c>
      <c r="E50" s="4">
        <v>2524</v>
      </c>
      <c r="F50" s="9">
        <f>Table1[[#This Row],[Interest Rate]]/100</f>
        <v>7.4999999999999997E-2</v>
      </c>
      <c r="G50" s="2">
        <v>7.5</v>
      </c>
      <c r="H50" s="2">
        <v>60</v>
      </c>
      <c r="I50" s="3" t="s">
        <v>17</v>
      </c>
      <c r="J50" s="3" t="s">
        <v>55</v>
      </c>
      <c r="K50" s="3" t="s">
        <v>35</v>
      </c>
      <c r="L50" s="4">
        <v>103933</v>
      </c>
      <c r="M50" s="3" t="s">
        <v>20</v>
      </c>
      <c r="N50">
        <v>0.16</v>
      </c>
      <c r="O50">
        <v>0.75</v>
      </c>
      <c r="P50" s="8">
        <f>ABS(PMT(Table1[[#This Row],[Corrected Interested Rate]]/12,Table1[[#This Row],[Term (Months)]],-Table1[[#This Row],[Loan Amount]]))</f>
        <v>50.575782255354376</v>
      </c>
      <c r="Q50" s="8">
        <f ca="1">Table1[[#This Row],[Expected Monthly Payments]]*Table1[[#This Row],[Months on Book(age Loan)]]</f>
        <v>1112.6672096177963</v>
      </c>
      <c r="R50" s="4">
        <v>2713.3</v>
      </c>
      <c r="S50" s="4">
        <v>0</v>
      </c>
      <c r="T50" s="2">
        <f ca="1">DATEDIF(Table1[[#This Row],[Issue Date]],TODAY(),"m")</f>
        <v>22</v>
      </c>
      <c r="U50" s="2">
        <f>Table1[[#This Row],[Total Payments Received]]+(Table1[[#This Row],[Loan Amount]]*'What-IF Analysis'!$B$8)-Table1[[#This Row],[Loan Amount]]</f>
        <v>849.74542498465371</v>
      </c>
    </row>
    <row r="51" spans="1:21" x14ac:dyDescent="0.3">
      <c r="A51" s="2" t="s">
        <v>141</v>
      </c>
      <c r="B51" s="1">
        <v>45218</v>
      </c>
      <c r="C51" s="2" t="s">
        <v>142</v>
      </c>
      <c r="D51" s="3" t="s">
        <v>38</v>
      </c>
      <c r="E51" s="4">
        <v>35888</v>
      </c>
      <c r="F51" s="9">
        <f>Table1[[#This Row],[Interest Rate]]/100</f>
        <v>0.14499999999999999</v>
      </c>
      <c r="G51" s="2">
        <v>14.5</v>
      </c>
      <c r="H51" s="2">
        <v>60</v>
      </c>
      <c r="I51" s="3" t="s">
        <v>24</v>
      </c>
      <c r="J51" s="3" t="s">
        <v>55</v>
      </c>
      <c r="K51" s="3" t="s">
        <v>30</v>
      </c>
      <c r="L51" s="4">
        <v>52335</v>
      </c>
      <c r="M51" s="3" t="s">
        <v>20</v>
      </c>
      <c r="N51">
        <v>0.19</v>
      </c>
      <c r="O51">
        <v>0.92</v>
      </c>
      <c r="P51" s="8">
        <f>ABS(PMT(Table1[[#This Row],[Corrected Interested Rate]]/12,Table1[[#This Row],[Term (Months)]],-Table1[[#This Row],[Loan Amount]]))</f>
        <v>844.38295142983429</v>
      </c>
      <c r="Q51" s="8">
        <f ca="1">Table1[[#This Row],[Expected Monthly Payments]]*Table1[[#This Row],[Months on Book(age Loan)]]</f>
        <v>18576.424931456353</v>
      </c>
      <c r="R51" s="4">
        <v>9756.7199999999993</v>
      </c>
      <c r="S51" s="4">
        <v>0</v>
      </c>
      <c r="T51" s="2">
        <f ca="1">DATEDIF(Table1[[#This Row],[Issue Date]],TODAY(),"m")</f>
        <v>22</v>
      </c>
      <c r="U51" s="2">
        <f>Table1[[#This Row],[Total Payments Received]]+(Table1[[#This Row],[Loan Amount]]*'What-IF Analysis'!$B$8)-Table1[[#This Row],[Loan Amount]]</f>
        <v>-16740.604321771301</v>
      </c>
    </row>
    <row r="52" spans="1:21" x14ac:dyDescent="0.3">
      <c r="A52" s="2" t="s">
        <v>143</v>
      </c>
      <c r="B52" s="1">
        <v>44762</v>
      </c>
      <c r="C52" s="2" t="s">
        <v>144</v>
      </c>
      <c r="D52" s="3" t="s">
        <v>54</v>
      </c>
      <c r="E52" s="4">
        <v>16048</v>
      </c>
      <c r="F52" s="9">
        <f>Table1[[#This Row],[Interest Rate]]/100</f>
        <v>7.2999999999999995E-2</v>
      </c>
      <c r="G52" s="2">
        <v>7.3</v>
      </c>
      <c r="H52" s="2">
        <v>60</v>
      </c>
      <c r="I52" s="3" t="s">
        <v>17</v>
      </c>
      <c r="J52" s="3" t="s">
        <v>25</v>
      </c>
      <c r="K52" s="3" t="s">
        <v>19</v>
      </c>
      <c r="L52" s="4">
        <v>75095</v>
      </c>
      <c r="M52" s="3" t="s">
        <v>27</v>
      </c>
      <c r="N52">
        <v>0.31</v>
      </c>
      <c r="O52">
        <v>0.76</v>
      </c>
      <c r="P52" s="8">
        <f>ABS(PMT(Table1[[#This Row],[Corrected Interested Rate]]/12,Table1[[#This Row],[Term (Months)]],-Table1[[#This Row],[Loan Amount]]))</f>
        <v>320.04598396507316</v>
      </c>
      <c r="Q52" s="8">
        <f ca="1">Table1[[#This Row],[Expected Monthly Payments]]*Table1[[#This Row],[Months on Book(age Loan)]]</f>
        <v>11841.701406707707</v>
      </c>
      <c r="R52" s="4">
        <v>17219.5</v>
      </c>
      <c r="S52" s="4">
        <v>0</v>
      </c>
      <c r="T52" s="2">
        <f ca="1">DATEDIF(Table1[[#This Row],[Issue Date]],TODAY(),"m")</f>
        <v>37</v>
      </c>
      <c r="U52" s="2">
        <f>Table1[[#This Row],[Total Payments Received]]+(Table1[[#This Row],[Loan Amount]]*'What-IF Analysis'!$B$8)-Table1[[#This Row],[Loan Amount]]</f>
        <v>5370.7187718517089</v>
      </c>
    </row>
    <row r="53" spans="1:21" x14ac:dyDescent="0.3">
      <c r="A53" s="2" t="s">
        <v>145</v>
      </c>
      <c r="B53" s="1">
        <v>44899</v>
      </c>
      <c r="C53" s="2" t="s">
        <v>146</v>
      </c>
      <c r="D53" s="3" t="s">
        <v>38</v>
      </c>
      <c r="E53" s="4">
        <v>36111</v>
      </c>
      <c r="F53" s="9">
        <f>Table1[[#This Row],[Interest Rate]]/100</f>
        <v>0.14699999999999999</v>
      </c>
      <c r="G53" s="2">
        <v>14.7</v>
      </c>
      <c r="H53" s="2">
        <v>36</v>
      </c>
      <c r="I53" s="3" t="s">
        <v>17</v>
      </c>
      <c r="J53" s="3" t="s">
        <v>18</v>
      </c>
      <c r="K53" s="3" t="s">
        <v>30</v>
      </c>
      <c r="L53" s="4">
        <v>109930</v>
      </c>
      <c r="M53" s="3" t="s">
        <v>31</v>
      </c>
      <c r="N53">
        <v>0.38</v>
      </c>
      <c r="O53">
        <v>0.74</v>
      </c>
      <c r="P53" s="8">
        <f>ABS(PMT(Table1[[#This Row],[Corrected Interested Rate]]/12,Table1[[#This Row],[Term (Months)]],-Table1[[#This Row],[Loan Amount]]))</f>
        <v>1246.5010768084007</v>
      </c>
      <c r="Q53" s="8">
        <f ca="1">Table1[[#This Row],[Expected Monthly Payments]]*Table1[[#This Row],[Months on Book(age Loan)]]</f>
        <v>41134.535534677227</v>
      </c>
      <c r="R53" s="4">
        <v>41419.32</v>
      </c>
      <c r="S53" s="4">
        <v>0</v>
      </c>
      <c r="T53" s="2">
        <f ca="1">DATEDIF(Table1[[#This Row],[Issue Date]],TODAY(),"m")</f>
        <v>33</v>
      </c>
      <c r="U53" s="2">
        <f>Table1[[#This Row],[Total Payments Received]]+(Table1[[#This Row],[Loan Amount]]*'What-IF Analysis'!$B$8)-Table1[[#This Row],[Loan Amount]]</f>
        <v>14757.3472351905</v>
      </c>
    </row>
    <row r="54" spans="1:21" x14ac:dyDescent="0.3">
      <c r="A54" s="2" t="s">
        <v>147</v>
      </c>
      <c r="B54" s="1">
        <v>44598</v>
      </c>
      <c r="C54" s="2" t="s">
        <v>148</v>
      </c>
      <c r="D54" s="3" t="s">
        <v>63</v>
      </c>
      <c r="E54" s="4">
        <v>38904</v>
      </c>
      <c r="F54" s="9">
        <f>Table1[[#This Row],[Interest Rate]]/100</f>
        <v>0.23399999999999999</v>
      </c>
      <c r="G54" s="2">
        <v>23.4</v>
      </c>
      <c r="H54" s="2">
        <v>60</v>
      </c>
      <c r="I54" s="3" t="s">
        <v>79</v>
      </c>
      <c r="J54" s="3" t="s">
        <v>25</v>
      </c>
      <c r="K54" s="3" t="s">
        <v>26</v>
      </c>
      <c r="L54" s="4">
        <v>57197</v>
      </c>
      <c r="M54" s="3" t="s">
        <v>20</v>
      </c>
      <c r="N54">
        <v>0.14000000000000001</v>
      </c>
      <c r="O54">
        <v>0.84</v>
      </c>
      <c r="P54" s="8">
        <f>ABS(PMT(Table1[[#This Row],[Corrected Interested Rate]]/12,Table1[[#This Row],[Term (Months)]],-Table1[[#This Row],[Loan Amount]]))</f>
        <v>1105.6812760458401</v>
      </c>
      <c r="Q54" s="8">
        <f ca="1">Table1[[#This Row],[Expected Monthly Payments]]*Table1[[#This Row],[Months on Book(age Loan)]]</f>
        <v>47544.294869971127</v>
      </c>
      <c r="R54" s="4">
        <v>13773.37</v>
      </c>
      <c r="S54" s="4">
        <v>12116.05</v>
      </c>
      <c r="T54" s="2">
        <f ca="1">DATEDIF(Table1[[#This Row],[Issue Date]],TODAY(),"m")</f>
        <v>43</v>
      </c>
      <c r="U54" s="2">
        <f>Table1[[#This Row],[Total Payments Received]]+(Table1[[#This Row],[Loan Amount]]*'What-IF Analysis'!$B$8)-Table1[[#This Row],[Loan Amount]]</f>
        <v>-14950.769138826086</v>
      </c>
    </row>
    <row r="55" spans="1:21" x14ac:dyDescent="0.3">
      <c r="A55" s="2" t="s">
        <v>149</v>
      </c>
      <c r="B55" s="1">
        <v>44926</v>
      </c>
      <c r="C55" s="2" t="s">
        <v>150</v>
      </c>
      <c r="D55" s="3" t="s">
        <v>16</v>
      </c>
      <c r="E55" s="4">
        <v>35008</v>
      </c>
      <c r="F55" s="9">
        <f>Table1[[#This Row],[Interest Rate]]/100</f>
        <v>0.154</v>
      </c>
      <c r="G55" s="2">
        <v>15.4</v>
      </c>
      <c r="H55" s="2">
        <v>36</v>
      </c>
      <c r="I55" s="3" t="s">
        <v>17</v>
      </c>
      <c r="J55" s="3" t="s">
        <v>82</v>
      </c>
      <c r="K55" s="3" t="s">
        <v>19</v>
      </c>
      <c r="L55" s="4">
        <v>52010</v>
      </c>
      <c r="M55" s="3" t="s">
        <v>31</v>
      </c>
      <c r="N55">
        <v>0.23</v>
      </c>
      <c r="O55">
        <v>0.82</v>
      </c>
      <c r="P55" s="8">
        <f>ABS(PMT(Table1[[#This Row],[Corrected Interested Rate]]/12,Table1[[#This Row],[Term (Months)]],-Table1[[#This Row],[Loan Amount]]))</f>
        <v>1220.432459578233</v>
      </c>
      <c r="Q55" s="8">
        <f ca="1">Table1[[#This Row],[Expected Monthly Payments]]*Table1[[#This Row],[Months on Book(age Loan)]]</f>
        <v>39053.838706503455</v>
      </c>
      <c r="R55" s="4">
        <v>40399.230000000003</v>
      </c>
      <c r="S55" s="4">
        <v>0</v>
      </c>
      <c r="T55" s="2">
        <f ca="1">DATEDIF(Table1[[#This Row],[Issue Date]],TODAY(),"m")</f>
        <v>32</v>
      </c>
      <c r="U55" s="2">
        <f>Table1[[#This Row],[Total Payments Received]]+(Table1[[#This Row],[Loan Amount]]*'What-IF Analysis'!$B$8)-Table1[[#This Row],[Loan Amount]]</f>
        <v>14551.639444478111</v>
      </c>
    </row>
    <row r="56" spans="1:21" x14ac:dyDescent="0.3">
      <c r="A56" s="2" t="s">
        <v>151</v>
      </c>
      <c r="B56" s="1">
        <v>44358</v>
      </c>
      <c r="C56" s="2" t="s">
        <v>152</v>
      </c>
      <c r="D56" s="3" t="s">
        <v>16</v>
      </c>
      <c r="E56" s="4">
        <v>1060</v>
      </c>
      <c r="F56" s="9">
        <f>Table1[[#This Row],[Interest Rate]]/100</f>
        <v>0.17300000000000001</v>
      </c>
      <c r="G56" s="2">
        <v>17.3</v>
      </c>
      <c r="H56" s="2">
        <v>60</v>
      </c>
      <c r="I56" s="3" t="s">
        <v>24</v>
      </c>
      <c r="J56" s="3" t="s">
        <v>55</v>
      </c>
      <c r="K56" s="3" t="s">
        <v>19</v>
      </c>
      <c r="L56" s="4">
        <v>54123</v>
      </c>
      <c r="M56" s="3" t="s">
        <v>20</v>
      </c>
      <c r="N56">
        <v>0.49</v>
      </c>
      <c r="O56">
        <v>0.59</v>
      </c>
      <c r="P56" s="8">
        <f>ABS(PMT(Table1[[#This Row],[Corrected Interested Rate]]/12,Table1[[#This Row],[Term (Months)]],-Table1[[#This Row],[Loan Amount]]))</f>
        <v>26.515019169831248</v>
      </c>
      <c r="Q56" s="8">
        <f ca="1">Table1[[#This Row],[Expected Monthly Payments]]*Table1[[#This Row],[Months on Book(age Loan)]]</f>
        <v>1352.2659776613937</v>
      </c>
      <c r="R56" s="4">
        <v>339.55</v>
      </c>
      <c r="S56" s="4">
        <v>0</v>
      </c>
      <c r="T56" s="2">
        <f ca="1">DATEDIF(Table1[[#This Row],[Issue Date]],TODAY(),"m")</f>
        <v>51</v>
      </c>
      <c r="U56" s="2">
        <f>Table1[[#This Row],[Total Payments Received]]+(Table1[[#This Row],[Loan Amount]]*'What-IF Analysis'!$B$8)-Table1[[#This Row],[Loan Amount]]</f>
        <v>-443.08385480042284</v>
      </c>
    </row>
    <row r="57" spans="1:21" x14ac:dyDescent="0.3">
      <c r="A57" s="2" t="s">
        <v>153</v>
      </c>
      <c r="B57" s="1">
        <v>44398</v>
      </c>
      <c r="C57" s="2" t="s">
        <v>154</v>
      </c>
      <c r="D57" s="3" t="s">
        <v>44</v>
      </c>
      <c r="E57" s="4">
        <v>10130</v>
      </c>
      <c r="F57" s="9">
        <f>Table1[[#This Row],[Interest Rate]]/100</f>
        <v>8.1000000000000003E-2</v>
      </c>
      <c r="G57" s="2">
        <v>8.1</v>
      </c>
      <c r="H57" s="2">
        <v>60</v>
      </c>
      <c r="I57" s="3" t="s">
        <v>17</v>
      </c>
      <c r="J57" s="3" t="s">
        <v>25</v>
      </c>
      <c r="K57" s="3" t="s">
        <v>26</v>
      </c>
      <c r="L57" s="4">
        <v>117923</v>
      </c>
      <c r="M57" s="3" t="s">
        <v>27</v>
      </c>
      <c r="N57">
        <v>0.2</v>
      </c>
      <c r="O57">
        <v>0.71</v>
      </c>
      <c r="P57" s="8">
        <f>ABS(PMT(Table1[[#This Row],[Corrected Interested Rate]]/12,Table1[[#This Row],[Term (Months)]],-Table1[[#This Row],[Loan Amount]]))</f>
        <v>205.88502254105572</v>
      </c>
      <c r="Q57" s="8">
        <f ca="1">Table1[[#This Row],[Expected Monthly Payments]]*Table1[[#This Row],[Months on Book(age Loan)]]</f>
        <v>10088.36610451173</v>
      </c>
      <c r="R57" s="4">
        <v>10950.53</v>
      </c>
      <c r="S57" s="4">
        <v>0</v>
      </c>
      <c r="T57" s="2">
        <f ca="1">DATEDIF(Table1[[#This Row],[Issue Date]],TODAY(),"m")</f>
        <v>49</v>
      </c>
      <c r="U57" s="2">
        <f>Table1[[#This Row],[Total Payments Received]]+(Table1[[#This Row],[Loan Amount]]*'What-IF Analysis'!$B$8)-Table1[[#This Row],[Loan Amount]]</f>
        <v>3471.208349878978</v>
      </c>
    </row>
    <row r="58" spans="1:21" x14ac:dyDescent="0.3">
      <c r="A58" s="2" t="s">
        <v>155</v>
      </c>
      <c r="B58" s="1">
        <v>45192</v>
      </c>
      <c r="C58" s="2" t="s">
        <v>156</v>
      </c>
      <c r="D58" s="3" t="s">
        <v>51</v>
      </c>
      <c r="E58" s="4">
        <v>19023</v>
      </c>
      <c r="F58" s="9">
        <f>Table1[[#This Row],[Interest Rate]]/100</f>
        <v>5.9000000000000004E-2</v>
      </c>
      <c r="G58" s="2">
        <v>5.9</v>
      </c>
      <c r="H58" s="2">
        <v>60</v>
      </c>
      <c r="I58" s="3" t="s">
        <v>24</v>
      </c>
      <c r="J58" s="3" t="s">
        <v>18</v>
      </c>
      <c r="K58" s="3" t="s">
        <v>26</v>
      </c>
      <c r="L58" s="4">
        <v>32890</v>
      </c>
      <c r="M58" s="3" t="s">
        <v>31</v>
      </c>
      <c r="N58">
        <v>0.23</v>
      </c>
      <c r="O58">
        <v>0.71</v>
      </c>
      <c r="P58" s="8">
        <f>ABS(PMT(Table1[[#This Row],[Corrected Interested Rate]]/12,Table1[[#This Row],[Term (Months)]],-Table1[[#This Row],[Loan Amount]]))</f>
        <v>366.88398792380934</v>
      </c>
      <c r="Q58" s="8">
        <f ca="1">Table1[[#This Row],[Expected Monthly Payments]]*Table1[[#This Row],[Months on Book(age Loan)]]</f>
        <v>8438.3317222476144</v>
      </c>
      <c r="R58" s="4">
        <v>6787.88</v>
      </c>
      <c r="S58" s="4">
        <v>0</v>
      </c>
      <c r="T58" s="2">
        <f ca="1">DATEDIF(Table1[[#This Row],[Issue Date]],TODAY(),"m")</f>
        <v>23</v>
      </c>
      <c r="U58" s="2">
        <f>Table1[[#This Row],[Total Payments Received]]+(Table1[[#This Row],[Loan Amount]]*'What-IF Analysis'!$B$8)-Table1[[#This Row],[Loan Amount]]</f>
        <v>-7257.4443583664579</v>
      </c>
    </row>
    <row r="59" spans="1:21" x14ac:dyDescent="0.3">
      <c r="A59" s="2" t="s">
        <v>157</v>
      </c>
      <c r="B59" s="1">
        <v>44466</v>
      </c>
      <c r="C59" s="2" t="s">
        <v>158</v>
      </c>
      <c r="D59" s="3" t="s">
        <v>54</v>
      </c>
      <c r="E59" s="4">
        <v>14350</v>
      </c>
      <c r="F59" s="9">
        <f>Table1[[#This Row],[Interest Rate]]/100</f>
        <v>7.2000000000000008E-2</v>
      </c>
      <c r="G59" s="2">
        <v>7.2</v>
      </c>
      <c r="H59" s="2">
        <v>60</v>
      </c>
      <c r="I59" s="3" t="s">
        <v>79</v>
      </c>
      <c r="J59" s="3" t="s">
        <v>55</v>
      </c>
      <c r="K59" s="3" t="s">
        <v>45</v>
      </c>
      <c r="L59" s="4">
        <v>123305</v>
      </c>
      <c r="M59" s="3" t="s">
        <v>27</v>
      </c>
      <c r="N59">
        <v>0.43</v>
      </c>
      <c r="O59">
        <v>0.67</v>
      </c>
      <c r="P59" s="8">
        <f>ABS(PMT(Table1[[#This Row],[Corrected Interested Rate]]/12,Table1[[#This Row],[Term (Months)]],-Table1[[#This Row],[Loan Amount]]))</f>
        <v>285.50322065841442</v>
      </c>
      <c r="Q59" s="8">
        <f ca="1">Table1[[#This Row],[Expected Monthly Payments]]*Table1[[#This Row],[Months on Book(age Loan)]]</f>
        <v>13418.651370945478</v>
      </c>
      <c r="R59" s="4">
        <v>5712.02</v>
      </c>
      <c r="S59" s="4">
        <v>3379.84</v>
      </c>
      <c r="T59" s="2">
        <f ca="1">DATEDIF(Table1[[#This Row],[Issue Date]],TODAY(),"m")</f>
        <v>47</v>
      </c>
      <c r="U59" s="2">
        <f>Table1[[#This Row],[Total Payments Received]]+(Table1[[#This Row],[Loan Amount]]*'What-IF Analysis'!$B$8)-Table1[[#This Row],[Loan Amount]]</f>
        <v>-4883.070392817046</v>
      </c>
    </row>
    <row r="60" spans="1:21" x14ac:dyDescent="0.3">
      <c r="A60" s="2" t="s">
        <v>159</v>
      </c>
      <c r="B60" s="1">
        <v>45012</v>
      </c>
      <c r="C60" s="2" t="s">
        <v>160</v>
      </c>
      <c r="D60" s="3" t="s">
        <v>44</v>
      </c>
      <c r="E60" s="4">
        <v>25354</v>
      </c>
      <c r="F60" s="9">
        <f>Table1[[#This Row],[Interest Rate]]/100</f>
        <v>0.17</v>
      </c>
      <c r="G60" s="2">
        <v>17</v>
      </c>
      <c r="H60" s="2">
        <v>60</v>
      </c>
      <c r="I60" s="3" t="s">
        <v>17</v>
      </c>
      <c r="J60" s="3" t="s">
        <v>39</v>
      </c>
      <c r="K60" s="3" t="s">
        <v>35</v>
      </c>
      <c r="L60" s="4">
        <v>139162</v>
      </c>
      <c r="M60" s="3" t="s">
        <v>20</v>
      </c>
      <c r="N60">
        <v>0.12</v>
      </c>
      <c r="O60">
        <v>0.73</v>
      </c>
      <c r="P60" s="8">
        <f>ABS(PMT(Table1[[#This Row],[Corrected Interested Rate]]/12,Table1[[#This Row],[Term (Months)]],-Table1[[#This Row],[Loan Amount]]))</f>
        <v>630.11220599983346</v>
      </c>
      <c r="Q60" s="8">
        <f ca="1">Table1[[#This Row],[Expected Monthly Payments]]*Table1[[#This Row],[Months on Book(age Loan)]]</f>
        <v>18273.253973995172</v>
      </c>
      <c r="R60" s="4">
        <v>29664.18</v>
      </c>
      <c r="S60" s="4">
        <v>0</v>
      </c>
      <c r="T60" s="2">
        <f ca="1">DATEDIF(Table1[[#This Row],[Issue Date]],TODAY(),"m")</f>
        <v>29</v>
      </c>
      <c r="U60" s="2">
        <f>Table1[[#This Row],[Total Payments Received]]+(Table1[[#This Row],[Loan Amount]]*'What-IF Analysis'!$B$8)-Table1[[#This Row],[Loan Amount]]</f>
        <v>10944.464193764223</v>
      </c>
    </row>
    <row r="61" spans="1:21" x14ac:dyDescent="0.3">
      <c r="A61" s="2" t="s">
        <v>161</v>
      </c>
      <c r="B61" s="1">
        <v>44652</v>
      </c>
      <c r="C61" s="2" t="s">
        <v>162</v>
      </c>
      <c r="D61" s="3" t="s">
        <v>54</v>
      </c>
      <c r="E61" s="4">
        <v>29145</v>
      </c>
      <c r="F61" s="9">
        <f>Table1[[#This Row],[Interest Rate]]/100</f>
        <v>6.9000000000000006E-2</v>
      </c>
      <c r="G61" s="2">
        <v>6.9</v>
      </c>
      <c r="H61" s="2">
        <v>36</v>
      </c>
      <c r="I61" s="3" t="s">
        <v>24</v>
      </c>
      <c r="J61" s="3" t="s">
        <v>39</v>
      </c>
      <c r="K61" s="3" t="s">
        <v>19</v>
      </c>
      <c r="L61" s="4">
        <v>38026</v>
      </c>
      <c r="M61" s="3" t="s">
        <v>27</v>
      </c>
      <c r="N61">
        <v>0.28999999999999998</v>
      </c>
      <c r="O61">
        <v>0.69</v>
      </c>
      <c r="P61" s="8">
        <f>ABS(PMT(Table1[[#This Row],[Corrected Interested Rate]]/12,Table1[[#This Row],[Term (Months)]],-Table1[[#This Row],[Loan Amount]]))</f>
        <v>898.5810318214742</v>
      </c>
      <c r="Q61" s="8">
        <f ca="1">Table1[[#This Row],[Expected Monthly Payments]]*Table1[[#This Row],[Months on Book(age Loan)]]</f>
        <v>36841.822304680441</v>
      </c>
      <c r="R61" s="4">
        <v>4504.3900000000003</v>
      </c>
      <c r="S61" s="4">
        <v>0</v>
      </c>
      <c r="T61" s="2">
        <f ca="1">DATEDIF(Table1[[#This Row],[Issue Date]],TODAY(),"m")</f>
        <v>41</v>
      </c>
      <c r="U61" s="2">
        <f>Table1[[#This Row],[Total Payments Received]]+(Table1[[#This Row],[Loan Amount]]*'What-IF Analysis'!$B$8)-Table1[[#This Row],[Loan Amount]]</f>
        <v>-17014.349337885214</v>
      </c>
    </row>
    <row r="62" spans="1:21" x14ac:dyDescent="0.3">
      <c r="A62" s="2" t="s">
        <v>163</v>
      </c>
      <c r="B62" s="1">
        <v>45213</v>
      </c>
      <c r="C62" s="2" t="s">
        <v>164</v>
      </c>
      <c r="D62" s="3" t="s">
        <v>54</v>
      </c>
      <c r="E62" s="4">
        <v>35020</v>
      </c>
      <c r="F62" s="9">
        <f>Table1[[#This Row],[Interest Rate]]/100</f>
        <v>0.125</v>
      </c>
      <c r="G62" s="2">
        <v>12.5</v>
      </c>
      <c r="H62" s="2">
        <v>60</v>
      </c>
      <c r="I62" s="3" t="s">
        <v>24</v>
      </c>
      <c r="J62" s="3" t="s">
        <v>71</v>
      </c>
      <c r="K62" s="3" t="s">
        <v>19</v>
      </c>
      <c r="L62" s="4">
        <v>94925</v>
      </c>
      <c r="M62" s="3" t="s">
        <v>27</v>
      </c>
      <c r="N62">
        <v>0.25</v>
      </c>
      <c r="O62">
        <v>0.59</v>
      </c>
      <c r="P62" s="8">
        <f>ABS(PMT(Table1[[#This Row],[Corrected Interested Rate]]/12,Table1[[#This Row],[Term (Months)]],-Table1[[#This Row],[Loan Amount]]))</f>
        <v>787.87779665406265</v>
      </c>
      <c r="Q62" s="8">
        <f ca="1">Table1[[#This Row],[Expected Monthly Payments]]*Table1[[#This Row],[Months on Book(age Loan)]]</f>
        <v>18121.18932304344</v>
      </c>
      <c r="R62" s="4">
        <v>11583.76</v>
      </c>
      <c r="S62" s="4">
        <v>0</v>
      </c>
      <c r="T62" s="2">
        <f ca="1">DATEDIF(Table1[[#This Row],[Issue Date]],TODAY(),"m")</f>
        <v>23</v>
      </c>
      <c r="U62" s="2">
        <f>Table1[[#This Row],[Total Payments Received]]+(Table1[[#This Row],[Loan Amount]]*'What-IF Analysis'!$B$8)-Table1[[#This Row],[Loan Amount]]</f>
        <v>-14272.69056142529</v>
      </c>
    </row>
    <row r="63" spans="1:21" x14ac:dyDescent="0.3">
      <c r="A63" s="2" t="s">
        <v>165</v>
      </c>
      <c r="B63" s="1">
        <v>44492</v>
      </c>
      <c r="C63" s="2" t="s">
        <v>166</v>
      </c>
      <c r="D63" s="3" t="s">
        <v>63</v>
      </c>
      <c r="E63" s="4">
        <v>21587</v>
      </c>
      <c r="F63" s="9">
        <f>Table1[[#This Row],[Interest Rate]]/100</f>
        <v>0.16</v>
      </c>
      <c r="G63" s="2">
        <v>16</v>
      </c>
      <c r="H63" s="2">
        <v>36</v>
      </c>
      <c r="I63" s="3" t="s">
        <v>24</v>
      </c>
      <c r="J63" s="3" t="s">
        <v>34</v>
      </c>
      <c r="K63" s="3" t="s">
        <v>26</v>
      </c>
      <c r="L63" s="4">
        <v>98842</v>
      </c>
      <c r="M63" s="3" t="s">
        <v>20</v>
      </c>
      <c r="N63">
        <v>0.23</v>
      </c>
      <c r="O63">
        <v>0.69</v>
      </c>
      <c r="P63" s="8">
        <f>ABS(PMT(Table1[[#This Row],[Corrected Interested Rate]]/12,Table1[[#This Row],[Term (Months)]],-Table1[[#This Row],[Loan Amount]]))</f>
        <v>758.9348721556895</v>
      </c>
      <c r="Q63" s="8">
        <f ca="1">Table1[[#This Row],[Expected Monthly Payments]]*Table1[[#This Row],[Months on Book(age Loan)]]</f>
        <v>34911.00411916172</v>
      </c>
      <c r="R63" s="4">
        <v>5550.98</v>
      </c>
      <c r="S63" s="4">
        <v>0</v>
      </c>
      <c r="T63" s="2">
        <f ca="1">DATEDIF(Table1[[#This Row],[Issue Date]],TODAY(),"m")</f>
        <v>46</v>
      </c>
      <c r="U63" s="2">
        <f>Table1[[#This Row],[Total Payments Received]]+(Table1[[#This Row],[Loan Amount]]*'What-IF Analysis'!$B$8)-Table1[[#This Row],[Loan Amount]]</f>
        <v>-10387.432286393141</v>
      </c>
    </row>
    <row r="64" spans="1:21" x14ac:dyDescent="0.3">
      <c r="A64" s="2" t="s">
        <v>167</v>
      </c>
      <c r="B64" s="1">
        <v>44916</v>
      </c>
      <c r="C64" s="2" t="s">
        <v>168</v>
      </c>
      <c r="D64" s="3" t="s">
        <v>44</v>
      </c>
      <c r="E64" s="4">
        <v>10650</v>
      </c>
      <c r="F64" s="9">
        <f>Table1[[#This Row],[Interest Rate]]/100</f>
        <v>0.128</v>
      </c>
      <c r="G64" s="2">
        <v>12.8</v>
      </c>
      <c r="H64" s="2">
        <v>36</v>
      </c>
      <c r="I64" s="3" t="s">
        <v>17</v>
      </c>
      <c r="J64" s="3" t="s">
        <v>71</v>
      </c>
      <c r="K64" s="3" t="s">
        <v>26</v>
      </c>
      <c r="L64" s="4">
        <v>63665</v>
      </c>
      <c r="M64" s="3" t="s">
        <v>20</v>
      </c>
      <c r="N64">
        <v>0.21</v>
      </c>
      <c r="O64">
        <v>0.53</v>
      </c>
      <c r="P64" s="8">
        <f>ABS(PMT(Table1[[#This Row],[Corrected Interested Rate]]/12,Table1[[#This Row],[Term (Months)]],-Table1[[#This Row],[Loan Amount]]))</f>
        <v>357.81550782199116</v>
      </c>
      <c r="Q64" s="8">
        <f ca="1">Table1[[#This Row],[Expected Monthly Payments]]*Table1[[#This Row],[Months on Book(age Loan)]]</f>
        <v>11450.096250303717</v>
      </c>
      <c r="R64" s="4">
        <v>12013.2</v>
      </c>
      <c r="S64" s="4">
        <v>0</v>
      </c>
      <c r="T64" s="2">
        <f ca="1">DATEDIF(Table1[[#This Row],[Issue Date]],TODAY(),"m")</f>
        <v>32</v>
      </c>
      <c r="U64" s="2">
        <f>Table1[[#This Row],[Total Payments Received]]+(Table1[[#This Row],[Loan Amount]]*'What-IF Analysis'!$B$8)-Table1[[#This Row],[Loan Amount]]</f>
        <v>4149.9447607315997</v>
      </c>
    </row>
    <row r="65" spans="1:21" x14ac:dyDescent="0.3">
      <c r="A65" s="2" t="s">
        <v>169</v>
      </c>
      <c r="B65" s="1">
        <v>44534</v>
      </c>
      <c r="C65" s="2" t="s">
        <v>170</v>
      </c>
      <c r="D65" s="3" t="s">
        <v>54</v>
      </c>
      <c r="E65" s="4">
        <v>20933</v>
      </c>
      <c r="F65" s="9">
        <f>Table1[[#This Row],[Interest Rate]]/100</f>
        <v>8.3000000000000004E-2</v>
      </c>
      <c r="G65" s="2">
        <v>8.3000000000000007</v>
      </c>
      <c r="H65" s="2">
        <v>36</v>
      </c>
      <c r="I65" s="3" t="s">
        <v>79</v>
      </c>
      <c r="J65" s="3" t="s">
        <v>55</v>
      </c>
      <c r="K65" s="3" t="s">
        <v>35</v>
      </c>
      <c r="L65" s="4">
        <v>39277</v>
      </c>
      <c r="M65" s="3" t="s">
        <v>31</v>
      </c>
      <c r="N65">
        <v>0.14000000000000001</v>
      </c>
      <c r="O65">
        <v>0.76</v>
      </c>
      <c r="P65" s="8">
        <f>ABS(PMT(Table1[[#This Row],[Corrected Interested Rate]]/12,Table1[[#This Row],[Term (Months)]],-Table1[[#This Row],[Loan Amount]]))</f>
        <v>658.86503974394566</v>
      </c>
      <c r="Q65" s="8">
        <f ca="1">Table1[[#This Row],[Expected Monthly Payments]]*Table1[[#This Row],[Months on Book(age Loan)]]</f>
        <v>29648.926788477555</v>
      </c>
      <c r="R65" s="4">
        <v>2341.0500000000002</v>
      </c>
      <c r="S65" s="4">
        <v>2519.27</v>
      </c>
      <c r="T65" s="2">
        <f ca="1">DATEDIF(Table1[[#This Row],[Issue Date]],TODAY(),"m")</f>
        <v>45</v>
      </c>
      <c r="U65" s="2">
        <f>Table1[[#This Row],[Total Payments Received]]+(Table1[[#This Row],[Loan Amount]]*'What-IF Analysis'!$B$8)-Table1[[#This Row],[Loan Amount]]</f>
        <v>-13114.491964657786</v>
      </c>
    </row>
    <row r="66" spans="1:21" x14ac:dyDescent="0.3">
      <c r="A66" s="2" t="s">
        <v>171</v>
      </c>
      <c r="B66" s="1">
        <v>45075</v>
      </c>
      <c r="C66" s="2" t="s">
        <v>172</v>
      </c>
      <c r="D66" s="3" t="s">
        <v>23</v>
      </c>
      <c r="E66" s="4">
        <v>21581</v>
      </c>
      <c r="F66" s="9">
        <f>Table1[[#This Row],[Interest Rate]]/100</f>
        <v>0.105</v>
      </c>
      <c r="G66" s="2">
        <v>10.5</v>
      </c>
      <c r="H66" s="2">
        <v>36</v>
      </c>
      <c r="I66" s="3" t="s">
        <v>17</v>
      </c>
      <c r="J66" s="3" t="s">
        <v>55</v>
      </c>
      <c r="K66" s="3" t="s">
        <v>26</v>
      </c>
      <c r="L66" s="4">
        <v>72239</v>
      </c>
      <c r="M66" s="3" t="s">
        <v>20</v>
      </c>
      <c r="N66">
        <v>0.23</v>
      </c>
      <c r="O66">
        <v>0.88</v>
      </c>
      <c r="P66" s="8">
        <f>ABS(PMT(Table1[[#This Row],[Corrected Interested Rate]]/12,Table1[[#This Row],[Term (Months)]],-Table1[[#This Row],[Loan Amount]]))</f>
        <v>701.43523327464868</v>
      </c>
      <c r="Q66" s="8">
        <f ca="1">Table1[[#This Row],[Expected Monthly Payments]]*Table1[[#This Row],[Months on Book(age Loan)]]</f>
        <v>18938.751298415515</v>
      </c>
      <c r="R66" s="4">
        <v>23847</v>
      </c>
      <c r="S66" s="4">
        <v>0</v>
      </c>
      <c r="T66" s="2">
        <f ca="1">DATEDIF(Table1[[#This Row],[Issue Date]],TODAY(),"m")</f>
        <v>27</v>
      </c>
      <c r="U66" s="2">
        <f>Table1[[#This Row],[Total Payments Received]]+(Table1[[#This Row],[Loan Amount]]*'What-IF Analysis'!$B$8)-Table1[[#This Row],[Loan Amount]]</f>
        <v>7913.0177165585592</v>
      </c>
    </row>
    <row r="67" spans="1:21" x14ac:dyDescent="0.3">
      <c r="A67" s="2" t="s">
        <v>173</v>
      </c>
      <c r="B67" s="1">
        <v>45273</v>
      </c>
      <c r="C67" s="2" t="s">
        <v>174</v>
      </c>
      <c r="D67" s="3" t="s">
        <v>63</v>
      </c>
      <c r="E67" s="4">
        <v>24393</v>
      </c>
      <c r="F67" s="9">
        <f>Table1[[#This Row],[Interest Rate]]/100</f>
        <v>0.23600000000000002</v>
      </c>
      <c r="G67" s="2">
        <v>23.6</v>
      </c>
      <c r="H67" s="2">
        <v>36</v>
      </c>
      <c r="I67" s="3" t="s">
        <v>17</v>
      </c>
      <c r="J67" s="3" t="s">
        <v>34</v>
      </c>
      <c r="K67" s="3" t="s">
        <v>30</v>
      </c>
      <c r="L67" s="4">
        <v>77664</v>
      </c>
      <c r="M67" s="3" t="s">
        <v>31</v>
      </c>
      <c r="N67">
        <v>0.12</v>
      </c>
      <c r="O67">
        <v>0.83</v>
      </c>
      <c r="P67" s="8">
        <f>ABS(PMT(Table1[[#This Row],[Corrected Interested Rate]]/12,Table1[[#This Row],[Term (Months)]],-Table1[[#This Row],[Loan Amount]]))</f>
        <v>951.89140414656094</v>
      </c>
      <c r="Q67" s="8">
        <f ca="1">Table1[[#This Row],[Expected Monthly Payments]]*Table1[[#This Row],[Months on Book(age Loan)]]</f>
        <v>19989.719487077778</v>
      </c>
      <c r="R67" s="4">
        <v>30149.75</v>
      </c>
      <c r="S67" s="4">
        <v>0</v>
      </c>
      <c r="T67" s="2">
        <f ca="1">DATEDIF(Table1[[#This Row],[Issue Date]],TODAY(),"m")</f>
        <v>21</v>
      </c>
      <c r="U67" s="2">
        <f>Table1[[#This Row],[Total Payments Received]]+(Table1[[#This Row],[Loan Amount]]*'What-IF Analysis'!$B$8)-Table1[[#This Row],[Loan Amount]]</f>
        <v>12139.572999861586</v>
      </c>
    </row>
    <row r="68" spans="1:21" x14ac:dyDescent="0.3">
      <c r="A68" s="2" t="s">
        <v>175</v>
      </c>
      <c r="B68" s="1">
        <v>44988</v>
      </c>
      <c r="C68" s="2" t="s">
        <v>176</v>
      </c>
      <c r="D68" s="3" t="s">
        <v>16</v>
      </c>
      <c r="E68" s="4">
        <v>24051</v>
      </c>
      <c r="F68" s="9">
        <f>Table1[[#This Row],[Interest Rate]]/100</f>
        <v>0.185</v>
      </c>
      <c r="G68" s="2">
        <v>18.5</v>
      </c>
      <c r="H68" s="2">
        <v>60</v>
      </c>
      <c r="I68" s="3" t="s">
        <v>79</v>
      </c>
      <c r="J68" s="3" t="s">
        <v>18</v>
      </c>
      <c r="K68" s="3" t="s">
        <v>30</v>
      </c>
      <c r="L68" s="4">
        <v>78008</v>
      </c>
      <c r="M68" s="3" t="s">
        <v>27</v>
      </c>
      <c r="N68">
        <v>0.41</v>
      </c>
      <c r="O68">
        <v>0.66</v>
      </c>
      <c r="P68" s="8">
        <f>ABS(PMT(Table1[[#This Row],[Corrected Interested Rate]]/12,Table1[[#This Row],[Term (Months)]],-Table1[[#This Row],[Loan Amount]]))</f>
        <v>617.29799689703395</v>
      </c>
      <c r="Q68" s="8">
        <f ca="1">Table1[[#This Row],[Expected Monthly Payments]]*Table1[[#This Row],[Months on Book(age Loan)]]</f>
        <v>18518.939906911019</v>
      </c>
      <c r="R68" s="4">
        <v>2509.5100000000002</v>
      </c>
      <c r="S68" s="4">
        <v>11762.86</v>
      </c>
      <c r="T68" s="2">
        <f ca="1">DATEDIF(Table1[[#This Row],[Issue Date]],TODAY(),"m")</f>
        <v>30</v>
      </c>
      <c r="U68" s="2">
        <f>Table1[[#This Row],[Total Payments Received]]+(Table1[[#This Row],[Loan Amount]]*'What-IF Analysis'!$B$8)-Table1[[#This Row],[Loan Amount]]</f>
        <v>-15248.156831891483</v>
      </c>
    </row>
    <row r="69" spans="1:21" x14ac:dyDescent="0.3">
      <c r="A69" s="2" t="s">
        <v>177</v>
      </c>
      <c r="B69" s="1">
        <v>44413</v>
      </c>
      <c r="C69" s="2" t="s">
        <v>178</v>
      </c>
      <c r="D69" s="3" t="s">
        <v>63</v>
      </c>
      <c r="E69" s="4">
        <v>27212</v>
      </c>
      <c r="F69" s="9">
        <f>Table1[[#This Row],[Interest Rate]]/100</f>
        <v>0.14899999999999999</v>
      </c>
      <c r="G69" s="2">
        <v>14.9</v>
      </c>
      <c r="H69" s="2">
        <v>60</v>
      </c>
      <c r="I69" s="3" t="s">
        <v>24</v>
      </c>
      <c r="J69" s="3" t="s">
        <v>71</v>
      </c>
      <c r="K69" s="3" t="s">
        <v>30</v>
      </c>
      <c r="L69" s="4">
        <v>44683</v>
      </c>
      <c r="M69" s="3" t="s">
        <v>27</v>
      </c>
      <c r="N69">
        <v>0.26</v>
      </c>
      <c r="O69">
        <v>0.54</v>
      </c>
      <c r="P69" s="8">
        <f>ABS(PMT(Table1[[#This Row],[Corrected Interested Rate]]/12,Table1[[#This Row],[Term (Months)]],-Table1[[#This Row],[Loan Amount]]))</f>
        <v>645.9440637575359</v>
      </c>
      <c r="Q69" s="8">
        <f ca="1">Table1[[#This Row],[Expected Monthly Payments]]*Table1[[#This Row],[Months on Book(age Loan)]]</f>
        <v>31651.25912411926</v>
      </c>
      <c r="R69" s="4">
        <v>2820.6</v>
      </c>
      <c r="S69" s="4">
        <v>0</v>
      </c>
      <c r="T69" s="2">
        <f ca="1">DATEDIF(Table1[[#This Row],[Issue Date]],TODAY(),"m")</f>
        <v>49</v>
      </c>
      <c r="U69" s="2">
        <f>Table1[[#This Row],[Total Payments Received]]+(Table1[[#This Row],[Loan Amount]]*'What-IF Analysis'!$B$8)-Table1[[#This Row],[Loan Amount]]</f>
        <v>-17270.940053612365</v>
      </c>
    </row>
    <row r="70" spans="1:21" x14ac:dyDescent="0.3">
      <c r="A70" s="2" t="s">
        <v>179</v>
      </c>
      <c r="B70" s="1">
        <v>44960</v>
      </c>
      <c r="C70" s="2" t="s">
        <v>180</v>
      </c>
      <c r="D70" s="3" t="s">
        <v>74</v>
      </c>
      <c r="E70" s="4">
        <v>5090</v>
      </c>
      <c r="F70" s="9">
        <f>Table1[[#This Row],[Interest Rate]]/100</f>
        <v>5.2999999999999999E-2</v>
      </c>
      <c r="G70" s="2">
        <v>5.3</v>
      </c>
      <c r="H70" s="2">
        <v>60</v>
      </c>
      <c r="I70" s="3" t="s">
        <v>17</v>
      </c>
      <c r="J70" s="3" t="s">
        <v>71</v>
      </c>
      <c r="K70" s="3" t="s">
        <v>30</v>
      </c>
      <c r="L70" s="4">
        <v>30670</v>
      </c>
      <c r="M70" s="3" t="s">
        <v>31</v>
      </c>
      <c r="N70">
        <v>0.28000000000000003</v>
      </c>
      <c r="O70">
        <v>0.59</v>
      </c>
      <c r="P70" s="8">
        <f>ABS(PMT(Table1[[#This Row],[Corrected Interested Rate]]/12,Table1[[#This Row],[Term (Months)]],-Table1[[#This Row],[Loan Amount]]))</f>
        <v>96.75573503440549</v>
      </c>
      <c r="Q70" s="8">
        <f ca="1">Table1[[#This Row],[Expected Monthly Payments]]*Table1[[#This Row],[Months on Book(age Loan)]]</f>
        <v>2999.4277860665702</v>
      </c>
      <c r="R70" s="4">
        <v>5359.77</v>
      </c>
      <c r="S70" s="4">
        <v>0</v>
      </c>
      <c r="T70" s="2">
        <f ca="1">DATEDIF(Table1[[#This Row],[Issue Date]],TODAY(),"m")</f>
        <v>31</v>
      </c>
      <c r="U70" s="2">
        <f>Table1[[#This Row],[Total Payments Received]]+(Table1[[#This Row],[Loan Amount]]*'What-IF Analysis'!$B$8)-Table1[[#This Row],[Loan Amount]]</f>
        <v>1601.6508293074039</v>
      </c>
    </row>
    <row r="71" spans="1:21" x14ac:dyDescent="0.3">
      <c r="A71" s="2" t="s">
        <v>181</v>
      </c>
      <c r="B71" s="1">
        <v>44384</v>
      </c>
      <c r="C71" s="2" t="s">
        <v>182</v>
      </c>
      <c r="D71" s="3" t="s">
        <v>74</v>
      </c>
      <c r="E71" s="4">
        <v>7960</v>
      </c>
      <c r="F71" s="9">
        <f>Table1[[#This Row],[Interest Rate]]/100</f>
        <v>0.248</v>
      </c>
      <c r="G71" s="2">
        <v>24.8</v>
      </c>
      <c r="H71" s="2">
        <v>60</v>
      </c>
      <c r="I71" s="3" t="s">
        <v>17</v>
      </c>
      <c r="J71" s="3" t="s">
        <v>25</v>
      </c>
      <c r="K71" s="3" t="s">
        <v>35</v>
      </c>
      <c r="L71" s="4">
        <v>119211</v>
      </c>
      <c r="M71" s="3" t="s">
        <v>20</v>
      </c>
      <c r="N71">
        <v>0.46</v>
      </c>
      <c r="O71">
        <v>0.75</v>
      </c>
      <c r="P71" s="8">
        <f>ABS(PMT(Table1[[#This Row],[Corrected Interested Rate]]/12,Table1[[#This Row],[Term (Months)]],-Table1[[#This Row],[Loan Amount]]))</f>
        <v>232.70412369570198</v>
      </c>
      <c r="Q71" s="8">
        <f ca="1">Table1[[#This Row],[Expected Monthly Payments]]*Table1[[#This Row],[Months on Book(age Loan)]]</f>
        <v>11635.206184785098</v>
      </c>
      <c r="R71" s="4">
        <v>9934.08</v>
      </c>
      <c r="S71" s="4">
        <v>0</v>
      </c>
      <c r="T71" s="2">
        <f ca="1">DATEDIF(Table1[[#This Row],[Issue Date]],TODAY(),"m")</f>
        <v>50</v>
      </c>
      <c r="U71" s="2">
        <f>Table1[[#This Row],[Total Payments Received]]+(Table1[[#This Row],[Loan Amount]]*'What-IF Analysis'!$B$8)-Table1[[#This Row],[Loan Amount]]</f>
        <v>4056.9427507439941</v>
      </c>
    </row>
    <row r="72" spans="1:21" x14ac:dyDescent="0.3">
      <c r="A72" s="2" t="s">
        <v>183</v>
      </c>
      <c r="B72" s="1">
        <v>44576</v>
      </c>
      <c r="C72" s="2" t="s">
        <v>184</v>
      </c>
      <c r="D72" s="3" t="s">
        <v>54</v>
      </c>
      <c r="E72" s="4">
        <v>36772</v>
      </c>
      <c r="F72" s="9">
        <f>Table1[[#This Row],[Interest Rate]]/100</f>
        <v>0.184</v>
      </c>
      <c r="G72" s="2">
        <v>18.399999999999999</v>
      </c>
      <c r="H72" s="2">
        <v>36</v>
      </c>
      <c r="I72" s="3" t="s">
        <v>17</v>
      </c>
      <c r="J72" s="3" t="s">
        <v>71</v>
      </c>
      <c r="K72" s="3" t="s">
        <v>19</v>
      </c>
      <c r="L72" s="4">
        <v>47889</v>
      </c>
      <c r="M72" s="3" t="s">
        <v>20</v>
      </c>
      <c r="N72">
        <v>0.36</v>
      </c>
      <c r="O72">
        <v>0.59</v>
      </c>
      <c r="P72" s="8">
        <f>ABS(PMT(Table1[[#This Row],[Corrected Interested Rate]]/12,Table1[[#This Row],[Term (Months)]],-Table1[[#This Row],[Loan Amount]]))</f>
        <v>1336.786177818507</v>
      </c>
      <c r="Q72" s="8">
        <f ca="1">Table1[[#This Row],[Expected Monthly Payments]]*Table1[[#This Row],[Months on Book(age Loan)]]</f>
        <v>58818.591824014307</v>
      </c>
      <c r="R72" s="4">
        <v>43538.05</v>
      </c>
      <c r="S72" s="4">
        <v>0</v>
      </c>
      <c r="T72" s="2">
        <f ca="1">DATEDIF(Table1[[#This Row],[Issue Date]],TODAY(),"m")</f>
        <v>44</v>
      </c>
      <c r="U72" s="2">
        <f>Table1[[#This Row],[Total Payments Received]]+(Table1[[#This Row],[Loan Amount]]*'What-IF Analysis'!$B$8)-Table1[[#This Row],[Loan Amount]]</f>
        <v>16388.038576678162</v>
      </c>
    </row>
    <row r="73" spans="1:21" x14ac:dyDescent="0.3">
      <c r="A73" s="2" t="s">
        <v>185</v>
      </c>
      <c r="B73" s="1">
        <v>44689</v>
      </c>
      <c r="C73" s="2" t="s">
        <v>186</v>
      </c>
      <c r="D73" s="3" t="s">
        <v>44</v>
      </c>
      <c r="E73" s="4">
        <v>22520</v>
      </c>
      <c r="F73" s="9">
        <f>Table1[[#This Row],[Interest Rate]]/100</f>
        <v>0.113</v>
      </c>
      <c r="G73" s="2">
        <v>11.3</v>
      </c>
      <c r="H73" s="2">
        <v>60</v>
      </c>
      <c r="I73" s="3" t="s">
        <v>17</v>
      </c>
      <c r="J73" s="3" t="s">
        <v>55</v>
      </c>
      <c r="K73" s="3" t="s">
        <v>30</v>
      </c>
      <c r="L73" s="4">
        <v>85612</v>
      </c>
      <c r="M73" s="3" t="s">
        <v>27</v>
      </c>
      <c r="N73">
        <v>0.1</v>
      </c>
      <c r="O73">
        <v>0.74</v>
      </c>
      <c r="P73" s="8">
        <f>ABS(PMT(Table1[[#This Row],[Corrected Interested Rate]]/12,Table1[[#This Row],[Term (Months)]],-Table1[[#This Row],[Loan Amount]]))</f>
        <v>493.01537553987492</v>
      </c>
      <c r="Q73" s="8">
        <f ca="1">Table1[[#This Row],[Expected Monthly Payments]]*Table1[[#This Row],[Months on Book(age Loan)]]</f>
        <v>19720.615021594997</v>
      </c>
      <c r="R73" s="4">
        <v>25064.76</v>
      </c>
      <c r="S73" s="4">
        <v>0</v>
      </c>
      <c r="T73" s="2">
        <f ca="1">DATEDIF(Table1[[#This Row],[Issue Date]],TODAY(),"m")</f>
        <v>40</v>
      </c>
      <c r="U73" s="2">
        <f>Table1[[#This Row],[Total Payments Received]]+(Table1[[#This Row],[Loan Amount]]*'What-IF Analysis'!$B$8)-Table1[[#This Row],[Loan Amount]]</f>
        <v>8437.4822546174291</v>
      </c>
    </row>
    <row r="74" spans="1:21" x14ac:dyDescent="0.3">
      <c r="A74" s="2" t="s">
        <v>187</v>
      </c>
      <c r="B74" s="1">
        <v>45261</v>
      </c>
      <c r="C74" s="2" t="s">
        <v>188</v>
      </c>
      <c r="D74" s="3" t="s">
        <v>16</v>
      </c>
      <c r="E74" s="4">
        <v>37408</v>
      </c>
      <c r="F74" s="9">
        <f>Table1[[#This Row],[Interest Rate]]/100</f>
        <v>0.22600000000000001</v>
      </c>
      <c r="G74" s="2">
        <v>22.6</v>
      </c>
      <c r="H74" s="2">
        <v>60</v>
      </c>
      <c r="I74" s="3" t="s">
        <v>17</v>
      </c>
      <c r="J74" s="3" t="s">
        <v>18</v>
      </c>
      <c r="K74" s="3" t="s">
        <v>26</v>
      </c>
      <c r="L74" s="4">
        <v>74535</v>
      </c>
      <c r="M74" s="3" t="s">
        <v>31</v>
      </c>
      <c r="N74">
        <v>0.48</v>
      </c>
      <c r="O74">
        <v>0.6</v>
      </c>
      <c r="P74" s="8">
        <f>ABS(PMT(Table1[[#This Row],[Corrected Interested Rate]]/12,Table1[[#This Row],[Term (Months)]],-Table1[[#This Row],[Loan Amount]]))</f>
        <v>1045.969994528074</v>
      </c>
      <c r="Q74" s="8">
        <f ca="1">Table1[[#This Row],[Expected Monthly Payments]]*Table1[[#This Row],[Months on Book(age Loan)]]</f>
        <v>21965.369885089556</v>
      </c>
      <c r="R74" s="4">
        <v>45862.21</v>
      </c>
      <c r="S74" s="4">
        <v>0</v>
      </c>
      <c r="T74" s="2">
        <f ca="1">DATEDIF(Table1[[#This Row],[Issue Date]],TODAY(),"m")</f>
        <v>21</v>
      </c>
      <c r="U74" s="2">
        <f>Table1[[#This Row],[Total Payments Received]]+(Table1[[#This Row],[Loan Amount]]*'What-IF Analysis'!$B$8)-Table1[[#This Row],[Loan Amount]]</f>
        <v>18242.618263797907</v>
      </c>
    </row>
    <row r="75" spans="1:21" x14ac:dyDescent="0.3">
      <c r="A75" s="2" t="s">
        <v>189</v>
      </c>
      <c r="B75" s="1">
        <v>44211</v>
      </c>
      <c r="C75" s="2" t="s">
        <v>190</v>
      </c>
      <c r="D75" s="3" t="s">
        <v>63</v>
      </c>
      <c r="E75" s="4">
        <v>29470</v>
      </c>
      <c r="F75" s="9">
        <f>Table1[[#This Row],[Interest Rate]]/100</f>
        <v>0.10199999999999999</v>
      </c>
      <c r="G75" s="2">
        <v>10.199999999999999</v>
      </c>
      <c r="H75" s="2">
        <v>36</v>
      </c>
      <c r="I75" s="3" t="s">
        <v>24</v>
      </c>
      <c r="J75" s="3" t="s">
        <v>71</v>
      </c>
      <c r="K75" s="3" t="s">
        <v>30</v>
      </c>
      <c r="L75" s="4">
        <v>108542</v>
      </c>
      <c r="M75" s="3" t="s">
        <v>27</v>
      </c>
      <c r="N75">
        <v>0.19</v>
      </c>
      <c r="O75">
        <v>0.88</v>
      </c>
      <c r="P75" s="8">
        <f>ABS(PMT(Table1[[#This Row],[Corrected Interested Rate]]/12,Table1[[#This Row],[Term (Months)]],-Table1[[#This Row],[Loan Amount]]))</f>
        <v>953.68360744684469</v>
      </c>
      <c r="Q75" s="8">
        <f ca="1">Table1[[#This Row],[Expected Monthly Payments]]*Table1[[#This Row],[Months on Book(age Loan)]]</f>
        <v>53406.282017023303</v>
      </c>
      <c r="R75" s="4">
        <v>10081.43</v>
      </c>
      <c r="S75" s="4">
        <v>0</v>
      </c>
      <c r="T75" s="2">
        <f ca="1">DATEDIF(Table1[[#This Row],[Issue Date]],TODAY(),"m")</f>
        <v>56</v>
      </c>
      <c r="U75" s="2">
        <f>Table1[[#This Row],[Total Payments Received]]+(Table1[[#This Row],[Loan Amount]]*'What-IF Analysis'!$B$8)-Table1[[#This Row],[Loan Amount]]</f>
        <v>-11677.267831102323</v>
      </c>
    </row>
    <row r="76" spans="1:21" x14ac:dyDescent="0.3">
      <c r="A76" s="2" t="s">
        <v>191</v>
      </c>
      <c r="B76" s="1">
        <v>44261</v>
      </c>
      <c r="C76" s="2" t="s">
        <v>192</v>
      </c>
      <c r="D76" s="3" t="s">
        <v>44</v>
      </c>
      <c r="E76" s="4">
        <v>21491</v>
      </c>
      <c r="F76" s="9">
        <f>Table1[[#This Row],[Interest Rate]]/100</f>
        <v>0.159</v>
      </c>
      <c r="G76" s="2">
        <v>15.9</v>
      </c>
      <c r="H76" s="2">
        <v>36</v>
      </c>
      <c r="I76" s="3" t="s">
        <v>17</v>
      </c>
      <c r="J76" s="3" t="s">
        <v>25</v>
      </c>
      <c r="K76" s="3" t="s">
        <v>35</v>
      </c>
      <c r="L76" s="4">
        <v>84319</v>
      </c>
      <c r="M76" s="3" t="s">
        <v>27</v>
      </c>
      <c r="N76">
        <v>0.14000000000000001</v>
      </c>
      <c r="O76">
        <v>0.68</v>
      </c>
      <c r="P76" s="8">
        <f>ABS(PMT(Table1[[#This Row],[Corrected Interested Rate]]/12,Table1[[#This Row],[Term (Months)]],-Table1[[#This Row],[Loan Amount]]))</f>
        <v>754.49921038914374</v>
      </c>
      <c r="Q76" s="8">
        <f ca="1">Table1[[#This Row],[Expected Monthly Payments]]*Table1[[#This Row],[Months on Book(age Loan)]]</f>
        <v>40742.95736101376</v>
      </c>
      <c r="R76" s="4">
        <v>24908.07</v>
      </c>
      <c r="S76" s="4">
        <v>0</v>
      </c>
      <c r="T76" s="2">
        <f ca="1">DATEDIF(Table1[[#This Row],[Issue Date]],TODAY(),"m")</f>
        <v>54</v>
      </c>
      <c r="U76" s="2">
        <f>Table1[[#This Row],[Total Payments Received]]+(Table1[[#This Row],[Loan Amount]]*'What-IF Analysis'!$B$8)-Table1[[#This Row],[Loan Amount]]</f>
        <v>9040.5377608340677</v>
      </c>
    </row>
    <row r="77" spans="1:21" x14ac:dyDescent="0.3">
      <c r="A77" s="2" t="s">
        <v>193</v>
      </c>
      <c r="B77" s="1">
        <v>44717</v>
      </c>
      <c r="C77" s="2" t="s">
        <v>194</v>
      </c>
      <c r="D77" s="3" t="s">
        <v>63</v>
      </c>
      <c r="E77" s="4">
        <v>2341</v>
      </c>
      <c r="F77" s="9">
        <f>Table1[[#This Row],[Interest Rate]]/100</f>
        <v>0.17699999999999999</v>
      </c>
      <c r="G77" s="2">
        <v>17.7</v>
      </c>
      <c r="H77" s="2">
        <v>60</v>
      </c>
      <c r="I77" s="3" t="s">
        <v>24</v>
      </c>
      <c r="J77" s="3" t="s">
        <v>71</v>
      </c>
      <c r="K77" s="3" t="s">
        <v>26</v>
      </c>
      <c r="L77" s="4">
        <v>144072</v>
      </c>
      <c r="M77" s="3" t="s">
        <v>20</v>
      </c>
      <c r="N77">
        <v>0.41</v>
      </c>
      <c r="O77">
        <v>0.61</v>
      </c>
      <c r="P77" s="8">
        <f>ABS(PMT(Table1[[#This Row],[Corrected Interested Rate]]/12,Table1[[#This Row],[Term (Months)]],-Table1[[#This Row],[Loan Amount]]))</f>
        <v>59.064625187353784</v>
      </c>
      <c r="Q77" s="8">
        <f ca="1">Table1[[#This Row],[Expected Monthly Payments]]*Table1[[#This Row],[Months on Book(age Loan)]]</f>
        <v>2303.5203823067977</v>
      </c>
      <c r="R77" s="4">
        <v>714.53</v>
      </c>
      <c r="S77" s="4">
        <v>0</v>
      </c>
      <c r="T77" s="2">
        <f ca="1">DATEDIF(Table1[[#This Row],[Issue Date]],TODAY(),"m")</f>
        <v>39</v>
      </c>
      <c r="U77" s="2">
        <f>Table1[[#This Row],[Total Payments Received]]+(Table1[[#This Row],[Loan Amount]]*'What-IF Analysis'!$B$8)-Table1[[#This Row],[Loan Amount]]</f>
        <v>-1013.9094849884812</v>
      </c>
    </row>
    <row r="78" spans="1:21" x14ac:dyDescent="0.3">
      <c r="A78" s="2" t="s">
        <v>195</v>
      </c>
      <c r="B78" s="1">
        <v>44844</v>
      </c>
      <c r="C78" s="2" t="s">
        <v>196</v>
      </c>
      <c r="D78" s="3" t="s">
        <v>63</v>
      </c>
      <c r="E78" s="4">
        <v>25791</v>
      </c>
      <c r="F78" s="9">
        <f>Table1[[#This Row],[Interest Rate]]/100</f>
        <v>9.4E-2</v>
      </c>
      <c r="G78" s="2">
        <v>9.4</v>
      </c>
      <c r="H78" s="2">
        <v>60</v>
      </c>
      <c r="I78" s="3" t="s">
        <v>24</v>
      </c>
      <c r="J78" s="3" t="s">
        <v>25</v>
      </c>
      <c r="K78" s="3" t="s">
        <v>30</v>
      </c>
      <c r="L78" s="4">
        <v>122067</v>
      </c>
      <c r="M78" s="3" t="s">
        <v>31</v>
      </c>
      <c r="N78">
        <v>0.3</v>
      </c>
      <c r="O78">
        <v>0.87</v>
      </c>
      <c r="P78" s="8">
        <f>ABS(PMT(Table1[[#This Row],[Corrected Interested Rate]]/12,Table1[[#This Row],[Term (Months)]],-Table1[[#This Row],[Loan Amount]]))</f>
        <v>540.39948709691043</v>
      </c>
      <c r="Q78" s="8">
        <f ca="1">Table1[[#This Row],[Expected Monthly Payments]]*Table1[[#This Row],[Months on Book(age Loan)]]</f>
        <v>18913.982048391867</v>
      </c>
      <c r="R78" s="4">
        <v>7712.63</v>
      </c>
      <c r="S78" s="4">
        <v>0</v>
      </c>
      <c r="T78" s="2">
        <f ca="1">DATEDIF(Table1[[#This Row],[Issue Date]],TODAY(),"m")</f>
        <v>35</v>
      </c>
      <c r="U78" s="2">
        <f>Table1[[#This Row],[Total Payments Received]]+(Table1[[#This Row],[Loan Amount]]*'What-IF Analysis'!$B$8)-Table1[[#This Row],[Loan Amount]]</f>
        <v>-11329.73768788463</v>
      </c>
    </row>
    <row r="79" spans="1:21" x14ac:dyDescent="0.3">
      <c r="A79" s="2" t="s">
        <v>197</v>
      </c>
      <c r="B79" s="1">
        <v>45283</v>
      </c>
      <c r="C79" s="2" t="s">
        <v>198</v>
      </c>
      <c r="D79" s="3" t="s">
        <v>23</v>
      </c>
      <c r="E79" s="4">
        <v>1338</v>
      </c>
      <c r="F79" s="9">
        <f>Table1[[#This Row],[Interest Rate]]/100</f>
        <v>0.24600000000000002</v>
      </c>
      <c r="G79" s="2">
        <v>24.6</v>
      </c>
      <c r="H79" s="2">
        <v>36</v>
      </c>
      <c r="I79" s="3" t="s">
        <v>17</v>
      </c>
      <c r="J79" s="3" t="s">
        <v>18</v>
      </c>
      <c r="K79" s="3" t="s">
        <v>19</v>
      </c>
      <c r="L79" s="4">
        <v>51639</v>
      </c>
      <c r="M79" s="3" t="s">
        <v>27</v>
      </c>
      <c r="N79">
        <v>0.27</v>
      </c>
      <c r="O79">
        <v>0.65</v>
      </c>
      <c r="P79" s="8">
        <f>ABS(PMT(Table1[[#This Row],[Corrected Interested Rate]]/12,Table1[[#This Row],[Term (Months)]],-Table1[[#This Row],[Loan Amount]]))</f>
        <v>52.915995806436328</v>
      </c>
      <c r="Q79" s="8">
        <f ca="1">Table1[[#This Row],[Expected Monthly Payments]]*Table1[[#This Row],[Months on Book(age Loan)]]</f>
        <v>1058.3199161287266</v>
      </c>
      <c r="R79" s="4">
        <v>1667.15</v>
      </c>
      <c r="S79" s="4">
        <v>0</v>
      </c>
      <c r="T79" s="2">
        <f ca="1">DATEDIF(Table1[[#This Row],[Issue Date]],TODAY(),"m")</f>
        <v>20</v>
      </c>
      <c r="U79" s="2">
        <f>Table1[[#This Row],[Total Payments Received]]+(Table1[[#This Row],[Loan Amount]]*'What-IF Analysis'!$B$8)-Table1[[#This Row],[Loan Amount]]</f>
        <v>679.25934177078693</v>
      </c>
    </row>
    <row r="80" spans="1:21" x14ac:dyDescent="0.3">
      <c r="A80" s="2" t="s">
        <v>199</v>
      </c>
      <c r="B80" s="1">
        <v>44789</v>
      </c>
      <c r="C80" s="2" t="s">
        <v>200</v>
      </c>
      <c r="D80" s="3" t="s">
        <v>74</v>
      </c>
      <c r="E80" s="4">
        <v>6895</v>
      </c>
      <c r="F80" s="9">
        <f>Table1[[#This Row],[Interest Rate]]/100</f>
        <v>0.2</v>
      </c>
      <c r="G80" s="2">
        <v>20</v>
      </c>
      <c r="H80" s="2">
        <v>60</v>
      </c>
      <c r="I80" s="3" t="s">
        <v>17</v>
      </c>
      <c r="J80" s="3" t="s">
        <v>34</v>
      </c>
      <c r="K80" s="3" t="s">
        <v>26</v>
      </c>
      <c r="L80" s="4">
        <v>94712</v>
      </c>
      <c r="M80" s="3" t="s">
        <v>20</v>
      </c>
      <c r="N80">
        <v>0.2</v>
      </c>
      <c r="O80">
        <v>0.55000000000000004</v>
      </c>
      <c r="P80" s="8">
        <f>ABS(PMT(Table1[[#This Row],[Corrected Interested Rate]]/12,Table1[[#This Row],[Term (Months)]],-Table1[[#This Row],[Loan Amount]]))</f>
        <v>182.67532821482911</v>
      </c>
      <c r="Q80" s="8">
        <f ca="1">Table1[[#This Row],[Expected Monthly Payments]]*Table1[[#This Row],[Months on Book(age Loan)]]</f>
        <v>6758.9871439486769</v>
      </c>
      <c r="R80" s="4">
        <v>8274</v>
      </c>
      <c r="S80" s="4">
        <v>0</v>
      </c>
      <c r="T80" s="2">
        <f ca="1">DATEDIF(Table1[[#This Row],[Issue Date]],TODAY(),"m")</f>
        <v>37</v>
      </c>
      <c r="U80" s="2">
        <f>Table1[[#This Row],[Total Payments Received]]+(Table1[[#This Row],[Loan Amount]]*'What-IF Analysis'!$B$8)-Table1[[#This Row],[Loan Amount]]</f>
        <v>3183.1882746708343</v>
      </c>
    </row>
    <row r="81" spans="1:21" x14ac:dyDescent="0.3">
      <c r="A81" s="2" t="s">
        <v>201</v>
      </c>
      <c r="B81" s="1">
        <v>44588</v>
      </c>
      <c r="C81" s="2" t="s">
        <v>202</v>
      </c>
      <c r="D81" s="3" t="s">
        <v>63</v>
      </c>
      <c r="E81" s="4">
        <v>13254</v>
      </c>
      <c r="F81" s="9">
        <f>Table1[[#This Row],[Interest Rate]]/100</f>
        <v>0.16200000000000001</v>
      </c>
      <c r="G81" s="2">
        <v>16.2</v>
      </c>
      <c r="H81" s="2">
        <v>60</v>
      </c>
      <c r="I81" s="3" t="s">
        <v>17</v>
      </c>
      <c r="J81" s="3" t="s">
        <v>71</v>
      </c>
      <c r="K81" s="3" t="s">
        <v>26</v>
      </c>
      <c r="L81" s="4">
        <v>46633</v>
      </c>
      <c r="M81" s="3" t="s">
        <v>27</v>
      </c>
      <c r="N81">
        <v>0.32</v>
      </c>
      <c r="O81">
        <v>0.76</v>
      </c>
      <c r="P81" s="8">
        <f>ABS(PMT(Table1[[#This Row],[Corrected Interested Rate]]/12,Table1[[#This Row],[Term (Months)]],-Table1[[#This Row],[Loan Amount]]))</f>
        <v>323.72167829762975</v>
      </c>
      <c r="Q81" s="8">
        <f ca="1">Table1[[#This Row],[Expected Monthly Payments]]*Table1[[#This Row],[Months on Book(age Loan)]]</f>
        <v>13920.032166798079</v>
      </c>
      <c r="R81" s="4">
        <v>15401.15</v>
      </c>
      <c r="S81" s="4">
        <v>0</v>
      </c>
      <c r="T81" s="2">
        <f ca="1">DATEDIF(Table1[[#This Row],[Issue Date]],TODAY(),"m")</f>
        <v>43</v>
      </c>
      <c r="U81" s="2">
        <f>Table1[[#This Row],[Total Payments Received]]+(Table1[[#This Row],[Loan Amount]]*'What-IF Analysis'!$B$8)-Table1[[#This Row],[Loan Amount]]</f>
        <v>5615.2734796935802</v>
      </c>
    </row>
    <row r="82" spans="1:21" x14ac:dyDescent="0.3">
      <c r="A82" s="2" t="s">
        <v>203</v>
      </c>
      <c r="B82" s="1">
        <v>44615</v>
      </c>
      <c r="C82" s="2" t="s">
        <v>204</v>
      </c>
      <c r="D82" s="3" t="s">
        <v>23</v>
      </c>
      <c r="E82" s="4">
        <v>12344</v>
      </c>
      <c r="F82" s="9">
        <f>Table1[[#This Row],[Interest Rate]]/100</f>
        <v>8.5999999999999993E-2</v>
      </c>
      <c r="G82" s="2">
        <v>8.6</v>
      </c>
      <c r="H82" s="2">
        <v>60</v>
      </c>
      <c r="I82" s="3" t="s">
        <v>17</v>
      </c>
      <c r="J82" s="3" t="s">
        <v>18</v>
      </c>
      <c r="K82" s="3" t="s">
        <v>19</v>
      </c>
      <c r="L82" s="4">
        <v>64660</v>
      </c>
      <c r="M82" s="3" t="s">
        <v>27</v>
      </c>
      <c r="N82">
        <v>0.21</v>
      </c>
      <c r="O82">
        <v>0.76</v>
      </c>
      <c r="P82" s="8">
        <f>ABS(PMT(Table1[[#This Row],[Corrected Interested Rate]]/12,Table1[[#This Row],[Term (Months)]],-Table1[[#This Row],[Loan Amount]]))</f>
        <v>253.8514135485124</v>
      </c>
      <c r="Q82" s="8">
        <f ca="1">Table1[[#This Row],[Expected Monthly Payments]]*Table1[[#This Row],[Months on Book(age Loan)]]</f>
        <v>10661.759369037522</v>
      </c>
      <c r="R82" s="4">
        <v>13405.58</v>
      </c>
      <c r="S82" s="4">
        <v>0</v>
      </c>
      <c r="T82" s="2">
        <f ca="1">DATEDIF(Table1[[#This Row],[Issue Date]],TODAY(),"m")</f>
        <v>42</v>
      </c>
      <c r="U82" s="2">
        <f>Table1[[#This Row],[Total Payments Received]]+(Table1[[#This Row],[Loan Amount]]*'What-IF Analysis'!$B$8)-Table1[[#This Row],[Loan Amount]]</f>
        <v>4291.5872607014899</v>
      </c>
    </row>
    <row r="83" spans="1:21" x14ac:dyDescent="0.3">
      <c r="A83" s="2" t="s">
        <v>205</v>
      </c>
      <c r="B83" s="1">
        <v>44485</v>
      </c>
      <c r="C83" s="2" t="s">
        <v>206</v>
      </c>
      <c r="D83" s="3" t="s">
        <v>74</v>
      </c>
      <c r="E83" s="4">
        <v>2750</v>
      </c>
      <c r="F83" s="9">
        <f>Table1[[#This Row],[Interest Rate]]/100</f>
        <v>6.0999999999999999E-2</v>
      </c>
      <c r="G83" s="2">
        <v>6.1</v>
      </c>
      <c r="H83" s="2">
        <v>60</v>
      </c>
      <c r="I83" s="3" t="s">
        <v>24</v>
      </c>
      <c r="J83" s="3" t="s">
        <v>71</v>
      </c>
      <c r="K83" s="3" t="s">
        <v>26</v>
      </c>
      <c r="L83" s="4">
        <v>98975</v>
      </c>
      <c r="M83" s="3" t="s">
        <v>20</v>
      </c>
      <c r="N83">
        <v>0.46</v>
      </c>
      <c r="O83">
        <v>0.82</v>
      </c>
      <c r="P83" s="8">
        <f>ABS(PMT(Table1[[#This Row],[Corrected Interested Rate]]/12,Table1[[#This Row],[Term (Months)]],-Table1[[#This Row],[Loan Amount]]))</f>
        <v>53.293169589685725</v>
      </c>
      <c r="Q83" s="8">
        <f ca="1">Table1[[#This Row],[Expected Monthly Payments]]*Table1[[#This Row],[Months on Book(age Loan)]]</f>
        <v>2504.7789707152292</v>
      </c>
      <c r="R83" s="4">
        <v>176.92</v>
      </c>
      <c r="S83" s="4">
        <v>0</v>
      </c>
      <c r="T83" s="2">
        <f ca="1">DATEDIF(Table1[[#This Row],[Issue Date]],TODAY(),"m")</f>
        <v>47</v>
      </c>
      <c r="U83" s="2">
        <f>Table1[[#This Row],[Total Payments Received]]+(Table1[[#This Row],[Loan Amount]]*'What-IF Analysis'!$B$8)-Table1[[#This Row],[Loan Amount]]</f>
        <v>-1853.4980195293992</v>
      </c>
    </row>
    <row r="84" spans="1:21" x14ac:dyDescent="0.3">
      <c r="A84" s="2" t="s">
        <v>207</v>
      </c>
      <c r="B84" s="1">
        <v>44575</v>
      </c>
      <c r="C84" s="2" t="s">
        <v>208</v>
      </c>
      <c r="D84" s="3" t="s">
        <v>23</v>
      </c>
      <c r="E84" s="4">
        <v>3421</v>
      </c>
      <c r="F84" s="9">
        <f>Table1[[#This Row],[Interest Rate]]/100</f>
        <v>0.114</v>
      </c>
      <c r="G84" s="2">
        <v>11.4</v>
      </c>
      <c r="H84" s="2">
        <v>36</v>
      </c>
      <c r="I84" s="3" t="s">
        <v>17</v>
      </c>
      <c r="J84" s="3" t="s">
        <v>82</v>
      </c>
      <c r="K84" s="3" t="s">
        <v>30</v>
      </c>
      <c r="L84" s="4">
        <v>62172</v>
      </c>
      <c r="M84" s="3" t="s">
        <v>20</v>
      </c>
      <c r="N84">
        <v>0.19</v>
      </c>
      <c r="O84">
        <v>0.61</v>
      </c>
      <c r="P84" s="8">
        <f>ABS(PMT(Table1[[#This Row],[Corrected Interested Rate]]/12,Table1[[#This Row],[Term (Months)]],-Table1[[#This Row],[Loan Amount]]))</f>
        <v>112.64828694623046</v>
      </c>
      <c r="Q84" s="8">
        <f ca="1">Table1[[#This Row],[Expected Monthly Payments]]*Table1[[#This Row],[Months on Book(age Loan)]]</f>
        <v>4956.5246256341397</v>
      </c>
      <c r="R84" s="4">
        <v>3810.99</v>
      </c>
      <c r="S84" s="4">
        <v>0</v>
      </c>
      <c r="T84" s="2">
        <f ca="1">DATEDIF(Table1[[#This Row],[Issue Date]],TODAY(),"m")</f>
        <v>44</v>
      </c>
      <c r="U84" s="2">
        <f>Table1[[#This Row],[Total Payments Received]]+(Table1[[#This Row],[Loan Amount]]*'What-IF Analysis'!$B$8)-Table1[[#This Row],[Loan Amount]]</f>
        <v>1285.1499837054271</v>
      </c>
    </row>
    <row r="85" spans="1:21" x14ac:dyDescent="0.3">
      <c r="A85" s="2" t="s">
        <v>209</v>
      </c>
      <c r="B85" s="1">
        <v>44427</v>
      </c>
      <c r="C85" s="2" t="s">
        <v>210</v>
      </c>
      <c r="D85" s="3" t="s">
        <v>44</v>
      </c>
      <c r="E85" s="4">
        <v>6319</v>
      </c>
      <c r="F85" s="9">
        <f>Table1[[#This Row],[Interest Rate]]/100</f>
        <v>0.20100000000000001</v>
      </c>
      <c r="G85" s="2">
        <v>20.100000000000001</v>
      </c>
      <c r="H85" s="2">
        <v>36</v>
      </c>
      <c r="I85" s="3" t="s">
        <v>24</v>
      </c>
      <c r="J85" s="3" t="s">
        <v>34</v>
      </c>
      <c r="K85" s="3" t="s">
        <v>26</v>
      </c>
      <c r="L85" s="4">
        <v>89197</v>
      </c>
      <c r="M85" s="3" t="s">
        <v>31</v>
      </c>
      <c r="N85">
        <v>0.45</v>
      </c>
      <c r="O85">
        <v>0.7</v>
      </c>
      <c r="P85" s="8">
        <f>ABS(PMT(Table1[[#This Row],[Corrected Interested Rate]]/12,Table1[[#This Row],[Term (Months)]],-Table1[[#This Row],[Loan Amount]]))</f>
        <v>235.15877705096486</v>
      </c>
      <c r="Q85" s="8">
        <f ca="1">Table1[[#This Row],[Expected Monthly Payments]]*Table1[[#This Row],[Months on Book(age Loan)]]</f>
        <v>11287.621298446313</v>
      </c>
      <c r="R85" s="4">
        <v>1650.44</v>
      </c>
      <c r="S85" s="4">
        <v>0</v>
      </c>
      <c r="T85" s="2">
        <f ca="1">DATEDIF(Table1[[#This Row],[Issue Date]],TODAY(),"m")</f>
        <v>48</v>
      </c>
      <c r="U85" s="2">
        <f>Table1[[#This Row],[Total Payments Received]]+(Table1[[#This Row],[Loan Amount]]*'What-IF Analysis'!$B$8)-Table1[[#This Row],[Loan Amount]]</f>
        <v>-3015.0914419659175</v>
      </c>
    </row>
    <row r="86" spans="1:21" x14ac:dyDescent="0.3">
      <c r="A86" s="2" t="s">
        <v>211</v>
      </c>
      <c r="B86" s="1">
        <v>45214</v>
      </c>
      <c r="C86" s="2" t="s">
        <v>212</v>
      </c>
      <c r="D86" s="3" t="s">
        <v>51</v>
      </c>
      <c r="E86" s="4">
        <v>16896</v>
      </c>
      <c r="F86" s="9">
        <f>Table1[[#This Row],[Interest Rate]]/100</f>
        <v>0.10400000000000001</v>
      </c>
      <c r="G86" s="2">
        <v>10.4</v>
      </c>
      <c r="H86" s="2">
        <v>36</v>
      </c>
      <c r="I86" s="3" t="s">
        <v>17</v>
      </c>
      <c r="J86" s="3" t="s">
        <v>55</v>
      </c>
      <c r="K86" s="3" t="s">
        <v>30</v>
      </c>
      <c r="L86" s="4">
        <v>131158</v>
      </c>
      <c r="M86" s="3" t="s">
        <v>27</v>
      </c>
      <c r="N86">
        <v>0.32</v>
      </c>
      <c r="O86">
        <v>0.63</v>
      </c>
      <c r="P86" s="8">
        <f>ABS(PMT(Table1[[#This Row],[Corrected Interested Rate]]/12,Table1[[#This Row],[Term (Months)]],-Table1[[#This Row],[Loan Amount]]))</f>
        <v>548.36493141190124</v>
      </c>
      <c r="Q86" s="8">
        <f ca="1">Table1[[#This Row],[Expected Monthly Payments]]*Table1[[#This Row],[Months on Book(age Loan)]]</f>
        <v>12612.393422473728</v>
      </c>
      <c r="R86" s="4">
        <v>18653.18</v>
      </c>
      <c r="S86" s="4">
        <v>0</v>
      </c>
      <c r="T86" s="2">
        <f ca="1">DATEDIF(Table1[[#This Row],[Issue Date]],TODAY(),"m")</f>
        <v>23</v>
      </c>
      <c r="U86" s="2">
        <f>Table1[[#This Row],[Total Payments Received]]+(Table1[[#This Row],[Loan Amount]]*'What-IF Analysis'!$B$8)-Table1[[#This Row],[Loan Amount]]</f>
        <v>6178.2916880113735</v>
      </c>
    </row>
    <row r="87" spans="1:21" x14ac:dyDescent="0.3">
      <c r="A87" s="2" t="s">
        <v>213</v>
      </c>
      <c r="B87" s="1">
        <v>44237</v>
      </c>
      <c r="C87" s="2" t="s">
        <v>214</v>
      </c>
      <c r="D87" s="3" t="s">
        <v>74</v>
      </c>
      <c r="E87" s="4">
        <v>12918</v>
      </c>
      <c r="F87" s="9">
        <f>Table1[[#This Row],[Interest Rate]]/100</f>
        <v>0.158</v>
      </c>
      <c r="G87" s="2">
        <v>15.8</v>
      </c>
      <c r="H87" s="2">
        <v>60</v>
      </c>
      <c r="I87" s="3" t="s">
        <v>17</v>
      </c>
      <c r="J87" s="3" t="s">
        <v>25</v>
      </c>
      <c r="K87" s="3" t="s">
        <v>19</v>
      </c>
      <c r="L87" s="4">
        <v>88847</v>
      </c>
      <c r="M87" s="3" t="s">
        <v>31</v>
      </c>
      <c r="N87">
        <v>0.43</v>
      </c>
      <c r="O87">
        <v>0.54</v>
      </c>
      <c r="P87" s="8">
        <f>ABS(PMT(Table1[[#This Row],[Corrected Interested Rate]]/12,Table1[[#This Row],[Term (Months)]],-Table1[[#This Row],[Loan Amount]]))</f>
        <v>312.7695637960141</v>
      </c>
      <c r="Q87" s="8">
        <f ca="1">Table1[[#This Row],[Expected Monthly Payments]]*Table1[[#This Row],[Months on Book(age Loan)]]</f>
        <v>17202.326008780776</v>
      </c>
      <c r="R87" s="4">
        <v>14959.04</v>
      </c>
      <c r="S87" s="4">
        <v>0</v>
      </c>
      <c r="T87" s="2">
        <f ca="1">DATEDIF(Table1[[#This Row],[Issue Date]],TODAY(),"m")</f>
        <v>55</v>
      </c>
      <c r="U87" s="2">
        <f>Table1[[#This Row],[Total Payments Received]]+(Table1[[#This Row],[Loan Amount]]*'What-IF Analysis'!$B$8)-Table1[[#This Row],[Loan Amount]]</f>
        <v>5421.2436449888082</v>
      </c>
    </row>
    <row r="88" spans="1:21" x14ac:dyDescent="0.3">
      <c r="A88" s="2" t="s">
        <v>215</v>
      </c>
      <c r="B88" s="1">
        <v>45248</v>
      </c>
      <c r="C88" s="2" t="s">
        <v>216</v>
      </c>
      <c r="D88" s="3" t="s">
        <v>48</v>
      </c>
      <c r="E88" s="4">
        <v>26064</v>
      </c>
      <c r="F88" s="9">
        <f>Table1[[#This Row],[Interest Rate]]/100</f>
        <v>0.19600000000000001</v>
      </c>
      <c r="G88" s="2">
        <v>19.600000000000001</v>
      </c>
      <c r="H88" s="2">
        <v>60</v>
      </c>
      <c r="I88" s="3" t="s">
        <v>17</v>
      </c>
      <c r="J88" s="3" t="s">
        <v>18</v>
      </c>
      <c r="K88" s="3" t="s">
        <v>45</v>
      </c>
      <c r="L88" s="4">
        <v>41577</v>
      </c>
      <c r="M88" s="3" t="s">
        <v>20</v>
      </c>
      <c r="N88">
        <v>0.39</v>
      </c>
      <c r="O88">
        <v>0.89</v>
      </c>
      <c r="P88" s="8">
        <f>ABS(PMT(Table1[[#This Row],[Corrected Interested Rate]]/12,Table1[[#This Row],[Term (Months)]],-Table1[[#This Row],[Loan Amount]]))</f>
        <v>684.74844953003901</v>
      </c>
      <c r="Q88" s="8">
        <f ca="1">Table1[[#This Row],[Expected Monthly Payments]]*Table1[[#This Row],[Months on Book(age Loan)]]</f>
        <v>14379.717440130818</v>
      </c>
      <c r="R88" s="4">
        <v>31172.54</v>
      </c>
      <c r="S88" s="4">
        <v>0</v>
      </c>
      <c r="T88" s="2">
        <f ca="1">DATEDIF(Table1[[#This Row],[Issue Date]],TODAY(),"m")</f>
        <v>21</v>
      </c>
      <c r="U88" s="2">
        <f>Table1[[#This Row],[Total Payments Received]]+(Table1[[#This Row],[Loan Amount]]*'What-IF Analysis'!$B$8)-Table1[[#This Row],[Loan Amount]]</f>
        <v>11928.607177812999</v>
      </c>
    </row>
    <row r="89" spans="1:21" x14ac:dyDescent="0.3">
      <c r="A89" s="2" t="s">
        <v>217</v>
      </c>
      <c r="B89" s="1">
        <v>44331</v>
      </c>
      <c r="C89" s="2" t="s">
        <v>218</v>
      </c>
      <c r="D89" s="3" t="s">
        <v>51</v>
      </c>
      <c r="E89" s="4">
        <v>28935</v>
      </c>
      <c r="F89" s="9">
        <f>Table1[[#This Row],[Interest Rate]]/100</f>
        <v>7.2000000000000008E-2</v>
      </c>
      <c r="G89" s="2">
        <v>7.2</v>
      </c>
      <c r="H89" s="2">
        <v>60</v>
      </c>
      <c r="I89" s="3" t="s">
        <v>17</v>
      </c>
      <c r="J89" s="3" t="s">
        <v>18</v>
      </c>
      <c r="K89" s="3" t="s">
        <v>19</v>
      </c>
      <c r="L89" s="4">
        <v>107299</v>
      </c>
      <c r="M89" s="3" t="s">
        <v>20</v>
      </c>
      <c r="N89">
        <v>0.38</v>
      </c>
      <c r="O89">
        <v>0.83</v>
      </c>
      <c r="P89" s="8">
        <f>ABS(PMT(Table1[[#This Row],[Corrected Interested Rate]]/12,Table1[[#This Row],[Term (Months)]],-Table1[[#This Row],[Loan Amount]]))</f>
        <v>575.68192959938824</v>
      </c>
      <c r="Q89" s="8">
        <f ca="1">Table1[[#This Row],[Expected Monthly Payments]]*Table1[[#This Row],[Months on Book(age Loan)]]</f>
        <v>29935.460339168189</v>
      </c>
      <c r="R89" s="4">
        <v>31018.32</v>
      </c>
      <c r="S89" s="4">
        <v>0</v>
      </c>
      <c r="T89" s="2">
        <f ca="1">DATEDIF(Table1[[#This Row],[Issue Date]],TODAY(),"m")</f>
        <v>52</v>
      </c>
      <c r="U89" s="2">
        <f>Table1[[#This Row],[Total Payments Received]]+(Table1[[#This Row],[Loan Amount]]*'What-IF Analysis'!$B$8)-Table1[[#This Row],[Loan Amount]]</f>
        <v>9654.6307654243064</v>
      </c>
    </row>
    <row r="90" spans="1:21" x14ac:dyDescent="0.3">
      <c r="A90" s="2" t="s">
        <v>219</v>
      </c>
      <c r="B90" s="1">
        <v>44397</v>
      </c>
      <c r="C90" s="2" t="s">
        <v>220</v>
      </c>
      <c r="D90" s="3" t="s">
        <v>44</v>
      </c>
      <c r="E90" s="4">
        <v>38641</v>
      </c>
      <c r="F90" s="9">
        <f>Table1[[#This Row],[Interest Rate]]/100</f>
        <v>0.187</v>
      </c>
      <c r="G90" s="2">
        <v>18.7</v>
      </c>
      <c r="H90" s="2">
        <v>60</v>
      </c>
      <c r="I90" s="3" t="s">
        <v>17</v>
      </c>
      <c r="J90" s="3" t="s">
        <v>71</v>
      </c>
      <c r="K90" s="3" t="s">
        <v>30</v>
      </c>
      <c r="L90" s="4">
        <v>50176</v>
      </c>
      <c r="M90" s="3" t="s">
        <v>27</v>
      </c>
      <c r="N90">
        <v>0.23</v>
      </c>
      <c r="O90">
        <v>0.64</v>
      </c>
      <c r="P90" s="8">
        <f>ABS(PMT(Table1[[#This Row],[Corrected Interested Rate]]/12,Table1[[#This Row],[Term (Months)]],-Table1[[#This Row],[Loan Amount]]))</f>
        <v>996.00111046713528</v>
      </c>
      <c r="Q90" s="8">
        <f ca="1">Table1[[#This Row],[Expected Monthly Payments]]*Table1[[#This Row],[Months on Book(age Loan)]]</f>
        <v>48804.054412889629</v>
      </c>
      <c r="R90" s="4">
        <v>45866.87</v>
      </c>
      <c r="S90" s="4">
        <v>0</v>
      </c>
      <c r="T90" s="2">
        <f ca="1">DATEDIF(Table1[[#This Row],[Issue Date]],TODAY(),"m")</f>
        <v>49</v>
      </c>
      <c r="U90" s="2">
        <f>Table1[[#This Row],[Total Payments Received]]+(Table1[[#This Row],[Loan Amount]]*'What-IF Analysis'!$B$8)-Table1[[#This Row],[Loan Amount]]</f>
        <v>17336.912657223453</v>
      </c>
    </row>
    <row r="91" spans="1:21" x14ac:dyDescent="0.3">
      <c r="A91" s="2" t="s">
        <v>221</v>
      </c>
      <c r="B91" s="1">
        <v>44976</v>
      </c>
      <c r="C91" s="2" t="s">
        <v>222</v>
      </c>
      <c r="D91" s="3" t="s">
        <v>63</v>
      </c>
      <c r="E91" s="4">
        <v>30711</v>
      </c>
      <c r="F91" s="9">
        <f>Table1[[#This Row],[Interest Rate]]/100</f>
        <v>6.8000000000000005E-2</v>
      </c>
      <c r="G91" s="2">
        <v>6.8</v>
      </c>
      <c r="H91" s="2">
        <v>60</v>
      </c>
      <c r="I91" s="3" t="s">
        <v>17</v>
      </c>
      <c r="J91" s="3" t="s">
        <v>25</v>
      </c>
      <c r="K91" s="3" t="s">
        <v>35</v>
      </c>
      <c r="L91" s="4">
        <v>74386</v>
      </c>
      <c r="M91" s="3" t="s">
        <v>31</v>
      </c>
      <c r="N91">
        <v>0.19</v>
      </c>
      <c r="O91">
        <v>0.77</v>
      </c>
      <c r="P91" s="8">
        <f>ABS(PMT(Table1[[#This Row],[Corrected Interested Rate]]/12,Table1[[#This Row],[Term (Months)]],-Table1[[#This Row],[Loan Amount]]))</f>
        <v>605.22088529786527</v>
      </c>
      <c r="Q91" s="8">
        <f ca="1">Table1[[#This Row],[Expected Monthly Payments]]*Table1[[#This Row],[Months on Book(age Loan)]]</f>
        <v>18156.626558935957</v>
      </c>
      <c r="R91" s="4">
        <v>32799.35</v>
      </c>
      <c r="S91" s="4">
        <v>0</v>
      </c>
      <c r="T91" s="2">
        <f ca="1">DATEDIF(Table1[[#This Row],[Issue Date]],TODAY(),"m")</f>
        <v>30</v>
      </c>
      <c r="U91" s="2">
        <f>Table1[[#This Row],[Total Payments Received]]+(Table1[[#This Row],[Loan Amount]]*'What-IF Analysis'!$B$8)-Table1[[#This Row],[Loan Amount]]</f>
        <v>10124.37989172095</v>
      </c>
    </row>
    <row r="92" spans="1:21" x14ac:dyDescent="0.3">
      <c r="A92" s="2" t="s">
        <v>223</v>
      </c>
      <c r="B92" s="1">
        <v>45126</v>
      </c>
      <c r="C92" s="2" t="s">
        <v>224</v>
      </c>
      <c r="D92" s="3" t="s">
        <v>16</v>
      </c>
      <c r="E92" s="4">
        <v>5806</v>
      </c>
      <c r="F92" s="9">
        <f>Table1[[#This Row],[Interest Rate]]/100</f>
        <v>0.24299999999999999</v>
      </c>
      <c r="G92" s="2">
        <v>24.3</v>
      </c>
      <c r="H92" s="2">
        <v>36</v>
      </c>
      <c r="I92" s="3" t="s">
        <v>79</v>
      </c>
      <c r="J92" s="3" t="s">
        <v>82</v>
      </c>
      <c r="K92" s="3" t="s">
        <v>19</v>
      </c>
      <c r="L92" s="4">
        <v>93972</v>
      </c>
      <c r="M92" s="3" t="s">
        <v>31</v>
      </c>
      <c r="N92">
        <v>0.18</v>
      </c>
      <c r="O92">
        <v>0.59</v>
      </c>
      <c r="P92" s="8">
        <f>ABS(PMT(Table1[[#This Row],[Corrected Interested Rate]]/12,Table1[[#This Row],[Term (Months)]],-Table1[[#This Row],[Loan Amount]]))</f>
        <v>228.70148739382051</v>
      </c>
      <c r="Q92" s="8">
        <f ca="1">Table1[[#This Row],[Expected Monthly Payments]]*Table1[[#This Row],[Months on Book(age Loan)]]</f>
        <v>5717.5371848455125</v>
      </c>
      <c r="R92" s="4">
        <v>2191.11</v>
      </c>
      <c r="S92" s="4">
        <v>417.13</v>
      </c>
      <c r="T92" s="2">
        <f ca="1">DATEDIF(Table1[[#This Row],[Issue Date]],TODAY(),"m")</f>
        <v>25</v>
      </c>
      <c r="U92" s="2">
        <f>Table1[[#This Row],[Total Payments Received]]+(Table1[[#This Row],[Loan Amount]]*'What-IF Analysis'!$B$8)-Table1[[#This Row],[Loan Amount]]</f>
        <v>-2095.6561895955238</v>
      </c>
    </row>
    <row r="93" spans="1:21" x14ac:dyDescent="0.3">
      <c r="A93" s="2" t="s">
        <v>225</v>
      </c>
      <c r="B93" s="1">
        <v>45253</v>
      </c>
      <c r="C93" s="2" t="s">
        <v>226</v>
      </c>
      <c r="D93" s="3" t="s">
        <v>44</v>
      </c>
      <c r="E93" s="4">
        <v>13182</v>
      </c>
      <c r="F93" s="9">
        <f>Table1[[#This Row],[Interest Rate]]/100</f>
        <v>0.14800000000000002</v>
      </c>
      <c r="G93" s="2">
        <v>14.8</v>
      </c>
      <c r="H93" s="2">
        <v>60</v>
      </c>
      <c r="I93" s="3" t="s">
        <v>24</v>
      </c>
      <c r="J93" s="3" t="s">
        <v>55</v>
      </c>
      <c r="K93" s="3" t="s">
        <v>35</v>
      </c>
      <c r="L93" s="4">
        <v>119791</v>
      </c>
      <c r="M93" s="3" t="s">
        <v>27</v>
      </c>
      <c r="N93">
        <v>0.44</v>
      </c>
      <c r="O93">
        <v>0.9</v>
      </c>
      <c r="P93" s="8">
        <f>ABS(PMT(Table1[[#This Row],[Corrected Interested Rate]]/12,Table1[[#This Row],[Term (Months)]],-Table1[[#This Row],[Loan Amount]]))</f>
        <v>312.21668055864126</v>
      </c>
      <c r="Q93" s="8">
        <f ca="1">Table1[[#This Row],[Expected Monthly Payments]]*Table1[[#This Row],[Months on Book(age Loan)]]</f>
        <v>6556.5502917314661</v>
      </c>
      <c r="R93" s="4">
        <v>3017.58</v>
      </c>
      <c r="S93" s="4">
        <v>0</v>
      </c>
      <c r="T93" s="2">
        <f ca="1">DATEDIF(Table1[[#This Row],[Issue Date]],TODAY(),"m")</f>
        <v>21</v>
      </c>
      <c r="U93" s="2">
        <f>Table1[[#This Row],[Total Payments Received]]+(Table1[[#This Row],[Loan Amount]]*'What-IF Analysis'!$B$8)-Table1[[#This Row],[Loan Amount]]</f>
        <v>-6715.1364848860139</v>
      </c>
    </row>
    <row r="94" spans="1:21" x14ac:dyDescent="0.3">
      <c r="A94" s="2" t="s">
        <v>227</v>
      </c>
      <c r="B94" s="1">
        <v>45268</v>
      </c>
      <c r="C94" s="2" t="s">
        <v>228</v>
      </c>
      <c r="D94" s="3" t="s">
        <v>23</v>
      </c>
      <c r="E94" s="4">
        <v>23297</v>
      </c>
      <c r="F94" s="9">
        <f>Table1[[#This Row],[Interest Rate]]/100</f>
        <v>0.08</v>
      </c>
      <c r="G94" s="2">
        <v>8</v>
      </c>
      <c r="H94" s="2">
        <v>60</v>
      </c>
      <c r="I94" s="3" t="s">
        <v>17</v>
      </c>
      <c r="J94" s="3" t="s">
        <v>18</v>
      </c>
      <c r="K94" s="3" t="s">
        <v>35</v>
      </c>
      <c r="L94" s="4">
        <v>71003</v>
      </c>
      <c r="M94" s="3" t="s">
        <v>27</v>
      </c>
      <c r="N94">
        <v>0.43</v>
      </c>
      <c r="O94">
        <v>0.55000000000000004</v>
      </c>
      <c r="P94" s="8">
        <f>ABS(PMT(Table1[[#This Row],[Corrected Interested Rate]]/12,Table1[[#This Row],[Term (Months)]],-Table1[[#This Row],[Loan Amount]]))</f>
        <v>472.3791577371735</v>
      </c>
      <c r="Q94" s="8">
        <f ca="1">Table1[[#This Row],[Expected Monthly Payments]]*Table1[[#This Row],[Months on Book(age Loan)]]</f>
        <v>9919.962312480644</v>
      </c>
      <c r="R94" s="4">
        <v>25160.76</v>
      </c>
      <c r="S94" s="4">
        <v>0</v>
      </c>
      <c r="T94" s="2">
        <f ca="1">DATEDIF(Table1[[#This Row],[Issue Date]],TODAY(),"m")</f>
        <v>21</v>
      </c>
      <c r="U94" s="2">
        <f>Table1[[#This Row],[Total Payments Received]]+(Table1[[#This Row],[Loan Amount]]*'What-IF Analysis'!$B$8)-Table1[[#This Row],[Loan Amount]]</f>
        <v>7959.7968723722151</v>
      </c>
    </row>
    <row r="95" spans="1:21" x14ac:dyDescent="0.3">
      <c r="A95" s="2" t="s">
        <v>229</v>
      </c>
      <c r="B95" s="1">
        <v>44699</v>
      </c>
      <c r="C95" s="2" t="s">
        <v>230</v>
      </c>
      <c r="D95" s="3" t="s">
        <v>23</v>
      </c>
      <c r="E95" s="4">
        <v>20541</v>
      </c>
      <c r="F95" s="9">
        <f>Table1[[#This Row],[Interest Rate]]/100</f>
        <v>0.11800000000000001</v>
      </c>
      <c r="G95" s="2">
        <v>11.8</v>
      </c>
      <c r="H95" s="2">
        <v>36</v>
      </c>
      <c r="I95" s="3" t="s">
        <v>17</v>
      </c>
      <c r="J95" s="3" t="s">
        <v>71</v>
      </c>
      <c r="K95" s="3" t="s">
        <v>30</v>
      </c>
      <c r="L95" s="4">
        <v>49996</v>
      </c>
      <c r="M95" s="3" t="s">
        <v>31</v>
      </c>
      <c r="N95">
        <v>0.28000000000000003</v>
      </c>
      <c r="O95">
        <v>0.5</v>
      </c>
      <c r="P95" s="8">
        <f>ABS(PMT(Table1[[#This Row],[Corrected Interested Rate]]/12,Table1[[#This Row],[Term (Months)]],-Table1[[#This Row],[Loan Amount]]))</f>
        <v>680.29464457721883</v>
      </c>
      <c r="Q95" s="8">
        <f ca="1">Table1[[#This Row],[Expected Monthly Payments]]*Table1[[#This Row],[Months on Book(age Loan)]]</f>
        <v>26531.491138511534</v>
      </c>
      <c r="R95" s="4">
        <v>22964.84</v>
      </c>
      <c r="S95" s="4">
        <v>0</v>
      </c>
      <c r="T95" s="2">
        <f ca="1">DATEDIF(Table1[[#This Row],[Issue Date]],TODAY(),"m")</f>
        <v>39</v>
      </c>
      <c r="U95" s="2">
        <f>Table1[[#This Row],[Total Payments Received]]+(Table1[[#This Row],[Loan Amount]]*'What-IF Analysis'!$B$8)-Table1[[#This Row],[Loan Amount]]</f>
        <v>7798.7248948533161</v>
      </c>
    </row>
    <row r="96" spans="1:21" x14ac:dyDescent="0.3">
      <c r="A96" s="2" t="s">
        <v>231</v>
      </c>
      <c r="B96" s="1">
        <v>44603</v>
      </c>
      <c r="C96" s="2" t="s">
        <v>232</v>
      </c>
      <c r="D96" s="3" t="s">
        <v>23</v>
      </c>
      <c r="E96" s="4">
        <v>29921</v>
      </c>
      <c r="F96" s="9">
        <f>Table1[[#This Row],[Interest Rate]]/100</f>
        <v>0.13300000000000001</v>
      </c>
      <c r="G96" s="2">
        <v>13.3</v>
      </c>
      <c r="H96" s="2">
        <v>60</v>
      </c>
      <c r="I96" s="3" t="s">
        <v>17</v>
      </c>
      <c r="J96" s="3" t="s">
        <v>18</v>
      </c>
      <c r="K96" s="3" t="s">
        <v>30</v>
      </c>
      <c r="L96" s="4">
        <v>130922</v>
      </c>
      <c r="M96" s="3" t="s">
        <v>20</v>
      </c>
      <c r="N96">
        <v>0.15</v>
      </c>
      <c r="O96">
        <v>0.73</v>
      </c>
      <c r="P96" s="8">
        <f>ABS(PMT(Table1[[#This Row],[Corrected Interested Rate]]/12,Table1[[#This Row],[Term (Months)]],-Table1[[#This Row],[Loan Amount]]))</f>
        <v>685.3985711410553</v>
      </c>
      <c r="Q96" s="8">
        <f ca="1">Table1[[#This Row],[Expected Monthly Payments]]*Table1[[#This Row],[Months on Book(age Loan)]]</f>
        <v>29472.138559065377</v>
      </c>
      <c r="R96" s="4">
        <v>33900.49</v>
      </c>
      <c r="S96" s="4">
        <v>0</v>
      </c>
      <c r="T96" s="2">
        <f ca="1">DATEDIF(Table1[[#This Row],[Issue Date]],TODAY(),"m")</f>
        <v>43</v>
      </c>
      <c r="U96" s="2">
        <f>Table1[[#This Row],[Total Payments Received]]+(Table1[[#This Row],[Loan Amount]]*'What-IF Analysis'!$B$8)-Table1[[#This Row],[Loan Amount]]</f>
        <v>11808.80361369485</v>
      </c>
    </row>
    <row r="97" spans="1:21" x14ac:dyDescent="0.3">
      <c r="A97" s="2" t="s">
        <v>233</v>
      </c>
      <c r="B97" s="1">
        <v>45001</v>
      </c>
      <c r="C97" s="2" t="s">
        <v>234</v>
      </c>
      <c r="D97" s="3" t="s">
        <v>23</v>
      </c>
      <c r="E97" s="4">
        <v>17774</v>
      </c>
      <c r="F97" s="9">
        <f>Table1[[#This Row],[Interest Rate]]/100</f>
        <v>0.20199999999999999</v>
      </c>
      <c r="G97" s="2">
        <v>20.2</v>
      </c>
      <c r="H97" s="2">
        <v>36</v>
      </c>
      <c r="I97" s="3" t="s">
        <v>17</v>
      </c>
      <c r="J97" s="3" t="s">
        <v>18</v>
      </c>
      <c r="K97" s="3" t="s">
        <v>45</v>
      </c>
      <c r="L97" s="4">
        <v>116598</v>
      </c>
      <c r="M97" s="3" t="s">
        <v>20</v>
      </c>
      <c r="N97">
        <v>0.25</v>
      </c>
      <c r="O97">
        <v>0.76</v>
      </c>
      <c r="P97" s="8">
        <f>ABS(PMT(Table1[[#This Row],[Corrected Interested Rate]]/12,Table1[[#This Row],[Term (Months)]],-Table1[[#This Row],[Loan Amount]]))</f>
        <v>662.35818957351239</v>
      </c>
      <c r="Q97" s="8">
        <f ca="1">Table1[[#This Row],[Expected Monthly Payments]]*Table1[[#This Row],[Months on Book(age Loan)]]</f>
        <v>19870.745687205374</v>
      </c>
      <c r="R97" s="4">
        <v>21364.35</v>
      </c>
      <c r="S97" s="4">
        <v>0</v>
      </c>
      <c r="T97" s="2">
        <f ca="1">DATEDIF(Table1[[#This Row],[Issue Date]],TODAY(),"m")</f>
        <v>30</v>
      </c>
      <c r="U97" s="2">
        <f>Table1[[#This Row],[Total Payments Received]]+(Table1[[#This Row],[Loan Amount]]*'What-IF Analysis'!$B$8)-Table1[[#This Row],[Loan Amount]]</f>
        <v>8241.2045894125295</v>
      </c>
    </row>
    <row r="98" spans="1:21" x14ac:dyDescent="0.3">
      <c r="A98" s="2" t="s">
        <v>235</v>
      </c>
      <c r="B98" s="1">
        <v>44295</v>
      </c>
      <c r="C98" s="2" t="s">
        <v>236</v>
      </c>
      <c r="D98" s="3" t="s">
        <v>44</v>
      </c>
      <c r="E98" s="4">
        <v>38198</v>
      </c>
      <c r="F98" s="9">
        <f>Table1[[#This Row],[Interest Rate]]/100</f>
        <v>0.19899999999999998</v>
      </c>
      <c r="G98" s="2">
        <v>19.899999999999999</v>
      </c>
      <c r="H98" s="2">
        <v>36</v>
      </c>
      <c r="I98" s="3" t="s">
        <v>17</v>
      </c>
      <c r="J98" s="3" t="s">
        <v>55</v>
      </c>
      <c r="K98" s="3" t="s">
        <v>26</v>
      </c>
      <c r="L98" s="4">
        <v>65931</v>
      </c>
      <c r="M98" s="3" t="s">
        <v>27</v>
      </c>
      <c r="N98">
        <v>0.35</v>
      </c>
      <c r="O98">
        <v>0.76</v>
      </c>
      <c r="P98" s="8">
        <f>ABS(PMT(Table1[[#This Row],[Corrected Interested Rate]]/12,Table1[[#This Row],[Term (Months)]],-Table1[[#This Row],[Loan Amount]]))</f>
        <v>1417.6290158689305</v>
      </c>
      <c r="Q98" s="8">
        <f ca="1">Table1[[#This Row],[Expected Monthly Payments]]*Table1[[#This Row],[Months on Book(age Loan)]]</f>
        <v>75134.337841053319</v>
      </c>
      <c r="R98" s="4">
        <v>45799.4</v>
      </c>
      <c r="S98" s="4">
        <v>0</v>
      </c>
      <c r="T98" s="2">
        <f ca="1">DATEDIF(Table1[[#This Row],[Issue Date]],TODAY(),"m")</f>
        <v>53</v>
      </c>
      <c r="U98" s="2">
        <f>Table1[[#This Row],[Total Payments Received]]+(Table1[[#This Row],[Loan Amount]]*'What-IF Analysis'!$B$8)-Table1[[#This Row],[Loan Amount]]</f>
        <v>17596.524541824008</v>
      </c>
    </row>
    <row r="99" spans="1:21" x14ac:dyDescent="0.3">
      <c r="A99" s="2" t="s">
        <v>237</v>
      </c>
      <c r="B99" s="1">
        <v>44880</v>
      </c>
      <c r="C99" s="2" t="s">
        <v>238</v>
      </c>
      <c r="D99" s="3" t="s">
        <v>16</v>
      </c>
      <c r="E99" s="4">
        <v>9820</v>
      </c>
      <c r="F99" s="9">
        <f>Table1[[#This Row],[Interest Rate]]/100</f>
        <v>0.17199999999999999</v>
      </c>
      <c r="G99" s="2">
        <v>17.2</v>
      </c>
      <c r="H99" s="2">
        <v>36</v>
      </c>
      <c r="I99" s="3" t="s">
        <v>17</v>
      </c>
      <c r="J99" s="3" t="s">
        <v>55</v>
      </c>
      <c r="K99" s="3" t="s">
        <v>19</v>
      </c>
      <c r="L99" s="4">
        <v>65710</v>
      </c>
      <c r="M99" s="3" t="s">
        <v>31</v>
      </c>
      <c r="N99">
        <v>0.28000000000000003</v>
      </c>
      <c r="O99">
        <v>0.52</v>
      </c>
      <c r="P99" s="8">
        <f>ABS(PMT(Table1[[#This Row],[Corrected Interested Rate]]/12,Table1[[#This Row],[Term (Months)]],-Table1[[#This Row],[Loan Amount]]))</f>
        <v>351.08801595676078</v>
      </c>
      <c r="Q99" s="8">
        <f ca="1">Table1[[#This Row],[Expected Monthly Payments]]*Table1[[#This Row],[Months on Book(age Loan)]]</f>
        <v>11936.992542529866</v>
      </c>
      <c r="R99" s="4">
        <v>11509.04</v>
      </c>
      <c r="S99" s="4">
        <v>0</v>
      </c>
      <c r="T99" s="2">
        <f ca="1">DATEDIF(Table1[[#This Row],[Issue Date]],TODAY(),"m")</f>
        <v>34</v>
      </c>
      <c r="U99" s="2">
        <f>Table1[[#This Row],[Total Payments Received]]+(Table1[[#This Row],[Loan Amount]]*'What-IF Analysis'!$B$8)-Table1[[#This Row],[Loan Amount]]</f>
        <v>4258.6018357168377</v>
      </c>
    </row>
    <row r="100" spans="1:21" x14ac:dyDescent="0.3">
      <c r="A100" s="2" t="s">
        <v>239</v>
      </c>
      <c r="B100" s="1">
        <v>44922</v>
      </c>
      <c r="C100" s="2" t="s">
        <v>240</v>
      </c>
      <c r="D100" s="3" t="s">
        <v>38</v>
      </c>
      <c r="E100" s="4">
        <v>25070</v>
      </c>
      <c r="F100" s="9">
        <f>Table1[[#This Row],[Interest Rate]]/100</f>
        <v>7.0999999999999994E-2</v>
      </c>
      <c r="G100" s="2">
        <v>7.1</v>
      </c>
      <c r="H100" s="2">
        <v>36</v>
      </c>
      <c r="I100" s="3" t="s">
        <v>17</v>
      </c>
      <c r="J100" s="3" t="s">
        <v>55</v>
      </c>
      <c r="K100" s="3" t="s">
        <v>30</v>
      </c>
      <c r="L100" s="4">
        <v>64693</v>
      </c>
      <c r="M100" s="3" t="s">
        <v>31</v>
      </c>
      <c r="N100">
        <v>0.41</v>
      </c>
      <c r="O100">
        <v>0.64</v>
      </c>
      <c r="P100" s="8">
        <f>ABS(PMT(Table1[[#This Row],[Corrected Interested Rate]]/12,Table1[[#This Row],[Term (Months)]],-Table1[[#This Row],[Loan Amount]]))</f>
        <v>775.23557325168372</v>
      </c>
      <c r="Q100" s="8">
        <f ca="1">Table1[[#This Row],[Expected Monthly Payments]]*Table1[[#This Row],[Months on Book(age Loan)]]</f>
        <v>24807.538344053879</v>
      </c>
      <c r="R100" s="4">
        <v>26849.97</v>
      </c>
      <c r="S100" s="4">
        <v>0</v>
      </c>
      <c r="T100" s="2">
        <f ca="1">DATEDIF(Table1[[#This Row],[Issue Date]],TODAY(),"m")</f>
        <v>32</v>
      </c>
      <c r="U100" s="2">
        <f>Table1[[#This Row],[Total Payments Received]]+(Table1[[#This Row],[Loan Amount]]*'What-IF Analysis'!$B$8)-Table1[[#This Row],[Loan Amount]]</f>
        <v>8339.9410001447177</v>
      </c>
    </row>
    <row r="101" spans="1:21" x14ac:dyDescent="0.3">
      <c r="A101" s="2" t="s">
        <v>241</v>
      </c>
      <c r="B101" s="1">
        <v>45157</v>
      </c>
      <c r="C101" s="2" t="s">
        <v>242</v>
      </c>
      <c r="D101" s="3" t="s">
        <v>23</v>
      </c>
      <c r="E101" s="4">
        <v>5232</v>
      </c>
      <c r="F101" s="9">
        <f>Table1[[#This Row],[Interest Rate]]/100</f>
        <v>0.08</v>
      </c>
      <c r="G101" s="2">
        <v>8</v>
      </c>
      <c r="H101" s="2">
        <v>36</v>
      </c>
      <c r="I101" s="3" t="s">
        <v>17</v>
      </c>
      <c r="J101" s="3" t="s">
        <v>71</v>
      </c>
      <c r="K101" s="3" t="s">
        <v>19</v>
      </c>
      <c r="L101" s="4">
        <v>65740</v>
      </c>
      <c r="M101" s="3" t="s">
        <v>31</v>
      </c>
      <c r="N101">
        <v>0.5</v>
      </c>
      <c r="O101">
        <v>0.72</v>
      </c>
      <c r="P101" s="8">
        <f>ABS(PMT(Table1[[#This Row],[Corrected Interested Rate]]/12,Table1[[#This Row],[Term (Months)]],-Table1[[#This Row],[Loan Amount]]))</f>
        <v>163.9518640942062</v>
      </c>
      <c r="Q101" s="8">
        <f ca="1">Table1[[#This Row],[Expected Monthly Payments]]*Table1[[#This Row],[Months on Book(age Loan)]]</f>
        <v>3934.8447382609488</v>
      </c>
      <c r="R101" s="4">
        <v>5650.56</v>
      </c>
      <c r="S101" s="4">
        <v>0</v>
      </c>
      <c r="T101" s="2">
        <f ca="1">DATEDIF(Table1[[#This Row],[Issue Date]],TODAY(),"m")</f>
        <v>24</v>
      </c>
      <c r="U101" s="2">
        <f>Table1[[#This Row],[Total Payments Received]]+(Table1[[#This Row],[Loan Amount]]*'What-IF Analysis'!$B$8)-Table1[[#This Row],[Loan Amount]]</f>
        <v>1787.5974261171577</v>
      </c>
    </row>
    <row r="102" spans="1:21" x14ac:dyDescent="0.3">
      <c r="A102" s="2" t="s">
        <v>243</v>
      </c>
      <c r="B102" s="1">
        <v>44809</v>
      </c>
      <c r="C102" s="2" t="s">
        <v>244</v>
      </c>
      <c r="D102" s="3" t="s">
        <v>38</v>
      </c>
      <c r="E102" s="4">
        <v>12122</v>
      </c>
      <c r="F102" s="9">
        <f>Table1[[#This Row],[Interest Rate]]/100</f>
        <v>6.9000000000000006E-2</v>
      </c>
      <c r="G102" s="2">
        <v>6.9</v>
      </c>
      <c r="H102" s="2">
        <v>60</v>
      </c>
      <c r="I102" s="3" t="s">
        <v>17</v>
      </c>
      <c r="J102" s="3" t="s">
        <v>18</v>
      </c>
      <c r="K102" s="3" t="s">
        <v>35</v>
      </c>
      <c r="L102" s="4">
        <v>107241</v>
      </c>
      <c r="M102" s="3" t="s">
        <v>20</v>
      </c>
      <c r="N102">
        <v>0.18</v>
      </c>
      <c r="O102">
        <v>0.6</v>
      </c>
      <c r="P102" s="8">
        <f>ABS(PMT(Table1[[#This Row],[Corrected Interested Rate]]/12,Table1[[#This Row],[Term (Months)]],-Table1[[#This Row],[Loan Amount]]))</f>
        <v>239.45862282574734</v>
      </c>
      <c r="Q102" s="8">
        <f ca="1">Table1[[#This Row],[Expected Monthly Payments]]*Table1[[#This Row],[Months on Book(age Loan)]]</f>
        <v>8620.5104217269036</v>
      </c>
      <c r="R102" s="4">
        <v>12958.42</v>
      </c>
      <c r="S102" s="4">
        <v>0</v>
      </c>
      <c r="T102" s="2">
        <f ca="1">DATEDIF(Table1[[#This Row],[Issue Date]],TODAY(),"m")</f>
        <v>36</v>
      </c>
      <c r="U102" s="2">
        <f>Table1[[#This Row],[Total Payments Received]]+(Table1[[#This Row],[Loan Amount]]*'What-IF Analysis'!$B$8)-Table1[[#This Row],[Loan Amount]]</f>
        <v>4008.3373699144086</v>
      </c>
    </row>
    <row r="103" spans="1:21" x14ac:dyDescent="0.3">
      <c r="A103" s="2" t="s">
        <v>245</v>
      </c>
      <c r="B103" s="1">
        <v>44839</v>
      </c>
      <c r="C103" s="2" t="s">
        <v>246</v>
      </c>
      <c r="D103" s="3" t="s">
        <v>16</v>
      </c>
      <c r="E103" s="4">
        <v>16023</v>
      </c>
      <c r="F103" s="9">
        <f>Table1[[#This Row],[Interest Rate]]/100</f>
        <v>0.16500000000000001</v>
      </c>
      <c r="G103" s="2">
        <v>16.5</v>
      </c>
      <c r="H103" s="2">
        <v>36</v>
      </c>
      <c r="I103" s="3" t="s">
        <v>17</v>
      </c>
      <c r="J103" s="3" t="s">
        <v>18</v>
      </c>
      <c r="K103" s="3" t="s">
        <v>26</v>
      </c>
      <c r="L103" s="4">
        <v>138944</v>
      </c>
      <c r="M103" s="3" t="s">
        <v>20</v>
      </c>
      <c r="N103">
        <v>0.28000000000000003</v>
      </c>
      <c r="O103">
        <v>0.89</v>
      </c>
      <c r="P103" s="8">
        <f>ABS(PMT(Table1[[#This Row],[Corrected Interested Rate]]/12,Table1[[#This Row],[Term (Months)]],-Table1[[#This Row],[Loan Amount]]))</f>
        <v>567.28442159901806</v>
      </c>
      <c r="Q103" s="8">
        <f ca="1">Table1[[#This Row],[Expected Monthly Payments]]*Table1[[#This Row],[Months on Book(age Loan)]]</f>
        <v>19854.954755965631</v>
      </c>
      <c r="R103" s="4">
        <v>18666.8</v>
      </c>
      <c r="S103" s="4">
        <v>0</v>
      </c>
      <c r="T103" s="2">
        <f ca="1">DATEDIF(Table1[[#This Row],[Issue Date]],TODAY(),"m")</f>
        <v>35</v>
      </c>
      <c r="U103" s="2">
        <f>Table1[[#This Row],[Total Payments Received]]+(Table1[[#This Row],[Loan Amount]]*'What-IF Analysis'!$B$8)-Table1[[#This Row],[Loan Amount]]</f>
        <v>6836.4771174837952</v>
      </c>
    </row>
    <row r="104" spans="1:21" x14ac:dyDescent="0.3">
      <c r="A104" s="2" t="s">
        <v>247</v>
      </c>
      <c r="B104" s="1">
        <v>45225</v>
      </c>
      <c r="C104" s="2" t="s">
        <v>248</v>
      </c>
      <c r="D104" s="3" t="s">
        <v>16</v>
      </c>
      <c r="E104" s="4">
        <v>9007</v>
      </c>
      <c r="F104" s="9">
        <f>Table1[[#This Row],[Interest Rate]]/100</f>
        <v>0.22500000000000001</v>
      </c>
      <c r="G104" s="2">
        <v>22.5</v>
      </c>
      <c r="H104" s="2">
        <v>36</v>
      </c>
      <c r="I104" s="3" t="s">
        <v>24</v>
      </c>
      <c r="J104" s="3" t="s">
        <v>25</v>
      </c>
      <c r="K104" s="3" t="s">
        <v>45</v>
      </c>
      <c r="L104" s="4">
        <v>123583</v>
      </c>
      <c r="M104" s="3" t="s">
        <v>31</v>
      </c>
      <c r="N104">
        <v>0.27</v>
      </c>
      <c r="O104">
        <v>0.54</v>
      </c>
      <c r="P104" s="8">
        <f>ABS(PMT(Table1[[#This Row],[Corrected Interested Rate]]/12,Table1[[#This Row],[Term (Months)]],-Table1[[#This Row],[Loan Amount]]))</f>
        <v>346.31557673833947</v>
      </c>
      <c r="Q104" s="8">
        <f ca="1">Table1[[#This Row],[Expected Monthly Payments]]*Table1[[#This Row],[Months on Book(age Loan)]]</f>
        <v>7618.9426882434682</v>
      </c>
      <c r="R104" s="4">
        <v>2983.25</v>
      </c>
      <c r="S104" s="4">
        <v>0</v>
      </c>
      <c r="T104" s="2">
        <f ca="1">DATEDIF(Table1[[#This Row],[Issue Date]],TODAY(),"m")</f>
        <v>22</v>
      </c>
      <c r="U104" s="2">
        <f>Table1[[#This Row],[Total Payments Received]]+(Table1[[#This Row],[Loan Amount]]*'What-IF Analysis'!$B$8)-Table1[[#This Row],[Loan Amount]]</f>
        <v>-3666.9227643277445</v>
      </c>
    </row>
    <row r="105" spans="1:21" x14ac:dyDescent="0.3">
      <c r="A105" s="2" t="s">
        <v>249</v>
      </c>
      <c r="B105" s="1">
        <v>44699</v>
      </c>
      <c r="C105" s="2" t="s">
        <v>250</v>
      </c>
      <c r="D105" s="3" t="s">
        <v>51</v>
      </c>
      <c r="E105" s="4">
        <v>18905</v>
      </c>
      <c r="F105" s="9">
        <f>Table1[[#This Row],[Interest Rate]]/100</f>
        <v>0.13699999999999998</v>
      </c>
      <c r="G105" s="2">
        <v>13.7</v>
      </c>
      <c r="H105" s="2">
        <v>60</v>
      </c>
      <c r="I105" s="3" t="s">
        <v>17</v>
      </c>
      <c r="J105" s="3" t="s">
        <v>18</v>
      </c>
      <c r="K105" s="3" t="s">
        <v>19</v>
      </c>
      <c r="L105" s="4">
        <v>106502</v>
      </c>
      <c r="M105" s="3" t="s">
        <v>31</v>
      </c>
      <c r="N105">
        <v>0.22</v>
      </c>
      <c r="O105">
        <v>0.72</v>
      </c>
      <c r="P105" s="8">
        <f>ABS(PMT(Table1[[#This Row],[Corrected Interested Rate]]/12,Table1[[#This Row],[Term (Months)]],-Table1[[#This Row],[Loan Amount]]))</f>
        <v>436.95150102528714</v>
      </c>
      <c r="Q105" s="8">
        <f ca="1">Table1[[#This Row],[Expected Monthly Payments]]*Table1[[#This Row],[Months on Book(age Loan)]]</f>
        <v>17041.108539986199</v>
      </c>
      <c r="R105" s="4">
        <v>21494.98</v>
      </c>
      <c r="S105" s="4">
        <v>0</v>
      </c>
      <c r="T105" s="2">
        <f ca="1">DATEDIF(Table1[[#This Row],[Issue Date]],TODAY(),"m")</f>
        <v>39</v>
      </c>
      <c r="U105" s="2">
        <f>Table1[[#This Row],[Total Payments Received]]+(Table1[[#This Row],[Loan Amount]]*'What-IF Analysis'!$B$8)-Table1[[#This Row],[Loan Amount]]</f>
        <v>7536.7790330169846</v>
      </c>
    </row>
    <row r="106" spans="1:21" x14ac:dyDescent="0.3">
      <c r="A106" s="2" t="s">
        <v>251</v>
      </c>
      <c r="B106" s="1">
        <v>44963</v>
      </c>
      <c r="C106" s="2" t="s">
        <v>252</v>
      </c>
      <c r="D106" s="3" t="s">
        <v>74</v>
      </c>
      <c r="E106" s="4">
        <v>30398</v>
      </c>
      <c r="F106" s="9">
        <f>Table1[[#This Row],[Interest Rate]]/100</f>
        <v>8.199999999999999E-2</v>
      </c>
      <c r="G106" s="2">
        <v>8.1999999999999993</v>
      </c>
      <c r="H106" s="2">
        <v>60</v>
      </c>
      <c r="I106" s="3" t="s">
        <v>17</v>
      </c>
      <c r="J106" s="3" t="s">
        <v>25</v>
      </c>
      <c r="K106" s="3" t="s">
        <v>26</v>
      </c>
      <c r="L106" s="4">
        <v>47374</v>
      </c>
      <c r="M106" s="3" t="s">
        <v>27</v>
      </c>
      <c r="N106">
        <v>0.18</v>
      </c>
      <c r="O106">
        <v>0.81</v>
      </c>
      <c r="P106" s="8">
        <f>ABS(PMT(Table1[[#This Row],[Corrected Interested Rate]]/12,Table1[[#This Row],[Term (Months)]],-Table1[[#This Row],[Loan Amount]]))</f>
        <v>619.27554573964994</v>
      </c>
      <c r="Q106" s="8">
        <f ca="1">Table1[[#This Row],[Expected Monthly Payments]]*Table1[[#This Row],[Months on Book(age Loan)]]</f>
        <v>19197.541917929149</v>
      </c>
      <c r="R106" s="4">
        <v>32890.639999999999</v>
      </c>
      <c r="S106" s="4">
        <v>0</v>
      </c>
      <c r="T106" s="2">
        <f ca="1">DATEDIF(Table1[[#This Row],[Issue Date]],TODAY(),"m")</f>
        <v>31</v>
      </c>
      <c r="U106" s="2">
        <f>Table1[[#This Row],[Total Payments Received]]+(Table1[[#This Row],[Loan Amount]]*'What-IF Analysis'!$B$8)-Table1[[#This Row],[Loan Amount]]</f>
        <v>10446.768379034664</v>
      </c>
    </row>
    <row r="107" spans="1:21" x14ac:dyDescent="0.3">
      <c r="A107" s="2" t="s">
        <v>253</v>
      </c>
      <c r="B107" s="1">
        <v>44594</v>
      </c>
      <c r="C107" s="2" t="s">
        <v>254</v>
      </c>
      <c r="D107" s="3" t="s">
        <v>48</v>
      </c>
      <c r="E107" s="4">
        <v>35268</v>
      </c>
      <c r="F107" s="9">
        <f>Table1[[#This Row],[Interest Rate]]/100</f>
        <v>0.16200000000000001</v>
      </c>
      <c r="G107" s="2">
        <v>16.2</v>
      </c>
      <c r="H107" s="2">
        <v>36</v>
      </c>
      <c r="I107" s="3" t="s">
        <v>24</v>
      </c>
      <c r="J107" s="3" t="s">
        <v>18</v>
      </c>
      <c r="K107" s="3" t="s">
        <v>45</v>
      </c>
      <c r="L107" s="4">
        <v>106674</v>
      </c>
      <c r="M107" s="3" t="s">
        <v>27</v>
      </c>
      <c r="N107">
        <v>0.13</v>
      </c>
      <c r="O107">
        <v>0.62</v>
      </c>
      <c r="P107" s="8">
        <f>ABS(PMT(Table1[[#This Row],[Corrected Interested Rate]]/12,Table1[[#This Row],[Term (Months)]],-Table1[[#This Row],[Loan Amount]]))</f>
        <v>1243.4034326005885</v>
      </c>
      <c r="Q107" s="8">
        <f ca="1">Table1[[#This Row],[Expected Monthly Payments]]*Table1[[#This Row],[Months on Book(age Loan)]]</f>
        <v>53466.347601825306</v>
      </c>
      <c r="R107" s="4">
        <v>14139.59</v>
      </c>
      <c r="S107" s="4">
        <v>0</v>
      </c>
      <c r="T107" s="2">
        <f ca="1">DATEDIF(Table1[[#This Row],[Issue Date]],TODAY(),"m")</f>
        <v>43</v>
      </c>
      <c r="U107" s="2">
        <f>Table1[[#This Row],[Total Payments Received]]+(Table1[[#This Row],[Loan Amount]]*'What-IF Analysis'!$B$8)-Table1[[#This Row],[Loan Amount]]</f>
        <v>-11899.96735009558</v>
      </c>
    </row>
    <row r="108" spans="1:21" x14ac:dyDescent="0.3">
      <c r="A108" s="2" t="s">
        <v>255</v>
      </c>
      <c r="B108" s="1">
        <v>45067</v>
      </c>
      <c r="C108" s="2" t="s">
        <v>256</v>
      </c>
      <c r="D108" s="3" t="s">
        <v>54</v>
      </c>
      <c r="E108" s="4">
        <v>7737</v>
      </c>
      <c r="F108" s="9">
        <f>Table1[[#This Row],[Interest Rate]]/100</f>
        <v>0.21199999999999999</v>
      </c>
      <c r="G108" s="2">
        <v>21.2</v>
      </c>
      <c r="H108" s="2">
        <v>60</v>
      </c>
      <c r="I108" s="3" t="s">
        <v>79</v>
      </c>
      <c r="J108" s="3" t="s">
        <v>55</v>
      </c>
      <c r="K108" s="3" t="s">
        <v>19</v>
      </c>
      <c r="L108" s="4">
        <v>146500</v>
      </c>
      <c r="M108" s="3" t="s">
        <v>31</v>
      </c>
      <c r="N108">
        <v>0.45</v>
      </c>
      <c r="O108">
        <v>0.78</v>
      </c>
      <c r="P108" s="8">
        <f>ABS(PMT(Table1[[#This Row],[Corrected Interested Rate]]/12,Table1[[#This Row],[Term (Months)]],-Table1[[#This Row],[Loan Amount]]))</f>
        <v>210.18323640062729</v>
      </c>
      <c r="Q108" s="8">
        <f ca="1">Table1[[#This Row],[Expected Monthly Payments]]*Table1[[#This Row],[Months on Book(age Loan)]]</f>
        <v>5674.9473828169366</v>
      </c>
      <c r="R108" s="4">
        <v>2593.27</v>
      </c>
      <c r="S108" s="4">
        <v>2439.15</v>
      </c>
      <c r="T108" s="2">
        <f ca="1">DATEDIF(Table1[[#This Row],[Issue Date]],TODAY(),"m")</f>
        <v>27</v>
      </c>
      <c r="U108" s="2">
        <f>Table1[[#This Row],[Total Payments Received]]+(Table1[[#This Row],[Loan Amount]]*'What-IF Analysis'!$B$8)-Table1[[#This Row],[Loan Amount]]</f>
        <v>-3119.2188062178038</v>
      </c>
    </row>
    <row r="109" spans="1:21" x14ac:dyDescent="0.3">
      <c r="A109" s="2" t="s">
        <v>257</v>
      </c>
      <c r="B109" s="1">
        <v>44991</v>
      </c>
      <c r="C109" s="2" t="s">
        <v>258</v>
      </c>
      <c r="D109" s="3" t="s">
        <v>48</v>
      </c>
      <c r="E109" s="4">
        <v>37062</v>
      </c>
      <c r="F109" s="9">
        <f>Table1[[#This Row],[Interest Rate]]/100</f>
        <v>0.19800000000000001</v>
      </c>
      <c r="G109" s="2">
        <v>19.8</v>
      </c>
      <c r="H109" s="2">
        <v>60</v>
      </c>
      <c r="I109" s="3" t="s">
        <v>79</v>
      </c>
      <c r="J109" s="3" t="s">
        <v>18</v>
      </c>
      <c r="K109" s="3" t="s">
        <v>26</v>
      </c>
      <c r="L109" s="4">
        <v>111471</v>
      </c>
      <c r="M109" s="3" t="s">
        <v>31</v>
      </c>
      <c r="N109">
        <v>0.27</v>
      </c>
      <c r="O109">
        <v>0.87</v>
      </c>
      <c r="P109" s="8">
        <f>ABS(PMT(Table1[[#This Row],[Corrected Interested Rate]]/12,Table1[[#This Row],[Term (Months)]],-Table1[[#This Row],[Loan Amount]]))</f>
        <v>977.79650199285595</v>
      </c>
      <c r="Q109" s="8">
        <f ca="1">Table1[[#This Row],[Expected Monthly Payments]]*Table1[[#This Row],[Months on Book(age Loan)]]</f>
        <v>29333.895059785678</v>
      </c>
      <c r="R109" s="4">
        <v>9479.8700000000008</v>
      </c>
      <c r="S109" s="4">
        <v>13222.79</v>
      </c>
      <c r="T109" s="2">
        <f ca="1">DATEDIF(Table1[[#This Row],[Issue Date]],TODAY(),"m")</f>
        <v>30</v>
      </c>
      <c r="U109" s="2">
        <f>Table1[[#This Row],[Total Payments Received]]+(Table1[[#This Row],[Loan Amount]]*'What-IF Analysis'!$B$8)-Table1[[#This Row],[Loan Amount]]</f>
        <v>-17884.258232654029</v>
      </c>
    </row>
    <row r="110" spans="1:21" x14ac:dyDescent="0.3">
      <c r="A110" s="2" t="s">
        <v>259</v>
      </c>
      <c r="B110" s="1">
        <v>44589</v>
      </c>
      <c r="C110" s="2" t="s">
        <v>260</v>
      </c>
      <c r="D110" s="3" t="s">
        <v>44</v>
      </c>
      <c r="E110" s="4">
        <v>26510</v>
      </c>
      <c r="F110" s="9">
        <f>Table1[[#This Row],[Interest Rate]]/100</f>
        <v>0.22600000000000001</v>
      </c>
      <c r="G110" s="2">
        <v>22.6</v>
      </c>
      <c r="H110" s="2">
        <v>36</v>
      </c>
      <c r="I110" s="3" t="s">
        <v>24</v>
      </c>
      <c r="J110" s="3" t="s">
        <v>18</v>
      </c>
      <c r="K110" s="3" t="s">
        <v>30</v>
      </c>
      <c r="L110" s="4">
        <v>75913</v>
      </c>
      <c r="M110" s="3" t="s">
        <v>20</v>
      </c>
      <c r="N110">
        <v>0.3</v>
      </c>
      <c r="O110">
        <v>0.59</v>
      </c>
      <c r="P110" s="8">
        <f>ABS(PMT(Table1[[#This Row],[Corrected Interested Rate]]/12,Table1[[#This Row],[Term (Months)]],-Table1[[#This Row],[Loan Amount]]))</f>
        <v>1020.6760788442307</v>
      </c>
      <c r="Q110" s="8">
        <f ca="1">Table1[[#This Row],[Expected Monthly Payments]]*Table1[[#This Row],[Months on Book(age Loan)]]</f>
        <v>43889.07139030192</v>
      </c>
      <c r="R110" s="4">
        <v>11560.44</v>
      </c>
      <c r="S110" s="4">
        <v>0</v>
      </c>
      <c r="T110" s="2">
        <f ca="1">DATEDIF(Table1[[#This Row],[Issue Date]],TODAY(),"m")</f>
        <v>43</v>
      </c>
      <c r="U110" s="2">
        <f>Table1[[#This Row],[Total Payments Received]]+(Table1[[#This Row],[Loan Amount]]*'What-IF Analysis'!$B$8)-Table1[[#This Row],[Loan Amount]]</f>
        <v>-8012.7897082634081</v>
      </c>
    </row>
    <row r="111" spans="1:21" x14ac:dyDescent="0.3">
      <c r="A111" s="2" t="s">
        <v>261</v>
      </c>
      <c r="B111" s="1">
        <v>44403</v>
      </c>
      <c r="C111" s="2" t="s">
        <v>262</v>
      </c>
      <c r="D111" s="3" t="s">
        <v>54</v>
      </c>
      <c r="E111" s="4">
        <v>20426</v>
      </c>
      <c r="F111" s="9">
        <f>Table1[[#This Row],[Interest Rate]]/100</f>
        <v>0.106</v>
      </c>
      <c r="G111" s="2">
        <v>10.6</v>
      </c>
      <c r="H111" s="2">
        <v>36</v>
      </c>
      <c r="I111" s="3" t="s">
        <v>17</v>
      </c>
      <c r="J111" s="3" t="s">
        <v>71</v>
      </c>
      <c r="K111" s="3" t="s">
        <v>19</v>
      </c>
      <c r="L111" s="4">
        <v>96025</v>
      </c>
      <c r="M111" s="3" t="s">
        <v>31</v>
      </c>
      <c r="N111">
        <v>0.47</v>
      </c>
      <c r="O111">
        <v>0.91</v>
      </c>
      <c r="P111" s="8">
        <f>ABS(PMT(Table1[[#This Row],[Corrected Interested Rate]]/12,Table1[[#This Row],[Term (Months)]],-Table1[[#This Row],[Loan Amount]]))</f>
        <v>664.85847466805376</v>
      </c>
      <c r="Q111" s="8">
        <f ca="1">Table1[[#This Row],[Expected Monthly Payments]]*Table1[[#This Row],[Months on Book(age Loan)]]</f>
        <v>32578.065258734634</v>
      </c>
      <c r="R111" s="4">
        <v>22591.16</v>
      </c>
      <c r="S111" s="4">
        <v>0</v>
      </c>
      <c r="T111" s="2">
        <f ca="1">DATEDIF(Table1[[#This Row],[Issue Date]],TODAY(),"m")</f>
        <v>49</v>
      </c>
      <c r="U111" s="2">
        <f>Table1[[#This Row],[Total Payments Received]]+(Table1[[#This Row],[Loan Amount]]*'What-IF Analysis'!$B$8)-Table1[[#This Row],[Loan Amount]]</f>
        <v>7509.953284760908</v>
      </c>
    </row>
    <row r="112" spans="1:21" x14ac:dyDescent="0.3">
      <c r="A112" s="2" t="s">
        <v>263</v>
      </c>
      <c r="B112" s="1">
        <v>45235</v>
      </c>
      <c r="C112" s="2" t="s">
        <v>264</v>
      </c>
      <c r="D112" s="3" t="s">
        <v>16</v>
      </c>
      <c r="E112" s="4">
        <v>38265</v>
      </c>
      <c r="F112" s="9">
        <f>Table1[[#This Row],[Interest Rate]]/100</f>
        <v>8.900000000000001E-2</v>
      </c>
      <c r="G112" s="2">
        <v>8.9</v>
      </c>
      <c r="H112" s="2">
        <v>60</v>
      </c>
      <c r="I112" s="3" t="s">
        <v>24</v>
      </c>
      <c r="J112" s="3" t="s">
        <v>34</v>
      </c>
      <c r="K112" s="3" t="s">
        <v>26</v>
      </c>
      <c r="L112" s="4">
        <v>74516</v>
      </c>
      <c r="M112" s="3" t="s">
        <v>27</v>
      </c>
      <c r="N112">
        <v>0.41</v>
      </c>
      <c r="O112">
        <v>0.75</v>
      </c>
      <c r="P112" s="8">
        <f>ABS(PMT(Table1[[#This Row],[Corrected Interested Rate]]/12,Table1[[#This Row],[Term (Months)]],-Table1[[#This Row],[Loan Amount]]))</f>
        <v>792.46262910200221</v>
      </c>
      <c r="Q112" s="8">
        <f ca="1">Table1[[#This Row],[Expected Monthly Payments]]*Table1[[#This Row],[Months on Book(age Loan)]]</f>
        <v>17434.177840244047</v>
      </c>
      <c r="R112" s="4">
        <v>8652.49</v>
      </c>
      <c r="S112" s="4">
        <v>0</v>
      </c>
      <c r="T112" s="2">
        <f ca="1">DATEDIF(Table1[[#This Row],[Issue Date]],TODAY(),"m")</f>
        <v>22</v>
      </c>
      <c r="U112" s="2">
        <f>Table1[[#This Row],[Total Payments Received]]+(Table1[[#This Row],[Loan Amount]]*'What-IF Analysis'!$B$8)-Table1[[#This Row],[Loan Amount]]</f>
        <v>-19599.853824469985</v>
      </c>
    </row>
    <row r="113" spans="1:21" x14ac:dyDescent="0.3">
      <c r="A113" s="2" t="s">
        <v>265</v>
      </c>
      <c r="B113" s="1">
        <v>45088</v>
      </c>
      <c r="C113" s="2" t="s">
        <v>266</v>
      </c>
      <c r="D113" s="3" t="s">
        <v>48</v>
      </c>
      <c r="E113" s="4">
        <v>18850</v>
      </c>
      <c r="F113" s="9">
        <f>Table1[[#This Row],[Interest Rate]]/100</f>
        <v>0.22600000000000001</v>
      </c>
      <c r="G113" s="2">
        <v>22.6</v>
      </c>
      <c r="H113" s="2">
        <v>36</v>
      </c>
      <c r="I113" s="3" t="s">
        <v>24</v>
      </c>
      <c r="J113" s="3" t="s">
        <v>18</v>
      </c>
      <c r="K113" s="3" t="s">
        <v>45</v>
      </c>
      <c r="L113" s="4">
        <v>117796</v>
      </c>
      <c r="M113" s="3" t="s">
        <v>20</v>
      </c>
      <c r="N113">
        <v>0.15</v>
      </c>
      <c r="O113">
        <v>0.63</v>
      </c>
      <c r="P113" s="8">
        <f>ABS(PMT(Table1[[#This Row],[Corrected Interested Rate]]/12,Table1[[#This Row],[Term (Months)]],-Table1[[#This Row],[Loan Amount]]))</f>
        <v>725.75420921213686</v>
      </c>
      <c r="Q113" s="8">
        <f ca="1">Table1[[#This Row],[Expected Monthly Payments]]*Table1[[#This Row],[Months on Book(age Loan)]]</f>
        <v>19595.363648727696</v>
      </c>
      <c r="R113" s="4">
        <v>8480.84</v>
      </c>
      <c r="S113" s="4">
        <v>0</v>
      </c>
      <c r="T113" s="2">
        <f ca="1">DATEDIF(Table1[[#This Row],[Issue Date]],TODAY(),"m")</f>
        <v>27</v>
      </c>
      <c r="U113" s="2">
        <f>Table1[[#This Row],[Total Payments Received]]+(Table1[[#This Row],[Loan Amount]]*'What-IF Analysis'!$B$8)-Table1[[#This Row],[Loan Amount]]</f>
        <v>-5436.7526065924249</v>
      </c>
    </row>
    <row r="114" spans="1:21" x14ac:dyDescent="0.3">
      <c r="A114" s="2" t="s">
        <v>267</v>
      </c>
      <c r="B114" s="1">
        <v>45060</v>
      </c>
      <c r="C114" s="2" t="s">
        <v>268</v>
      </c>
      <c r="D114" s="3" t="s">
        <v>70</v>
      </c>
      <c r="E114" s="4">
        <v>1614</v>
      </c>
      <c r="F114" s="9">
        <f>Table1[[#This Row],[Interest Rate]]/100</f>
        <v>0.182</v>
      </c>
      <c r="G114" s="2">
        <v>18.2</v>
      </c>
      <c r="H114" s="2">
        <v>36</v>
      </c>
      <c r="I114" s="3" t="s">
        <v>17</v>
      </c>
      <c r="J114" s="3" t="s">
        <v>55</v>
      </c>
      <c r="K114" s="3" t="s">
        <v>26</v>
      </c>
      <c r="L114" s="4">
        <v>56069</v>
      </c>
      <c r="M114" s="3" t="s">
        <v>27</v>
      </c>
      <c r="N114">
        <v>0.33</v>
      </c>
      <c r="O114">
        <v>0.69</v>
      </c>
      <c r="P114" s="8">
        <f>ABS(PMT(Table1[[#This Row],[Corrected Interested Rate]]/12,Table1[[#This Row],[Term (Months)]],-Table1[[#This Row],[Loan Amount]]))</f>
        <v>58.512026416046496</v>
      </c>
      <c r="Q114" s="8">
        <f ca="1">Table1[[#This Row],[Expected Monthly Payments]]*Table1[[#This Row],[Months on Book(age Loan)]]</f>
        <v>1638.3367396493018</v>
      </c>
      <c r="R114" s="4">
        <v>1907.75</v>
      </c>
      <c r="S114" s="4">
        <v>0</v>
      </c>
      <c r="T114" s="2">
        <f ca="1">DATEDIF(Table1[[#This Row],[Issue Date]],TODAY(),"m")</f>
        <v>28</v>
      </c>
      <c r="U114" s="2">
        <f>Table1[[#This Row],[Total Payments Received]]+(Table1[[#This Row],[Loan Amount]]*'What-IF Analysis'!$B$8)-Table1[[#This Row],[Loan Amount]]</f>
        <v>716.0792059925634</v>
      </c>
    </row>
    <row r="115" spans="1:21" x14ac:dyDescent="0.3">
      <c r="A115" s="2" t="s">
        <v>269</v>
      </c>
      <c r="B115" s="1">
        <v>44939</v>
      </c>
      <c r="C115" s="2" t="s">
        <v>270</v>
      </c>
      <c r="D115" s="3" t="s">
        <v>74</v>
      </c>
      <c r="E115" s="4">
        <v>22776</v>
      </c>
      <c r="F115" s="9">
        <f>Table1[[#This Row],[Interest Rate]]/100</f>
        <v>0.11199999999999999</v>
      </c>
      <c r="G115" s="2">
        <v>11.2</v>
      </c>
      <c r="H115" s="2">
        <v>60</v>
      </c>
      <c r="I115" s="3" t="s">
        <v>17</v>
      </c>
      <c r="J115" s="3" t="s">
        <v>25</v>
      </c>
      <c r="K115" s="3" t="s">
        <v>30</v>
      </c>
      <c r="L115" s="4">
        <v>148333</v>
      </c>
      <c r="M115" s="3" t="s">
        <v>27</v>
      </c>
      <c r="N115">
        <v>0.28000000000000003</v>
      </c>
      <c r="O115">
        <v>0.64</v>
      </c>
      <c r="P115" s="8">
        <f>ABS(PMT(Table1[[#This Row],[Corrected Interested Rate]]/12,Table1[[#This Row],[Term (Months)]],-Table1[[#This Row],[Loan Amount]]))</f>
        <v>497.48017264752758</v>
      </c>
      <c r="Q115" s="8">
        <f ca="1">Table1[[#This Row],[Expected Monthly Payments]]*Table1[[#This Row],[Months on Book(age Loan)]]</f>
        <v>15919.365524720883</v>
      </c>
      <c r="R115" s="4">
        <v>25326.91</v>
      </c>
      <c r="S115" s="4">
        <v>0</v>
      </c>
      <c r="T115" s="2">
        <f ca="1">DATEDIF(Table1[[#This Row],[Issue Date]],TODAY(),"m")</f>
        <v>32</v>
      </c>
      <c r="U115" s="2">
        <f>Table1[[#This Row],[Total Payments Received]]+(Table1[[#This Row],[Loan Amount]]*'What-IF Analysis'!$B$8)-Table1[[#This Row],[Loan Amount]]</f>
        <v>8510.6187953448753</v>
      </c>
    </row>
    <row r="116" spans="1:21" x14ac:dyDescent="0.3">
      <c r="A116" s="2" t="s">
        <v>271</v>
      </c>
      <c r="B116" s="1">
        <v>44760</v>
      </c>
      <c r="C116" s="2" t="s">
        <v>272</v>
      </c>
      <c r="D116" s="3" t="s">
        <v>48</v>
      </c>
      <c r="E116" s="4">
        <v>25077</v>
      </c>
      <c r="F116" s="9">
        <f>Table1[[#This Row],[Interest Rate]]/100</f>
        <v>0.19800000000000001</v>
      </c>
      <c r="G116" s="2">
        <v>19.8</v>
      </c>
      <c r="H116" s="2">
        <v>36</v>
      </c>
      <c r="I116" s="3" t="s">
        <v>79</v>
      </c>
      <c r="J116" s="3" t="s">
        <v>71</v>
      </c>
      <c r="K116" s="3" t="s">
        <v>19</v>
      </c>
      <c r="L116" s="4">
        <v>86233</v>
      </c>
      <c r="M116" s="3" t="s">
        <v>20</v>
      </c>
      <c r="N116">
        <v>0.42</v>
      </c>
      <c r="O116">
        <v>0.83</v>
      </c>
      <c r="P116" s="8">
        <f>ABS(PMT(Table1[[#This Row],[Corrected Interested Rate]]/12,Table1[[#This Row],[Term (Months)]],-Table1[[#This Row],[Loan Amount]]))</f>
        <v>929.39766650636352</v>
      </c>
      <c r="Q116" s="8">
        <f ca="1">Table1[[#This Row],[Expected Monthly Payments]]*Table1[[#This Row],[Months on Book(age Loan)]]</f>
        <v>34387.713660735448</v>
      </c>
      <c r="R116" s="4">
        <v>4314.95</v>
      </c>
      <c r="S116" s="4">
        <v>11970.48</v>
      </c>
      <c r="T116" s="2">
        <f ca="1">DATEDIF(Table1[[#This Row],[Issue Date]],TODAY(),"m")</f>
        <v>37</v>
      </c>
      <c r="U116" s="2">
        <f>Table1[[#This Row],[Total Payments Received]]+(Table1[[#This Row],[Loan Amount]]*'What-IF Analysis'!$B$8)-Table1[[#This Row],[Loan Amount]]</f>
        <v>-14200.24733663227</v>
      </c>
    </row>
    <row r="117" spans="1:21" x14ac:dyDescent="0.3">
      <c r="A117" s="2" t="s">
        <v>273</v>
      </c>
      <c r="B117" s="1">
        <v>45217</v>
      </c>
      <c r="C117" s="2" t="s">
        <v>274</v>
      </c>
      <c r="D117" s="3" t="s">
        <v>74</v>
      </c>
      <c r="E117" s="4">
        <v>10374</v>
      </c>
      <c r="F117" s="9">
        <f>Table1[[#This Row],[Interest Rate]]/100</f>
        <v>0.21299999999999999</v>
      </c>
      <c r="G117" s="2">
        <v>21.3</v>
      </c>
      <c r="H117" s="2">
        <v>36</v>
      </c>
      <c r="I117" s="3" t="s">
        <v>17</v>
      </c>
      <c r="J117" s="3" t="s">
        <v>82</v>
      </c>
      <c r="K117" s="3" t="s">
        <v>19</v>
      </c>
      <c r="L117" s="4">
        <v>114811</v>
      </c>
      <c r="M117" s="3" t="s">
        <v>27</v>
      </c>
      <c r="N117">
        <v>0.39</v>
      </c>
      <c r="O117">
        <v>0.86</v>
      </c>
      <c r="P117" s="8">
        <f>ABS(PMT(Table1[[#This Row],[Corrected Interested Rate]]/12,Table1[[#This Row],[Term (Months)]],-Table1[[#This Row],[Loan Amount]]))</f>
        <v>392.44089119156212</v>
      </c>
      <c r="Q117" s="8">
        <f ca="1">Table1[[#This Row],[Expected Monthly Payments]]*Table1[[#This Row],[Months on Book(age Loan)]]</f>
        <v>8633.6996062143662</v>
      </c>
      <c r="R117" s="4">
        <v>12583.66</v>
      </c>
      <c r="S117" s="4">
        <v>0</v>
      </c>
      <c r="T117" s="2">
        <f ca="1">DATEDIF(Table1[[#This Row],[Issue Date]],TODAY(),"m")</f>
        <v>22</v>
      </c>
      <c r="U117" s="2">
        <f>Table1[[#This Row],[Total Payments Received]]+(Table1[[#This Row],[Loan Amount]]*'What-IF Analysis'!$B$8)-Table1[[#This Row],[Loan Amount]]</f>
        <v>4924.1848965098234</v>
      </c>
    </row>
    <row r="118" spans="1:21" x14ac:dyDescent="0.3">
      <c r="A118" s="2" t="s">
        <v>275</v>
      </c>
      <c r="B118" s="1">
        <v>44292</v>
      </c>
      <c r="C118" s="2" t="s">
        <v>276</v>
      </c>
      <c r="D118" s="3" t="s">
        <v>38</v>
      </c>
      <c r="E118" s="4">
        <v>36435</v>
      </c>
      <c r="F118" s="9">
        <f>Table1[[#This Row],[Interest Rate]]/100</f>
        <v>0.17300000000000001</v>
      </c>
      <c r="G118" s="2">
        <v>17.3</v>
      </c>
      <c r="H118" s="2">
        <v>36</v>
      </c>
      <c r="I118" s="3" t="s">
        <v>17</v>
      </c>
      <c r="J118" s="3" t="s">
        <v>18</v>
      </c>
      <c r="K118" s="3" t="s">
        <v>19</v>
      </c>
      <c r="L118" s="4">
        <v>89049</v>
      </c>
      <c r="M118" s="3" t="s">
        <v>31</v>
      </c>
      <c r="N118">
        <v>0.38</v>
      </c>
      <c r="O118">
        <v>0.87</v>
      </c>
      <c r="P118" s="8">
        <f>ABS(PMT(Table1[[#This Row],[Corrected Interested Rate]]/12,Table1[[#This Row],[Term (Months)]],-Table1[[#This Row],[Loan Amount]]))</f>
        <v>1304.4535750492732</v>
      </c>
      <c r="Q118" s="8">
        <f ca="1">Table1[[#This Row],[Expected Monthly Payments]]*Table1[[#This Row],[Months on Book(age Loan)]]</f>
        <v>69136.039477611484</v>
      </c>
      <c r="R118" s="4">
        <v>42738.26</v>
      </c>
      <c r="S118" s="4">
        <v>0</v>
      </c>
      <c r="T118" s="2">
        <f ca="1">DATEDIF(Table1[[#This Row],[Issue Date]],TODAY(),"m")</f>
        <v>53</v>
      </c>
      <c r="U118" s="2">
        <f>Table1[[#This Row],[Total Payments Received]]+(Table1[[#This Row],[Loan Amount]]*'What-IF Analysis'!$B$8)-Table1[[#This Row],[Loan Amount]]</f>
        <v>15837.067075798674</v>
      </c>
    </row>
    <row r="119" spans="1:21" x14ac:dyDescent="0.3">
      <c r="A119" s="2" t="s">
        <v>277</v>
      </c>
      <c r="B119" s="1">
        <v>44681</v>
      </c>
      <c r="C119" s="2" t="s">
        <v>278</v>
      </c>
      <c r="D119" s="3" t="s">
        <v>44</v>
      </c>
      <c r="E119" s="4">
        <v>31907</v>
      </c>
      <c r="F119" s="9">
        <f>Table1[[#This Row],[Interest Rate]]/100</f>
        <v>0.188</v>
      </c>
      <c r="G119" s="2">
        <v>18.8</v>
      </c>
      <c r="H119" s="2">
        <v>36</v>
      </c>
      <c r="I119" s="3" t="s">
        <v>17</v>
      </c>
      <c r="J119" s="3" t="s">
        <v>34</v>
      </c>
      <c r="K119" s="3" t="s">
        <v>30</v>
      </c>
      <c r="L119" s="4">
        <v>131820</v>
      </c>
      <c r="M119" s="3" t="s">
        <v>27</v>
      </c>
      <c r="N119">
        <v>0.24</v>
      </c>
      <c r="O119">
        <v>0.94</v>
      </c>
      <c r="P119" s="8">
        <f>ABS(PMT(Table1[[#This Row],[Corrected Interested Rate]]/12,Table1[[#This Row],[Term (Months)]],-Table1[[#This Row],[Loan Amount]]))</f>
        <v>1166.3597291708002</v>
      </c>
      <c r="Q119" s="8">
        <f ca="1">Table1[[#This Row],[Expected Monthly Payments]]*Table1[[#This Row],[Months on Book(age Loan)]]</f>
        <v>46654.389166832007</v>
      </c>
      <c r="R119" s="4">
        <v>37905.519999999997</v>
      </c>
      <c r="S119" s="4">
        <v>0</v>
      </c>
      <c r="T119" s="2">
        <f ca="1">DATEDIF(Table1[[#This Row],[Issue Date]],TODAY(),"m")</f>
        <v>40</v>
      </c>
      <c r="U119" s="2">
        <f>Table1[[#This Row],[Total Payments Received]]+(Table1[[#This Row],[Loan Amount]]*'What-IF Analysis'!$B$8)-Table1[[#This Row],[Loan Amount]]</f>
        <v>14347.50263668198</v>
      </c>
    </row>
    <row r="120" spans="1:21" x14ac:dyDescent="0.3">
      <c r="A120" s="2" t="s">
        <v>279</v>
      </c>
      <c r="B120" s="1">
        <v>44427</v>
      </c>
      <c r="C120" s="2" t="s">
        <v>280</v>
      </c>
      <c r="D120" s="3" t="s">
        <v>74</v>
      </c>
      <c r="E120" s="4">
        <v>14409</v>
      </c>
      <c r="F120" s="9">
        <f>Table1[[#This Row],[Interest Rate]]/100</f>
        <v>0.125</v>
      </c>
      <c r="G120" s="2">
        <v>12.5</v>
      </c>
      <c r="H120" s="2">
        <v>36</v>
      </c>
      <c r="I120" s="3" t="s">
        <v>17</v>
      </c>
      <c r="J120" s="3" t="s">
        <v>55</v>
      </c>
      <c r="K120" s="3" t="s">
        <v>45</v>
      </c>
      <c r="L120" s="4">
        <v>148028</v>
      </c>
      <c r="M120" s="3" t="s">
        <v>20</v>
      </c>
      <c r="N120">
        <v>0.42</v>
      </c>
      <c r="O120">
        <v>0.86</v>
      </c>
      <c r="P120" s="8">
        <f>ABS(PMT(Table1[[#This Row],[Corrected Interested Rate]]/12,Table1[[#This Row],[Term (Months)]],-Table1[[#This Row],[Loan Amount]]))</f>
        <v>482.03329093490839</v>
      </c>
      <c r="Q120" s="8">
        <f ca="1">Table1[[#This Row],[Expected Monthly Payments]]*Table1[[#This Row],[Months on Book(age Loan)]]</f>
        <v>23137.597964875604</v>
      </c>
      <c r="R120" s="4">
        <v>16210.12</v>
      </c>
      <c r="S120" s="4">
        <v>0</v>
      </c>
      <c r="T120" s="2">
        <f ca="1">DATEDIF(Table1[[#This Row],[Issue Date]],TODAY(),"m")</f>
        <v>48</v>
      </c>
      <c r="U120" s="2">
        <f>Table1[[#This Row],[Total Payments Received]]+(Table1[[#This Row],[Loan Amount]]*'What-IF Analysis'!$B$8)-Table1[[#This Row],[Loan Amount]]</f>
        <v>5571.4679114912324</v>
      </c>
    </row>
    <row r="121" spans="1:21" x14ac:dyDescent="0.3">
      <c r="A121" s="2" t="s">
        <v>281</v>
      </c>
      <c r="B121" s="1">
        <v>44945</v>
      </c>
      <c r="C121" s="2" t="s">
        <v>282</v>
      </c>
      <c r="D121" s="3" t="s">
        <v>38</v>
      </c>
      <c r="E121" s="4">
        <v>17514</v>
      </c>
      <c r="F121" s="9">
        <f>Table1[[#This Row],[Interest Rate]]/100</f>
        <v>0.158</v>
      </c>
      <c r="G121" s="2">
        <v>15.8</v>
      </c>
      <c r="H121" s="2">
        <v>60</v>
      </c>
      <c r="I121" s="3" t="s">
        <v>17</v>
      </c>
      <c r="J121" s="3" t="s">
        <v>55</v>
      </c>
      <c r="K121" s="3" t="s">
        <v>19</v>
      </c>
      <c r="L121" s="4">
        <v>69178</v>
      </c>
      <c r="M121" s="3" t="s">
        <v>20</v>
      </c>
      <c r="N121">
        <v>0.12</v>
      </c>
      <c r="O121">
        <v>0.77</v>
      </c>
      <c r="P121" s="8">
        <f>ABS(PMT(Table1[[#This Row],[Corrected Interested Rate]]/12,Table1[[#This Row],[Term (Months)]],-Table1[[#This Row],[Loan Amount]]))</f>
        <v>424.04754144011383</v>
      </c>
      <c r="Q121" s="8">
        <f ca="1">Table1[[#This Row],[Expected Monthly Payments]]*Table1[[#This Row],[Months on Book(age Loan)]]</f>
        <v>13145.473784643529</v>
      </c>
      <c r="R121" s="4">
        <v>20281.21</v>
      </c>
      <c r="S121" s="4">
        <v>0</v>
      </c>
      <c r="T121" s="2">
        <f ca="1">DATEDIF(Table1[[#This Row],[Issue Date]],TODAY(),"m")</f>
        <v>31</v>
      </c>
      <c r="U121" s="2">
        <f>Table1[[#This Row],[Total Payments Received]]+(Table1[[#This Row],[Loan Amount]]*'What-IF Analysis'!$B$8)-Table1[[#This Row],[Loan Amount]]</f>
        <v>7350.031383986221</v>
      </c>
    </row>
    <row r="122" spans="1:21" x14ac:dyDescent="0.3">
      <c r="A122" s="2" t="s">
        <v>283</v>
      </c>
      <c r="B122" s="1">
        <v>44737</v>
      </c>
      <c r="C122" s="2" t="s">
        <v>284</v>
      </c>
      <c r="D122" s="3" t="s">
        <v>23</v>
      </c>
      <c r="E122" s="4">
        <v>30866</v>
      </c>
      <c r="F122" s="9">
        <f>Table1[[#This Row],[Interest Rate]]/100</f>
        <v>0.155</v>
      </c>
      <c r="G122" s="2">
        <v>15.5</v>
      </c>
      <c r="H122" s="2">
        <v>60</v>
      </c>
      <c r="I122" s="3" t="s">
        <v>24</v>
      </c>
      <c r="J122" s="3" t="s">
        <v>82</v>
      </c>
      <c r="K122" s="3" t="s">
        <v>45</v>
      </c>
      <c r="L122" s="4">
        <v>62821</v>
      </c>
      <c r="M122" s="3" t="s">
        <v>20</v>
      </c>
      <c r="N122">
        <v>0.16</v>
      </c>
      <c r="O122">
        <v>0.65</v>
      </c>
      <c r="P122" s="8">
        <f>ABS(PMT(Table1[[#This Row],[Corrected Interested Rate]]/12,Table1[[#This Row],[Term (Months)]],-Table1[[#This Row],[Loan Amount]]))</f>
        <v>742.42579586626869</v>
      </c>
      <c r="Q122" s="8">
        <f ca="1">Table1[[#This Row],[Expected Monthly Payments]]*Table1[[#This Row],[Months on Book(age Loan)]]</f>
        <v>28212.18024291821</v>
      </c>
      <c r="R122" s="4">
        <v>5435.42</v>
      </c>
      <c r="S122" s="4">
        <v>0</v>
      </c>
      <c r="T122" s="2">
        <f ca="1">DATEDIF(Table1[[#This Row],[Issue Date]],TODAY(),"m")</f>
        <v>38</v>
      </c>
      <c r="U122" s="2">
        <f>Table1[[#This Row],[Total Payments Received]]+(Table1[[#This Row],[Loan Amount]]*'What-IF Analysis'!$B$8)-Table1[[#This Row],[Loan Amount]]</f>
        <v>-17353.991851197974</v>
      </c>
    </row>
    <row r="123" spans="1:21" x14ac:dyDescent="0.3">
      <c r="A123" s="2" t="s">
        <v>285</v>
      </c>
      <c r="B123" s="1">
        <v>45256</v>
      </c>
      <c r="C123" s="2" t="s">
        <v>286</v>
      </c>
      <c r="D123" s="3" t="s">
        <v>38</v>
      </c>
      <c r="E123" s="4">
        <v>3983</v>
      </c>
      <c r="F123" s="9">
        <f>Table1[[#This Row],[Interest Rate]]/100</f>
        <v>0.22</v>
      </c>
      <c r="G123" s="2">
        <v>22</v>
      </c>
      <c r="H123" s="2">
        <v>36</v>
      </c>
      <c r="I123" s="3" t="s">
        <v>24</v>
      </c>
      <c r="J123" s="3" t="s">
        <v>71</v>
      </c>
      <c r="K123" s="3" t="s">
        <v>26</v>
      </c>
      <c r="L123" s="4">
        <v>81727</v>
      </c>
      <c r="M123" s="3" t="s">
        <v>27</v>
      </c>
      <c r="N123">
        <v>0.23</v>
      </c>
      <c r="O123">
        <v>0.75</v>
      </c>
      <c r="P123" s="8">
        <f>ABS(PMT(Table1[[#This Row],[Corrected Interested Rate]]/12,Table1[[#This Row],[Term (Months)]],-Table1[[#This Row],[Loan Amount]]))</f>
        <v>152.11257500841012</v>
      </c>
      <c r="Q123" s="8">
        <f ca="1">Table1[[#This Row],[Expected Monthly Payments]]*Table1[[#This Row],[Months on Book(age Loan)]]</f>
        <v>3194.3640751766125</v>
      </c>
      <c r="R123" s="4">
        <v>294.36</v>
      </c>
      <c r="S123" s="4">
        <v>0</v>
      </c>
      <c r="T123" s="2">
        <f ca="1">DATEDIF(Table1[[#This Row],[Issue Date]],TODAY(),"m")</f>
        <v>21</v>
      </c>
      <c r="U123" s="2">
        <f>Table1[[#This Row],[Total Payments Received]]+(Table1[[#This Row],[Loan Amount]]*'What-IF Analysis'!$B$8)-Table1[[#This Row],[Loan Amount]]</f>
        <v>-2646.4236261038532</v>
      </c>
    </row>
    <row r="124" spans="1:21" x14ac:dyDescent="0.3">
      <c r="A124" s="2" t="s">
        <v>287</v>
      </c>
      <c r="B124" s="1">
        <v>44721</v>
      </c>
      <c r="C124" s="2" t="s">
        <v>288</v>
      </c>
      <c r="D124" s="3" t="s">
        <v>44</v>
      </c>
      <c r="E124" s="4">
        <v>32705</v>
      </c>
      <c r="F124" s="9">
        <f>Table1[[#This Row],[Interest Rate]]/100</f>
        <v>0.218</v>
      </c>
      <c r="G124" s="2">
        <v>21.8</v>
      </c>
      <c r="H124" s="2">
        <v>60</v>
      </c>
      <c r="I124" s="3" t="s">
        <v>17</v>
      </c>
      <c r="J124" s="3" t="s">
        <v>71</v>
      </c>
      <c r="K124" s="3" t="s">
        <v>45</v>
      </c>
      <c r="L124" s="4">
        <v>90935</v>
      </c>
      <c r="M124" s="3" t="s">
        <v>31</v>
      </c>
      <c r="N124">
        <v>0.13</v>
      </c>
      <c r="O124">
        <v>0.52</v>
      </c>
      <c r="P124" s="8">
        <f>ABS(PMT(Table1[[#This Row],[Corrected Interested Rate]]/12,Table1[[#This Row],[Term (Months)]],-Table1[[#This Row],[Loan Amount]]))</f>
        <v>899.56145130083905</v>
      </c>
      <c r="Q124" s="8">
        <f ca="1">Table1[[#This Row],[Expected Monthly Payments]]*Table1[[#This Row],[Months on Book(age Loan)]]</f>
        <v>35082.896600732725</v>
      </c>
      <c r="R124" s="4">
        <v>39834.69</v>
      </c>
      <c r="S124" s="4">
        <v>0</v>
      </c>
      <c r="T124" s="2">
        <f ca="1">DATEDIF(Table1[[#This Row],[Issue Date]],TODAY(),"m")</f>
        <v>39</v>
      </c>
      <c r="U124" s="2">
        <f>Table1[[#This Row],[Total Payments Received]]+(Table1[[#This Row],[Loan Amount]]*'What-IF Analysis'!$B$8)-Table1[[#This Row],[Loan Amount]]</f>
        <v>15687.48224410582</v>
      </c>
    </row>
    <row r="125" spans="1:21" x14ac:dyDescent="0.3">
      <c r="A125" s="2" t="s">
        <v>289</v>
      </c>
      <c r="B125" s="1">
        <v>44774</v>
      </c>
      <c r="C125" s="2" t="s">
        <v>290</v>
      </c>
      <c r="D125" s="3" t="s">
        <v>51</v>
      </c>
      <c r="E125" s="4">
        <v>21662</v>
      </c>
      <c r="F125" s="9">
        <f>Table1[[#This Row],[Interest Rate]]/100</f>
        <v>0.217</v>
      </c>
      <c r="G125" s="2">
        <v>21.7</v>
      </c>
      <c r="H125" s="2">
        <v>36</v>
      </c>
      <c r="I125" s="3" t="s">
        <v>79</v>
      </c>
      <c r="J125" s="3" t="s">
        <v>25</v>
      </c>
      <c r="K125" s="3" t="s">
        <v>45</v>
      </c>
      <c r="L125" s="4">
        <v>46999</v>
      </c>
      <c r="M125" s="3" t="s">
        <v>20</v>
      </c>
      <c r="N125">
        <v>0.19</v>
      </c>
      <c r="O125">
        <v>0.84</v>
      </c>
      <c r="P125" s="8">
        <f>ABS(PMT(Table1[[#This Row],[Corrected Interested Rate]]/12,Table1[[#This Row],[Term (Months)]],-Table1[[#This Row],[Loan Amount]]))</f>
        <v>823.92346016385238</v>
      </c>
      <c r="Q125" s="8">
        <f ca="1">Table1[[#This Row],[Expected Monthly Payments]]*Table1[[#This Row],[Months on Book(age Loan)]]</f>
        <v>30485.16802606254</v>
      </c>
      <c r="R125" s="4">
        <v>7336.37</v>
      </c>
      <c r="S125" s="4">
        <v>1820.32</v>
      </c>
      <c r="T125" s="2">
        <f ca="1">DATEDIF(Table1[[#This Row],[Issue Date]],TODAY(),"m")</f>
        <v>37</v>
      </c>
      <c r="U125" s="2">
        <f>Table1[[#This Row],[Total Payments Received]]+(Table1[[#This Row],[Loan Amount]]*'What-IF Analysis'!$B$8)-Table1[[#This Row],[Loan Amount]]</f>
        <v>-8657.4173232893972</v>
      </c>
    </row>
    <row r="126" spans="1:21" x14ac:dyDescent="0.3">
      <c r="A126" s="2" t="s">
        <v>291</v>
      </c>
      <c r="B126" s="1">
        <v>44878</v>
      </c>
      <c r="C126" s="2" t="s">
        <v>292</v>
      </c>
      <c r="D126" s="3" t="s">
        <v>23</v>
      </c>
      <c r="E126" s="4">
        <v>24510</v>
      </c>
      <c r="F126" s="9">
        <f>Table1[[#This Row],[Interest Rate]]/100</f>
        <v>5.2000000000000005E-2</v>
      </c>
      <c r="G126" s="2">
        <v>5.2</v>
      </c>
      <c r="H126" s="2">
        <v>36</v>
      </c>
      <c r="I126" s="3" t="s">
        <v>17</v>
      </c>
      <c r="J126" s="3" t="s">
        <v>71</v>
      </c>
      <c r="K126" s="3" t="s">
        <v>19</v>
      </c>
      <c r="L126" s="4">
        <v>92522</v>
      </c>
      <c r="M126" s="3" t="s">
        <v>31</v>
      </c>
      <c r="N126">
        <v>0.43</v>
      </c>
      <c r="O126">
        <v>0.7</v>
      </c>
      <c r="P126" s="8">
        <f>ABS(PMT(Table1[[#This Row],[Corrected Interested Rate]]/12,Table1[[#This Row],[Term (Months)]],-Table1[[#This Row],[Loan Amount]]))</f>
        <v>736.78960009738933</v>
      </c>
      <c r="Q126" s="8">
        <f ca="1">Table1[[#This Row],[Expected Monthly Payments]]*Table1[[#This Row],[Months on Book(age Loan)]]</f>
        <v>25050.846403311236</v>
      </c>
      <c r="R126" s="4">
        <v>25784.52</v>
      </c>
      <c r="S126" s="4">
        <v>0</v>
      </c>
      <c r="T126" s="2">
        <f ca="1">DATEDIF(Table1[[#This Row],[Issue Date]],TODAY(),"m")</f>
        <v>34</v>
      </c>
      <c r="U126" s="2">
        <f>Table1[[#This Row],[Total Payments Received]]+(Table1[[#This Row],[Loan Amount]]*'What-IF Analysis'!$B$8)-Table1[[#This Row],[Loan Amount]]</f>
        <v>7687.9579423034302</v>
      </c>
    </row>
    <row r="127" spans="1:21" x14ac:dyDescent="0.3">
      <c r="A127" s="2" t="s">
        <v>293</v>
      </c>
      <c r="B127" s="1">
        <v>44753</v>
      </c>
      <c r="C127" s="2" t="s">
        <v>294</v>
      </c>
      <c r="D127" s="3" t="s">
        <v>16</v>
      </c>
      <c r="E127" s="4">
        <v>13651</v>
      </c>
      <c r="F127" s="9">
        <f>Table1[[#This Row],[Interest Rate]]/100</f>
        <v>0.2</v>
      </c>
      <c r="G127" s="2">
        <v>20</v>
      </c>
      <c r="H127" s="2">
        <v>36</v>
      </c>
      <c r="I127" s="3" t="s">
        <v>17</v>
      </c>
      <c r="J127" s="3" t="s">
        <v>18</v>
      </c>
      <c r="K127" s="3" t="s">
        <v>35</v>
      </c>
      <c r="L127" s="4">
        <v>68712</v>
      </c>
      <c r="M127" s="3" t="s">
        <v>20</v>
      </c>
      <c r="N127">
        <v>0.48</v>
      </c>
      <c r="O127">
        <v>0.51</v>
      </c>
      <c r="P127" s="8">
        <f>ABS(PMT(Table1[[#This Row],[Corrected Interested Rate]]/12,Table1[[#This Row],[Term (Months)]],-Table1[[#This Row],[Loan Amount]]))</f>
        <v>507.3200764438169</v>
      </c>
      <c r="Q127" s="8">
        <f ca="1">Table1[[#This Row],[Expected Monthly Payments]]*Table1[[#This Row],[Months on Book(age Loan)]]</f>
        <v>19278.162904865043</v>
      </c>
      <c r="R127" s="4">
        <v>16381.2</v>
      </c>
      <c r="S127" s="4">
        <v>0</v>
      </c>
      <c r="T127" s="2">
        <f ca="1">DATEDIF(Table1[[#This Row],[Issue Date]],TODAY(),"m")</f>
        <v>38</v>
      </c>
      <c r="U127" s="2">
        <f>Table1[[#This Row],[Total Payments Received]]+(Table1[[#This Row],[Loan Amount]]*'What-IF Analysis'!$B$8)-Table1[[#This Row],[Loan Amount]]</f>
        <v>6302.2049510560646</v>
      </c>
    </row>
    <row r="128" spans="1:21" x14ac:dyDescent="0.3">
      <c r="A128" s="2" t="s">
        <v>295</v>
      </c>
      <c r="B128" s="1">
        <v>45209</v>
      </c>
      <c r="C128" s="2" t="s">
        <v>296</v>
      </c>
      <c r="D128" s="3" t="s">
        <v>63</v>
      </c>
      <c r="E128" s="4">
        <v>29535</v>
      </c>
      <c r="F128" s="9">
        <f>Table1[[#This Row],[Interest Rate]]/100</f>
        <v>0.20199999999999999</v>
      </c>
      <c r="G128" s="2">
        <v>20.2</v>
      </c>
      <c r="H128" s="2">
        <v>36</v>
      </c>
      <c r="I128" s="3" t="s">
        <v>24</v>
      </c>
      <c r="J128" s="3" t="s">
        <v>25</v>
      </c>
      <c r="K128" s="3" t="s">
        <v>35</v>
      </c>
      <c r="L128" s="4">
        <v>94551</v>
      </c>
      <c r="M128" s="3" t="s">
        <v>31</v>
      </c>
      <c r="N128">
        <v>0.22</v>
      </c>
      <c r="O128">
        <v>0.53</v>
      </c>
      <c r="P128" s="8">
        <f>ABS(PMT(Table1[[#This Row],[Corrected Interested Rate]]/12,Table1[[#This Row],[Term (Months)]],-Table1[[#This Row],[Loan Amount]]))</f>
        <v>1100.6385241956614</v>
      </c>
      <c r="Q128" s="8">
        <f ca="1">Table1[[#This Row],[Expected Monthly Payments]]*Table1[[#This Row],[Months on Book(age Loan)]]</f>
        <v>25314.686056500213</v>
      </c>
      <c r="R128" s="4">
        <v>7019.73</v>
      </c>
      <c r="S128" s="4">
        <v>0</v>
      </c>
      <c r="T128" s="2">
        <f ca="1">DATEDIF(Table1[[#This Row],[Issue Date]],TODAY(),"m")</f>
        <v>23</v>
      </c>
      <c r="U128" s="2">
        <f>Table1[[#This Row],[Total Payments Received]]+(Table1[[#This Row],[Loan Amount]]*'What-IF Analysis'!$B$8)-Table1[[#This Row],[Loan Amount]]</f>
        <v>-14786.959529745745</v>
      </c>
    </row>
    <row r="129" spans="1:21" x14ac:dyDescent="0.3">
      <c r="A129" s="2" t="s">
        <v>297</v>
      </c>
      <c r="B129" s="1">
        <v>44842</v>
      </c>
      <c r="C129" s="2" t="s">
        <v>298</v>
      </c>
      <c r="D129" s="3" t="s">
        <v>38</v>
      </c>
      <c r="E129" s="4">
        <v>7640</v>
      </c>
      <c r="F129" s="9">
        <f>Table1[[#This Row],[Interest Rate]]/100</f>
        <v>0.18600000000000003</v>
      </c>
      <c r="G129" s="2">
        <v>18.600000000000001</v>
      </c>
      <c r="H129" s="2">
        <v>36</v>
      </c>
      <c r="I129" s="3" t="s">
        <v>24</v>
      </c>
      <c r="J129" s="3" t="s">
        <v>18</v>
      </c>
      <c r="K129" s="3" t="s">
        <v>30</v>
      </c>
      <c r="L129" s="4">
        <v>70172</v>
      </c>
      <c r="M129" s="3" t="s">
        <v>31</v>
      </c>
      <c r="N129">
        <v>0.21</v>
      </c>
      <c r="O129">
        <v>0.67</v>
      </c>
      <c r="P129" s="8">
        <f>ABS(PMT(Table1[[#This Row],[Corrected Interested Rate]]/12,Table1[[#This Row],[Term (Months)]],-Table1[[#This Row],[Loan Amount]]))</f>
        <v>278.50929776678737</v>
      </c>
      <c r="Q129" s="8">
        <f ca="1">Table1[[#This Row],[Expected Monthly Payments]]*Table1[[#This Row],[Months on Book(age Loan)]]</f>
        <v>9747.8254218375587</v>
      </c>
      <c r="R129" s="4">
        <v>1169.7</v>
      </c>
      <c r="S129" s="4">
        <v>0</v>
      </c>
      <c r="T129" s="2">
        <f ca="1">DATEDIF(Table1[[#This Row],[Issue Date]],TODAY(),"m")</f>
        <v>35</v>
      </c>
      <c r="U129" s="2">
        <f>Table1[[#This Row],[Total Payments Received]]+(Table1[[#This Row],[Loan Amount]]*'What-IF Analysis'!$B$8)-Table1[[#This Row],[Loan Amount]]</f>
        <v>-4471.1704251653118</v>
      </c>
    </row>
    <row r="130" spans="1:21" x14ac:dyDescent="0.3">
      <c r="A130" s="2" t="s">
        <v>299</v>
      </c>
      <c r="B130" s="1">
        <v>44992</v>
      </c>
      <c r="C130" s="2" t="s">
        <v>300</v>
      </c>
      <c r="D130" s="3" t="s">
        <v>38</v>
      </c>
      <c r="E130" s="4">
        <v>16317</v>
      </c>
      <c r="F130" s="9">
        <f>Table1[[#This Row],[Interest Rate]]/100</f>
        <v>0.20100000000000001</v>
      </c>
      <c r="G130" s="2">
        <v>20.100000000000001</v>
      </c>
      <c r="H130" s="2">
        <v>60</v>
      </c>
      <c r="I130" s="3" t="s">
        <v>24</v>
      </c>
      <c r="J130" s="3" t="s">
        <v>82</v>
      </c>
      <c r="K130" s="3" t="s">
        <v>30</v>
      </c>
      <c r="L130" s="4">
        <v>63722</v>
      </c>
      <c r="M130" s="3" t="s">
        <v>31</v>
      </c>
      <c r="N130">
        <v>0.21</v>
      </c>
      <c r="O130">
        <v>0.76</v>
      </c>
      <c r="P130" s="8">
        <f>ABS(PMT(Table1[[#This Row],[Corrected Interested Rate]]/12,Table1[[#This Row],[Term (Months)]],-Table1[[#This Row],[Loan Amount]]))</f>
        <v>433.20910462971807</v>
      </c>
      <c r="Q130" s="8">
        <f ca="1">Table1[[#This Row],[Expected Monthly Payments]]*Table1[[#This Row],[Months on Book(age Loan)]]</f>
        <v>12996.273138891542</v>
      </c>
      <c r="R130" s="4">
        <v>2517.8000000000002</v>
      </c>
      <c r="S130" s="4">
        <v>0</v>
      </c>
      <c r="T130" s="2">
        <f ca="1">DATEDIF(Table1[[#This Row],[Issue Date]],TODAY(),"m")</f>
        <v>30</v>
      </c>
      <c r="U130" s="2">
        <f>Table1[[#This Row],[Total Payments Received]]+(Table1[[#This Row],[Loan Amount]]*'What-IF Analysis'!$B$8)-Table1[[#This Row],[Loan Amount]]</f>
        <v>-9529.593027149529</v>
      </c>
    </row>
    <row r="131" spans="1:21" x14ac:dyDescent="0.3">
      <c r="A131" s="2" t="s">
        <v>301</v>
      </c>
      <c r="B131" s="1">
        <v>45248</v>
      </c>
      <c r="C131" s="2" t="s">
        <v>302</v>
      </c>
      <c r="D131" s="3" t="s">
        <v>74</v>
      </c>
      <c r="E131" s="4">
        <v>8564</v>
      </c>
      <c r="F131" s="9">
        <f>Table1[[#This Row],[Interest Rate]]/100</f>
        <v>0.218</v>
      </c>
      <c r="G131" s="2">
        <v>21.8</v>
      </c>
      <c r="H131" s="2">
        <v>60</v>
      </c>
      <c r="I131" s="3" t="s">
        <v>79</v>
      </c>
      <c r="J131" s="3" t="s">
        <v>39</v>
      </c>
      <c r="K131" s="3" t="s">
        <v>35</v>
      </c>
      <c r="L131" s="4">
        <v>40625</v>
      </c>
      <c r="M131" s="3" t="s">
        <v>20</v>
      </c>
      <c r="N131">
        <v>0.21</v>
      </c>
      <c r="O131">
        <v>0.71</v>
      </c>
      <c r="P131" s="8">
        <f>ABS(PMT(Table1[[#This Row],[Corrected Interested Rate]]/12,Table1[[#This Row],[Term (Months)]],-Table1[[#This Row],[Loan Amount]]))</f>
        <v>235.55555018927953</v>
      </c>
      <c r="Q131" s="8">
        <f ca="1">Table1[[#This Row],[Expected Monthly Payments]]*Table1[[#This Row],[Months on Book(age Loan)]]</f>
        <v>4946.6665539748701</v>
      </c>
      <c r="R131" s="4">
        <v>3172.28</v>
      </c>
      <c r="S131" s="4">
        <v>2148.21</v>
      </c>
      <c r="T131" s="2">
        <f ca="1">DATEDIF(Table1[[#This Row],[Issue Date]],TODAY(),"m")</f>
        <v>21</v>
      </c>
      <c r="U131" s="2">
        <f>Table1[[#This Row],[Total Payments Received]]+(Table1[[#This Row],[Loan Amount]]*'What-IF Analysis'!$B$8)-Table1[[#This Row],[Loan Amount]]</f>
        <v>-3150.8108797271907</v>
      </c>
    </row>
    <row r="132" spans="1:21" x14ac:dyDescent="0.3">
      <c r="A132" s="2" t="s">
        <v>303</v>
      </c>
      <c r="B132" s="1">
        <v>44386</v>
      </c>
      <c r="C132" s="2" t="s">
        <v>304</v>
      </c>
      <c r="D132" s="3" t="s">
        <v>16</v>
      </c>
      <c r="E132" s="4">
        <v>28345</v>
      </c>
      <c r="F132" s="9">
        <f>Table1[[#This Row],[Interest Rate]]/100</f>
        <v>0.14400000000000002</v>
      </c>
      <c r="G132" s="2">
        <v>14.4</v>
      </c>
      <c r="H132" s="2">
        <v>36</v>
      </c>
      <c r="I132" s="3" t="s">
        <v>24</v>
      </c>
      <c r="J132" s="3" t="s">
        <v>55</v>
      </c>
      <c r="K132" s="3" t="s">
        <v>26</v>
      </c>
      <c r="L132" s="4">
        <v>97165</v>
      </c>
      <c r="M132" s="3" t="s">
        <v>27</v>
      </c>
      <c r="N132">
        <v>0.11</v>
      </c>
      <c r="O132">
        <v>0.78</v>
      </c>
      <c r="P132" s="8">
        <f>ABS(PMT(Table1[[#This Row],[Corrected Interested Rate]]/12,Table1[[#This Row],[Term (Months)]],-Table1[[#This Row],[Loan Amount]]))</f>
        <v>974.28079061238543</v>
      </c>
      <c r="Q132" s="8">
        <f ca="1">Table1[[#This Row],[Expected Monthly Payments]]*Table1[[#This Row],[Months on Book(age Loan)]]</f>
        <v>48714.039530619273</v>
      </c>
      <c r="R132" s="4">
        <v>12054.06</v>
      </c>
      <c r="S132" s="4">
        <v>0</v>
      </c>
      <c r="T132" s="2">
        <f ca="1">DATEDIF(Table1[[#This Row],[Issue Date]],TODAY(),"m")</f>
        <v>50</v>
      </c>
      <c r="U132" s="2">
        <f>Table1[[#This Row],[Total Payments Received]]+(Table1[[#This Row],[Loan Amount]]*'What-IF Analysis'!$B$8)-Table1[[#This Row],[Loan Amount]]</f>
        <v>-8874.0122776584794</v>
      </c>
    </row>
    <row r="133" spans="1:21" x14ac:dyDescent="0.3">
      <c r="A133" s="2" t="s">
        <v>305</v>
      </c>
      <c r="B133" s="1">
        <v>44829</v>
      </c>
      <c r="C133" s="2" t="s">
        <v>306</v>
      </c>
      <c r="D133" s="3" t="s">
        <v>48</v>
      </c>
      <c r="E133" s="4">
        <v>29687</v>
      </c>
      <c r="F133" s="9">
        <f>Table1[[#This Row],[Interest Rate]]/100</f>
        <v>0.15</v>
      </c>
      <c r="G133" s="2">
        <v>15</v>
      </c>
      <c r="H133" s="2">
        <v>60</v>
      </c>
      <c r="I133" s="3" t="s">
        <v>79</v>
      </c>
      <c r="J133" s="3" t="s">
        <v>55</v>
      </c>
      <c r="K133" s="3" t="s">
        <v>19</v>
      </c>
      <c r="L133" s="4">
        <v>106509</v>
      </c>
      <c r="M133" s="3" t="s">
        <v>27</v>
      </c>
      <c r="N133">
        <v>0.47</v>
      </c>
      <c r="O133">
        <v>0.72</v>
      </c>
      <c r="P133" s="8">
        <f>ABS(PMT(Table1[[#This Row],[Corrected Interested Rate]]/12,Table1[[#This Row],[Term (Months)]],-Table1[[#This Row],[Loan Amount]]))</f>
        <v>706.25165447373172</v>
      </c>
      <c r="Q133" s="8">
        <f ca="1">Table1[[#This Row],[Expected Monthly Payments]]*Table1[[#This Row],[Months on Book(age Loan)]]</f>
        <v>24718.807906580609</v>
      </c>
      <c r="R133" s="4">
        <v>7898.5</v>
      </c>
      <c r="S133" s="4">
        <v>6839.85</v>
      </c>
      <c r="T133" s="2">
        <f ca="1">DATEDIF(Table1[[#This Row],[Issue Date]],TODAY(),"m")</f>
        <v>35</v>
      </c>
      <c r="U133" s="2">
        <f>Table1[[#This Row],[Total Payments Received]]+(Table1[[#This Row],[Loan Amount]]*'What-IF Analysis'!$B$8)-Table1[[#This Row],[Loan Amount]]</f>
        <v>-14020.416271188826</v>
      </c>
    </row>
    <row r="134" spans="1:21" x14ac:dyDescent="0.3">
      <c r="A134" s="2" t="s">
        <v>307</v>
      </c>
      <c r="B134" s="1">
        <v>44824</v>
      </c>
      <c r="C134" s="2" t="s">
        <v>308</v>
      </c>
      <c r="D134" s="3" t="s">
        <v>70</v>
      </c>
      <c r="E134" s="4">
        <v>14737</v>
      </c>
      <c r="F134" s="9">
        <f>Table1[[#This Row],[Interest Rate]]/100</f>
        <v>7.4999999999999997E-2</v>
      </c>
      <c r="G134" s="2">
        <v>7.5</v>
      </c>
      <c r="H134" s="2">
        <v>36</v>
      </c>
      <c r="I134" s="3" t="s">
        <v>17</v>
      </c>
      <c r="J134" s="3" t="s">
        <v>18</v>
      </c>
      <c r="K134" s="3" t="s">
        <v>19</v>
      </c>
      <c r="L134" s="4">
        <v>36859</v>
      </c>
      <c r="M134" s="3" t="s">
        <v>27</v>
      </c>
      <c r="N134">
        <v>0.19</v>
      </c>
      <c r="O134">
        <v>0.8</v>
      </c>
      <c r="P134" s="8">
        <f>ABS(PMT(Table1[[#This Row],[Corrected Interested Rate]]/12,Table1[[#This Row],[Term (Months)]],-Table1[[#This Row],[Loan Amount]]))</f>
        <v>458.41233703359393</v>
      </c>
      <c r="Q134" s="8">
        <f ca="1">Table1[[#This Row],[Expected Monthly Payments]]*Table1[[#This Row],[Months on Book(age Loan)]]</f>
        <v>16044.431796175788</v>
      </c>
      <c r="R134" s="4">
        <v>15842.28</v>
      </c>
      <c r="S134" s="4">
        <v>0</v>
      </c>
      <c r="T134" s="2">
        <f ca="1">DATEDIF(Table1[[#This Row],[Issue Date]],TODAY(),"m")</f>
        <v>35</v>
      </c>
      <c r="U134" s="2">
        <f>Table1[[#This Row],[Total Payments Received]]+(Table1[[#This Row],[Loan Amount]]*'What-IF Analysis'!$B$8)-Table1[[#This Row],[Loan Amount]]</f>
        <v>4961.4544167982713</v>
      </c>
    </row>
    <row r="135" spans="1:21" x14ac:dyDescent="0.3">
      <c r="A135" s="2" t="s">
        <v>309</v>
      </c>
      <c r="B135" s="1">
        <v>45169</v>
      </c>
      <c r="C135" s="2" t="s">
        <v>310</v>
      </c>
      <c r="D135" s="3" t="s">
        <v>54</v>
      </c>
      <c r="E135" s="4">
        <v>10323</v>
      </c>
      <c r="F135" s="9">
        <f>Table1[[#This Row],[Interest Rate]]/100</f>
        <v>0.127</v>
      </c>
      <c r="G135" s="2">
        <v>12.7</v>
      </c>
      <c r="H135" s="2">
        <v>60</v>
      </c>
      <c r="I135" s="3" t="s">
        <v>24</v>
      </c>
      <c r="J135" s="3" t="s">
        <v>18</v>
      </c>
      <c r="K135" s="3" t="s">
        <v>26</v>
      </c>
      <c r="L135" s="4">
        <v>71609</v>
      </c>
      <c r="M135" s="3" t="s">
        <v>31</v>
      </c>
      <c r="N135">
        <v>0.27</v>
      </c>
      <c r="O135">
        <v>0.6</v>
      </c>
      <c r="P135" s="8">
        <f>ABS(PMT(Table1[[#This Row],[Corrected Interested Rate]]/12,Table1[[#This Row],[Term (Months)]],-Table1[[#This Row],[Loan Amount]]))</f>
        <v>233.29768562953925</v>
      </c>
      <c r="Q135" s="8">
        <f ca="1">Table1[[#This Row],[Expected Monthly Payments]]*Table1[[#This Row],[Months on Book(age Loan)]]</f>
        <v>5599.1444551089417</v>
      </c>
      <c r="R135" s="4">
        <v>3378.2</v>
      </c>
      <c r="S135" s="4">
        <v>0</v>
      </c>
      <c r="T135" s="2">
        <f ca="1">DATEDIF(Table1[[#This Row],[Issue Date]],TODAY(),"m")</f>
        <v>24</v>
      </c>
      <c r="U135" s="2">
        <f>Table1[[#This Row],[Total Payments Received]]+(Table1[[#This Row],[Loan Amount]]*'What-IF Analysis'!$B$8)-Table1[[#This Row],[Loan Amount]]</f>
        <v>-4243.6200784007224</v>
      </c>
    </row>
    <row r="136" spans="1:21" x14ac:dyDescent="0.3">
      <c r="A136" s="2" t="s">
        <v>311</v>
      </c>
      <c r="B136" s="1">
        <v>44906</v>
      </c>
      <c r="C136" s="2" t="s">
        <v>312</v>
      </c>
      <c r="D136" s="3" t="s">
        <v>38</v>
      </c>
      <c r="E136" s="4">
        <v>16229</v>
      </c>
      <c r="F136" s="9">
        <f>Table1[[#This Row],[Interest Rate]]/100</f>
        <v>0.17899999999999999</v>
      </c>
      <c r="G136" s="2">
        <v>17.899999999999999</v>
      </c>
      <c r="H136" s="2">
        <v>36</v>
      </c>
      <c r="I136" s="3" t="s">
        <v>313</v>
      </c>
      <c r="J136" s="3" t="s">
        <v>34</v>
      </c>
      <c r="K136" s="3" t="s">
        <v>26</v>
      </c>
      <c r="L136" s="4">
        <v>73307</v>
      </c>
      <c r="M136" s="3" t="s">
        <v>20</v>
      </c>
      <c r="N136">
        <v>0.1</v>
      </c>
      <c r="O136">
        <v>0.55000000000000004</v>
      </c>
      <c r="P136" s="8">
        <f>ABS(PMT(Table1[[#This Row],[Corrected Interested Rate]]/12,Table1[[#This Row],[Term (Months)]],-Table1[[#This Row],[Loan Amount]]))</f>
        <v>585.90342186565874</v>
      </c>
      <c r="Q136" s="8">
        <f ca="1">Table1[[#This Row],[Expected Monthly Payments]]*Table1[[#This Row],[Months on Book(age Loan)]]</f>
        <v>19334.81292156674</v>
      </c>
      <c r="R136" s="4">
        <v>0</v>
      </c>
      <c r="S136" s="4">
        <v>0</v>
      </c>
      <c r="T136" s="2">
        <f ca="1">DATEDIF(Table1[[#This Row],[Issue Date]],TODAY(),"m")</f>
        <v>33</v>
      </c>
      <c r="U136" s="2">
        <f>Table1[[#This Row],[Total Payments Received]]+(Table1[[#This Row],[Loan Amount]]*'What-IF Analysis'!$B$8)-Table1[[#This Row],[Loan Amount]]</f>
        <v>-11982.419650524589</v>
      </c>
    </row>
    <row r="137" spans="1:21" x14ac:dyDescent="0.3">
      <c r="A137" s="2" t="s">
        <v>314</v>
      </c>
      <c r="B137" s="1">
        <v>44845</v>
      </c>
      <c r="C137" s="2" t="s">
        <v>315</v>
      </c>
      <c r="D137" s="3" t="s">
        <v>48</v>
      </c>
      <c r="E137" s="4">
        <v>9502</v>
      </c>
      <c r="F137" s="9">
        <f>Table1[[#This Row],[Interest Rate]]/100</f>
        <v>0.20600000000000002</v>
      </c>
      <c r="G137" s="2">
        <v>20.6</v>
      </c>
      <c r="H137" s="2">
        <v>60</v>
      </c>
      <c r="I137" s="3" t="s">
        <v>24</v>
      </c>
      <c r="J137" s="3" t="s">
        <v>18</v>
      </c>
      <c r="K137" s="3" t="s">
        <v>35</v>
      </c>
      <c r="L137" s="4">
        <v>140986</v>
      </c>
      <c r="M137" s="3" t="s">
        <v>31</v>
      </c>
      <c r="N137">
        <v>0.44</v>
      </c>
      <c r="O137">
        <v>0.77</v>
      </c>
      <c r="P137" s="8">
        <f>ABS(PMT(Table1[[#This Row],[Corrected Interested Rate]]/12,Table1[[#This Row],[Term (Months)]],-Table1[[#This Row],[Loan Amount]]))</f>
        <v>254.92760361584743</v>
      </c>
      <c r="Q137" s="8">
        <f ca="1">Table1[[#This Row],[Expected Monthly Payments]]*Table1[[#This Row],[Months on Book(age Loan)]]</f>
        <v>8922.4661265546601</v>
      </c>
      <c r="R137" s="4">
        <v>2503.27</v>
      </c>
      <c r="S137" s="4">
        <v>0</v>
      </c>
      <c r="T137" s="2">
        <f ca="1">DATEDIF(Table1[[#This Row],[Issue Date]],TODAY(),"m")</f>
        <v>35</v>
      </c>
      <c r="U137" s="2">
        <f>Table1[[#This Row],[Total Payments Received]]+(Table1[[#This Row],[Loan Amount]]*'What-IF Analysis'!$B$8)-Table1[[#This Row],[Loan Amount]]</f>
        <v>-4512.3780078430364</v>
      </c>
    </row>
    <row r="138" spans="1:21" x14ac:dyDescent="0.3">
      <c r="A138" s="2" t="s">
        <v>316</v>
      </c>
      <c r="B138" s="1">
        <v>44514</v>
      </c>
      <c r="C138" s="2" t="s">
        <v>317</v>
      </c>
      <c r="D138" s="3" t="s">
        <v>70</v>
      </c>
      <c r="E138" s="4">
        <v>1545</v>
      </c>
      <c r="F138" s="9">
        <f>Table1[[#This Row],[Interest Rate]]/100</f>
        <v>9.3000000000000013E-2</v>
      </c>
      <c r="G138" s="2">
        <v>9.3000000000000007</v>
      </c>
      <c r="H138" s="2">
        <v>36</v>
      </c>
      <c r="I138" s="3" t="s">
        <v>17</v>
      </c>
      <c r="J138" s="3" t="s">
        <v>55</v>
      </c>
      <c r="K138" s="3" t="s">
        <v>30</v>
      </c>
      <c r="L138" s="4">
        <v>131582</v>
      </c>
      <c r="M138" s="3" t="s">
        <v>20</v>
      </c>
      <c r="N138">
        <v>0.39</v>
      </c>
      <c r="O138">
        <v>0.72</v>
      </c>
      <c r="P138" s="8">
        <f>ABS(PMT(Table1[[#This Row],[Corrected Interested Rate]]/12,Table1[[#This Row],[Term (Months)]],-Table1[[#This Row],[Loan Amount]]))</f>
        <v>49.346589887696737</v>
      </c>
      <c r="Q138" s="8">
        <f ca="1">Table1[[#This Row],[Expected Monthly Payments]]*Table1[[#This Row],[Months on Book(age Loan)]]</f>
        <v>2269.9431348340499</v>
      </c>
      <c r="R138" s="4">
        <v>1688.68</v>
      </c>
      <c r="S138" s="4">
        <v>0</v>
      </c>
      <c r="T138" s="2">
        <f ca="1">DATEDIF(Table1[[#This Row],[Issue Date]],TODAY(),"m")</f>
        <v>46</v>
      </c>
      <c r="U138" s="2">
        <f>Table1[[#This Row],[Total Payments Received]]+(Table1[[#This Row],[Loan Amount]]*'What-IF Analysis'!$B$8)-Table1[[#This Row],[Loan Amount]]</f>
        <v>547.95423993711938</v>
      </c>
    </row>
    <row r="139" spans="1:21" x14ac:dyDescent="0.3">
      <c r="A139" s="2" t="s">
        <v>318</v>
      </c>
      <c r="B139" s="1">
        <v>44880</v>
      </c>
      <c r="C139" s="2" t="s">
        <v>319</v>
      </c>
      <c r="D139" s="3" t="s">
        <v>54</v>
      </c>
      <c r="E139" s="4">
        <v>38114</v>
      </c>
      <c r="F139" s="9">
        <f>Table1[[#This Row],[Interest Rate]]/100</f>
        <v>7.8E-2</v>
      </c>
      <c r="G139" s="2">
        <v>7.8</v>
      </c>
      <c r="H139" s="2">
        <v>36</v>
      </c>
      <c r="I139" s="3" t="s">
        <v>17</v>
      </c>
      <c r="J139" s="3" t="s">
        <v>82</v>
      </c>
      <c r="K139" s="3" t="s">
        <v>26</v>
      </c>
      <c r="L139" s="4">
        <v>51839</v>
      </c>
      <c r="M139" s="3" t="s">
        <v>31</v>
      </c>
      <c r="N139">
        <v>0.48</v>
      </c>
      <c r="O139">
        <v>0.51</v>
      </c>
      <c r="P139" s="8">
        <f>ABS(PMT(Table1[[#This Row],[Corrected Interested Rate]]/12,Table1[[#This Row],[Term (Months)]],-Table1[[#This Row],[Loan Amount]]))</f>
        <v>1190.8408101294717</v>
      </c>
      <c r="Q139" s="8">
        <f ca="1">Table1[[#This Row],[Expected Monthly Payments]]*Table1[[#This Row],[Months on Book(age Loan)]]</f>
        <v>40488.587544402035</v>
      </c>
      <c r="R139" s="4">
        <v>41086.89</v>
      </c>
      <c r="S139" s="4">
        <v>0</v>
      </c>
      <c r="T139" s="2">
        <f ca="1">DATEDIF(Table1[[#This Row],[Issue Date]],TODAY(),"m")</f>
        <v>34</v>
      </c>
      <c r="U139" s="2">
        <f>Table1[[#This Row],[Total Payments Received]]+(Table1[[#This Row],[Loan Amount]]*'What-IF Analysis'!$B$8)-Table1[[#This Row],[Loan Amount]]</f>
        <v>12946.034583147812</v>
      </c>
    </row>
    <row r="140" spans="1:21" x14ac:dyDescent="0.3">
      <c r="A140" s="2" t="s">
        <v>320</v>
      </c>
      <c r="B140" s="1">
        <v>44860</v>
      </c>
      <c r="C140" s="2" t="s">
        <v>321</v>
      </c>
      <c r="D140" s="3" t="s">
        <v>63</v>
      </c>
      <c r="E140" s="4">
        <v>30430</v>
      </c>
      <c r="F140" s="9">
        <f>Table1[[#This Row],[Interest Rate]]/100</f>
        <v>0.183</v>
      </c>
      <c r="G140" s="2">
        <v>18.3</v>
      </c>
      <c r="H140" s="2">
        <v>60</v>
      </c>
      <c r="I140" s="3" t="s">
        <v>24</v>
      </c>
      <c r="J140" s="3" t="s">
        <v>34</v>
      </c>
      <c r="K140" s="3" t="s">
        <v>30</v>
      </c>
      <c r="L140" s="4">
        <v>57216</v>
      </c>
      <c r="M140" s="3" t="s">
        <v>20</v>
      </c>
      <c r="N140">
        <v>0.41</v>
      </c>
      <c r="O140">
        <v>0.67</v>
      </c>
      <c r="P140" s="8">
        <f>ABS(PMT(Table1[[#This Row],[Corrected Interested Rate]]/12,Table1[[#This Row],[Term (Months)]],-Table1[[#This Row],[Loan Amount]]))</f>
        <v>777.69673505325306</v>
      </c>
      <c r="Q140" s="8">
        <f ca="1">Table1[[#This Row],[Expected Monthly Payments]]*Table1[[#This Row],[Months on Book(age Loan)]]</f>
        <v>26441.688991810603</v>
      </c>
      <c r="R140" s="4">
        <v>6884.79</v>
      </c>
      <c r="S140" s="4">
        <v>0</v>
      </c>
      <c r="T140" s="2">
        <f ca="1">DATEDIF(Table1[[#This Row],[Issue Date]],TODAY(),"m")</f>
        <v>34</v>
      </c>
      <c r="U140" s="2">
        <f>Table1[[#This Row],[Total Payments Received]]+(Table1[[#This Row],[Loan Amount]]*'What-IF Analysis'!$B$8)-Table1[[#This Row],[Loan Amount]]</f>
        <v>-15582.708303374406</v>
      </c>
    </row>
    <row r="141" spans="1:21" x14ac:dyDescent="0.3">
      <c r="A141" s="2" t="s">
        <v>322</v>
      </c>
      <c r="B141" s="1">
        <v>44638</v>
      </c>
      <c r="C141" s="2" t="s">
        <v>323</v>
      </c>
      <c r="D141" s="3" t="s">
        <v>74</v>
      </c>
      <c r="E141" s="4">
        <v>10996</v>
      </c>
      <c r="F141" s="9">
        <f>Table1[[#This Row],[Interest Rate]]/100</f>
        <v>0.05</v>
      </c>
      <c r="G141" s="2">
        <v>5</v>
      </c>
      <c r="H141" s="2">
        <v>60</v>
      </c>
      <c r="I141" s="3" t="s">
        <v>17</v>
      </c>
      <c r="J141" s="3" t="s">
        <v>71</v>
      </c>
      <c r="K141" s="3" t="s">
        <v>45</v>
      </c>
      <c r="L141" s="4">
        <v>82953</v>
      </c>
      <c r="M141" s="3" t="s">
        <v>20</v>
      </c>
      <c r="N141">
        <v>0.23</v>
      </c>
      <c r="O141">
        <v>0.55000000000000004</v>
      </c>
      <c r="P141" s="8">
        <f>ABS(PMT(Table1[[#This Row],[Corrected Interested Rate]]/12,Table1[[#This Row],[Term (Months)]],-Table1[[#This Row],[Loan Amount]]))</f>
        <v>207.50808514954423</v>
      </c>
      <c r="Q141" s="8">
        <f ca="1">Table1[[#This Row],[Expected Monthly Payments]]*Table1[[#This Row],[Months on Book(age Loan)]]</f>
        <v>8507.8314911313137</v>
      </c>
      <c r="R141" s="4">
        <v>11545.8</v>
      </c>
      <c r="S141" s="4">
        <v>0</v>
      </c>
      <c r="T141" s="2">
        <f ca="1">DATEDIF(Table1[[#This Row],[Issue Date]],TODAY(),"m")</f>
        <v>41</v>
      </c>
      <c r="U141" s="2">
        <f>Table1[[#This Row],[Total Payments Received]]+(Table1[[#This Row],[Loan Amount]]*'What-IF Analysis'!$B$8)-Table1[[#This Row],[Loan Amount]]</f>
        <v>3427.0812571835377</v>
      </c>
    </row>
    <row r="142" spans="1:21" x14ac:dyDescent="0.3">
      <c r="A142" s="2" t="s">
        <v>324</v>
      </c>
      <c r="B142" s="1">
        <v>44760</v>
      </c>
      <c r="C142" s="2" t="s">
        <v>325</v>
      </c>
      <c r="D142" s="3" t="s">
        <v>48</v>
      </c>
      <c r="E142" s="4">
        <v>28788</v>
      </c>
      <c r="F142" s="9">
        <f>Table1[[#This Row],[Interest Rate]]/100</f>
        <v>8.5999999999999993E-2</v>
      </c>
      <c r="G142" s="2">
        <v>8.6</v>
      </c>
      <c r="H142" s="2">
        <v>36</v>
      </c>
      <c r="I142" s="3" t="s">
        <v>58</v>
      </c>
      <c r="J142" s="3" t="s">
        <v>71</v>
      </c>
      <c r="K142" s="3" t="s">
        <v>19</v>
      </c>
      <c r="L142" s="4">
        <v>114481</v>
      </c>
      <c r="M142" s="3" t="s">
        <v>20</v>
      </c>
      <c r="N142">
        <v>0.2</v>
      </c>
      <c r="O142">
        <v>0.74</v>
      </c>
      <c r="P142" s="8">
        <f>ABS(PMT(Table1[[#This Row],[Corrected Interested Rate]]/12,Table1[[#This Row],[Term (Months)]],-Table1[[#This Row],[Loan Amount]]))</f>
        <v>910.1007993003243</v>
      </c>
      <c r="Q142" s="8">
        <f ca="1">Table1[[#This Row],[Expected Monthly Payments]]*Table1[[#This Row],[Months on Book(age Loan)]]</f>
        <v>33673.729574111996</v>
      </c>
      <c r="R142" s="4">
        <v>0</v>
      </c>
      <c r="S142" s="4">
        <v>0</v>
      </c>
      <c r="T142" s="2">
        <f ca="1">DATEDIF(Table1[[#This Row],[Issue Date]],TODAY(),"m")</f>
        <v>37</v>
      </c>
      <c r="U142" s="2">
        <f>Table1[[#This Row],[Total Payments Received]]+(Table1[[#This Row],[Loan Amount]]*'What-IF Analysis'!$B$8)-Table1[[#This Row],[Loan Amount]]</f>
        <v>-21255.154162259034</v>
      </c>
    </row>
    <row r="143" spans="1:21" x14ac:dyDescent="0.3">
      <c r="A143" s="2" t="s">
        <v>326</v>
      </c>
      <c r="B143" s="1">
        <v>45148</v>
      </c>
      <c r="C143" s="2" t="s">
        <v>327</v>
      </c>
      <c r="D143" s="3" t="s">
        <v>74</v>
      </c>
      <c r="E143" s="4">
        <v>30969</v>
      </c>
      <c r="F143" s="9">
        <f>Table1[[#This Row],[Interest Rate]]/100</f>
        <v>5.5999999999999994E-2</v>
      </c>
      <c r="G143" s="2">
        <v>5.6</v>
      </c>
      <c r="H143" s="2">
        <v>60</v>
      </c>
      <c r="I143" s="3" t="s">
        <v>17</v>
      </c>
      <c r="J143" s="3" t="s">
        <v>25</v>
      </c>
      <c r="K143" s="3" t="s">
        <v>35</v>
      </c>
      <c r="L143" s="4">
        <v>90593</v>
      </c>
      <c r="M143" s="3" t="s">
        <v>31</v>
      </c>
      <c r="N143">
        <v>0.38</v>
      </c>
      <c r="O143">
        <v>0.68</v>
      </c>
      <c r="P143" s="8">
        <f>ABS(PMT(Table1[[#This Row],[Corrected Interested Rate]]/12,Table1[[#This Row],[Term (Months)]],-Table1[[#This Row],[Loan Amount]]))</f>
        <v>592.97438391272283</v>
      </c>
      <c r="Q143" s="8">
        <f ca="1">Table1[[#This Row],[Expected Monthly Payments]]*Table1[[#This Row],[Months on Book(age Loan)]]</f>
        <v>14824.359597818071</v>
      </c>
      <c r="R143" s="4">
        <v>32703.26</v>
      </c>
      <c r="S143" s="4">
        <v>0</v>
      </c>
      <c r="T143" s="2">
        <f ca="1">DATEDIF(Table1[[#This Row],[Issue Date]],TODAY(),"m")</f>
        <v>25</v>
      </c>
      <c r="U143" s="2">
        <f>Table1[[#This Row],[Total Payments Received]]+(Table1[[#This Row],[Loan Amount]]*'What-IF Analysis'!$B$8)-Table1[[#This Row],[Loan Amount]]</f>
        <v>9837.7997647978336</v>
      </c>
    </row>
    <row r="144" spans="1:21" x14ac:dyDescent="0.3">
      <c r="A144" s="2" t="s">
        <v>328</v>
      </c>
      <c r="B144" s="1">
        <v>44895</v>
      </c>
      <c r="C144" s="2" t="s">
        <v>329</v>
      </c>
      <c r="D144" s="3" t="s">
        <v>54</v>
      </c>
      <c r="E144" s="4">
        <v>14919</v>
      </c>
      <c r="F144" s="9">
        <f>Table1[[#This Row],[Interest Rate]]/100</f>
        <v>8.3000000000000004E-2</v>
      </c>
      <c r="G144" s="2">
        <v>8.3000000000000007</v>
      </c>
      <c r="H144" s="2">
        <v>36</v>
      </c>
      <c r="I144" s="3" t="s">
        <v>17</v>
      </c>
      <c r="J144" s="3" t="s">
        <v>39</v>
      </c>
      <c r="K144" s="3" t="s">
        <v>19</v>
      </c>
      <c r="L144" s="4">
        <v>102075</v>
      </c>
      <c r="M144" s="3" t="s">
        <v>27</v>
      </c>
      <c r="N144">
        <v>0.25</v>
      </c>
      <c r="O144">
        <v>0.78</v>
      </c>
      <c r="P144" s="8">
        <f>ABS(PMT(Table1[[#This Row],[Corrected Interested Rate]]/12,Table1[[#This Row],[Term (Months)]],-Table1[[#This Row],[Loan Amount]]))</f>
        <v>469.57471590024966</v>
      </c>
      <c r="Q144" s="8">
        <f ca="1">Table1[[#This Row],[Expected Monthly Payments]]*Table1[[#This Row],[Months on Book(age Loan)]]</f>
        <v>15495.965624708238</v>
      </c>
      <c r="R144" s="4">
        <v>16157.28</v>
      </c>
      <c r="S144" s="4">
        <v>0</v>
      </c>
      <c r="T144" s="2">
        <f ca="1">DATEDIF(Table1[[#This Row],[Issue Date]],TODAY(),"m")</f>
        <v>33</v>
      </c>
      <c r="U144" s="2">
        <f>Table1[[#This Row],[Total Payments Received]]+(Table1[[#This Row],[Loan Amount]]*'What-IF Analysis'!$B$8)-Table1[[#This Row],[Loan Amount]]</f>
        <v>5142.0776605966894</v>
      </c>
    </row>
    <row r="145" spans="1:21" x14ac:dyDescent="0.3">
      <c r="A145" s="2" t="s">
        <v>330</v>
      </c>
      <c r="B145" s="1">
        <v>44309</v>
      </c>
      <c r="C145" s="2" t="s">
        <v>331</v>
      </c>
      <c r="D145" s="3" t="s">
        <v>51</v>
      </c>
      <c r="E145" s="4">
        <v>4810</v>
      </c>
      <c r="F145" s="9">
        <f>Table1[[#This Row],[Interest Rate]]/100</f>
        <v>8.5999999999999993E-2</v>
      </c>
      <c r="G145" s="2">
        <v>8.6</v>
      </c>
      <c r="H145" s="2">
        <v>60</v>
      </c>
      <c r="I145" s="3" t="s">
        <v>79</v>
      </c>
      <c r="J145" s="3" t="s">
        <v>71</v>
      </c>
      <c r="K145" s="3" t="s">
        <v>35</v>
      </c>
      <c r="L145" s="4">
        <v>79522</v>
      </c>
      <c r="M145" s="3" t="s">
        <v>31</v>
      </c>
      <c r="N145">
        <v>0.33</v>
      </c>
      <c r="O145">
        <v>0.86</v>
      </c>
      <c r="P145" s="8">
        <f>ABS(PMT(Table1[[#This Row],[Corrected Interested Rate]]/12,Table1[[#This Row],[Term (Months)]],-Table1[[#This Row],[Loan Amount]]))</f>
        <v>98.916501876891175</v>
      </c>
      <c r="Q145" s="8">
        <f ca="1">Table1[[#This Row],[Expected Monthly Payments]]*Table1[[#This Row],[Months on Book(age Loan)]]</f>
        <v>5143.6580975983416</v>
      </c>
      <c r="R145" s="4">
        <v>1802.03</v>
      </c>
      <c r="S145" s="4">
        <v>798.06</v>
      </c>
      <c r="T145" s="2">
        <f ca="1">DATEDIF(Table1[[#This Row],[Issue Date]],TODAY(),"m")</f>
        <v>52</v>
      </c>
      <c r="U145" s="2">
        <f>Table1[[#This Row],[Total Payments Received]]+(Table1[[#This Row],[Loan Amount]]*'What-IF Analysis'!$B$8)-Table1[[#This Row],[Loan Amount]]</f>
        <v>-1749.3556996132402</v>
      </c>
    </row>
    <row r="146" spans="1:21" x14ac:dyDescent="0.3">
      <c r="A146" s="2" t="s">
        <v>332</v>
      </c>
      <c r="B146" s="1">
        <v>44198</v>
      </c>
      <c r="C146" s="2" t="s">
        <v>333</v>
      </c>
      <c r="D146" s="3" t="s">
        <v>38</v>
      </c>
      <c r="E146" s="4">
        <v>31586</v>
      </c>
      <c r="F146" s="9">
        <f>Table1[[#This Row],[Interest Rate]]/100</f>
        <v>0.128</v>
      </c>
      <c r="G146" s="2">
        <v>12.8</v>
      </c>
      <c r="H146" s="2">
        <v>60</v>
      </c>
      <c r="I146" s="3" t="s">
        <v>17</v>
      </c>
      <c r="J146" s="3" t="s">
        <v>71</v>
      </c>
      <c r="K146" s="3" t="s">
        <v>45</v>
      </c>
      <c r="L146" s="4">
        <v>129161</v>
      </c>
      <c r="M146" s="3" t="s">
        <v>31</v>
      </c>
      <c r="N146">
        <v>0.1</v>
      </c>
      <c r="O146">
        <v>0.63</v>
      </c>
      <c r="P146" s="8">
        <f>ABS(PMT(Table1[[#This Row],[Corrected Interested Rate]]/12,Table1[[#This Row],[Term (Months)]],-Table1[[#This Row],[Loan Amount]]))</f>
        <v>715.44886973888799</v>
      </c>
      <c r="Q146" s="8">
        <f ca="1">Table1[[#This Row],[Expected Monthly Payments]]*Table1[[#This Row],[Months on Book(age Loan)]]</f>
        <v>40065.136705377729</v>
      </c>
      <c r="R146" s="4">
        <v>35629.01</v>
      </c>
      <c r="S146" s="4">
        <v>0</v>
      </c>
      <c r="T146" s="2">
        <f ca="1">DATEDIF(Table1[[#This Row],[Issue Date]],TODAY(),"m")</f>
        <v>56</v>
      </c>
      <c r="U146" s="2">
        <f>Table1[[#This Row],[Total Payments Received]]+(Table1[[#This Row],[Loan Amount]]*'What-IF Analysis'!$B$8)-Table1[[#This Row],[Loan Amount]]</f>
        <v>12307.997794597963</v>
      </c>
    </row>
    <row r="147" spans="1:21" x14ac:dyDescent="0.3">
      <c r="A147" s="2" t="s">
        <v>334</v>
      </c>
      <c r="B147" s="1">
        <v>44838</v>
      </c>
      <c r="C147" s="2" t="s">
        <v>335</v>
      </c>
      <c r="D147" s="3" t="s">
        <v>23</v>
      </c>
      <c r="E147" s="4">
        <v>17371</v>
      </c>
      <c r="F147" s="9">
        <f>Table1[[#This Row],[Interest Rate]]/100</f>
        <v>0.13</v>
      </c>
      <c r="G147" s="2">
        <v>13</v>
      </c>
      <c r="H147" s="2">
        <v>36</v>
      </c>
      <c r="I147" s="3" t="s">
        <v>17</v>
      </c>
      <c r="J147" s="3" t="s">
        <v>18</v>
      </c>
      <c r="K147" s="3" t="s">
        <v>19</v>
      </c>
      <c r="L147" s="4">
        <v>34886</v>
      </c>
      <c r="M147" s="3" t="s">
        <v>20</v>
      </c>
      <c r="N147">
        <v>0.12</v>
      </c>
      <c r="O147">
        <v>0.93</v>
      </c>
      <c r="P147" s="8">
        <f>ABS(PMT(Table1[[#This Row],[Corrected Interested Rate]]/12,Table1[[#This Row],[Term (Months)]],-Table1[[#This Row],[Loan Amount]]))</f>
        <v>585.29764024918143</v>
      </c>
      <c r="Q147" s="8">
        <f ca="1">Table1[[#This Row],[Expected Monthly Payments]]*Table1[[#This Row],[Months on Book(age Loan)]]</f>
        <v>20485.417408721351</v>
      </c>
      <c r="R147" s="4">
        <v>19629.23</v>
      </c>
      <c r="S147" s="4">
        <v>0</v>
      </c>
      <c r="T147" s="2">
        <f ca="1">DATEDIF(Table1[[#This Row],[Issue Date]],TODAY(),"m")</f>
        <v>35</v>
      </c>
      <c r="U147" s="2">
        <f>Table1[[#This Row],[Total Payments Received]]+(Table1[[#This Row],[Loan Amount]]*'What-IF Analysis'!$B$8)-Table1[[#This Row],[Loan Amount]]</f>
        <v>6803.6331210017488</v>
      </c>
    </row>
    <row r="148" spans="1:21" x14ac:dyDescent="0.3">
      <c r="A148" s="2" t="s">
        <v>336</v>
      </c>
      <c r="B148" s="1">
        <v>44416</v>
      </c>
      <c r="C148" s="2" t="s">
        <v>337</v>
      </c>
      <c r="D148" s="3" t="s">
        <v>70</v>
      </c>
      <c r="E148" s="4">
        <v>30629</v>
      </c>
      <c r="F148" s="9">
        <f>Table1[[#This Row],[Interest Rate]]/100</f>
        <v>0.22500000000000001</v>
      </c>
      <c r="G148" s="2">
        <v>22.5</v>
      </c>
      <c r="H148" s="2">
        <v>60</v>
      </c>
      <c r="I148" s="3" t="s">
        <v>24</v>
      </c>
      <c r="J148" s="3" t="s">
        <v>18</v>
      </c>
      <c r="K148" s="3" t="s">
        <v>45</v>
      </c>
      <c r="L148" s="4">
        <v>141249</v>
      </c>
      <c r="M148" s="3" t="s">
        <v>20</v>
      </c>
      <c r="N148">
        <v>0.31</v>
      </c>
      <c r="O148">
        <v>0.74</v>
      </c>
      <c r="P148" s="8">
        <f>ABS(PMT(Table1[[#This Row],[Corrected Interested Rate]]/12,Table1[[#This Row],[Term (Months)]],-Table1[[#This Row],[Loan Amount]]))</f>
        <v>854.66993490743039</v>
      </c>
      <c r="Q148" s="8">
        <f ca="1">Table1[[#This Row],[Expected Monthly Payments]]*Table1[[#This Row],[Months on Book(age Loan)]]</f>
        <v>41878.826810464088</v>
      </c>
      <c r="R148" s="4">
        <v>3262.78</v>
      </c>
      <c r="S148" s="4">
        <v>0</v>
      </c>
      <c r="T148" s="2">
        <f ca="1">DATEDIF(Table1[[#This Row],[Issue Date]],TODAY(),"m")</f>
        <v>49</v>
      </c>
      <c r="U148" s="2">
        <f>Table1[[#This Row],[Total Payments Received]]+(Table1[[#This Row],[Loan Amount]]*'What-IF Analysis'!$B$8)-Table1[[#This Row],[Loan Amount]]</f>
        <v>-19351.646734605805</v>
      </c>
    </row>
    <row r="149" spans="1:21" x14ac:dyDescent="0.3">
      <c r="A149" s="2" t="s">
        <v>338</v>
      </c>
      <c r="B149" s="1">
        <v>45051</v>
      </c>
      <c r="C149" s="2" t="s">
        <v>339</v>
      </c>
      <c r="D149" s="3" t="s">
        <v>16</v>
      </c>
      <c r="E149" s="4">
        <v>9436</v>
      </c>
      <c r="F149" s="9">
        <f>Table1[[#This Row],[Interest Rate]]/100</f>
        <v>0.152</v>
      </c>
      <c r="G149" s="2">
        <v>15.2</v>
      </c>
      <c r="H149" s="2">
        <v>60</v>
      </c>
      <c r="I149" s="3" t="s">
        <v>24</v>
      </c>
      <c r="J149" s="3" t="s">
        <v>71</v>
      </c>
      <c r="K149" s="3" t="s">
        <v>35</v>
      </c>
      <c r="L149" s="4">
        <v>37485</v>
      </c>
      <c r="M149" s="3" t="s">
        <v>27</v>
      </c>
      <c r="N149">
        <v>0.33</v>
      </c>
      <c r="O149">
        <v>0.78</v>
      </c>
      <c r="P149" s="8">
        <f>ABS(PMT(Table1[[#This Row],[Corrected Interested Rate]]/12,Table1[[#This Row],[Term (Months)]],-Table1[[#This Row],[Loan Amount]]))</f>
        <v>225.47361093852899</v>
      </c>
      <c r="Q149" s="8">
        <f ca="1">Table1[[#This Row],[Expected Monthly Payments]]*Table1[[#This Row],[Months on Book(age Loan)]]</f>
        <v>6313.2611062788119</v>
      </c>
      <c r="R149" s="4">
        <v>2248.61</v>
      </c>
      <c r="S149" s="4">
        <v>0</v>
      </c>
      <c r="T149" s="2">
        <f ca="1">DATEDIF(Table1[[#This Row],[Issue Date]],TODAY(),"m")</f>
        <v>28</v>
      </c>
      <c r="U149" s="2">
        <f>Table1[[#This Row],[Total Payments Received]]+(Table1[[#This Row],[Loan Amount]]*'What-IF Analysis'!$B$8)-Table1[[#This Row],[Loan Amount]]</f>
        <v>-4718.3079753743305</v>
      </c>
    </row>
    <row r="150" spans="1:21" x14ac:dyDescent="0.3">
      <c r="A150" s="2" t="s">
        <v>340</v>
      </c>
      <c r="B150" s="1">
        <v>44581</v>
      </c>
      <c r="C150" s="2" t="s">
        <v>341</v>
      </c>
      <c r="D150" s="3" t="s">
        <v>44</v>
      </c>
      <c r="E150" s="4">
        <v>13984</v>
      </c>
      <c r="F150" s="9">
        <f>Table1[[#This Row],[Interest Rate]]/100</f>
        <v>0.19500000000000001</v>
      </c>
      <c r="G150" s="2">
        <v>19.5</v>
      </c>
      <c r="H150" s="2">
        <v>36</v>
      </c>
      <c r="I150" s="3" t="s">
        <v>17</v>
      </c>
      <c r="J150" s="3" t="s">
        <v>34</v>
      </c>
      <c r="K150" s="3" t="s">
        <v>26</v>
      </c>
      <c r="L150" s="4">
        <v>61455</v>
      </c>
      <c r="M150" s="3" t="s">
        <v>27</v>
      </c>
      <c r="N150">
        <v>0.4</v>
      </c>
      <c r="O150">
        <v>0.81</v>
      </c>
      <c r="P150" s="8">
        <f>ABS(PMT(Table1[[#This Row],[Corrected Interested Rate]]/12,Table1[[#This Row],[Term (Months)]],-Table1[[#This Row],[Loan Amount]]))</f>
        <v>516.13979747528867</v>
      </c>
      <c r="Q150" s="8">
        <f ca="1">Table1[[#This Row],[Expected Monthly Payments]]*Table1[[#This Row],[Months on Book(age Loan)]]</f>
        <v>22194.011291437411</v>
      </c>
      <c r="R150" s="4">
        <v>16710.88</v>
      </c>
      <c r="S150" s="4">
        <v>0</v>
      </c>
      <c r="T150" s="2">
        <f ca="1">DATEDIF(Table1[[#This Row],[Issue Date]],TODAY(),"m")</f>
        <v>43</v>
      </c>
      <c r="U150" s="2">
        <f>Table1[[#This Row],[Total Payments Received]]+(Table1[[#This Row],[Loan Amount]]*'What-IF Analysis'!$B$8)-Table1[[#This Row],[Loan Amount]]</f>
        <v>6386.0197872366844</v>
      </c>
    </row>
    <row r="151" spans="1:21" x14ac:dyDescent="0.3">
      <c r="A151" s="2" t="s">
        <v>342</v>
      </c>
      <c r="B151" s="1">
        <v>45273</v>
      </c>
      <c r="C151" s="2" t="s">
        <v>343</v>
      </c>
      <c r="D151" s="3" t="s">
        <v>38</v>
      </c>
      <c r="E151" s="4">
        <v>34039</v>
      </c>
      <c r="F151" s="9">
        <f>Table1[[#This Row],[Interest Rate]]/100</f>
        <v>7.0999999999999994E-2</v>
      </c>
      <c r="G151" s="2">
        <v>7.1</v>
      </c>
      <c r="H151" s="2">
        <v>60</v>
      </c>
      <c r="I151" s="3" t="s">
        <v>58</v>
      </c>
      <c r="J151" s="3" t="s">
        <v>82</v>
      </c>
      <c r="K151" s="3" t="s">
        <v>19</v>
      </c>
      <c r="L151" s="4">
        <v>141984</v>
      </c>
      <c r="M151" s="3" t="s">
        <v>20</v>
      </c>
      <c r="N151">
        <v>0.15</v>
      </c>
      <c r="O151">
        <v>0.8</v>
      </c>
      <c r="P151" s="8">
        <f>ABS(PMT(Table1[[#This Row],[Corrected Interested Rate]]/12,Table1[[#This Row],[Term (Months)]],-Table1[[#This Row],[Loan Amount]]))</f>
        <v>675.62011992787586</v>
      </c>
      <c r="Q151" s="8">
        <f ca="1">Table1[[#This Row],[Expected Monthly Payments]]*Table1[[#This Row],[Months on Book(age Loan)]]</f>
        <v>14188.022518485393</v>
      </c>
      <c r="R151" s="4">
        <v>0</v>
      </c>
      <c r="S151" s="4">
        <v>0</v>
      </c>
      <c r="T151" s="2">
        <f ca="1">DATEDIF(Table1[[#This Row],[Issue Date]],TODAY(),"m")</f>
        <v>21</v>
      </c>
      <c r="U151" s="2">
        <f>Table1[[#This Row],[Total Payments Received]]+(Table1[[#This Row],[Loan Amount]]*'What-IF Analysis'!$B$8)-Table1[[#This Row],[Loan Amount]]</f>
        <v>-25132.145078822257</v>
      </c>
    </row>
    <row r="152" spans="1:21" x14ac:dyDescent="0.3">
      <c r="A152" s="2" t="s">
        <v>344</v>
      </c>
      <c r="B152" s="1">
        <v>44926</v>
      </c>
      <c r="C152" s="2" t="s">
        <v>345</v>
      </c>
      <c r="D152" s="3" t="s">
        <v>23</v>
      </c>
      <c r="E152" s="4">
        <v>20895</v>
      </c>
      <c r="F152" s="9">
        <f>Table1[[#This Row],[Interest Rate]]/100</f>
        <v>9.5000000000000001E-2</v>
      </c>
      <c r="G152" s="2">
        <v>9.5</v>
      </c>
      <c r="H152" s="2">
        <v>36</v>
      </c>
      <c r="I152" s="3" t="s">
        <v>17</v>
      </c>
      <c r="J152" s="3" t="s">
        <v>39</v>
      </c>
      <c r="K152" s="3" t="s">
        <v>45</v>
      </c>
      <c r="L152" s="4">
        <v>46767</v>
      </c>
      <c r="M152" s="3" t="s">
        <v>27</v>
      </c>
      <c r="N152">
        <v>0.31</v>
      </c>
      <c r="O152">
        <v>0.73</v>
      </c>
      <c r="P152" s="8">
        <f>ABS(PMT(Table1[[#This Row],[Corrected Interested Rate]]/12,Table1[[#This Row],[Term (Months)]],-Table1[[#This Row],[Loan Amount]]))</f>
        <v>669.3284848336333</v>
      </c>
      <c r="Q152" s="8">
        <f ca="1">Table1[[#This Row],[Expected Monthly Payments]]*Table1[[#This Row],[Months on Book(age Loan)]]</f>
        <v>21418.511514676266</v>
      </c>
      <c r="R152" s="4">
        <v>22880.02</v>
      </c>
      <c r="S152" s="4">
        <v>0</v>
      </c>
      <c r="T152" s="2">
        <f ca="1">DATEDIF(Table1[[#This Row],[Issue Date]],TODAY(),"m")</f>
        <v>32</v>
      </c>
      <c r="U152" s="2">
        <f>Table1[[#This Row],[Total Payments Received]]+(Table1[[#This Row],[Loan Amount]]*'What-IF Analysis'!$B$8)-Table1[[#This Row],[Loan Amount]]</f>
        <v>7452.5347207029845</v>
      </c>
    </row>
    <row r="153" spans="1:21" x14ac:dyDescent="0.3">
      <c r="A153" s="2" t="s">
        <v>346</v>
      </c>
      <c r="B153" s="1">
        <v>44443</v>
      </c>
      <c r="C153" s="2" t="s">
        <v>347</v>
      </c>
      <c r="D153" s="3" t="s">
        <v>44</v>
      </c>
      <c r="E153" s="4">
        <v>19155</v>
      </c>
      <c r="F153" s="9">
        <f>Table1[[#This Row],[Interest Rate]]/100</f>
        <v>0.191</v>
      </c>
      <c r="G153" s="2">
        <v>19.100000000000001</v>
      </c>
      <c r="H153" s="2">
        <v>36</v>
      </c>
      <c r="I153" s="3" t="s">
        <v>24</v>
      </c>
      <c r="J153" s="3" t="s">
        <v>71</v>
      </c>
      <c r="K153" s="3" t="s">
        <v>19</v>
      </c>
      <c r="L153" s="4">
        <v>142701</v>
      </c>
      <c r="M153" s="3" t="s">
        <v>27</v>
      </c>
      <c r="N153">
        <v>0.18</v>
      </c>
      <c r="O153">
        <v>0.69</v>
      </c>
      <c r="P153" s="8">
        <f>ABS(PMT(Table1[[#This Row],[Corrected Interested Rate]]/12,Table1[[#This Row],[Term (Months)]],-Table1[[#This Row],[Loan Amount]]))</f>
        <v>703.11491160177798</v>
      </c>
      <c r="Q153" s="8">
        <f ca="1">Table1[[#This Row],[Expected Monthly Payments]]*Table1[[#This Row],[Months on Book(age Loan)]]</f>
        <v>33749.515756885346</v>
      </c>
      <c r="R153" s="4">
        <v>3927.79</v>
      </c>
      <c r="S153" s="4">
        <v>0</v>
      </c>
      <c r="T153" s="2">
        <f ca="1">DATEDIF(Table1[[#This Row],[Issue Date]],TODAY(),"m")</f>
        <v>48</v>
      </c>
      <c r="U153" s="2">
        <f>Table1[[#This Row],[Total Payments Received]]+(Table1[[#This Row],[Loan Amount]]*'What-IF Analysis'!$B$8)-Table1[[#This Row],[Loan Amount]]</f>
        <v>-10214.99442330387</v>
      </c>
    </row>
    <row r="154" spans="1:21" x14ac:dyDescent="0.3">
      <c r="A154" s="2" t="s">
        <v>348</v>
      </c>
      <c r="B154" s="1">
        <v>45032</v>
      </c>
      <c r="C154" s="2" t="s">
        <v>349</v>
      </c>
      <c r="D154" s="3" t="s">
        <v>48</v>
      </c>
      <c r="E154" s="4">
        <v>11616</v>
      </c>
      <c r="F154" s="9">
        <f>Table1[[#This Row],[Interest Rate]]/100</f>
        <v>6.0999999999999999E-2</v>
      </c>
      <c r="G154" s="2">
        <v>6.1</v>
      </c>
      <c r="H154" s="2">
        <v>36</v>
      </c>
      <c r="I154" s="3" t="s">
        <v>17</v>
      </c>
      <c r="J154" s="3" t="s">
        <v>82</v>
      </c>
      <c r="K154" s="3" t="s">
        <v>19</v>
      </c>
      <c r="L154" s="4">
        <v>58453</v>
      </c>
      <c r="M154" s="3" t="s">
        <v>20</v>
      </c>
      <c r="N154">
        <v>0.14000000000000001</v>
      </c>
      <c r="O154">
        <v>0.52</v>
      </c>
      <c r="P154" s="8">
        <f>ABS(PMT(Table1[[#This Row],[Corrected Interested Rate]]/12,Table1[[#This Row],[Term (Months)]],-Table1[[#This Row],[Loan Amount]]))</f>
        <v>353.9077873245451</v>
      </c>
      <c r="Q154" s="8">
        <f ca="1">Table1[[#This Row],[Expected Monthly Payments]]*Table1[[#This Row],[Months on Book(age Loan)]]</f>
        <v>10263.325832411807</v>
      </c>
      <c r="R154" s="4">
        <v>12324.58</v>
      </c>
      <c r="S154" s="4">
        <v>0</v>
      </c>
      <c r="T154" s="2">
        <f ca="1">DATEDIF(Table1[[#This Row],[Issue Date]],TODAY(),"m")</f>
        <v>29</v>
      </c>
      <c r="U154" s="2">
        <f>Table1[[#This Row],[Total Payments Received]]+(Table1[[#This Row],[Loan Amount]]*'What-IF Analysis'!$B$8)-Table1[[#This Row],[Loan Amount]]</f>
        <v>3748.0942855078174</v>
      </c>
    </row>
    <row r="155" spans="1:21" x14ac:dyDescent="0.3">
      <c r="A155" s="2" t="s">
        <v>350</v>
      </c>
      <c r="B155" s="1">
        <v>44399</v>
      </c>
      <c r="C155" s="2" t="s">
        <v>351</v>
      </c>
      <c r="D155" s="3" t="s">
        <v>44</v>
      </c>
      <c r="E155" s="4">
        <v>38129</v>
      </c>
      <c r="F155" s="9">
        <f>Table1[[#This Row],[Interest Rate]]/100</f>
        <v>0.14699999999999999</v>
      </c>
      <c r="G155" s="2">
        <v>14.7</v>
      </c>
      <c r="H155" s="2">
        <v>36</v>
      </c>
      <c r="I155" s="3" t="s">
        <v>24</v>
      </c>
      <c r="J155" s="3" t="s">
        <v>82</v>
      </c>
      <c r="K155" s="3" t="s">
        <v>19</v>
      </c>
      <c r="L155" s="4">
        <v>106280</v>
      </c>
      <c r="M155" s="3" t="s">
        <v>31</v>
      </c>
      <c r="N155">
        <v>0.26</v>
      </c>
      <c r="O155">
        <v>0.51</v>
      </c>
      <c r="P155" s="8">
        <f>ABS(PMT(Table1[[#This Row],[Corrected Interested Rate]]/12,Table1[[#This Row],[Term (Months)]],-Table1[[#This Row],[Loan Amount]]))</f>
        <v>1316.1596067023211</v>
      </c>
      <c r="Q155" s="8">
        <f ca="1">Table1[[#This Row],[Expected Monthly Payments]]*Table1[[#This Row],[Months on Book(age Loan)]]</f>
        <v>64491.820728413732</v>
      </c>
      <c r="R155" s="4">
        <v>10453.74</v>
      </c>
      <c r="S155" s="4">
        <v>0</v>
      </c>
      <c r="T155" s="2">
        <f ca="1">DATEDIF(Table1[[#This Row],[Issue Date]],TODAY(),"m")</f>
        <v>49</v>
      </c>
      <c r="U155" s="2">
        <f>Table1[[#This Row],[Total Payments Received]]+(Table1[[#This Row],[Loan Amount]]*'What-IF Analysis'!$B$8)-Table1[[#This Row],[Loan Amount]]</f>
        <v>-17698.190424231441</v>
      </c>
    </row>
    <row r="156" spans="1:21" x14ac:dyDescent="0.3">
      <c r="A156" s="2" t="s">
        <v>352</v>
      </c>
      <c r="B156" s="1">
        <v>44319</v>
      </c>
      <c r="C156" s="2" t="s">
        <v>353</v>
      </c>
      <c r="D156" s="3" t="s">
        <v>63</v>
      </c>
      <c r="E156" s="4">
        <v>25574</v>
      </c>
      <c r="F156" s="9">
        <f>Table1[[#This Row],[Interest Rate]]/100</f>
        <v>0.17</v>
      </c>
      <c r="G156" s="2">
        <v>17</v>
      </c>
      <c r="H156" s="2">
        <v>36</v>
      </c>
      <c r="I156" s="3" t="s">
        <v>17</v>
      </c>
      <c r="J156" s="3" t="s">
        <v>25</v>
      </c>
      <c r="K156" s="3" t="s">
        <v>30</v>
      </c>
      <c r="L156" s="4">
        <v>132638</v>
      </c>
      <c r="M156" s="3" t="s">
        <v>27</v>
      </c>
      <c r="N156">
        <v>0.17</v>
      </c>
      <c r="O156">
        <v>0.66</v>
      </c>
      <c r="P156" s="8">
        <f>ABS(PMT(Table1[[#This Row],[Corrected Interested Rate]]/12,Table1[[#This Row],[Term (Months)]],-Table1[[#This Row],[Loan Amount]]))</f>
        <v>911.78285376896838</v>
      </c>
      <c r="Q156" s="8">
        <f ca="1">Table1[[#This Row],[Expected Monthly Payments]]*Table1[[#This Row],[Months on Book(age Loan)]]</f>
        <v>47412.708395986352</v>
      </c>
      <c r="R156" s="4">
        <v>29921.58</v>
      </c>
      <c r="S156" s="4">
        <v>0</v>
      </c>
      <c r="T156" s="2">
        <f ca="1">DATEDIF(Table1[[#This Row],[Issue Date]],TODAY(),"m")</f>
        <v>52</v>
      </c>
      <c r="U156" s="2">
        <f>Table1[[#This Row],[Total Payments Received]]+(Table1[[#This Row],[Loan Amount]]*'What-IF Analysis'!$B$8)-Table1[[#This Row],[Loan Amount]]</f>
        <v>11039.430752201872</v>
      </c>
    </row>
    <row r="157" spans="1:21" x14ac:dyDescent="0.3">
      <c r="A157" s="2" t="s">
        <v>354</v>
      </c>
      <c r="B157" s="1">
        <v>44597</v>
      </c>
      <c r="C157" s="2" t="s">
        <v>355</v>
      </c>
      <c r="D157" s="3" t="s">
        <v>38</v>
      </c>
      <c r="E157" s="4">
        <v>4430</v>
      </c>
      <c r="F157" s="9">
        <f>Table1[[#This Row],[Interest Rate]]/100</f>
        <v>0.17</v>
      </c>
      <c r="G157" s="2">
        <v>17</v>
      </c>
      <c r="H157" s="2">
        <v>60</v>
      </c>
      <c r="I157" s="3" t="s">
        <v>17</v>
      </c>
      <c r="J157" s="3" t="s">
        <v>55</v>
      </c>
      <c r="K157" s="3" t="s">
        <v>45</v>
      </c>
      <c r="L157" s="4">
        <v>83442</v>
      </c>
      <c r="M157" s="3" t="s">
        <v>20</v>
      </c>
      <c r="N157">
        <v>0.19</v>
      </c>
      <c r="O157">
        <v>0.65</v>
      </c>
      <c r="P157" s="8">
        <f>ABS(PMT(Table1[[#This Row],[Corrected Interested Rate]]/12,Table1[[#This Row],[Term (Months)]],-Table1[[#This Row],[Loan Amount]]))</f>
        <v>110.0969106483893</v>
      </c>
      <c r="Q157" s="8">
        <f ca="1">Table1[[#This Row],[Expected Monthly Payments]]*Table1[[#This Row],[Months on Book(age Loan)]]</f>
        <v>4734.16715788074</v>
      </c>
      <c r="R157" s="4">
        <v>5183.1000000000004</v>
      </c>
      <c r="S157" s="4">
        <v>0</v>
      </c>
      <c r="T157" s="2">
        <f ca="1">DATEDIF(Table1[[#This Row],[Issue Date]],TODAY(),"m")</f>
        <v>43</v>
      </c>
      <c r="U157" s="2">
        <f>Table1[[#This Row],[Total Payments Received]]+(Table1[[#This Row],[Loan Amount]]*'What-IF Analysis'!$B$8)-Table1[[#This Row],[Loan Amount]]</f>
        <v>1912.2811539944596</v>
      </c>
    </row>
    <row r="158" spans="1:21" x14ac:dyDescent="0.3">
      <c r="A158" s="2" t="s">
        <v>356</v>
      </c>
      <c r="B158" s="1">
        <v>44963</v>
      </c>
      <c r="C158" s="2" t="s">
        <v>357</v>
      </c>
      <c r="D158" s="3" t="s">
        <v>74</v>
      </c>
      <c r="E158" s="4">
        <v>13676</v>
      </c>
      <c r="F158" s="9">
        <f>Table1[[#This Row],[Interest Rate]]/100</f>
        <v>5.5E-2</v>
      </c>
      <c r="G158" s="2">
        <v>5.5</v>
      </c>
      <c r="H158" s="2">
        <v>36</v>
      </c>
      <c r="I158" s="3" t="s">
        <v>17</v>
      </c>
      <c r="J158" s="3" t="s">
        <v>71</v>
      </c>
      <c r="K158" s="3" t="s">
        <v>45</v>
      </c>
      <c r="L158" s="4">
        <v>81877</v>
      </c>
      <c r="M158" s="3" t="s">
        <v>27</v>
      </c>
      <c r="N158">
        <v>0.23</v>
      </c>
      <c r="O158">
        <v>0.67</v>
      </c>
      <c r="P158" s="8">
        <f>ABS(PMT(Table1[[#This Row],[Corrected Interested Rate]]/12,Table1[[#This Row],[Term (Months)]],-Table1[[#This Row],[Loan Amount]]))</f>
        <v>412.95915307574745</v>
      </c>
      <c r="Q158" s="8">
        <f ca="1">Table1[[#This Row],[Expected Monthly Payments]]*Table1[[#This Row],[Months on Book(age Loan)]]</f>
        <v>12801.73374534817</v>
      </c>
      <c r="R158" s="4">
        <v>14428.18</v>
      </c>
      <c r="S158" s="4">
        <v>0</v>
      </c>
      <c r="T158" s="2">
        <f ca="1">DATEDIF(Table1[[#This Row],[Issue Date]],TODAY(),"m")</f>
        <v>31</v>
      </c>
      <c r="U158" s="2">
        <f>Table1[[#This Row],[Total Payments Received]]+(Table1[[#This Row],[Loan Amount]]*'What-IF Analysis'!$B$8)-Table1[[#This Row],[Loan Amount]]</f>
        <v>4330.7266054239772</v>
      </c>
    </row>
    <row r="159" spans="1:21" x14ac:dyDescent="0.3">
      <c r="A159" s="2" t="s">
        <v>358</v>
      </c>
      <c r="B159" s="1">
        <v>44490</v>
      </c>
      <c r="C159" s="2" t="s">
        <v>359</v>
      </c>
      <c r="D159" s="3" t="s">
        <v>51</v>
      </c>
      <c r="E159" s="4">
        <v>11816</v>
      </c>
      <c r="F159" s="9">
        <f>Table1[[#This Row],[Interest Rate]]/100</f>
        <v>0.114</v>
      </c>
      <c r="G159" s="2">
        <v>11.4</v>
      </c>
      <c r="H159" s="2">
        <v>36</v>
      </c>
      <c r="I159" s="3" t="s">
        <v>24</v>
      </c>
      <c r="J159" s="3" t="s">
        <v>82</v>
      </c>
      <c r="K159" s="3" t="s">
        <v>19</v>
      </c>
      <c r="L159" s="4">
        <v>42226</v>
      </c>
      <c r="M159" s="3" t="s">
        <v>27</v>
      </c>
      <c r="N159">
        <v>0.2</v>
      </c>
      <c r="O159">
        <v>0.56000000000000005</v>
      </c>
      <c r="P159" s="8">
        <f>ABS(PMT(Table1[[#This Row],[Corrected Interested Rate]]/12,Table1[[#This Row],[Term (Months)]],-Table1[[#This Row],[Loan Amount]]))</f>
        <v>389.08277069764955</v>
      </c>
      <c r="Q159" s="8">
        <f ca="1">Table1[[#This Row],[Expected Monthly Payments]]*Table1[[#This Row],[Months on Book(age Loan)]]</f>
        <v>17897.807452091878</v>
      </c>
      <c r="R159" s="4">
        <v>3024.12</v>
      </c>
      <c r="S159" s="4">
        <v>0</v>
      </c>
      <c r="T159" s="2">
        <f ca="1">DATEDIF(Table1[[#This Row],[Issue Date]],TODAY(),"m")</f>
        <v>46</v>
      </c>
      <c r="U159" s="2">
        <f>Table1[[#This Row],[Total Payments Received]]+(Table1[[#This Row],[Loan Amount]]*'What-IF Analysis'!$B$8)-Table1[[#This Row],[Loan Amount]]</f>
        <v>-5700.032479548865</v>
      </c>
    </row>
    <row r="160" spans="1:21" x14ac:dyDescent="0.3">
      <c r="A160" s="2" t="s">
        <v>360</v>
      </c>
      <c r="B160" s="1">
        <v>44476</v>
      </c>
      <c r="C160" s="2" t="s">
        <v>361</v>
      </c>
      <c r="D160" s="3" t="s">
        <v>16</v>
      </c>
      <c r="E160" s="4">
        <v>33733</v>
      </c>
      <c r="F160" s="9">
        <f>Table1[[#This Row],[Interest Rate]]/100</f>
        <v>0.17699999999999999</v>
      </c>
      <c r="G160" s="2">
        <v>17.7</v>
      </c>
      <c r="H160" s="2">
        <v>60</v>
      </c>
      <c r="I160" s="3" t="s">
        <v>17</v>
      </c>
      <c r="J160" s="3" t="s">
        <v>55</v>
      </c>
      <c r="K160" s="3" t="s">
        <v>26</v>
      </c>
      <c r="L160" s="4">
        <v>123405</v>
      </c>
      <c r="M160" s="3" t="s">
        <v>20</v>
      </c>
      <c r="N160">
        <v>0.14000000000000001</v>
      </c>
      <c r="O160">
        <v>0.83</v>
      </c>
      <c r="P160" s="8">
        <f>ABS(PMT(Table1[[#This Row],[Corrected Interested Rate]]/12,Table1[[#This Row],[Term (Months)]],-Table1[[#This Row],[Loan Amount]]))</f>
        <v>851.10081223622603</v>
      </c>
      <c r="Q160" s="8">
        <f ca="1">Table1[[#This Row],[Expected Monthly Payments]]*Table1[[#This Row],[Months on Book(age Loan)]]</f>
        <v>40001.738175102626</v>
      </c>
      <c r="R160" s="4">
        <v>39703.74</v>
      </c>
      <c r="S160" s="4">
        <v>0</v>
      </c>
      <c r="T160" s="2">
        <f ca="1">DATEDIF(Table1[[#This Row],[Issue Date]],TODAY(),"m")</f>
        <v>47</v>
      </c>
      <c r="U160" s="2">
        <f>Table1[[#This Row],[Total Payments Received]]+(Table1[[#This Row],[Loan Amount]]*'What-IF Analysis'!$B$8)-Table1[[#This Row],[Loan Amount]]</f>
        <v>14797.525071714466</v>
      </c>
    </row>
    <row r="161" spans="1:21" x14ac:dyDescent="0.3">
      <c r="A161" s="2" t="s">
        <v>362</v>
      </c>
      <c r="B161" s="1">
        <v>45080</v>
      </c>
      <c r="C161" s="2" t="s">
        <v>363</v>
      </c>
      <c r="D161" s="3" t="s">
        <v>74</v>
      </c>
      <c r="E161" s="4">
        <v>21144</v>
      </c>
      <c r="F161" s="9">
        <f>Table1[[#This Row],[Interest Rate]]/100</f>
        <v>0.08</v>
      </c>
      <c r="G161" s="2">
        <v>8</v>
      </c>
      <c r="H161" s="2">
        <v>60</v>
      </c>
      <c r="I161" s="3" t="s">
        <v>24</v>
      </c>
      <c r="J161" s="3" t="s">
        <v>34</v>
      </c>
      <c r="K161" s="3" t="s">
        <v>19</v>
      </c>
      <c r="L161" s="4">
        <v>52588</v>
      </c>
      <c r="M161" s="3" t="s">
        <v>27</v>
      </c>
      <c r="N161">
        <v>0.14000000000000001</v>
      </c>
      <c r="O161">
        <v>0.89</v>
      </c>
      <c r="P161" s="8">
        <f>ABS(PMT(Table1[[#This Row],[Corrected Interested Rate]]/12,Table1[[#This Row],[Term (Months)]],-Table1[[#This Row],[Loan Amount]]))</f>
        <v>428.72408083421885</v>
      </c>
      <c r="Q161" s="8">
        <f ca="1">Table1[[#This Row],[Expected Monthly Payments]]*Table1[[#This Row],[Months on Book(age Loan)]]</f>
        <v>11575.55018252391</v>
      </c>
      <c r="R161" s="4">
        <v>5994.33</v>
      </c>
      <c r="S161" s="4">
        <v>0</v>
      </c>
      <c r="T161" s="2">
        <f ca="1">DATEDIF(Table1[[#This Row],[Issue Date]],TODAY(),"m")</f>
        <v>27</v>
      </c>
      <c r="U161" s="2">
        <f>Table1[[#This Row],[Total Payments Received]]+(Table1[[#This Row],[Loan Amount]]*'What-IF Analysis'!$B$8)-Table1[[#This Row],[Loan Amount]]</f>
        <v>-9617.0004017925858</v>
      </c>
    </row>
    <row r="162" spans="1:21" x14ac:dyDescent="0.3">
      <c r="A162" s="2" t="s">
        <v>364</v>
      </c>
      <c r="B162" s="1">
        <v>44394</v>
      </c>
      <c r="C162" s="2" t="s">
        <v>365</v>
      </c>
      <c r="D162" s="3" t="s">
        <v>23</v>
      </c>
      <c r="E162" s="4">
        <v>3050</v>
      </c>
      <c r="F162" s="9">
        <f>Table1[[#This Row],[Interest Rate]]/100</f>
        <v>0.18899999999999997</v>
      </c>
      <c r="G162" s="2">
        <v>18.899999999999999</v>
      </c>
      <c r="H162" s="2">
        <v>60</v>
      </c>
      <c r="I162" s="3" t="s">
        <v>24</v>
      </c>
      <c r="J162" s="3" t="s">
        <v>18</v>
      </c>
      <c r="K162" s="3" t="s">
        <v>30</v>
      </c>
      <c r="L162" s="4">
        <v>108976</v>
      </c>
      <c r="M162" s="3" t="s">
        <v>27</v>
      </c>
      <c r="N162">
        <v>0.18</v>
      </c>
      <c r="O162">
        <v>0.92</v>
      </c>
      <c r="P162" s="8">
        <f>ABS(PMT(Table1[[#This Row],[Corrected Interested Rate]]/12,Table1[[#This Row],[Term (Months)]],-Table1[[#This Row],[Loan Amount]]))</f>
        <v>78.950952852293611</v>
      </c>
      <c r="Q162" s="8">
        <f ca="1">Table1[[#This Row],[Expected Monthly Payments]]*Table1[[#This Row],[Months on Book(age Loan)]]</f>
        <v>3947.5476426146806</v>
      </c>
      <c r="R162" s="4">
        <v>344.54</v>
      </c>
      <c r="S162" s="4">
        <v>0</v>
      </c>
      <c r="T162" s="2">
        <f ca="1">DATEDIF(Table1[[#This Row],[Issue Date]],TODAY(),"m")</f>
        <v>50</v>
      </c>
      <c r="U162" s="2">
        <f>Table1[[#This Row],[Total Payments Received]]+(Table1[[#This Row],[Loan Amount]]*'What-IF Analysis'!$B$8)-Table1[[#This Row],[Loan Amount]]</f>
        <v>-1907.3781671144245</v>
      </c>
    </row>
    <row r="163" spans="1:21" x14ac:dyDescent="0.3">
      <c r="A163" s="2" t="s">
        <v>366</v>
      </c>
      <c r="B163" s="1">
        <v>45178</v>
      </c>
      <c r="C163" s="2" t="s">
        <v>367</v>
      </c>
      <c r="D163" s="3" t="s">
        <v>38</v>
      </c>
      <c r="E163" s="4">
        <v>34933</v>
      </c>
      <c r="F163" s="9">
        <f>Table1[[#This Row],[Interest Rate]]/100</f>
        <v>0.19899999999999998</v>
      </c>
      <c r="G163" s="2">
        <v>19.899999999999999</v>
      </c>
      <c r="H163" s="2">
        <v>36</v>
      </c>
      <c r="I163" s="3" t="s">
        <v>17</v>
      </c>
      <c r="J163" s="3" t="s">
        <v>25</v>
      </c>
      <c r="K163" s="3" t="s">
        <v>35</v>
      </c>
      <c r="L163" s="4">
        <v>61709</v>
      </c>
      <c r="M163" s="3" t="s">
        <v>27</v>
      </c>
      <c r="N163">
        <v>0.12</v>
      </c>
      <c r="O163">
        <v>0.72</v>
      </c>
      <c r="P163" s="8">
        <f>ABS(PMT(Table1[[#This Row],[Corrected Interested Rate]]/12,Table1[[#This Row],[Term (Months)]],-Table1[[#This Row],[Loan Amount]]))</f>
        <v>1296.4562126642586</v>
      </c>
      <c r="Q163" s="8">
        <f ca="1">Table1[[#This Row],[Expected Monthly Payments]]*Table1[[#This Row],[Months on Book(age Loan)]]</f>
        <v>31114.949103942206</v>
      </c>
      <c r="R163" s="4">
        <v>41884.67</v>
      </c>
      <c r="S163" s="4">
        <v>0</v>
      </c>
      <c r="T163" s="2">
        <f ca="1">DATEDIF(Table1[[#This Row],[Issue Date]],TODAY(),"m")</f>
        <v>24</v>
      </c>
      <c r="U163" s="2">
        <f>Table1[[#This Row],[Total Payments Received]]+(Table1[[#This Row],[Loan Amount]]*'What-IF Analysis'!$B$8)-Table1[[#This Row],[Loan Amount]]</f>
        <v>16092.454481374363</v>
      </c>
    </row>
    <row r="164" spans="1:21" x14ac:dyDescent="0.3">
      <c r="A164" s="2" t="s">
        <v>368</v>
      </c>
      <c r="B164" s="1">
        <v>44948</v>
      </c>
      <c r="C164" s="2" t="s">
        <v>369</v>
      </c>
      <c r="D164" s="3" t="s">
        <v>51</v>
      </c>
      <c r="E164" s="4">
        <v>25951</v>
      </c>
      <c r="F164" s="9">
        <f>Table1[[#This Row],[Interest Rate]]/100</f>
        <v>0.24600000000000002</v>
      </c>
      <c r="G164" s="2">
        <v>24.6</v>
      </c>
      <c r="H164" s="2">
        <v>36</v>
      </c>
      <c r="I164" s="3" t="s">
        <v>17</v>
      </c>
      <c r="J164" s="3" t="s">
        <v>25</v>
      </c>
      <c r="K164" s="3" t="s">
        <v>30</v>
      </c>
      <c r="L164" s="4">
        <v>77788</v>
      </c>
      <c r="M164" s="3" t="s">
        <v>31</v>
      </c>
      <c r="N164">
        <v>0.35</v>
      </c>
      <c r="O164">
        <v>0.82</v>
      </c>
      <c r="P164" s="8">
        <f>ABS(PMT(Table1[[#This Row],[Corrected Interested Rate]]/12,Table1[[#This Row],[Term (Months)]],-Table1[[#This Row],[Loan Amount]]))</f>
        <v>1026.3251174684822</v>
      </c>
      <c r="Q164" s="8">
        <f ca="1">Table1[[#This Row],[Expected Monthly Payments]]*Table1[[#This Row],[Months on Book(age Loan)]]</f>
        <v>31816.078641522949</v>
      </c>
      <c r="R164" s="4">
        <v>32334.95</v>
      </c>
      <c r="S164" s="4">
        <v>0</v>
      </c>
      <c r="T164" s="2">
        <f ca="1">DATEDIF(Table1[[#This Row],[Issue Date]],TODAY(),"m")</f>
        <v>31</v>
      </c>
      <c r="U164" s="2">
        <f>Table1[[#This Row],[Total Payments Received]]+(Table1[[#This Row],[Loan Amount]]*'What-IF Analysis'!$B$8)-Table1[[#This Row],[Loan Amount]]</f>
        <v>13174.448900070027</v>
      </c>
    </row>
    <row r="165" spans="1:21" x14ac:dyDescent="0.3">
      <c r="A165" s="2" t="s">
        <v>370</v>
      </c>
      <c r="B165" s="1">
        <v>44340</v>
      </c>
      <c r="C165" s="2" t="s">
        <v>371</v>
      </c>
      <c r="D165" s="3" t="s">
        <v>44</v>
      </c>
      <c r="E165" s="4">
        <v>33413</v>
      </c>
      <c r="F165" s="9">
        <f>Table1[[#This Row],[Interest Rate]]/100</f>
        <v>9.1999999999999998E-2</v>
      </c>
      <c r="G165" s="2">
        <v>9.1999999999999993</v>
      </c>
      <c r="H165" s="2">
        <v>36</v>
      </c>
      <c r="I165" s="3" t="s">
        <v>17</v>
      </c>
      <c r="J165" s="3" t="s">
        <v>25</v>
      </c>
      <c r="K165" s="3" t="s">
        <v>26</v>
      </c>
      <c r="L165" s="4">
        <v>118031</v>
      </c>
      <c r="M165" s="3" t="s">
        <v>31</v>
      </c>
      <c r="N165">
        <v>0.21</v>
      </c>
      <c r="O165">
        <v>0.88</v>
      </c>
      <c r="P165" s="8">
        <f>ABS(PMT(Table1[[#This Row],[Corrected Interested Rate]]/12,Table1[[#This Row],[Term (Months)]],-Table1[[#This Row],[Loan Amount]]))</f>
        <v>1065.6373658718728</v>
      </c>
      <c r="Q165" s="8">
        <f ca="1">Table1[[#This Row],[Expected Monthly Payments]]*Table1[[#This Row],[Months on Book(age Loan)]]</f>
        <v>54347.505659465511</v>
      </c>
      <c r="R165" s="4">
        <v>36487</v>
      </c>
      <c r="S165" s="4">
        <v>0</v>
      </c>
      <c r="T165" s="2">
        <f ca="1">DATEDIF(Table1[[#This Row],[Issue Date]],TODAY(),"m")</f>
        <v>51</v>
      </c>
      <c r="U165" s="2">
        <f>Table1[[#This Row],[Total Payments Received]]+(Table1[[#This Row],[Loan Amount]]*'What-IF Analysis'!$B$8)-Table1[[#This Row],[Loan Amount]]</f>
        <v>11817.051895805162</v>
      </c>
    </row>
    <row r="166" spans="1:21" x14ac:dyDescent="0.3">
      <c r="A166" s="2" t="s">
        <v>372</v>
      </c>
      <c r="B166" s="1">
        <v>44805</v>
      </c>
      <c r="C166" s="2" t="s">
        <v>373</v>
      </c>
      <c r="D166" s="3" t="s">
        <v>38</v>
      </c>
      <c r="E166" s="4">
        <v>35801</v>
      </c>
      <c r="F166" s="9">
        <f>Table1[[#This Row],[Interest Rate]]/100</f>
        <v>0.215</v>
      </c>
      <c r="G166" s="2">
        <v>21.5</v>
      </c>
      <c r="H166" s="2">
        <v>60</v>
      </c>
      <c r="I166" s="3" t="s">
        <v>24</v>
      </c>
      <c r="J166" s="3" t="s">
        <v>55</v>
      </c>
      <c r="K166" s="3" t="s">
        <v>19</v>
      </c>
      <c r="L166" s="4">
        <v>67019</v>
      </c>
      <c r="M166" s="3" t="s">
        <v>27</v>
      </c>
      <c r="N166">
        <v>0.21</v>
      </c>
      <c r="O166">
        <v>0.69</v>
      </c>
      <c r="P166" s="8">
        <f>ABS(PMT(Table1[[#This Row],[Corrected Interested Rate]]/12,Table1[[#This Row],[Term (Months)]],-Table1[[#This Row],[Loan Amount]]))</f>
        <v>978.63396412489783</v>
      </c>
      <c r="Q166" s="8">
        <f ca="1">Table1[[#This Row],[Expected Monthly Payments]]*Table1[[#This Row],[Months on Book(age Loan)]]</f>
        <v>35230.822708496322</v>
      </c>
      <c r="R166" s="4">
        <v>10056.99</v>
      </c>
      <c r="S166" s="4">
        <v>0</v>
      </c>
      <c r="T166" s="2">
        <f ca="1">DATEDIF(Table1[[#This Row],[Issue Date]],TODAY(),"m")</f>
        <v>36</v>
      </c>
      <c r="U166" s="2">
        <f>Table1[[#This Row],[Total Payments Received]]+(Table1[[#This Row],[Loan Amount]]*'What-IF Analysis'!$B$8)-Table1[[#This Row],[Loan Amount]]</f>
        <v>-16376.09927897164</v>
      </c>
    </row>
    <row r="167" spans="1:21" x14ac:dyDescent="0.3">
      <c r="A167" s="2" t="s">
        <v>374</v>
      </c>
      <c r="B167" s="1">
        <v>44383</v>
      </c>
      <c r="C167" s="2" t="s">
        <v>375</v>
      </c>
      <c r="D167" s="3" t="s">
        <v>44</v>
      </c>
      <c r="E167" s="4">
        <v>33913</v>
      </c>
      <c r="F167" s="9">
        <f>Table1[[#This Row],[Interest Rate]]/100</f>
        <v>0.154</v>
      </c>
      <c r="G167" s="2">
        <v>15.4</v>
      </c>
      <c r="H167" s="2">
        <v>36</v>
      </c>
      <c r="I167" s="3" t="s">
        <v>17</v>
      </c>
      <c r="J167" s="3" t="s">
        <v>34</v>
      </c>
      <c r="K167" s="3" t="s">
        <v>45</v>
      </c>
      <c r="L167" s="4">
        <v>74948</v>
      </c>
      <c r="M167" s="3" t="s">
        <v>20</v>
      </c>
      <c r="N167">
        <v>0.23</v>
      </c>
      <c r="O167">
        <v>0.64</v>
      </c>
      <c r="P167" s="8">
        <f>ABS(PMT(Table1[[#This Row],[Corrected Interested Rate]]/12,Table1[[#This Row],[Term (Months)]],-Table1[[#This Row],[Loan Amount]]))</f>
        <v>1182.2590836859179</v>
      </c>
      <c r="Q167" s="8">
        <f ca="1">Table1[[#This Row],[Expected Monthly Payments]]*Table1[[#This Row],[Months on Book(age Loan)]]</f>
        <v>59112.954184295893</v>
      </c>
      <c r="R167" s="4">
        <v>39135.599999999999</v>
      </c>
      <c r="S167" s="4">
        <v>0</v>
      </c>
      <c r="T167" s="2">
        <f ca="1">DATEDIF(Table1[[#This Row],[Issue Date]],TODAY(),"m")</f>
        <v>50</v>
      </c>
      <c r="U167" s="2">
        <f>Table1[[#This Row],[Total Payments Received]]+(Table1[[#This Row],[Loan Amount]]*'What-IF Analysis'!$B$8)-Table1[[#This Row],[Loan Amount]]</f>
        <v>14096.484983163449</v>
      </c>
    </row>
    <row r="168" spans="1:21" x14ac:dyDescent="0.3">
      <c r="A168" s="2" t="s">
        <v>376</v>
      </c>
      <c r="B168" s="1">
        <v>44660</v>
      </c>
      <c r="C168" s="2" t="s">
        <v>377</v>
      </c>
      <c r="D168" s="3" t="s">
        <v>48</v>
      </c>
      <c r="E168" s="4">
        <v>26280</v>
      </c>
      <c r="F168" s="9">
        <f>Table1[[#This Row],[Interest Rate]]/100</f>
        <v>0.125</v>
      </c>
      <c r="G168" s="2">
        <v>12.5</v>
      </c>
      <c r="H168" s="2">
        <v>60</v>
      </c>
      <c r="I168" s="3" t="s">
        <v>17</v>
      </c>
      <c r="J168" s="3" t="s">
        <v>25</v>
      </c>
      <c r="K168" s="3" t="s">
        <v>19</v>
      </c>
      <c r="L168" s="4">
        <v>95133</v>
      </c>
      <c r="M168" s="3" t="s">
        <v>27</v>
      </c>
      <c r="N168">
        <v>0.37</v>
      </c>
      <c r="O168">
        <v>0.92</v>
      </c>
      <c r="P168" s="8">
        <f>ABS(PMT(Table1[[#This Row],[Corrected Interested Rate]]/12,Table1[[#This Row],[Term (Months)]],-Table1[[#This Row],[Loan Amount]]))</f>
        <v>591.2458165639282</v>
      </c>
      <c r="Q168" s="8">
        <f ca="1">Table1[[#This Row],[Expected Monthly Payments]]*Table1[[#This Row],[Months on Book(age Loan)]]</f>
        <v>24241.078479121057</v>
      </c>
      <c r="R168" s="4">
        <v>29565</v>
      </c>
      <c r="S168" s="4">
        <v>0</v>
      </c>
      <c r="T168" s="2">
        <f ca="1">DATEDIF(Table1[[#This Row],[Issue Date]],TODAY(),"m")</f>
        <v>41</v>
      </c>
      <c r="U168" s="2">
        <f>Table1[[#This Row],[Total Payments Received]]+(Table1[[#This Row],[Loan Amount]]*'What-IF Analysis'!$B$8)-Table1[[#This Row],[Loan Amount]]</f>
        <v>10161.587071551781</v>
      </c>
    </row>
    <row r="169" spans="1:21" x14ac:dyDescent="0.3">
      <c r="A169" s="2" t="s">
        <v>378</v>
      </c>
      <c r="B169" s="1">
        <v>44856</v>
      </c>
      <c r="C169" s="2" t="s">
        <v>379</v>
      </c>
      <c r="D169" s="3" t="s">
        <v>63</v>
      </c>
      <c r="E169" s="4">
        <v>25557</v>
      </c>
      <c r="F169" s="9">
        <f>Table1[[#This Row],[Interest Rate]]/100</f>
        <v>7.400000000000001E-2</v>
      </c>
      <c r="G169" s="2">
        <v>7.4</v>
      </c>
      <c r="H169" s="2">
        <v>36</v>
      </c>
      <c r="I169" s="3" t="s">
        <v>24</v>
      </c>
      <c r="J169" s="3" t="s">
        <v>55</v>
      </c>
      <c r="K169" s="3" t="s">
        <v>26</v>
      </c>
      <c r="L169" s="4">
        <v>144444</v>
      </c>
      <c r="M169" s="3" t="s">
        <v>27</v>
      </c>
      <c r="N169">
        <v>0.45</v>
      </c>
      <c r="O169">
        <v>0.73</v>
      </c>
      <c r="P169" s="8">
        <f>ABS(PMT(Table1[[#This Row],[Corrected Interested Rate]]/12,Table1[[#This Row],[Term (Months)]],-Table1[[#This Row],[Loan Amount]]))</f>
        <v>793.80838813352102</v>
      </c>
      <c r="Q169" s="8">
        <f ca="1">Table1[[#This Row],[Expected Monthly Payments]]*Table1[[#This Row],[Months on Book(age Loan)]]</f>
        <v>26989.485196539714</v>
      </c>
      <c r="R169" s="4">
        <v>4065.82</v>
      </c>
      <c r="S169" s="4">
        <v>0</v>
      </c>
      <c r="T169" s="2">
        <f ca="1">DATEDIF(Table1[[#This Row],[Issue Date]],TODAY(),"m")</f>
        <v>34</v>
      </c>
      <c r="U169" s="2">
        <f>Table1[[#This Row],[Total Payments Received]]+(Table1[[#This Row],[Loan Amount]]*'What-IF Analysis'!$B$8)-Table1[[#This Row],[Loan Amount]]</f>
        <v>-14803.777572768309</v>
      </c>
    </row>
    <row r="170" spans="1:21" x14ac:dyDescent="0.3">
      <c r="A170" s="2" t="s">
        <v>380</v>
      </c>
      <c r="B170" s="1">
        <v>44960</v>
      </c>
      <c r="C170" s="2" t="s">
        <v>381</v>
      </c>
      <c r="D170" s="3" t="s">
        <v>54</v>
      </c>
      <c r="E170" s="4">
        <v>36400</v>
      </c>
      <c r="F170" s="9">
        <f>Table1[[#This Row],[Interest Rate]]/100</f>
        <v>0.19699999999999998</v>
      </c>
      <c r="G170" s="2">
        <v>19.7</v>
      </c>
      <c r="H170" s="2">
        <v>60</v>
      </c>
      <c r="I170" s="3" t="s">
        <v>24</v>
      </c>
      <c r="J170" s="3" t="s">
        <v>25</v>
      </c>
      <c r="K170" s="3" t="s">
        <v>45</v>
      </c>
      <c r="L170" s="4">
        <v>96458</v>
      </c>
      <c r="M170" s="3" t="s">
        <v>31</v>
      </c>
      <c r="N170">
        <v>0.4</v>
      </c>
      <c r="O170">
        <v>0.72</v>
      </c>
      <c r="P170" s="8">
        <f>ABS(PMT(Table1[[#This Row],[Corrected Interested Rate]]/12,Table1[[#This Row],[Term (Months)]],-Table1[[#This Row],[Loan Amount]]))</f>
        <v>958.31138532059413</v>
      </c>
      <c r="Q170" s="8">
        <f ca="1">Table1[[#This Row],[Expected Monthly Payments]]*Table1[[#This Row],[Months on Book(age Loan)]]</f>
        <v>29707.652944938418</v>
      </c>
      <c r="R170" s="4">
        <v>4839.3500000000004</v>
      </c>
      <c r="S170" s="4">
        <v>0</v>
      </c>
      <c r="T170" s="2">
        <f ca="1">DATEDIF(Table1[[#This Row],[Issue Date]],TODAY(),"m")</f>
        <v>31</v>
      </c>
      <c r="U170" s="2">
        <f>Table1[[#This Row],[Total Payments Received]]+(Table1[[#This Row],[Loan Amount]]*'What-IF Analysis'!$B$8)-Table1[[#This Row],[Loan Amount]]</f>
        <v>-22036.001240316407</v>
      </c>
    </row>
    <row r="171" spans="1:21" x14ac:dyDescent="0.3">
      <c r="A171" s="2" t="s">
        <v>382</v>
      </c>
      <c r="B171" s="1">
        <v>45151</v>
      </c>
      <c r="C171" s="2" t="s">
        <v>383</v>
      </c>
      <c r="D171" s="3" t="s">
        <v>38</v>
      </c>
      <c r="E171" s="4">
        <v>5494</v>
      </c>
      <c r="F171" s="9">
        <f>Table1[[#This Row],[Interest Rate]]/100</f>
        <v>9.6999999999999989E-2</v>
      </c>
      <c r="G171" s="2">
        <v>9.6999999999999993</v>
      </c>
      <c r="H171" s="2">
        <v>36</v>
      </c>
      <c r="I171" s="3" t="s">
        <v>17</v>
      </c>
      <c r="J171" s="3" t="s">
        <v>55</v>
      </c>
      <c r="K171" s="3" t="s">
        <v>30</v>
      </c>
      <c r="L171" s="4">
        <v>147603</v>
      </c>
      <c r="M171" s="3" t="s">
        <v>31</v>
      </c>
      <c r="N171">
        <v>0.39</v>
      </c>
      <c r="O171">
        <v>0.57999999999999996</v>
      </c>
      <c r="P171" s="8">
        <f>ABS(PMT(Table1[[#This Row],[Corrected Interested Rate]]/12,Table1[[#This Row],[Term (Months)]],-Table1[[#This Row],[Loan Amount]]))</f>
        <v>176.50311385245431</v>
      </c>
      <c r="Q171" s="8">
        <f ca="1">Table1[[#This Row],[Expected Monthly Payments]]*Table1[[#This Row],[Months on Book(age Loan)]]</f>
        <v>4412.5778463113575</v>
      </c>
      <c r="R171" s="4">
        <v>6026.92</v>
      </c>
      <c r="S171" s="4">
        <v>0</v>
      </c>
      <c r="T171" s="2">
        <f ca="1">DATEDIF(Table1[[#This Row],[Issue Date]],TODAY(),"m")</f>
        <v>25</v>
      </c>
      <c r="U171" s="2">
        <f>Table1[[#This Row],[Total Payments Received]]+(Table1[[#This Row],[Loan Amount]]*'What-IF Analysis'!$B$8)-Table1[[#This Row],[Loan Amount]]</f>
        <v>1970.5139638929022</v>
      </c>
    </row>
    <row r="172" spans="1:21" x14ac:dyDescent="0.3">
      <c r="A172" s="2" t="s">
        <v>384</v>
      </c>
      <c r="B172" s="1">
        <v>44599</v>
      </c>
      <c r="C172" s="2" t="s">
        <v>385</v>
      </c>
      <c r="D172" s="3" t="s">
        <v>23</v>
      </c>
      <c r="E172" s="4">
        <v>16152</v>
      </c>
      <c r="F172" s="9">
        <f>Table1[[#This Row],[Interest Rate]]/100</f>
        <v>0.124</v>
      </c>
      <c r="G172" s="2">
        <v>12.4</v>
      </c>
      <c r="H172" s="2">
        <v>36</v>
      </c>
      <c r="I172" s="3" t="s">
        <v>17</v>
      </c>
      <c r="J172" s="3" t="s">
        <v>55</v>
      </c>
      <c r="K172" s="3" t="s">
        <v>35</v>
      </c>
      <c r="L172" s="4">
        <v>57526</v>
      </c>
      <c r="M172" s="3" t="s">
        <v>31</v>
      </c>
      <c r="N172">
        <v>0.28999999999999998</v>
      </c>
      <c r="O172">
        <v>0.55000000000000004</v>
      </c>
      <c r="P172" s="8">
        <f>ABS(PMT(Table1[[#This Row],[Corrected Interested Rate]]/12,Table1[[#This Row],[Term (Months)]],-Table1[[#This Row],[Loan Amount]]))</f>
        <v>539.56856783457488</v>
      </c>
      <c r="Q172" s="8">
        <f ca="1">Table1[[#This Row],[Expected Monthly Payments]]*Table1[[#This Row],[Months on Book(age Loan)]]</f>
        <v>23201.44841688672</v>
      </c>
      <c r="R172" s="4">
        <v>18154.849999999999</v>
      </c>
      <c r="S172" s="4">
        <v>0</v>
      </c>
      <c r="T172" s="2">
        <f ca="1">DATEDIF(Table1[[#This Row],[Issue Date]],TODAY(),"m")</f>
        <v>43</v>
      </c>
      <c r="U172" s="2">
        <f>Table1[[#This Row],[Total Payments Received]]+(Table1[[#This Row],[Loan Amount]]*'What-IF Analysis'!$B$8)-Table1[[#This Row],[Loan Amount]]</f>
        <v>6229.2820540222347</v>
      </c>
    </row>
    <row r="173" spans="1:21" x14ac:dyDescent="0.3">
      <c r="A173" s="2" t="s">
        <v>386</v>
      </c>
      <c r="B173" s="1">
        <v>44343</v>
      </c>
      <c r="C173" s="2" t="s">
        <v>387</v>
      </c>
      <c r="D173" s="3" t="s">
        <v>44</v>
      </c>
      <c r="E173" s="4">
        <v>24895</v>
      </c>
      <c r="F173" s="9">
        <f>Table1[[#This Row],[Interest Rate]]/100</f>
        <v>6.3E-2</v>
      </c>
      <c r="G173" s="2">
        <v>6.3</v>
      </c>
      <c r="H173" s="2">
        <v>36</v>
      </c>
      <c r="I173" s="3" t="s">
        <v>24</v>
      </c>
      <c r="J173" s="3" t="s">
        <v>55</v>
      </c>
      <c r="K173" s="3" t="s">
        <v>35</v>
      </c>
      <c r="L173" s="4">
        <v>103493</v>
      </c>
      <c r="M173" s="3" t="s">
        <v>27</v>
      </c>
      <c r="N173">
        <v>0.38</v>
      </c>
      <c r="O173">
        <v>0.88</v>
      </c>
      <c r="P173" s="8">
        <f>ABS(PMT(Table1[[#This Row],[Corrected Interested Rate]]/12,Table1[[#This Row],[Term (Months)]],-Table1[[#This Row],[Loan Amount]]))</f>
        <v>760.74273466058753</v>
      </c>
      <c r="Q173" s="8">
        <f ca="1">Table1[[#This Row],[Expected Monthly Payments]]*Table1[[#This Row],[Months on Book(age Loan)]]</f>
        <v>38797.879467689963</v>
      </c>
      <c r="R173" s="4">
        <v>1971.07</v>
      </c>
      <c r="S173" s="4">
        <v>0</v>
      </c>
      <c r="T173" s="2">
        <f ca="1">DATEDIF(Table1[[#This Row],[Issue Date]],TODAY(),"m")</f>
        <v>51</v>
      </c>
      <c r="U173" s="2">
        <f>Table1[[#This Row],[Total Payments Received]]+(Table1[[#This Row],[Loan Amount]]*'What-IF Analysis'!$B$8)-Table1[[#This Row],[Loan Amount]]</f>
        <v>-16409.750580430686</v>
      </c>
    </row>
    <row r="174" spans="1:21" x14ac:dyDescent="0.3">
      <c r="A174" s="2" t="s">
        <v>388</v>
      </c>
      <c r="B174" s="1">
        <v>45060</v>
      </c>
      <c r="C174" s="2" t="s">
        <v>389</v>
      </c>
      <c r="D174" s="3" t="s">
        <v>74</v>
      </c>
      <c r="E174" s="4">
        <v>10155</v>
      </c>
      <c r="F174" s="9">
        <f>Table1[[#This Row],[Interest Rate]]/100</f>
        <v>0.21</v>
      </c>
      <c r="G174" s="2">
        <v>21</v>
      </c>
      <c r="H174" s="2">
        <v>60</v>
      </c>
      <c r="I174" s="3" t="s">
        <v>79</v>
      </c>
      <c r="J174" s="3" t="s">
        <v>82</v>
      </c>
      <c r="K174" s="3" t="s">
        <v>19</v>
      </c>
      <c r="L174" s="4">
        <v>82198</v>
      </c>
      <c r="M174" s="3" t="s">
        <v>27</v>
      </c>
      <c r="N174">
        <v>0.32</v>
      </c>
      <c r="O174">
        <v>0.78</v>
      </c>
      <c r="P174" s="8">
        <f>ABS(PMT(Table1[[#This Row],[Corrected Interested Rate]]/12,Table1[[#This Row],[Term (Months)]],-Table1[[#This Row],[Loan Amount]]))</f>
        <v>274.72686882702294</v>
      </c>
      <c r="Q174" s="8">
        <f ca="1">Table1[[#This Row],[Expected Monthly Payments]]*Table1[[#This Row],[Months on Book(age Loan)]]</f>
        <v>7692.3523271566428</v>
      </c>
      <c r="R174" s="4">
        <v>3338.92</v>
      </c>
      <c r="S174" s="4">
        <v>989.42</v>
      </c>
      <c r="T174" s="2">
        <f ca="1">DATEDIF(Table1[[#This Row],[Issue Date]],TODAY(),"m")</f>
        <v>28</v>
      </c>
      <c r="U174" s="2">
        <f>Table1[[#This Row],[Total Payments Received]]+(Table1[[#This Row],[Loan Amount]]*'What-IF Analysis'!$B$8)-Table1[[#This Row],[Loan Amount]]</f>
        <v>-4158.8599957531078</v>
      </c>
    </row>
    <row r="175" spans="1:21" x14ac:dyDescent="0.3">
      <c r="A175" s="2" t="s">
        <v>390</v>
      </c>
      <c r="B175" s="1">
        <v>44685</v>
      </c>
      <c r="C175" s="2" t="s">
        <v>391</v>
      </c>
      <c r="D175" s="3" t="s">
        <v>48</v>
      </c>
      <c r="E175" s="4">
        <v>32883</v>
      </c>
      <c r="F175" s="9">
        <f>Table1[[#This Row],[Interest Rate]]/100</f>
        <v>0.20300000000000001</v>
      </c>
      <c r="G175" s="2">
        <v>20.3</v>
      </c>
      <c r="H175" s="2">
        <v>60</v>
      </c>
      <c r="I175" s="3" t="s">
        <v>79</v>
      </c>
      <c r="J175" s="3" t="s">
        <v>71</v>
      </c>
      <c r="K175" s="3" t="s">
        <v>30</v>
      </c>
      <c r="L175" s="4">
        <v>144100</v>
      </c>
      <c r="M175" s="3" t="s">
        <v>20</v>
      </c>
      <c r="N175">
        <v>0.19</v>
      </c>
      <c r="O175">
        <v>0.65</v>
      </c>
      <c r="P175" s="8">
        <f>ABS(PMT(Table1[[#This Row],[Corrected Interested Rate]]/12,Table1[[#This Row],[Term (Months)]],-Table1[[#This Row],[Loan Amount]]))</f>
        <v>876.69644161522069</v>
      </c>
      <c r="Q175" s="8">
        <f ca="1">Table1[[#This Row],[Expected Monthly Payments]]*Table1[[#This Row],[Months on Book(age Loan)]]</f>
        <v>35067.857664608826</v>
      </c>
      <c r="R175" s="4">
        <v>7504.97</v>
      </c>
      <c r="S175" s="4">
        <v>9677.33</v>
      </c>
      <c r="T175" s="2">
        <f ca="1">DATEDIF(Table1[[#This Row],[Issue Date]],TODAY(),"m")</f>
        <v>40</v>
      </c>
      <c r="U175" s="2">
        <f>Table1[[#This Row],[Total Payments Received]]+(Table1[[#This Row],[Loan Amount]]*'What-IF Analysis'!$B$8)-Table1[[#This Row],[Loan Amount]]</f>
        <v>-16773.661176794627</v>
      </c>
    </row>
    <row r="176" spans="1:21" x14ac:dyDescent="0.3">
      <c r="A176" s="2" t="s">
        <v>392</v>
      </c>
      <c r="B176" s="1">
        <v>45125</v>
      </c>
      <c r="C176" s="2" t="s">
        <v>393</v>
      </c>
      <c r="D176" s="3" t="s">
        <v>23</v>
      </c>
      <c r="E176" s="4">
        <v>2828</v>
      </c>
      <c r="F176" s="9">
        <f>Table1[[#This Row],[Interest Rate]]/100</f>
        <v>0.19699999999999998</v>
      </c>
      <c r="G176" s="2">
        <v>19.7</v>
      </c>
      <c r="H176" s="2">
        <v>36</v>
      </c>
      <c r="I176" s="3" t="s">
        <v>24</v>
      </c>
      <c r="J176" s="3" t="s">
        <v>25</v>
      </c>
      <c r="K176" s="3" t="s">
        <v>26</v>
      </c>
      <c r="L176" s="4">
        <v>129534</v>
      </c>
      <c r="M176" s="3" t="s">
        <v>27</v>
      </c>
      <c r="N176">
        <v>0.18</v>
      </c>
      <c r="O176">
        <v>0.59</v>
      </c>
      <c r="P176" s="8">
        <f>ABS(PMT(Table1[[#This Row],[Corrected Interested Rate]]/12,Table1[[#This Row],[Term (Months)]],-Table1[[#This Row],[Loan Amount]]))</f>
        <v>104.66683043780874</v>
      </c>
      <c r="Q176" s="8">
        <f ca="1">Table1[[#This Row],[Expected Monthly Payments]]*Table1[[#This Row],[Months on Book(age Loan)]]</f>
        <v>2616.6707609452187</v>
      </c>
      <c r="R176" s="4">
        <v>938.87</v>
      </c>
      <c r="S176" s="4">
        <v>0</v>
      </c>
      <c r="T176" s="2">
        <f ca="1">DATEDIF(Table1[[#This Row],[Issue Date]],TODAY(),"m")</f>
        <v>25</v>
      </c>
      <c r="U176" s="2">
        <f>Table1[[#This Row],[Total Payments Received]]+(Table1[[#This Row],[Loan Amount]]*'What-IF Analysis'!$B$8)-Table1[[#This Row],[Loan Amount]]</f>
        <v>-1149.1380579015058</v>
      </c>
    </row>
    <row r="177" spans="1:21" x14ac:dyDescent="0.3">
      <c r="A177" s="2" t="s">
        <v>394</v>
      </c>
      <c r="B177" s="1">
        <v>44747</v>
      </c>
      <c r="C177" s="2" t="s">
        <v>395</v>
      </c>
      <c r="D177" s="3" t="s">
        <v>16</v>
      </c>
      <c r="E177" s="4">
        <v>33123</v>
      </c>
      <c r="F177" s="9">
        <f>Table1[[#This Row],[Interest Rate]]/100</f>
        <v>0.11</v>
      </c>
      <c r="G177" s="2">
        <v>11</v>
      </c>
      <c r="H177" s="2">
        <v>36</v>
      </c>
      <c r="I177" s="3" t="s">
        <v>17</v>
      </c>
      <c r="J177" s="3" t="s">
        <v>55</v>
      </c>
      <c r="K177" s="3" t="s">
        <v>35</v>
      </c>
      <c r="L177" s="4">
        <v>73395</v>
      </c>
      <c r="M177" s="3" t="s">
        <v>27</v>
      </c>
      <c r="N177">
        <v>0.22</v>
      </c>
      <c r="O177">
        <v>0.75</v>
      </c>
      <c r="P177" s="8">
        <f>ABS(PMT(Table1[[#This Row],[Corrected Interested Rate]]/12,Table1[[#This Row],[Term (Months)]],-Table1[[#This Row],[Loan Amount]]))</f>
        <v>1084.4045270664585</v>
      </c>
      <c r="Q177" s="8">
        <f ca="1">Table1[[#This Row],[Expected Monthly Payments]]*Table1[[#This Row],[Months on Book(age Loan)]]</f>
        <v>41207.372028525424</v>
      </c>
      <c r="R177" s="4">
        <v>36766.53</v>
      </c>
      <c r="S177" s="4">
        <v>0</v>
      </c>
      <c r="T177" s="2">
        <f ca="1">DATEDIF(Table1[[#This Row],[Issue Date]],TODAY(),"m")</f>
        <v>38</v>
      </c>
      <c r="U177" s="2">
        <f>Table1[[#This Row],[Total Payments Received]]+(Table1[[#This Row],[Loan Amount]]*'What-IF Analysis'!$B$8)-Table1[[#This Row],[Loan Amount]]</f>
        <v>12310.698705137351</v>
      </c>
    </row>
    <row r="178" spans="1:21" x14ac:dyDescent="0.3">
      <c r="A178" s="2" t="s">
        <v>396</v>
      </c>
      <c r="B178" s="1">
        <v>44534</v>
      </c>
      <c r="C178" s="2" t="s">
        <v>397</v>
      </c>
      <c r="D178" s="3" t="s">
        <v>54</v>
      </c>
      <c r="E178" s="4">
        <v>38573</v>
      </c>
      <c r="F178" s="9">
        <f>Table1[[#This Row],[Interest Rate]]/100</f>
        <v>8.5000000000000006E-2</v>
      </c>
      <c r="G178" s="2">
        <v>8.5</v>
      </c>
      <c r="H178" s="2">
        <v>36</v>
      </c>
      <c r="I178" s="3" t="s">
        <v>17</v>
      </c>
      <c r="J178" s="3" t="s">
        <v>55</v>
      </c>
      <c r="K178" s="3" t="s">
        <v>30</v>
      </c>
      <c r="L178" s="4">
        <v>54031</v>
      </c>
      <c r="M178" s="3" t="s">
        <v>31</v>
      </c>
      <c r="N178">
        <v>0.46</v>
      </c>
      <c r="O178">
        <v>0.76</v>
      </c>
      <c r="P178" s="8">
        <f>ABS(PMT(Table1[[#This Row],[Corrected Interested Rate]]/12,Table1[[#This Row],[Term (Months)]],-Table1[[#This Row],[Loan Amount]]))</f>
        <v>1217.6546210388794</v>
      </c>
      <c r="Q178" s="8">
        <f ca="1">Table1[[#This Row],[Expected Monthly Payments]]*Table1[[#This Row],[Months on Book(age Loan)]]</f>
        <v>54794.457946749571</v>
      </c>
      <c r="R178" s="4">
        <v>41851.699999999997</v>
      </c>
      <c r="S178" s="4">
        <v>0</v>
      </c>
      <c r="T178" s="2">
        <f ca="1">DATEDIF(Table1[[#This Row],[Issue Date]],TODAY(),"m")</f>
        <v>45</v>
      </c>
      <c r="U178" s="2">
        <f>Table1[[#This Row],[Total Payments Received]]+(Table1[[#This Row],[Loan Amount]]*'What-IF Analysis'!$B$8)-Table1[[#This Row],[Loan Amount]]</f>
        <v>13371.949357342717</v>
      </c>
    </row>
    <row r="179" spans="1:21" x14ac:dyDescent="0.3">
      <c r="A179" s="2" t="s">
        <v>398</v>
      </c>
      <c r="B179" s="1">
        <v>45068</v>
      </c>
      <c r="C179" s="2" t="s">
        <v>399</v>
      </c>
      <c r="D179" s="3" t="s">
        <v>48</v>
      </c>
      <c r="E179" s="4">
        <v>1806</v>
      </c>
      <c r="F179" s="9">
        <f>Table1[[#This Row],[Interest Rate]]/100</f>
        <v>0.17800000000000002</v>
      </c>
      <c r="G179" s="2">
        <v>17.8</v>
      </c>
      <c r="H179" s="2">
        <v>60</v>
      </c>
      <c r="I179" s="3" t="s">
        <v>17</v>
      </c>
      <c r="J179" s="3" t="s">
        <v>34</v>
      </c>
      <c r="K179" s="3" t="s">
        <v>19</v>
      </c>
      <c r="L179" s="4">
        <v>105542</v>
      </c>
      <c r="M179" s="3" t="s">
        <v>31</v>
      </c>
      <c r="N179">
        <v>0.32</v>
      </c>
      <c r="O179">
        <v>0.59</v>
      </c>
      <c r="P179" s="8">
        <f>ABS(PMT(Table1[[#This Row],[Corrected Interested Rate]]/12,Table1[[#This Row],[Term (Months)]],-Table1[[#This Row],[Loan Amount]]))</f>
        <v>45.664264545103372</v>
      </c>
      <c r="Q179" s="8">
        <f ca="1">Table1[[#This Row],[Expected Monthly Payments]]*Table1[[#This Row],[Months on Book(age Loan)]]</f>
        <v>1232.935142717791</v>
      </c>
      <c r="R179" s="4">
        <v>2127.4699999999998</v>
      </c>
      <c r="S179" s="4">
        <v>0</v>
      </c>
      <c r="T179" s="2">
        <f ca="1">DATEDIF(Table1[[#This Row],[Issue Date]],TODAY(),"m")</f>
        <v>27</v>
      </c>
      <c r="U179" s="2">
        <f>Table1[[#This Row],[Total Payments Received]]+(Table1[[#This Row],[Loan Amount]]*'What-IF Analysis'!$B$8)-Table1[[#This Row],[Loan Amount]]</f>
        <v>794.03911153814715</v>
      </c>
    </row>
    <row r="180" spans="1:21" x14ac:dyDescent="0.3">
      <c r="A180" s="2" t="s">
        <v>400</v>
      </c>
      <c r="B180" s="1">
        <v>44837</v>
      </c>
      <c r="C180" s="2" t="s">
        <v>401</v>
      </c>
      <c r="D180" s="3" t="s">
        <v>63</v>
      </c>
      <c r="E180" s="4">
        <v>30757</v>
      </c>
      <c r="F180" s="9">
        <f>Table1[[#This Row],[Interest Rate]]/100</f>
        <v>0.14899999999999999</v>
      </c>
      <c r="G180" s="2">
        <v>14.9</v>
      </c>
      <c r="H180" s="2">
        <v>36</v>
      </c>
      <c r="I180" s="3" t="s">
        <v>17</v>
      </c>
      <c r="J180" s="3" t="s">
        <v>71</v>
      </c>
      <c r="K180" s="3" t="s">
        <v>45</v>
      </c>
      <c r="L180" s="4">
        <v>67701</v>
      </c>
      <c r="M180" s="3" t="s">
        <v>31</v>
      </c>
      <c r="N180">
        <v>0.39</v>
      </c>
      <c r="O180">
        <v>0.88</v>
      </c>
      <c r="P180" s="8">
        <f>ABS(PMT(Table1[[#This Row],[Corrected Interested Rate]]/12,Table1[[#This Row],[Term (Months)]],-Table1[[#This Row],[Loan Amount]]))</f>
        <v>1064.6959416340383</v>
      </c>
      <c r="Q180" s="8">
        <f ca="1">Table1[[#This Row],[Expected Monthly Payments]]*Table1[[#This Row],[Months on Book(age Loan)]]</f>
        <v>37264.357957191336</v>
      </c>
      <c r="R180" s="4">
        <v>35339.79</v>
      </c>
      <c r="S180" s="4">
        <v>0</v>
      </c>
      <c r="T180" s="2">
        <f ca="1">DATEDIF(Table1[[#This Row],[Issue Date]],TODAY(),"m")</f>
        <v>35</v>
      </c>
      <c r="U180" s="2">
        <f>Table1[[#This Row],[Total Payments Received]]+(Table1[[#This Row],[Loan Amount]]*'What-IF Analysis'!$B$8)-Table1[[#This Row],[Loan Amount]]</f>
        <v>12630.856535757921</v>
      </c>
    </row>
    <row r="181" spans="1:21" x14ac:dyDescent="0.3">
      <c r="A181" s="2" t="s">
        <v>402</v>
      </c>
      <c r="B181" s="1">
        <v>44669</v>
      </c>
      <c r="C181" s="2" t="s">
        <v>403</v>
      </c>
      <c r="D181" s="3" t="s">
        <v>54</v>
      </c>
      <c r="E181" s="4">
        <v>35636</v>
      </c>
      <c r="F181" s="9">
        <f>Table1[[#This Row],[Interest Rate]]/100</f>
        <v>8.5999999999999993E-2</v>
      </c>
      <c r="G181" s="2">
        <v>8.6</v>
      </c>
      <c r="H181" s="2">
        <v>36</v>
      </c>
      <c r="I181" s="3" t="s">
        <v>24</v>
      </c>
      <c r="J181" s="3" t="s">
        <v>34</v>
      </c>
      <c r="K181" s="3" t="s">
        <v>19</v>
      </c>
      <c r="L181" s="4">
        <v>142599</v>
      </c>
      <c r="M181" s="3" t="s">
        <v>31</v>
      </c>
      <c r="N181">
        <v>0.24</v>
      </c>
      <c r="O181">
        <v>0.54</v>
      </c>
      <c r="P181" s="8">
        <f>ABS(PMT(Table1[[#This Row],[Corrected Interested Rate]]/12,Table1[[#This Row],[Term (Months)]],-Table1[[#This Row],[Loan Amount]]))</f>
        <v>1126.5927498911476</v>
      </c>
      <c r="Q181" s="8">
        <f ca="1">Table1[[#This Row],[Expected Monthly Payments]]*Table1[[#This Row],[Months on Book(age Loan)]]</f>
        <v>45063.709995645906</v>
      </c>
      <c r="R181" s="4">
        <v>13449.63</v>
      </c>
      <c r="S181" s="4">
        <v>0</v>
      </c>
      <c r="T181" s="2">
        <f ca="1">DATEDIF(Table1[[#This Row],[Issue Date]],TODAY(),"m")</f>
        <v>40</v>
      </c>
      <c r="U181" s="2">
        <f>Table1[[#This Row],[Total Payments Received]]+(Table1[[#This Row],[Loan Amount]]*'What-IF Analysis'!$B$8)-Table1[[#This Row],[Loan Amount]]</f>
        <v>-12861.634197799882</v>
      </c>
    </row>
    <row r="182" spans="1:21" x14ac:dyDescent="0.3">
      <c r="A182" s="2" t="s">
        <v>404</v>
      </c>
      <c r="B182" s="1">
        <v>44347</v>
      </c>
      <c r="C182" s="2" t="s">
        <v>405</v>
      </c>
      <c r="D182" s="3" t="s">
        <v>44</v>
      </c>
      <c r="E182" s="4">
        <v>15561</v>
      </c>
      <c r="F182" s="9">
        <f>Table1[[#This Row],[Interest Rate]]/100</f>
        <v>0.187</v>
      </c>
      <c r="G182" s="2">
        <v>18.7</v>
      </c>
      <c r="H182" s="2">
        <v>36</v>
      </c>
      <c r="I182" s="3" t="s">
        <v>17</v>
      </c>
      <c r="J182" s="3" t="s">
        <v>18</v>
      </c>
      <c r="K182" s="3" t="s">
        <v>19</v>
      </c>
      <c r="L182" s="4">
        <v>55939</v>
      </c>
      <c r="M182" s="3" t="s">
        <v>31</v>
      </c>
      <c r="N182">
        <v>0.26</v>
      </c>
      <c r="O182">
        <v>0.66</v>
      </c>
      <c r="P182" s="8">
        <f>ABS(PMT(Table1[[#This Row],[Corrected Interested Rate]]/12,Table1[[#This Row],[Term (Months)]],-Table1[[#This Row],[Loan Amount]]))</f>
        <v>568.04680902874043</v>
      </c>
      <c r="Q182" s="8">
        <f ca="1">Table1[[#This Row],[Expected Monthly Payments]]*Table1[[#This Row],[Months on Book(age Loan)]]</f>
        <v>28970.387260465763</v>
      </c>
      <c r="R182" s="4">
        <v>18470.91</v>
      </c>
      <c r="S182" s="4">
        <v>0</v>
      </c>
      <c r="T182" s="2">
        <f ca="1">DATEDIF(Table1[[#This Row],[Issue Date]],TODAY(),"m")</f>
        <v>51</v>
      </c>
      <c r="U182" s="2">
        <f>Table1[[#This Row],[Total Payments Received]]+(Table1[[#This Row],[Loan Amount]]*'What-IF Analysis'!$B$8)-Table1[[#This Row],[Loan Amount]]</f>
        <v>6981.697344764736</v>
      </c>
    </row>
    <row r="183" spans="1:21" x14ac:dyDescent="0.3">
      <c r="A183" s="2" t="s">
        <v>406</v>
      </c>
      <c r="B183" s="1">
        <v>44459</v>
      </c>
      <c r="C183" s="2" t="s">
        <v>407</v>
      </c>
      <c r="D183" s="3" t="s">
        <v>23</v>
      </c>
      <c r="E183" s="4">
        <v>25262</v>
      </c>
      <c r="F183" s="9">
        <f>Table1[[#This Row],[Interest Rate]]/100</f>
        <v>0.248</v>
      </c>
      <c r="G183" s="2">
        <v>24.8</v>
      </c>
      <c r="H183" s="2">
        <v>36</v>
      </c>
      <c r="I183" s="3" t="s">
        <v>17</v>
      </c>
      <c r="J183" s="3" t="s">
        <v>18</v>
      </c>
      <c r="K183" s="3" t="s">
        <v>30</v>
      </c>
      <c r="L183" s="4">
        <v>79145</v>
      </c>
      <c r="M183" s="3" t="s">
        <v>20</v>
      </c>
      <c r="N183">
        <v>0.15</v>
      </c>
      <c r="O183">
        <v>0.81</v>
      </c>
      <c r="P183" s="8">
        <f>ABS(PMT(Table1[[#This Row],[Corrected Interested Rate]]/12,Table1[[#This Row],[Term (Months)]],-Table1[[#This Row],[Loan Amount]]))</f>
        <v>1001.7425021232947</v>
      </c>
      <c r="Q183" s="8">
        <f ca="1">Table1[[#This Row],[Expected Monthly Payments]]*Table1[[#This Row],[Months on Book(age Loan)]]</f>
        <v>47081.897599794851</v>
      </c>
      <c r="R183" s="4">
        <v>31526.98</v>
      </c>
      <c r="S183" s="4">
        <v>0</v>
      </c>
      <c r="T183" s="2">
        <f ca="1">DATEDIF(Table1[[#This Row],[Issue Date]],TODAY(),"m")</f>
        <v>47</v>
      </c>
      <c r="U183" s="2">
        <f>Table1[[#This Row],[Total Payments Received]]+(Table1[[#This Row],[Loan Amount]]*'What-IF Analysis'!$B$8)-Table1[[#This Row],[Loan Amount]]</f>
        <v>12875.190905690295</v>
      </c>
    </row>
    <row r="184" spans="1:21" x14ac:dyDescent="0.3">
      <c r="A184" s="2" t="s">
        <v>408</v>
      </c>
      <c r="B184" s="1">
        <v>44340</v>
      </c>
      <c r="C184" s="2" t="s">
        <v>409</v>
      </c>
      <c r="D184" s="3" t="s">
        <v>16</v>
      </c>
      <c r="E184" s="4">
        <v>15899</v>
      </c>
      <c r="F184" s="9">
        <f>Table1[[#This Row],[Interest Rate]]/100</f>
        <v>0.19899999999999998</v>
      </c>
      <c r="G184" s="2">
        <v>19.899999999999999</v>
      </c>
      <c r="H184" s="2">
        <v>60</v>
      </c>
      <c r="I184" s="3" t="s">
        <v>313</v>
      </c>
      <c r="J184" s="3" t="s">
        <v>82</v>
      </c>
      <c r="K184" s="3" t="s">
        <v>35</v>
      </c>
      <c r="L184" s="4">
        <v>50324</v>
      </c>
      <c r="M184" s="3" t="s">
        <v>20</v>
      </c>
      <c r="N184">
        <v>0.17</v>
      </c>
      <c r="O184">
        <v>0.62</v>
      </c>
      <c r="P184" s="8">
        <f>ABS(PMT(Table1[[#This Row],[Corrected Interested Rate]]/12,Table1[[#This Row],[Term (Months)]],-Table1[[#This Row],[Loan Amount]]))</f>
        <v>420.34210091614051</v>
      </c>
      <c r="Q184" s="8">
        <f ca="1">Table1[[#This Row],[Expected Monthly Payments]]*Table1[[#This Row],[Months on Book(age Loan)]]</f>
        <v>21437.447146723167</v>
      </c>
      <c r="R184" s="4">
        <v>0</v>
      </c>
      <c r="S184" s="4">
        <v>0</v>
      </c>
      <c r="T184" s="2">
        <f ca="1">DATEDIF(Table1[[#This Row],[Issue Date]],TODAY(),"m")</f>
        <v>51</v>
      </c>
      <c r="U184" s="2">
        <f>Table1[[#This Row],[Total Payments Received]]+(Table1[[#This Row],[Loan Amount]]*'What-IF Analysis'!$B$8)-Table1[[#This Row],[Loan Amount]]</f>
        <v>-11738.76948818106</v>
      </c>
    </row>
    <row r="185" spans="1:21" x14ac:dyDescent="0.3">
      <c r="A185" s="2" t="s">
        <v>410</v>
      </c>
      <c r="B185" s="1">
        <v>44542</v>
      </c>
      <c r="C185" s="2" t="s">
        <v>411</v>
      </c>
      <c r="D185" s="3" t="s">
        <v>70</v>
      </c>
      <c r="E185" s="4">
        <v>16934</v>
      </c>
      <c r="F185" s="9">
        <f>Table1[[#This Row],[Interest Rate]]/100</f>
        <v>0.19800000000000001</v>
      </c>
      <c r="G185" s="2">
        <v>19.8</v>
      </c>
      <c r="H185" s="2">
        <v>60</v>
      </c>
      <c r="I185" s="3" t="s">
        <v>17</v>
      </c>
      <c r="J185" s="3" t="s">
        <v>25</v>
      </c>
      <c r="K185" s="3" t="s">
        <v>30</v>
      </c>
      <c r="L185" s="4">
        <v>52867</v>
      </c>
      <c r="M185" s="3" t="s">
        <v>20</v>
      </c>
      <c r="N185">
        <v>0.43</v>
      </c>
      <c r="O185">
        <v>0.87</v>
      </c>
      <c r="P185" s="8">
        <f>ABS(PMT(Table1[[#This Row],[Corrected Interested Rate]]/12,Table1[[#This Row],[Term (Months)]],-Table1[[#This Row],[Loan Amount]]))</f>
        <v>446.76504141025913</v>
      </c>
      <c r="Q185" s="8">
        <f ca="1">Table1[[#This Row],[Expected Monthly Payments]]*Table1[[#This Row],[Months on Book(age Loan)]]</f>
        <v>20104.42686346166</v>
      </c>
      <c r="R185" s="4">
        <v>20286.93</v>
      </c>
      <c r="S185" s="4">
        <v>0</v>
      </c>
      <c r="T185" s="2">
        <f ca="1">DATEDIF(Table1[[#This Row],[Issue Date]],TODAY(),"m")</f>
        <v>45</v>
      </c>
      <c r="U185" s="2">
        <f>Table1[[#This Row],[Total Payments Received]]+(Table1[[#This Row],[Loan Amount]]*'What-IF Analysis'!$B$8)-Table1[[#This Row],[Loan Amount]]</f>
        <v>7783.9850026506028</v>
      </c>
    </row>
    <row r="186" spans="1:21" x14ac:dyDescent="0.3">
      <c r="A186" s="2" t="s">
        <v>412</v>
      </c>
      <c r="B186" s="1">
        <v>44820</v>
      </c>
      <c r="C186" s="2" t="s">
        <v>413</v>
      </c>
      <c r="D186" s="3" t="s">
        <v>63</v>
      </c>
      <c r="E186" s="4">
        <v>39197</v>
      </c>
      <c r="F186" s="9">
        <f>Table1[[#This Row],[Interest Rate]]/100</f>
        <v>0.24</v>
      </c>
      <c r="G186" s="2">
        <v>24</v>
      </c>
      <c r="H186" s="2">
        <v>36</v>
      </c>
      <c r="I186" s="3" t="s">
        <v>17</v>
      </c>
      <c r="J186" s="3" t="s">
        <v>18</v>
      </c>
      <c r="K186" s="3" t="s">
        <v>45</v>
      </c>
      <c r="L186" s="4">
        <v>30203</v>
      </c>
      <c r="M186" s="3" t="s">
        <v>31</v>
      </c>
      <c r="N186">
        <v>0.33</v>
      </c>
      <c r="O186">
        <v>0.83</v>
      </c>
      <c r="P186" s="8">
        <f>ABS(PMT(Table1[[#This Row],[Corrected Interested Rate]]/12,Table1[[#This Row],[Term (Months)]],-Table1[[#This Row],[Loan Amount]]))</f>
        <v>1537.8101232758943</v>
      </c>
      <c r="Q186" s="8">
        <f ca="1">Table1[[#This Row],[Expected Monthly Payments]]*Table1[[#This Row],[Months on Book(age Loan)]]</f>
        <v>55361.164437932195</v>
      </c>
      <c r="R186" s="4">
        <v>48604.28</v>
      </c>
      <c r="S186" s="4">
        <v>0</v>
      </c>
      <c r="T186" s="2">
        <f ca="1">DATEDIF(Table1[[#This Row],[Issue Date]],TODAY(),"m")</f>
        <v>36</v>
      </c>
      <c r="U186" s="2">
        <f>Table1[[#This Row],[Total Payments Received]]+(Table1[[#This Row],[Loan Amount]]*'What-IF Analysis'!$B$8)-Table1[[#This Row],[Loan Amount]]</f>
        <v>19663.809050365868</v>
      </c>
    </row>
    <row r="187" spans="1:21" x14ac:dyDescent="0.3">
      <c r="A187" s="2" t="s">
        <v>414</v>
      </c>
      <c r="B187" s="1">
        <v>45213</v>
      </c>
      <c r="C187" s="2" t="s">
        <v>415</v>
      </c>
      <c r="D187" s="3" t="s">
        <v>51</v>
      </c>
      <c r="E187" s="4">
        <v>37332</v>
      </c>
      <c r="F187" s="9">
        <f>Table1[[#This Row],[Interest Rate]]/100</f>
        <v>9.0999999999999998E-2</v>
      </c>
      <c r="G187" s="2">
        <v>9.1</v>
      </c>
      <c r="H187" s="2">
        <v>36</v>
      </c>
      <c r="I187" s="3" t="s">
        <v>17</v>
      </c>
      <c r="J187" s="3" t="s">
        <v>55</v>
      </c>
      <c r="K187" s="3" t="s">
        <v>30</v>
      </c>
      <c r="L187" s="4">
        <v>46544</v>
      </c>
      <c r="M187" s="3" t="s">
        <v>31</v>
      </c>
      <c r="N187">
        <v>0.24</v>
      </c>
      <c r="O187">
        <v>0.86</v>
      </c>
      <c r="P187" s="8">
        <f>ABS(PMT(Table1[[#This Row],[Corrected Interested Rate]]/12,Table1[[#This Row],[Term (Months)]],-Table1[[#This Row],[Loan Amount]]))</f>
        <v>1188.8858616095354</v>
      </c>
      <c r="Q187" s="8">
        <f ca="1">Table1[[#This Row],[Expected Monthly Payments]]*Table1[[#This Row],[Months on Book(age Loan)]]</f>
        <v>27344.374817019314</v>
      </c>
      <c r="R187" s="4">
        <v>40729.21</v>
      </c>
      <c r="S187" s="4">
        <v>0</v>
      </c>
      <c r="T187" s="2">
        <f ca="1">DATEDIF(Table1[[#This Row],[Issue Date]],TODAY(),"m")</f>
        <v>23</v>
      </c>
      <c r="U187" s="2">
        <f>Table1[[#This Row],[Total Payments Received]]+(Table1[[#This Row],[Loan Amount]]*'What-IF Analysis'!$B$8)-Table1[[#This Row],[Loan Amount]]</f>
        <v>13165.731634519441</v>
      </c>
    </row>
    <row r="188" spans="1:21" x14ac:dyDescent="0.3">
      <c r="A188" s="2" t="s">
        <v>416</v>
      </c>
      <c r="B188" s="1">
        <v>45077</v>
      </c>
      <c r="C188" s="2" t="s">
        <v>417</v>
      </c>
      <c r="D188" s="3" t="s">
        <v>44</v>
      </c>
      <c r="E188" s="4">
        <v>35157</v>
      </c>
      <c r="F188" s="9">
        <f>Table1[[#This Row],[Interest Rate]]/100</f>
        <v>0.16300000000000001</v>
      </c>
      <c r="G188" s="2">
        <v>16.3</v>
      </c>
      <c r="H188" s="2">
        <v>60</v>
      </c>
      <c r="I188" s="3" t="s">
        <v>24</v>
      </c>
      <c r="J188" s="3" t="s">
        <v>82</v>
      </c>
      <c r="K188" s="3" t="s">
        <v>26</v>
      </c>
      <c r="L188" s="4">
        <v>45899</v>
      </c>
      <c r="M188" s="3" t="s">
        <v>31</v>
      </c>
      <c r="N188">
        <v>0.42</v>
      </c>
      <c r="O188">
        <v>0.55000000000000004</v>
      </c>
      <c r="P188" s="8">
        <f>ABS(PMT(Table1[[#This Row],[Corrected Interested Rate]]/12,Table1[[#This Row],[Term (Months)]],-Table1[[#This Row],[Loan Amount]]))</f>
        <v>860.56405325835942</v>
      </c>
      <c r="Q188" s="8">
        <f ca="1">Table1[[#This Row],[Expected Monthly Payments]]*Table1[[#This Row],[Months on Book(age Loan)]]</f>
        <v>23235.229437975704</v>
      </c>
      <c r="R188" s="4">
        <v>12505.08</v>
      </c>
      <c r="S188" s="4">
        <v>0</v>
      </c>
      <c r="T188" s="2">
        <f ca="1">DATEDIF(Table1[[#This Row],[Issue Date]],TODAY(),"m")</f>
        <v>27</v>
      </c>
      <c r="U188" s="2">
        <f>Table1[[#This Row],[Total Payments Received]]+(Table1[[#This Row],[Loan Amount]]*'What-IF Analysis'!$B$8)-Table1[[#This Row],[Loan Amount]]</f>
        <v>-13452.522295489121</v>
      </c>
    </row>
    <row r="189" spans="1:21" x14ac:dyDescent="0.3">
      <c r="A189" s="2" t="s">
        <v>418</v>
      </c>
      <c r="B189" s="1">
        <v>44198</v>
      </c>
      <c r="C189" s="2" t="s">
        <v>419</v>
      </c>
      <c r="D189" s="3" t="s">
        <v>70</v>
      </c>
      <c r="E189" s="4">
        <v>12593</v>
      </c>
      <c r="F189" s="9">
        <f>Table1[[#This Row],[Interest Rate]]/100</f>
        <v>0.24600000000000002</v>
      </c>
      <c r="G189" s="2">
        <v>24.6</v>
      </c>
      <c r="H189" s="2">
        <v>60</v>
      </c>
      <c r="I189" s="3" t="s">
        <v>24</v>
      </c>
      <c r="J189" s="3" t="s">
        <v>71</v>
      </c>
      <c r="K189" s="3" t="s">
        <v>19</v>
      </c>
      <c r="L189" s="4">
        <v>59063</v>
      </c>
      <c r="M189" s="3" t="s">
        <v>20</v>
      </c>
      <c r="N189">
        <v>0.2</v>
      </c>
      <c r="O189">
        <v>0.56000000000000005</v>
      </c>
      <c r="P189" s="8">
        <f>ABS(PMT(Table1[[#This Row],[Corrected Interested Rate]]/12,Table1[[#This Row],[Term (Months)]],-Table1[[#This Row],[Loan Amount]]))</f>
        <v>366.67392656399369</v>
      </c>
      <c r="Q189" s="8">
        <f ca="1">Table1[[#This Row],[Expected Monthly Payments]]*Table1[[#This Row],[Months on Book(age Loan)]]</f>
        <v>20533.739887583648</v>
      </c>
      <c r="R189" s="4">
        <v>3295.91</v>
      </c>
      <c r="S189" s="4">
        <v>0</v>
      </c>
      <c r="T189" s="2">
        <f ca="1">DATEDIF(Table1[[#This Row],[Issue Date]],TODAY(),"m")</f>
        <v>56</v>
      </c>
      <c r="U189" s="2">
        <f>Table1[[#This Row],[Total Payments Received]]+(Table1[[#This Row],[Loan Amount]]*'What-IF Analysis'!$B$8)-Table1[[#This Row],[Loan Amount]]</f>
        <v>-6001.9278617940809</v>
      </c>
    </row>
    <row r="190" spans="1:21" x14ac:dyDescent="0.3">
      <c r="A190" s="2" t="s">
        <v>420</v>
      </c>
      <c r="B190" s="1">
        <v>45093</v>
      </c>
      <c r="C190" s="2" t="s">
        <v>421</v>
      </c>
      <c r="D190" s="3" t="s">
        <v>38</v>
      </c>
      <c r="E190" s="4">
        <v>18320</v>
      </c>
      <c r="F190" s="9">
        <f>Table1[[#This Row],[Interest Rate]]/100</f>
        <v>8.3000000000000004E-2</v>
      </c>
      <c r="G190" s="2">
        <v>8.3000000000000007</v>
      </c>
      <c r="H190" s="2">
        <v>36</v>
      </c>
      <c r="I190" s="3" t="s">
        <v>17</v>
      </c>
      <c r="J190" s="3" t="s">
        <v>25</v>
      </c>
      <c r="K190" s="3" t="s">
        <v>35</v>
      </c>
      <c r="L190" s="4">
        <v>120880</v>
      </c>
      <c r="M190" s="3" t="s">
        <v>31</v>
      </c>
      <c r="N190">
        <v>0.49</v>
      </c>
      <c r="O190">
        <v>0.63</v>
      </c>
      <c r="P190" s="8">
        <f>ABS(PMT(Table1[[#This Row],[Corrected Interested Rate]]/12,Table1[[#This Row],[Term (Months)]],-Table1[[#This Row],[Loan Amount]]))</f>
        <v>576.62100645435839</v>
      </c>
      <c r="Q190" s="8">
        <f ca="1">Table1[[#This Row],[Expected Monthly Payments]]*Table1[[#This Row],[Months on Book(age Loan)]]</f>
        <v>15568.767174267676</v>
      </c>
      <c r="R190" s="4">
        <v>19840.560000000001</v>
      </c>
      <c r="S190" s="4">
        <v>0</v>
      </c>
      <c r="T190" s="2">
        <f ca="1">DATEDIF(Table1[[#This Row],[Issue Date]],TODAY(),"m")</f>
        <v>27</v>
      </c>
      <c r="U190" s="2">
        <f>Table1[[#This Row],[Total Payments Received]]+(Table1[[#This Row],[Loan Amount]]*'What-IF Analysis'!$B$8)-Table1[[#This Row],[Loan Amount]]</f>
        <v>6314.2843208077866</v>
      </c>
    </row>
    <row r="191" spans="1:21" x14ac:dyDescent="0.3">
      <c r="A191" s="2" t="s">
        <v>422</v>
      </c>
      <c r="B191" s="1">
        <v>44450</v>
      </c>
      <c r="C191" s="2" t="s">
        <v>423</v>
      </c>
      <c r="D191" s="3" t="s">
        <v>16</v>
      </c>
      <c r="E191" s="4">
        <v>28376</v>
      </c>
      <c r="F191" s="9">
        <f>Table1[[#This Row],[Interest Rate]]/100</f>
        <v>0.19</v>
      </c>
      <c r="G191" s="2">
        <v>19</v>
      </c>
      <c r="H191" s="2">
        <v>60</v>
      </c>
      <c r="I191" s="3" t="s">
        <v>17</v>
      </c>
      <c r="J191" s="3" t="s">
        <v>55</v>
      </c>
      <c r="K191" s="3" t="s">
        <v>45</v>
      </c>
      <c r="L191" s="4">
        <v>33748</v>
      </c>
      <c r="M191" s="3" t="s">
        <v>20</v>
      </c>
      <c r="N191">
        <v>0.24</v>
      </c>
      <c r="O191">
        <v>0.73</v>
      </c>
      <c r="P191" s="8">
        <f>ABS(PMT(Table1[[#This Row],[Corrected Interested Rate]]/12,Table1[[#This Row],[Term (Months)]],-Table1[[#This Row],[Loan Amount]]))</f>
        <v>736.08907921154696</v>
      </c>
      <c r="Q191" s="8">
        <f ca="1">Table1[[#This Row],[Expected Monthly Payments]]*Table1[[#This Row],[Months on Book(age Loan)]]</f>
        <v>35332.275802154254</v>
      </c>
      <c r="R191" s="4">
        <v>33767.440000000002</v>
      </c>
      <c r="S191" s="4">
        <v>0</v>
      </c>
      <c r="T191" s="2">
        <f ca="1">DATEDIF(Table1[[#This Row],[Issue Date]],TODAY(),"m")</f>
        <v>48</v>
      </c>
      <c r="U191" s="2">
        <f>Table1[[#This Row],[Total Payments Received]]+(Table1[[#This Row],[Loan Amount]]*'What-IF Analysis'!$B$8)-Table1[[#This Row],[Loan Amount]]</f>
        <v>12816.479373757735</v>
      </c>
    </row>
    <row r="192" spans="1:21" x14ac:dyDescent="0.3">
      <c r="A192" s="2" t="s">
        <v>424</v>
      </c>
      <c r="B192" s="1">
        <v>44649</v>
      </c>
      <c r="C192" s="2" t="s">
        <v>425</v>
      </c>
      <c r="D192" s="3" t="s">
        <v>74</v>
      </c>
      <c r="E192" s="4">
        <v>15199</v>
      </c>
      <c r="F192" s="9">
        <f>Table1[[#This Row],[Interest Rate]]/100</f>
        <v>0.16699999999999998</v>
      </c>
      <c r="G192" s="2">
        <v>16.7</v>
      </c>
      <c r="H192" s="2">
        <v>60</v>
      </c>
      <c r="I192" s="3" t="s">
        <v>24</v>
      </c>
      <c r="J192" s="3" t="s">
        <v>55</v>
      </c>
      <c r="K192" s="3" t="s">
        <v>19</v>
      </c>
      <c r="L192" s="4">
        <v>135022</v>
      </c>
      <c r="M192" s="3" t="s">
        <v>31</v>
      </c>
      <c r="N192">
        <v>0.23</v>
      </c>
      <c r="O192">
        <v>0.84</v>
      </c>
      <c r="P192" s="8">
        <f>ABS(PMT(Table1[[#This Row],[Corrected Interested Rate]]/12,Table1[[#This Row],[Term (Months)]],-Table1[[#This Row],[Loan Amount]]))</f>
        <v>375.28690634015214</v>
      </c>
      <c r="Q192" s="8">
        <f ca="1">Table1[[#This Row],[Expected Monthly Payments]]*Table1[[#This Row],[Months on Book(age Loan)]]</f>
        <v>15386.763159946238</v>
      </c>
      <c r="R192" s="4">
        <v>3413</v>
      </c>
      <c r="S192" s="4">
        <v>0</v>
      </c>
      <c r="T192" s="2">
        <f ca="1">DATEDIF(Table1[[#This Row],[Issue Date]],TODAY(),"m")</f>
        <v>41</v>
      </c>
      <c r="U192" s="2">
        <f>Table1[[#This Row],[Total Payments Received]]+(Table1[[#This Row],[Loan Amount]]*'What-IF Analysis'!$B$8)-Table1[[#This Row],[Loan Amount]]</f>
        <v>-7808.9358104826679</v>
      </c>
    </row>
    <row r="193" spans="1:21" x14ac:dyDescent="0.3">
      <c r="A193" s="2" t="s">
        <v>426</v>
      </c>
      <c r="B193" s="1">
        <v>45257</v>
      </c>
      <c r="C193" s="2" t="s">
        <v>427</v>
      </c>
      <c r="D193" s="3" t="s">
        <v>51</v>
      </c>
      <c r="E193" s="4">
        <v>16876</v>
      </c>
      <c r="F193" s="9">
        <f>Table1[[#This Row],[Interest Rate]]/100</f>
        <v>0.16699999999999998</v>
      </c>
      <c r="G193" s="2">
        <v>16.7</v>
      </c>
      <c r="H193" s="2">
        <v>36</v>
      </c>
      <c r="I193" s="3" t="s">
        <v>24</v>
      </c>
      <c r="J193" s="3" t="s">
        <v>39</v>
      </c>
      <c r="K193" s="3" t="s">
        <v>30</v>
      </c>
      <c r="L193" s="4">
        <v>147269</v>
      </c>
      <c r="M193" s="3" t="s">
        <v>27</v>
      </c>
      <c r="N193">
        <v>0.22</v>
      </c>
      <c r="O193">
        <v>0.88</v>
      </c>
      <c r="P193" s="8">
        <f>ABS(PMT(Table1[[#This Row],[Corrected Interested Rate]]/12,Table1[[#This Row],[Term (Months)]],-Table1[[#This Row],[Loan Amount]]))</f>
        <v>599.15877385867054</v>
      </c>
      <c r="Q193" s="8">
        <f ca="1">Table1[[#This Row],[Expected Monthly Payments]]*Table1[[#This Row],[Months on Book(age Loan)]]</f>
        <v>12582.334251032082</v>
      </c>
      <c r="R193" s="4">
        <v>3698.91</v>
      </c>
      <c r="S193" s="4">
        <v>0</v>
      </c>
      <c r="T193" s="2">
        <f ca="1">DATEDIF(Table1[[#This Row],[Issue Date]],TODAY(),"m")</f>
        <v>21</v>
      </c>
      <c r="U193" s="2">
        <f>Table1[[#This Row],[Total Payments Received]]+(Table1[[#This Row],[Loan Amount]]*'What-IF Analysis'!$B$8)-Table1[[#This Row],[Loan Amount]]</f>
        <v>-8761.2116354829595</v>
      </c>
    </row>
    <row r="194" spans="1:21" x14ac:dyDescent="0.3">
      <c r="A194" s="2" t="s">
        <v>428</v>
      </c>
      <c r="B194" s="1">
        <v>45211</v>
      </c>
      <c r="C194" s="2" t="s">
        <v>429</v>
      </c>
      <c r="D194" s="3" t="s">
        <v>23</v>
      </c>
      <c r="E194" s="4">
        <v>9245</v>
      </c>
      <c r="F194" s="9">
        <f>Table1[[#This Row],[Interest Rate]]/100</f>
        <v>0.19</v>
      </c>
      <c r="G194" s="2">
        <v>19</v>
      </c>
      <c r="H194" s="2">
        <v>60</v>
      </c>
      <c r="I194" s="3" t="s">
        <v>58</v>
      </c>
      <c r="J194" s="3" t="s">
        <v>18</v>
      </c>
      <c r="K194" s="3" t="s">
        <v>26</v>
      </c>
      <c r="L194" s="4">
        <v>96629</v>
      </c>
      <c r="M194" s="3" t="s">
        <v>20</v>
      </c>
      <c r="N194">
        <v>0.15</v>
      </c>
      <c r="O194">
        <v>0.82</v>
      </c>
      <c r="P194" s="8">
        <f>ABS(PMT(Table1[[#This Row],[Corrected Interested Rate]]/12,Table1[[#This Row],[Term (Months)]],-Table1[[#This Row],[Loan Amount]]))</f>
        <v>239.82039530979532</v>
      </c>
      <c r="Q194" s="8">
        <f ca="1">Table1[[#This Row],[Expected Monthly Payments]]*Table1[[#This Row],[Months on Book(age Loan)]]</f>
        <v>5515.8690921252919</v>
      </c>
      <c r="R194" s="4">
        <v>0</v>
      </c>
      <c r="S194" s="4">
        <v>0</v>
      </c>
      <c r="T194" s="2">
        <f ca="1">DATEDIF(Table1[[#This Row],[Issue Date]],TODAY(),"m")</f>
        <v>23</v>
      </c>
      <c r="U194" s="2">
        <f>Table1[[#This Row],[Total Payments Received]]+(Table1[[#This Row],[Loan Amount]]*'What-IF Analysis'!$B$8)-Table1[[#This Row],[Loan Amount]]</f>
        <v>-6825.8962147451984</v>
      </c>
    </row>
    <row r="195" spans="1:21" x14ac:dyDescent="0.3">
      <c r="A195" s="2" t="s">
        <v>430</v>
      </c>
      <c r="B195" s="1">
        <v>44205</v>
      </c>
      <c r="C195" s="2" t="s">
        <v>431</v>
      </c>
      <c r="D195" s="3" t="s">
        <v>16</v>
      </c>
      <c r="E195" s="4">
        <v>8214</v>
      </c>
      <c r="F195" s="9">
        <f>Table1[[#This Row],[Interest Rate]]/100</f>
        <v>0.23600000000000002</v>
      </c>
      <c r="G195" s="2">
        <v>23.6</v>
      </c>
      <c r="H195" s="2">
        <v>60</v>
      </c>
      <c r="I195" s="3" t="s">
        <v>24</v>
      </c>
      <c r="J195" s="3" t="s">
        <v>71</v>
      </c>
      <c r="K195" s="3" t="s">
        <v>30</v>
      </c>
      <c r="L195" s="4">
        <v>110764</v>
      </c>
      <c r="M195" s="3" t="s">
        <v>27</v>
      </c>
      <c r="N195">
        <v>0.14000000000000001</v>
      </c>
      <c r="O195">
        <v>0.92</v>
      </c>
      <c r="P195" s="8">
        <f>ABS(PMT(Table1[[#This Row],[Corrected Interested Rate]]/12,Table1[[#This Row],[Term (Months)]],-Table1[[#This Row],[Loan Amount]]))</f>
        <v>234.39684190530539</v>
      </c>
      <c r="Q195" s="8">
        <f ca="1">Table1[[#This Row],[Expected Monthly Payments]]*Table1[[#This Row],[Months on Book(age Loan)]]</f>
        <v>13126.223146697102</v>
      </c>
      <c r="R195" s="4">
        <v>2776.51</v>
      </c>
      <c r="S195" s="4">
        <v>0</v>
      </c>
      <c r="T195" s="2">
        <f ca="1">DATEDIF(Table1[[#This Row],[Issue Date]],TODAY(),"m")</f>
        <v>56</v>
      </c>
      <c r="U195" s="2">
        <f>Table1[[#This Row],[Total Payments Received]]+(Table1[[#This Row],[Loan Amount]]*'What-IF Analysis'!$B$8)-Table1[[#This Row],[Loan Amount]]</f>
        <v>-3288.164040877994</v>
      </c>
    </row>
    <row r="196" spans="1:21" x14ac:dyDescent="0.3">
      <c r="A196" s="2" t="s">
        <v>432</v>
      </c>
      <c r="B196" s="1">
        <v>45012</v>
      </c>
      <c r="C196" s="2" t="s">
        <v>433</v>
      </c>
      <c r="D196" s="3" t="s">
        <v>54</v>
      </c>
      <c r="E196" s="4">
        <v>1726</v>
      </c>
      <c r="F196" s="9">
        <f>Table1[[#This Row],[Interest Rate]]/100</f>
        <v>0.20699999999999999</v>
      </c>
      <c r="G196" s="2">
        <v>20.7</v>
      </c>
      <c r="H196" s="2">
        <v>36</v>
      </c>
      <c r="I196" s="3" t="s">
        <v>24</v>
      </c>
      <c r="J196" s="3" t="s">
        <v>82</v>
      </c>
      <c r="K196" s="3" t="s">
        <v>19</v>
      </c>
      <c r="L196" s="4">
        <v>50884</v>
      </c>
      <c r="M196" s="3" t="s">
        <v>20</v>
      </c>
      <c r="N196">
        <v>0.36</v>
      </c>
      <c r="O196">
        <v>0.83</v>
      </c>
      <c r="P196" s="8">
        <f>ABS(PMT(Table1[[#This Row],[Corrected Interested Rate]]/12,Table1[[#This Row],[Term (Months)]],-Table1[[#This Row],[Loan Amount]]))</f>
        <v>64.761611191041581</v>
      </c>
      <c r="Q196" s="8">
        <f ca="1">Table1[[#This Row],[Expected Monthly Payments]]*Table1[[#This Row],[Months on Book(age Loan)]]</f>
        <v>1878.0867245402058</v>
      </c>
      <c r="R196" s="4">
        <v>470.61</v>
      </c>
      <c r="S196" s="4">
        <v>0</v>
      </c>
      <c r="T196" s="2">
        <f ca="1">DATEDIF(Table1[[#This Row],[Issue Date]],TODAY(),"m")</f>
        <v>29</v>
      </c>
      <c r="U196" s="2">
        <f>Table1[[#This Row],[Total Payments Received]]+(Table1[[#This Row],[Loan Amount]]*'What-IF Analysis'!$B$8)-Table1[[#This Row],[Loan Amount]]</f>
        <v>-803.7541824391792</v>
      </c>
    </row>
    <row r="197" spans="1:21" x14ac:dyDescent="0.3">
      <c r="A197" s="2" t="s">
        <v>434</v>
      </c>
      <c r="B197" s="1">
        <v>44404</v>
      </c>
      <c r="C197" s="2" t="s">
        <v>435</v>
      </c>
      <c r="D197" s="3" t="s">
        <v>48</v>
      </c>
      <c r="E197" s="4">
        <v>12362</v>
      </c>
      <c r="F197" s="9">
        <f>Table1[[#This Row],[Interest Rate]]/100</f>
        <v>6.0999999999999999E-2</v>
      </c>
      <c r="G197" s="2">
        <v>6.1</v>
      </c>
      <c r="H197" s="2">
        <v>36</v>
      </c>
      <c r="I197" s="3" t="s">
        <v>17</v>
      </c>
      <c r="J197" s="3" t="s">
        <v>18</v>
      </c>
      <c r="K197" s="3" t="s">
        <v>45</v>
      </c>
      <c r="L197" s="4">
        <v>55183</v>
      </c>
      <c r="M197" s="3" t="s">
        <v>31</v>
      </c>
      <c r="N197">
        <v>0.45</v>
      </c>
      <c r="O197">
        <v>0.64</v>
      </c>
      <c r="P197" s="8">
        <f>ABS(PMT(Table1[[#This Row],[Corrected Interested Rate]]/12,Table1[[#This Row],[Term (Months)]],-Table1[[#This Row],[Loan Amount]]))</f>
        <v>376.63636939617999</v>
      </c>
      <c r="Q197" s="8">
        <f ca="1">Table1[[#This Row],[Expected Monthly Payments]]*Table1[[#This Row],[Months on Book(age Loan)]]</f>
        <v>18455.182100412818</v>
      </c>
      <c r="R197" s="4">
        <v>13116.08</v>
      </c>
      <c r="S197" s="4">
        <v>0</v>
      </c>
      <c r="T197" s="2">
        <f ca="1">DATEDIF(Table1[[#This Row],[Issue Date]],TODAY(),"m")</f>
        <v>49</v>
      </c>
      <c r="U197" s="2">
        <f>Table1[[#This Row],[Total Payments Received]]+(Table1[[#This Row],[Loan Amount]]*'What-IF Analysis'!$B$8)-Table1[[#This Row],[Loan Amount]]</f>
        <v>3988.7972518463885</v>
      </c>
    </row>
    <row r="198" spans="1:21" x14ac:dyDescent="0.3">
      <c r="A198" s="2" t="s">
        <v>436</v>
      </c>
      <c r="B198" s="1">
        <v>44600</v>
      </c>
      <c r="C198" s="2" t="s">
        <v>437</v>
      </c>
      <c r="D198" s="3" t="s">
        <v>54</v>
      </c>
      <c r="E198" s="4">
        <v>19297</v>
      </c>
      <c r="F198" s="9">
        <f>Table1[[#This Row],[Interest Rate]]/100</f>
        <v>0.221</v>
      </c>
      <c r="G198" s="2">
        <v>22.1</v>
      </c>
      <c r="H198" s="2">
        <v>60</v>
      </c>
      <c r="I198" s="3" t="s">
        <v>17</v>
      </c>
      <c r="J198" s="3" t="s">
        <v>55</v>
      </c>
      <c r="K198" s="3" t="s">
        <v>35</v>
      </c>
      <c r="L198" s="4">
        <v>111570</v>
      </c>
      <c r="M198" s="3" t="s">
        <v>31</v>
      </c>
      <c r="N198">
        <v>0.42</v>
      </c>
      <c r="O198">
        <v>0.62</v>
      </c>
      <c r="P198" s="8">
        <f>ABS(PMT(Table1[[#This Row],[Corrected Interested Rate]]/12,Table1[[#This Row],[Term (Months)]],-Table1[[#This Row],[Loan Amount]]))</f>
        <v>534.05988931955187</v>
      </c>
      <c r="Q198" s="8">
        <f ca="1">Table1[[#This Row],[Expected Monthly Payments]]*Table1[[#This Row],[Months on Book(age Loan)]]</f>
        <v>22964.575240740731</v>
      </c>
      <c r="R198" s="4">
        <v>23561.64</v>
      </c>
      <c r="S198" s="4">
        <v>0</v>
      </c>
      <c r="T198" s="2">
        <f ca="1">DATEDIF(Table1[[#This Row],[Issue Date]],TODAY(),"m")</f>
        <v>43</v>
      </c>
      <c r="U198" s="2">
        <f>Table1[[#This Row],[Total Payments Received]]+(Table1[[#This Row],[Loan Amount]]*'What-IF Analysis'!$B$8)-Table1[[#This Row],[Loan Amount]]</f>
        <v>9314.0121735058856</v>
      </c>
    </row>
    <row r="199" spans="1:21" x14ac:dyDescent="0.3">
      <c r="A199" s="2" t="s">
        <v>438</v>
      </c>
      <c r="B199" s="1">
        <v>44348</v>
      </c>
      <c r="C199" s="2" t="s">
        <v>439</v>
      </c>
      <c r="D199" s="3" t="s">
        <v>54</v>
      </c>
      <c r="E199" s="4">
        <v>31448</v>
      </c>
      <c r="F199" s="9">
        <f>Table1[[#This Row],[Interest Rate]]/100</f>
        <v>9.5000000000000001E-2</v>
      </c>
      <c r="G199" s="2">
        <v>9.5</v>
      </c>
      <c r="H199" s="2">
        <v>36</v>
      </c>
      <c r="I199" s="3" t="s">
        <v>17</v>
      </c>
      <c r="J199" s="3" t="s">
        <v>71</v>
      </c>
      <c r="K199" s="3" t="s">
        <v>19</v>
      </c>
      <c r="L199" s="4">
        <v>101246</v>
      </c>
      <c r="M199" s="3" t="s">
        <v>27</v>
      </c>
      <c r="N199">
        <v>0.16</v>
      </c>
      <c r="O199">
        <v>0.81</v>
      </c>
      <c r="P199" s="8">
        <f>ABS(PMT(Table1[[#This Row],[Corrected Interested Rate]]/12,Table1[[#This Row],[Term (Months)]],-Table1[[#This Row],[Loan Amount]]))</f>
        <v>1007.3722034481025</v>
      </c>
      <c r="Q199" s="8">
        <f ca="1">Table1[[#This Row],[Expected Monthly Payments]]*Table1[[#This Row],[Months on Book(age Loan)]]</f>
        <v>51375.982375853229</v>
      </c>
      <c r="R199" s="4">
        <v>34435.56</v>
      </c>
      <c r="S199" s="4">
        <v>0</v>
      </c>
      <c r="T199" s="2">
        <f ca="1">DATEDIF(Table1[[#This Row],[Issue Date]],TODAY(),"m")</f>
        <v>51</v>
      </c>
      <c r="U199" s="2">
        <f>Table1[[#This Row],[Total Payments Received]]+(Table1[[#This Row],[Loan Amount]]*'What-IF Analysis'!$B$8)-Table1[[#This Row],[Loan Amount]]</f>
        <v>11216.437862487073</v>
      </c>
    </row>
    <row r="200" spans="1:21" x14ac:dyDescent="0.3">
      <c r="A200" s="2" t="s">
        <v>440</v>
      </c>
      <c r="B200" s="1">
        <v>44250</v>
      </c>
      <c r="C200" s="2" t="s">
        <v>441</v>
      </c>
      <c r="D200" s="3" t="s">
        <v>38</v>
      </c>
      <c r="E200" s="4">
        <v>27172</v>
      </c>
      <c r="F200" s="9">
        <f>Table1[[#This Row],[Interest Rate]]/100</f>
        <v>0.125</v>
      </c>
      <c r="G200" s="2">
        <v>12.5</v>
      </c>
      <c r="H200" s="2">
        <v>60</v>
      </c>
      <c r="I200" s="3" t="s">
        <v>24</v>
      </c>
      <c r="J200" s="3" t="s">
        <v>71</v>
      </c>
      <c r="K200" s="3" t="s">
        <v>45</v>
      </c>
      <c r="L200" s="4">
        <v>138036</v>
      </c>
      <c r="M200" s="3" t="s">
        <v>31</v>
      </c>
      <c r="N200">
        <v>0.32</v>
      </c>
      <c r="O200">
        <v>0.59</v>
      </c>
      <c r="P200" s="8">
        <f>ABS(PMT(Table1[[#This Row],[Corrected Interested Rate]]/12,Table1[[#This Row],[Term (Months)]],-Table1[[#This Row],[Loan Amount]]))</f>
        <v>611.31397746099924</v>
      </c>
      <c r="Q200" s="8">
        <f ca="1">Table1[[#This Row],[Expected Monthly Payments]]*Table1[[#This Row],[Months on Book(age Loan)]]</f>
        <v>33010.954782893961</v>
      </c>
      <c r="R200" s="4">
        <v>11741.28</v>
      </c>
      <c r="S200" s="4">
        <v>0</v>
      </c>
      <c r="T200" s="2">
        <f ca="1">DATEDIF(Table1[[#This Row],[Issue Date]],TODAY(),"m")</f>
        <v>54</v>
      </c>
      <c r="U200" s="2">
        <f>Table1[[#This Row],[Total Payments Received]]+(Table1[[#This Row],[Loan Amount]]*'What-IF Analysis'!$B$8)-Table1[[#This Row],[Loan Amount]]</f>
        <v>-8320.7267006010297</v>
      </c>
    </row>
    <row r="201" spans="1:21" x14ac:dyDescent="0.3">
      <c r="A201" s="2" t="s">
        <v>442</v>
      </c>
      <c r="B201" s="1">
        <v>44824</v>
      </c>
      <c r="C201" s="2" t="s">
        <v>443</v>
      </c>
      <c r="D201" s="3" t="s">
        <v>63</v>
      </c>
      <c r="E201" s="4">
        <v>8657</v>
      </c>
      <c r="F201" s="9">
        <f>Table1[[#This Row],[Interest Rate]]/100</f>
        <v>0.14199999999999999</v>
      </c>
      <c r="G201" s="2">
        <v>14.2</v>
      </c>
      <c r="H201" s="2">
        <v>36</v>
      </c>
      <c r="I201" s="3" t="s">
        <v>24</v>
      </c>
      <c r="J201" s="3" t="s">
        <v>71</v>
      </c>
      <c r="K201" s="3" t="s">
        <v>19</v>
      </c>
      <c r="L201" s="4">
        <v>49259</v>
      </c>
      <c r="M201" s="3" t="s">
        <v>20</v>
      </c>
      <c r="N201">
        <v>0.14000000000000001</v>
      </c>
      <c r="O201">
        <v>0.54</v>
      </c>
      <c r="P201" s="8">
        <f>ABS(PMT(Table1[[#This Row],[Corrected Interested Rate]]/12,Table1[[#This Row],[Term (Months)]],-Table1[[#This Row],[Loan Amount]]))</f>
        <v>296.71736178048707</v>
      </c>
      <c r="Q201" s="8">
        <f ca="1">Table1[[#This Row],[Expected Monthly Payments]]*Table1[[#This Row],[Months on Book(age Loan)]]</f>
        <v>10385.107662317047</v>
      </c>
      <c r="R201" s="4">
        <v>3840.38</v>
      </c>
      <c r="S201" s="4">
        <v>0</v>
      </c>
      <c r="T201" s="2">
        <f ca="1">DATEDIF(Table1[[#This Row],[Issue Date]],TODAY(),"m")</f>
        <v>35</v>
      </c>
      <c r="U201" s="2">
        <f>Table1[[#This Row],[Total Payments Received]]+(Table1[[#This Row],[Loan Amount]]*'What-IF Analysis'!$B$8)-Table1[[#This Row],[Loan Amount]]</f>
        <v>-2551.3759254785482</v>
      </c>
    </row>
    <row r="202" spans="1:21" x14ac:dyDescent="0.3">
      <c r="A202" s="2" t="s">
        <v>444</v>
      </c>
      <c r="B202" s="1">
        <v>44783</v>
      </c>
      <c r="C202" s="2" t="s">
        <v>445</v>
      </c>
      <c r="D202" s="3" t="s">
        <v>74</v>
      </c>
      <c r="E202" s="4">
        <v>19850</v>
      </c>
      <c r="F202" s="9">
        <f>Table1[[#This Row],[Interest Rate]]/100</f>
        <v>0.14599999999999999</v>
      </c>
      <c r="G202" s="2">
        <v>14.6</v>
      </c>
      <c r="H202" s="2">
        <v>60</v>
      </c>
      <c r="I202" s="3" t="s">
        <v>17</v>
      </c>
      <c r="J202" s="3" t="s">
        <v>55</v>
      </c>
      <c r="K202" s="3" t="s">
        <v>26</v>
      </c>
      <c r="L202" s="4">
        <v>65959</v>
      </c>
      <c r="M202" s="3" t="s">
        <v>31</v>
      </c>
      <c r="N202">
        <v>0.12</v>
      </c>
      <c r="O202">
        <v>0.74</v>
      </c>
      <c r="P202" s="8">
        <f>ABS(PMT(Table1[[#This Row],[Corrected Interested Rate]]/12,Table1[[#This Row],[Term (Months)]],-Table1[[#This Row],[Loan Amount]]))</f>
        <v>468.0725596585624</v>
      </c>
      <c r="Q202" s="8">
        <f ca="1">Table1[[#This Row],[Expected Monthly Payments]]*Table1[[#This Row],[Months on Book(age Loan)]]</f>
        <v>17318.68470736681</v>
      </c>
      <c r="R202" s="4">
        <v>22748.1</v>
      </c>
      <c r="S202" s="4">
        <v>0</v>
      </c>
      <c r="T202" s="2">
        <f ca="1">DATEDIF(Table1[[#This Row],[Issue Date]],TODAY(),"m")</f>
        <v>37</v>
      </c>
      <c r="U202" s="2">
        <f>Table1[[#This Row],[Total Payments Received]]+(Table1[[#This Row],[Loan Amount]]*'What-IF Analysis'!$B$8)-Table1[[#This Row],[Loan Amount]]</f>
        <v>8092.1735681241553</v>
      </c>
    </row>
    <row r="203" spans="1:21" x14ac:dyDescent="0.3">
      <c r="A203" s="2" t="s">
        <v>446</v>
      </c>
      <c r="B203" s="1">
        <v>44300</v>
      </c>
      <c r="C203" s="2" t="s">
        <v>447</v>
      </c>
      <c r="D203" s="3" t="s">
        <v>51</v>
      </c>
      <c r="E203" s="4">
        <v>26425</v>
      </c>
      <c r="F203" s="9">
        <f>Table1[[#This Row],[Interest Rate]]/100</f>
        <v>0.13699999999999998</v>
      </c>
      <c r="G203" s="2">
        <v>13.7</v>
      </c>
      <c r="H203" s="2">
        <v>36</v>
      </c>
      <c r="I203" s="3" t="s">
        <v>17</v>
      </c>
      <c r="J203" s="3" t="s">
        <v>71</v>
      </c>
      <c r="K203" s="3" t="s">
        <v>30</v>
      </c>
      <c r="L203" s="4">
        <v>146525</v>
      </c>
      <c r="M203" s="3" t="s">
        <v>31</v>
      </c>
      <c r="N203">
        <v>0.36</v>
      </c>
      <c r="O203">
        <v>0.87</v>
      </c>
      <c r="P203" s="8">
        <f>ABS(PMT(Table1[[#This Row],[Corrected Interested Rate]]/12,Table1[[#This Row],[Term (Months)]],-Table1[[#This Row],[Loan Amount]]))</f>
        <v>899.29833636469402</v>
      </c>
      <c r="Q203" s="8">
        <f ca="1">Table1[[#This Row],[Expected Monthly Payments]]*Table1[[#This Row],[Months on Book(age Loan)]]</f>
        <v>47662.811827328784</v>
      </c>
      <c r="R203" s="4">
        <v>30045.22</v>
      </c>
      <c r="S203" s="4">
        <v>0</v>
      </c>
      <c r="T203" s="2">
        <f ca="1">DATEDIF(Table1[[#This Row],[Issue Date]],TODAY(),"m")</f>
        <v>53</v>
      </c>
      <c r="U203" s="2">
        <f>Table1[[#This Row],[Total Payments Received]]+(Table1[[#This Row],[Loan Amount]]*'What-IF Analysis'!$B$8)-Table1[[#This Row],[Loan Amount]]</f>
        <v>10534.748666885687</v>
      </c>
    </row>
    <row r="204" spans="1:21" x14ac:dyDescent="0.3">
      <c r="A204" s="2" t="s">
        <v>448</v>
      </c>
      <c r="B204" s="1">
        <v>44450</v>
      </c>
      <c r="C204" s="2" t="s">
        <v>449</v>
      </c>
      <c r="D204" s="3" t="s">
        <v>63</v>
      </c>
      <c r="E204" s="4">
        <v>27685</v>
      </c>
      <c r="F204" s="9">
        <f>Table1[[#This Row],[Interest Rate]]/100</f>
        <v>0.23699999999999999</v>
      </c>
      <c r="G204" s="2">
        <v>23.7</v>
      </c>
      <c r="H204" s="2">
        <v>60</v>
      </c>
      <c r="I204" s="3" t="s">
        <v>17</v>
      </c>
      <c r="J204" s="3" t="s">
        <v>71</v>
      </c>
      <c r="K204" s="3" t="s">
        <v>35</v>
      </c>
      <c r="L204" s="4">
        <v>63457</v>
      </c>
      <c r="M204" s="3" t="s">
        <v>20</v>
      </c>
      <c r="N204">
        <v>0.31</v>
      </c>
      <c r="O204">
        <v>0.55000000000000004</v>
      </c>
      <c r="P204" s="8">
        <f>ABS(PMT(Table1[[#This Row],[Corrected Interested Rate]]/12,Table1[[#This Row],[Term (Months)]],-Table1[[#This Row],[Loan Amount]]))</f>
        <v>791.62761591621518</v>
      </c>
      <c r="Q204" s="8">
        <f ca="1">Table1[[#This Row],[Expected Monthly Payments]]*Table1[[#This Row],[Months on Book(age Loan)]]</f>
        <v>37998.125563978327</v>
      </c>
      <c r="R204" s="4">
        <v>34246.339999999997</v>
      </c>
      <c r="S204" s="4">
        <v>0</v>
      </c>
      <c r="T204" s="2">
        <f ca="1">DATEDIF(Table1[[#This Row],[Issue Date]],TODAY(),"m")</f>
        <v>48</v>
      </c>
      <c r="U204" s="2">
        <f>Table1[[#This Row],[Total Payments Received]]+(Table1[[#This Row],[Loan Amount]]*'What-IF Analysis'!$B$8)-Table1[[#This Row],[Loan Amount]]</f>
        <v>13805.568047028573</v>
      </c>
    </row>
    <row r="205" spans="1:21" x14ac:dyDescent="0.3">
      <c r="A205" s="2" t="s">
        <v>450</v>
      </c>
      <c r="B205" s="1">
        <v>44706</v>
      </c>
      <c r="C205" s="2" t="s">
        <v>451</v>
      </c>
      <c r="D205" s="3" t="s">
        <v>16</v>
      </c>
      <c r="E205" s="4">
        <v>25578</v>
      </c>
      <c r="F205" s="9">
        <f>Table1[[#This Row],[Interest Rate]]/100</f>
        <v>0.191</v>
      </c>
      <c r="G205" s="2">
        <v>19.100000000000001</v>
      </c>
      <c r="H205" s="2">
        <v>60</v>
      </c>
      <c r="I205" s="3" t="s">
        <v>79</v>
      </c>
      <c r="J205" s="3" t="s">
        <v>25</v>
      </c>
      <c r="K205" s="3" t="s">
        <v>45</v>
      </c>
      <c r="L205" s="4">
        <v>115679</v>
      </c>
      <c r="M205" s="3" t="s">
        <v>27</v>
      </c>
      <c r="N205">
        <v>0.13</v>
      </c>
      <c r="O205">
        <v>0.86</v>
      </c>
      <c r="P205" s="8">
        <f>ABS(PMT(Table1[[#This Row],[Corrected Interested Rate]]/12,Table1[[#This Row],[Term (Months)]],-Table1[[#This Row],[Loan Amount]]))</f>
        <v>664.91561186791796</v>
      </c>
      <c r="Q205" s="8">
        <f ca="1">Table1[[#This Row],[Expected Monthly Payments]]*Table1[[#This Row],[Months on Book(age Loan)]]</f>
        <v>25931.708862848802</v>
      </c>
      <c r="R205" s="4">
        <v>3866.58</v>
      </c>
      <c r="S205" s="4">
        <v>7371.47</v>
      </c>
      <c r="T205" s="2">
        <f ca="1">DATEDIF(Table1[[#This Row],[Issue Date]],TODAY(),"m")</f>
        <v>39</v>
      </c>
      <c r="U205" s="2">
        <f>Table1[[#This Row],[Total Payments Received]]+(Table1[[#This Row],[Loan Amount]]*'What-IF Analysis'!$B$8)-Table1[[#This Row],[Loan Amount]]</f>
        <v>-15018.52258309926</v>
      </c>
    </row>
    <row r="206" spans="1:21" x14ac:dyDescent="0.3">
      <c r="A206" s="2" t="s">
        <v>452</v>
      </c>
      <c r="B206" s="1">
        <v>44295</v>
      </c>
      <c r="C206" s="2" t="s">
        <v>453</v>
      </c>
      <c r="D206" s="3" t="s">
        <v>54</v>
      </c>
      <c r="E206" s="4">
        <v>29831</v>
      </c>
      <c r="F206" s="9">
        <f>Table1[[#This Row],[Interest Rate]]/100</f>
        <v>0.17600000000000002</v>
      </c>
      <c r="G206" s="2">
        <v>17.600000000000001</v>
      </c>
      <c r="H206" s="2">
        <v>60</v>
      </c>
      <c r="I206" s="3" t="s">
        <v>24</v>
      </c>
      <c r="J206" s="3" t="s">
        <v>18</v>
      </c>
      <c r="K206" s="3" t="s">
        <v>35</v>
      </c>
      <c r="L206" s="4">
        <v>32103</v>
      </c>
      <c r="M206" s="3" t="s">
        <v>27</v>
      </c>
      <c r="N206">
        <v>0.11</v>
      </c>
      <c r="O206">
        <v>0.87</v>
      </c>
      <c r="P206" s="8">
        <f>ABS(PMT(Table1[[#This Row],[Corrected Interested Rate]]/12,Table1[[#This Row],[Term (Months)]],-Table1[[#This Row],[Loan Amount]]))</f>
        <v>751.03511967223619</v>
      </c>
      <c r="Q206" s="8">
        <f ca="1">Table1[[#This Row],[Expected Monthly Payments]]*Table1[[#This Row],[Months on Book(age Loan)]]</f>
        <v>39804.861342628516</v>
      </c>
      <c r="R206" s="4">
        <v>3320.34</v>
      </c>
      <c r="S206" s="4">
        <v>0</v>
      </c>
      <c r="T206" s="2">
        <f ca="1">DATEDIF(Table1[[#This Row],[Issue Date]],TODAY(),"m")</f>
        <v>53</v>
      </c>
      <c r="U206" s="2">
        <f>Table1[[#This Row],[Total Payments Received]]+(Table1[[#This Row],[Loan Amount]]*'What-IF Analysis'!$B$8)-Table1[[#This Row],[Loan Amount]]</f>
        <v>-18704.896342029639</v>
      </c>
    </row>
    <row r="207" spans="1:21" x14ac:dyDescent="0.3">
      <c r="A207" s="2" t="s">
        <v>454</v>
      </c>
      <c r="B207" s="1">
        <v>44349</v>
      </c>
      <c r="C207" s="2" t="s">
        <v>455</v>
      </c>
      <c r="D207" s="3" t="s">
        <v>38</v>
      </c>
      <c r="E207" s="4">
        <v>8906</v>
      </c>
      <c r="F207" s="9">
        <f>Table1[[#This Row],[Interest Rate]]/100</f>
        <v>0.06</v>
      </c>
      <c r="G207" s="2">
        <v>6</v>
      </c>
      <c r="H207" s="2">
        <v>36</v>
      </c>
      <c r="I207" s="3" t="s">
        <v>24</v>
      </c>
      <c r="J207" s="3" t="s">
        <v>25</v>
      </c>
      <c r="K207" s="3" t="s">
        <v>35</v>
      </c>
      <c r="L207" s="4">
        <v>95901</v>
      </c>
      <c r="M207" s="3" t="s">
        <v>31</v>
      </c>
      <c r="N207">
        <v>0.5</v>
      </c>
      <c r="O207">
        <v>0.72</v>
      </c>
      <c r="P207" s="8">
        <f>ABS(PMT(Table1[[#This Row],[Corrected Interested Rate]]/12,Table1[[#This Row],[Term (Months)]],-Table1[[#This Row],[Loan Amount]]))</f>
        <v>270.93777494354981</v>
      </c>
      <c r="Q207" s="8">
        <f ca="1">Table1[[#This Row],[Expected Monthly Payments]]*Table1[[#This Row],[Months on Book(age Loan)]]</f>
        <v>13817.82652212104</v>
      </c>
      <c r="R207" s="4">
        <v>2971.76</v>
      </c>
      <c r="S207" s="4">
        <v>0</v>
      </c>
      <c r="T207" s="2">
        <f ca="1">DATEDIF(Table1[[#This Row],[Issue Date]],TODAY(),"m")</f>
        <v>51</v>
      </c>
      <c r="U207" s="2">
        <f>Table1[[#This Row],[Total Payments Received]]+(Table1[[#This Row],[Loan Amount]]*'What-IF Analysis'!$B$8)-Table1[[#This Row],[Loan Amount]]</f>
        <v>-3603.8410479741196</v>
      </c>
    </row>
    <row r="208" spans="1:21" x14ac:dyDescent="0.3">
      <c r="A208" s="2" t="s">
        <v>456</v>
      </c>
      <c r="B208" s="1">
        <v>45110</v>
      </c>
      <c r="C208" s="2" t="s">
        <v>457</v>
      </c>
      <c r="D208" s="3" t="s">
        <v>16</v>
      </c>
      <c r="E208" s="4">
        <v>8287</v>
      </c>
      <c r="F208" s="9">
        <f>Table1[[#This Row],[Interest Rate]]/100</f>
        <v>0.23100000000000001</v>
      </c>
      <c r="G208" s="2">
        <v>23.1</v>
      </c>
      <c r="H208" s="2">
        <v>36</v>
      </c>
      <c r="I208" s="3" t="s">
        <v>24</v>
      </c>
      <c r="J208" s="3" t="s">
        <v>34</v>
      </c>
      <c r="K208" s="3" t="s">
        <v>35</v>
      </c>
      <c r="L208" s="4">
        <v>142314</v>
      </c>
      <c r="M208" s="3" t="s">
        <v>20</v>
      </c>
      <c r="N208">
        <v>0.11</v>
      </c>
      <c r="O208">
        <v>0.53</v>
      </c>
      <c r="P208" s="8">
        <f>ABS(PMT(Table1[[#This Row],[Corrected Interested Rate]]/12,Table1[[#This Row],[Term (Months)]],-Table1[[#This Row],[Loan Amount]]))</f>
        <v>321.21954353917488</v>
      </c>
      <c r="Q208" s="8">
        <f ca="1">Table1[[#This Row],[Expected Monthly Payments]]*Table1[[#This Row],[Months on Book(age Loan)]]</f>
        <v>8351.7081320185462</v>
      </c>
      <c r="R208" s="4">
        <v>1537.67</v>
      </c>
      <c r="S208" s="4">
        <v>0</v>
      </c>
      <c r="T208" s="2">
        <f ca="1">DATEDIF(Table1[[#This Row],[Issue Date]],TODAY(),"m")</f>
        <v>26</v>
      </c>
      <c r="U208" s="2">
        <f>Table1[[#This Row],[Total Payments Received]]+(Table1[[#This Row],[Loan Amount]]*'What-IF Analysis'!$B$8)-Table1[[#This Row],[Loan Amount]]</f>
        <v>-4580.9024101236837</v>
      </c>
    </row>
    <row r="209" spans="1:21" x14ac:dyDescent="0.3">
      <c r="A209" s="2" t="s">
        <v>458</v>
      </c>
      <c r="B209" s="1">
        <v>45074</v>
      </c>
      <c r="C209" s="2" t="s">
        <v>459</v>
      </c>
      <c r="D209" s="3" t="s">
        <v>48</v>
      </c>
      <c r="E209" s="4">
        <v>34660</v>
      </c>
      <c r="F209" s="9">
        <f>Table1[[#This Row],[Interest Rate]]/100</f>
        <v>0.23199999999999998</v>
      </c>
      <c r="G209" s="2">
        <v>23.2</v>
      </c>
      <c r="H209" s="2">
        <v>60</v>
      </c>
      <c r="I209" s="3" t="s">
        <v>79</v>
      </c>
      <c r="J209" s="3" t="s">
        <v>71</v>
      </c>
      <c r="K209" s="3" t="s">
        <v>45</v>
      </c>
      <c r="L209" s="4">
        <v>74535</v>
      </c>
      <c r="M209" s="3" t="s">
        <v>27</v>
      </c>
      <c r="N209">
        <v>0.28000000000000003</v>
      </c>
      <c r="O209">
        <v>0.57999999999999996</v>
      </c>
      <c r="P209" s="8">
        <f>ABS(PMT(Table1[[#This Row],[Corrected Interested Rate]]/12,Table1[[#This Row],[Term (Months)]],-Table1[[#This Row],[Loan Amount]]))</f>
        <v>981.06854300901398</v>
      </c>
      <c r="Q209" s="8">
        <f ca="1">Table1[[#This Row],[Expected Monthly Payments]]*Table1[[#This Row],[Months on Book(age Loan)]]</f>
        <v>26488.850661243378</v>
      </c>
      <c r="R209" s="4">
        <v>3659.1</v>
      </c>
      <c r="S209" s="4">
        <v>4720.7299999999996</v>
      </c>
      <c r="T209" s="2">
        <f ca="1">DATEDIF(Table1[[#This Row],[Issue Date]],TODAY(),"m")</f>
        <v>27</v>
      </c>
      <c r="U209" s="2">
        <f>Table1[[#This Row],[Total Payments Received]]+(Table1[[#This Row],[Loan Amount]]*'What-IF Analysis'!$B$8)-Table1[[#This Row],[Loan Amount]]</f>
        <v>-21931.550384323262</v>
      </c>
    </row>
    <row r="210" spans="1:21" x14ac:dyDescent="0.3">
      <c r="A210" s="2" t="s">
        <v>460</v>
      </c>
      <c r="B210" s="1">
        <v>44534</v>
      </c>
      <c r="C210" s="2" t="s">
        <v>461</v>
      </c>
      <c r="D210" s="3" t="s">
        <v>74</v>
      </c>
      <c r="E210" s="4">
        <v>11222</v>
      </c>
      <c r="F210" s="9">
        <f>Table1[[#This Row],[Interest Rate]]/100</f>
        <v>0.20600000000000002</v>
      </c>
      <c r="G210" s="2">
        <v>20.6</v>
      </c>
      <c r="H210" s="2">
        <v>60</v>
      </c>
      <c r="I210" s="3" t="s">
        <v>24</v>
      </c>
      <c r="J210" s="3" t="s">
        <v>25</v>
      </c>
      <c r="K210" s="3" t="s">
        <v>45</v>
      </c>
      <c r="L210" s="4">
        <v>46103</v>
      </c>
      <c r="M210" s="3" t="s">
        <v>27</v>
      </c>
      <c r="N210">
        <v>0.3</v>
      </c>
      <c r="O210">
        <v>0.82</v>
      </c>
      <c r="P210" s="8">
        <f>ABS(PMT(Table1[[#This Row],[Corrected Interested Rate]]/12,Table1[[#This Row],[Term (Months)]],-Table1[[#This Row],[Loan Amount]]))</f>
        <v>301.07320224974114</v>
      </c>
      <c r="Q210" s="8">
        <f ca="1">Table1[[#This Row],[Expected Monthly Payments]]*Table1[[#This Row],[Months on Book(age Loan)]]</f>
        <v>13548.294101238351</v>
      </c>
      <c r="R210" s="4">
        <v>5048.66</v>
      </c>
      <c r="S210" s="4">
        <v>0</v>
      </c>
      <c r="T210" s="2">
        <f ca="1">DATEDIF(Table1[[#This Row],[Issue Date]],TODAY(),"m")</f>
        <v>45</v>
      </c>
      <c r="U210" s="2">
        <f>Table1[[#This Row],[Total Payments Received]]+(Table1[[#This Row],[Loan Amount]]*'What-IF Analysis'!$B$8)-Table1[[#This Row],[Loan Amount]]</f>
        <v>-3236.922187330515</v>
      </c>
    </row>
    <row r="211" spans="1:21" x14ac:dyDescent="0.3">
      <c r="A211" s="2" t="s">
        <v>462</v>
      </c>
      <c r="B211" s="1">
        <v>45018</v>
      </c>
      <c r="C211" s="2" t="s">
        <v>463</v>
      </c>
      <c r="D211" s="3" t="s">
        <v>51</v>
      </c>
      <c r="E211" s="4">
        <v>38443</v>
      </c>
      <c r="F211" s="9">
        <f>Table1[[#This Row],[Interest Rate]]/100</f>
        <v>5.0999999999999997E-2</v>
      </c>
      <c r="G211" s="2">
        <v>5.0999999999999996</v>
      </c>
      <c r="H211" s="2">
        <v>36</v>
      </c>
      <c r="I211" s="3" t="s">
        <v>24</v>
      </c>
      <c r="J211" s="3" t="s">
        <v>71</v>
      </c>
      <c r="K211" s="3" t="s">
        <v>35</v>
      </c>
      <c r="L211" s="4">
        <v>128046</v>
      </c>
      <c r="M211" s="3" t="s">
        <v>31</v>
      </c>
      <c r="N211">
        <v>0.15</v>
      </c>
      <c r="O211">
        <v>0.82</v>
      </c>
      <c r="P211" s="8">
        <f>ABS(PMT(Table1[[#This Row],[Corrected Interested Rate]]/12,Table1[[#This Row],[Term (Months)]],-Table1[[#This Row],[Loan Amount]]))</f>
        <v>1153.8979958090413</v>
      </c>
      <c r="Q211" s="8">
        <f ca="1">Table1[[#This Row],[Expected Monthly Payments]]*Table1[[#This Row],[Months on Book(age Loan)]]</f>
        <v>33463.041878462194</v>
      </c>
      <c r="R211" s="4">
        <v>5847.39</v>
      </c>
      <c r="S211" s="4">
        <v>0</v>
      </c>
      <c r="T211" s="2">
        <f ca="1">DATEDIF(Table1[[#This Row],[Issue Date]],TODAY(),"m")</f>
        <v>29</v>
      </c>
      <c r="U211" s="2">
        <f>Table1[[#This Row],[Total Payments Received]]+(Table1[[#This Row],[Loan Amount]]*'What-IF Analysis'!$B$8)-Table1[[#This Row],[Loan Amount]]</f>
        <v>-22536.377245370433</v>
      </c>
    </row>
    <row r="212" spans="1:21" x14ac:dyDescent="0.3">
      <c r="A212" s="2" t="s">
        <v>464</v>
      </c>
      <c r="B212" s="1">
        <v>45153</v>
      </c>
      <c r="C212" s="2" t="s">
        <v>465</v>
      </c>
      <c r="D212" s="3" t="s">
        <v>48</v>
      </c>
      <c r="E212" s="4">
        <v>35701</v>
      </c>
      <c r="F212" s="9">
        <f>Table1[[#This Row],[Interest Rate]]/100</f>
        <v>6.0999999999999999E-2</v>
      </c>
      <c r="G212" s="2">
        <v>6.1</v>
      </c>
      <c r="H212" s="2">
        <v>36</v>
      </c>
      <c r="I212" s="3" t="s">
        <v>17</v>
      </c>
      <c r="J212" s="3" t="s">
        <v>82</v>
      </c>
      <c r="K212" s="3" t="s">
        <v>30</v>
      </c>
      <c r="L212" s="4">
        <v>120012</v>
      </c>
      <c r="M212" s="3" t="s">
        <v>20</v>
      </c>
      <c r="N212">
        <v>0.17</v>
      </c>
      <c r="O212">
        <v>0.9</v>
      </c>
      <c r="P212" s="8">
        <f>ABS(PMT(Table1[[#This Row],[Corrected Interested Rate]]/12,Table1[[#This Row],[Term (Months)]],-Table1[[#This Row],[Loan Amount]]))</f>
        <v>1087.7119417418721</v>
      </c>
      <c r="Q212" s="8">
        <f ca="1">Table1[[#This Row],[Expected Monthly Payments]]*Table1[[#This Row],[Months on Book(age Loan)]]</f>
        <v>27192.798543546804</v>
      </c>
      <c r="R212" s="4">
        <v>37878.76</v>
      </c>
      <c r="S212" s="4">
        <v>0</v>
      </c>
      <c r="T212" s="2">
        <f ca="1">DATEDIF(Table1[[#This Row],[Issue Date]],TODAY(),"m")</f>
        <v>25</v>
      </c>
      <c r="U212" s="2">
        <f>Table1[[#This Row],[Total Payments Received]]+(Table1[[#This Row],[Loan Amount]]*'What-IF Analysis'!$B$8)-Table1[[#This Row],[Loan Amount]]</f>
        <v>11519.504103556697</v>
      </c>
    </row>
    <row r="213" spans="1:21" x14ac:dyDescent="0.3">
      <c r="A213" s="2" t="s">
        <v>466</v>
      </c>
      <c r="B213" s="1">
        <v>44357</v>
      </c>
      <c r="C213" s="2" t="s">
        <v>467</v>
      </c>
      <c r="D213" s="3" t="s">
        <v>38</v>
      </c>
      <c r="E213" s="4">
        <v>18764</v>
      </c>
      <c r="F213" s="9">
        <f>Table1[[#This Row],[Interest Rate]]/100</f>
        <v>9.5000000000000001E-2</v>
      </c>
      <c r="G213" s="2">
        <v>9.5</v>
      </c>
      <c r="H213" s="2">
        <v>36</v>
      </c>
      <c r="I213" s="3" t="s">
        <v>17</v>
      </c>
      <c r="J213" s="3" t="s">
        <v>34</v>
      </c>
      <c r="K213" s="3" t="s">
        <v>19</v>
      </c>
      <c r="L213" s="4">
        <v>108278</v>
      </c>
      <c r="M213" s="3" t="s">
        <v>27</v>
      </c>
      <c r="N213">
        <v>0.24</v>
      </c>
      <c r="O213">
        <v>0.76</v>
      </c>
      <c r="P213" s="8">
        <f>ABS(PMT(Table1[[#This Row],[Corrected Interested Rate]]/12,Table1[[#This Row],[Term (Months)]],-Table1[[#This Row],[Loan Amount]]))</f>
        <v>601.06626893602754</v>
      </c>
      <c r="Q213" s="8">
        <f ca="1">Table1[[#This Row],[Expected Monthly Payments]]*Table1[[#This Row],[Months on Book(age Loan)]]</f>
        <v>30654.379715737403</v>
      </c>
      <c r="R213" s="4">
        <v>20546.580000000002</v>
      </c>
      <c r="S213" s="4">
        <v>0</v>
      </c>
      <c r="T213" s="2">
        <f ca="1">DATEDIF(Table1[[#This Row],[Issue Date]],TODAY(),"m")</f>
        <v>51</v>
      </c>
      <c r="U213" s="2">
        <f>Table1[[#This Row],[Total Payments Received]]+(Table1[[#This Row],[Loan Amount]]*'What-IF Analysis'!$B$8)-Table1[[#This Row],[Loan Amount]]</f>
        <v>6692.4841023819499</v>
      </c>
    </row>
    <row r="214" spans="1:21" x14ac:dyDescent="0.3">
      <c r="A214" s="2" t="s">
        <v>468</v>
      </c>
      <c r="B214" s="1">
        <v>44997</v>
      </c>
      <c r="C214" s="2" t="s">
        <v>469</v>
      </c>
      <c r="D214" s="3" t="s">
        <v>74</v>
      </c>
      <c r="E214" s="4">
        <v>18674</v>
      </c>
      <c r="F214" s="9">
        <f>Table1[[#This Row],[Interest Rate]]/100</f>
        <v>7.5999999999999998E-2</v>
      </c>
      <c r="G214" s="2">
        <v>7.6</v>
      </c>
      <c r="H214" s="2">
        <v>36</v>
      </c>
      <c r="I214" s="3" t="s">
        <v>17</v>
      </c>
      <c r="J214" s="3" t="s">
        <v>18</v>
      </c>
      <c r="K214" s="3" t="s">
        <v>35</v>
      </c>
      <c r="L214" s="4">
        <v>42391</v>
      </c>
      <c r="M214" s="3" t="s">
        <v>31</v>
      </c>
      <c r="N214">
        <v>0.4</v>
      </c>
      <c r="O214">
        <v>0.56000000000000005</v>
      </c>
      <c r="P214" s="8">
        <f>ABS(PMT(Table1[[#This Row],[Corrected Interested Rate]]/12,Table1[[#This Row],[Term (Months)]],-Table1[[#This Row],[Loan Amount]]))</f>
        <v>581.7355400925336</v>
      </c>
      <c r="Q214" s="8">
        <f ca="1">Table1[[#This Row],[Expected Monthly Payments]]*Table1[[#This Row],[Months on Book(age Loan)]]</f>
        <v>17452.066202776008</v>
      </c>
      <c r="R214" s="4">
        <v>20093.22</v>
      </c>
      <c r="S214" s="4">
        <v>0</v>
      </c>
      <c r="T214" s="2">
        <f ca="1">DATEDIF(Table1[[#This Row],[Issue Date]],TODAY(),"m")</f>
        <v>30</v>
      </c>
      <c r="U214" s="2">
        <f>Table1[[#This Row],[Total Payments Received]]+(Table1[[#This Row],[Loan Amount]]*'What-IF Analysis'!$B$8)-Table1[[#This Row],[Loan Amount]]</f>
        <v>6305.5741466574545</v>
      </c>
    </row>
    <row r="215" spans="1:21" x14ac:dyDescent="0.3">
      <c r="A215" s="2" t="s">
        <v>470</v>
      </c>
      <c r="B215" s="1">
        <v>44594</v>
      </c>
      <c r="C215" s="2" t="s">
        <v>471</v>
      </c>
      <c r="D215" s="3" t="s">
        <v>16</v>
      </c>
      <c r="E215" s="4">
        <v>19024</v>
      </c>
      <c r="F215" s="9">
        <f>Table1[[#This Row],[Interest Rate]]/100</f>
        <v>0.13</v>
      </c>
      <c r="G215" s="2">
        <v>13</v>
      </c>
      <c r="H215" s="2">
        <v>36</v>
      </c>
      <c r="I215" s="3" t="s">
        <v>17</v>
      </c>
      <c r="J215" s="3" t="s">
        <v>55</v>
      </c>
      <c r="K215" s="3" t="s">
        <v>26</v>
      </c>
      <c r="L215" s="4">
        <v>132476</v>
      </c>
      <c r="M215" s="3" t="s">
        <v>31</v>
      </c>
      <c r="N215">
        <v>0.3</v>
      </c>
      <c r="O215">
        <v>0.55000000000000004</v>
      </c>
      <c r="P215" s="8">
        <f>ABS(PMT(Table1[[#This Row],[Corrected Interested Rate]]/12,Table1[[#This Row],[Term (Months)]],-Table1[[#This Row],[Loan Amount]]))</f>
        <v>640.9937429106227</v>
      </c>
      <c r="Q215" s="8">
        <f ca="1">Table1[[#This Row],[Expected Monthly Payments]]*Table1[[#This Row],[Months on Book(age Loan)]]</f>
        <v>27562.730945156774</v>
      </c>
      <c r="R215" s="4">
        <v>21497.119999999999</v>
      </c>
      <c r="S215" s="4">
        <v>0</v>
      </c>
      <c r="T215" s="2">
        <f ca="1">DATEDIF(Table1[[#This Row],[Issue Date]],TODAY(),"m")</f>
        <v>43</v>
      </c>
      <c r="U215" s="2">
        <f>Table1[[#This Row],[Total Payments Received]]+(Table1[[#This Row],[Loan Amount]]*'What-IF Analysis'!$B$8)-Table1[[#This Row],[Loan Amount]]</f>
        <v>7451.0573078082598</v>
      </c>
    </row>
    <row r="216" spans="1:21" x14ac:dyDescent="0.3">
      <c r="A216" s="2" t="s">
        <v>472</v>
      </c>
      <c r="B216" s="1">
        <v>45012</v>
      </c>
      <c r="C216" s="2" t="s">
        <v>473</v>
      </c>
      <c r="D216" s="3" t="s">
        <v>54</v>
      </c>
      <c r="E216" s="4">
        <v>24874</v>
      </c>
      <c r="F216" s="9">
        <f>Table1[[#This Row],[Interest Rate]]/100</f>
        <v>0.23499999999999999</v>
      </c>
      <c r="G216" s="2">
        <v>23.5</v>
      </c>
      <c r="H216" s="2">
        <v>36</v>
      </c>
      <c r="I216" s="3" t="s">
        <v>58</v>
      </c>
      <c r="J216" s="3" t="s">
        <v>55</v>
      </c>
      <c r="K216" s="3" t="s">
        <v>35</v>
      </c>
      <c r="L216" s="4">
        <v>58901</v>
      </c>
      <c r="M216" s="3" t="s">
        <v>31</v>
      </c>
      <c r="N216">
        <v>0.36</v>
      </c>
      <c r="O216">
        <v>0.82</v>
      </c>
      <c r="P216" s="8">
        <f>ABS(PMT(Table1[[#This Row],[Corrected Interested Rate]]/12,Table1[[#This Row],[Term (Months)]],-Table1[[#This Row],[Loan Amount]]))</f>
        <v>969.3598161753348</v>
      </c>
      <c r="Q216" s="8">
        <f ca="1">Table1[[#This Row],[Expected Monthly Payments]]*Table1[[#This Row],[Months on Book(age Loan)]]</f>
        <v>28111.434669084709</v>
      </c>
      <c r="R216" s="4">
        <v>0</v>
      </c>
      <c r="S216" s="4">
        <v>0</v>
      </c>
      <c r="T216" s="2">
        <f ca="1">DATEDIF(Table1[[#This Row],[Issue Date]],TODAY(),"m")</f>
        <v>29</v>
      </c>
      <c r="U216" s="2">
        <f>Table1[[#This Row],[Total Payments Received]]+(Table1[[#This Row],[Loan Amount]]*'What-IF Analysis'!$B$8)-Table1[[#This Row],[Loan Amount]]</f>
        <v>-18365.315570099738</v>
      </c>
    </row>
    <row r="217" spans="1:21" x14ac:dyDescent="0.3">
      <c r="A217" s="2" t="s">
        <v>474</v>
      </c>
      <c r="B217" s="1">
        <v>44597</v>
      </c>
      <c r="C217" s="2" t="s">
        <v>475</v>
      </c>
      <c r="D217" s="3" t="s">
        <v>54</v>
      </c>
      <c r="E217" s="4">
        <v>33284</v>
      </c>
      <c r="F217" s="9">
        <f>Table1[[#This Row],[Interest Rate]]/100</f>
        <v>0.14400000000000002</v>
      </c>
      <c r="G217" s="2">
        <v>14.4</v>
      </c>
      <c r="H217" s="2">
        <v>60</v>
      </c>
      <c r="I217" s="3" t="s">
        <v>17</v>
      </c>
      <c r="J217" s="3" t="s">
        <v>55</v>
      </c>
      <c r="K217" s="3" t="s">
        <v>45</v>
      </c>
      <c r="L217" s="4">
        <v>127537</v>
      </c>
      <c r="M217" s="3" t="s">
        <v>31</v>
      </c>
      <c r="N217">
        <v>0.49</v>
      </c>
      <c r="O217">
        <v>0.57999999999999996</v>
      </c>
      <c r="P217" s="8">
        <f>ABS(PMT(Table1[[#This Row],[Corrected Interested Rate]]/12,Table1[[#This Row],[Term (Months)]],-Table1[[#This Row],[Loan Amount]]))</f>
        <v>781.38002077441536</v>
      </c>
      <c r="Q217" s="8">
        <f ca="1">Table1[[#This Row],[Expected Monthly Payments]]*Table1[[#This Row],[Months on Book(age Loan)]]</f>
        <v>33599.340893299857</v>
      </c>
      <c r="R217" s="4">
        <v>38076.9</v>
      </c>
      <c r="S217" s="4">
        <v>0</v>
      </c>
      <c r="T217" s="2">
        <f ca="1">DATEDIF(Table1[[#This Row],[Issue Date]],TODAY(),"m")</f>
        <v>43</v>
      </c>
      <c r="U217" s="2">
        <f>Table1[[#This Row],[Total Payments Received]]+(Table1[[#This Row],[Loan Amount]]*'What-IF Analysis'!$B$8)-Table1[[#This Row],[Loan Amount]]</f>
        <v>13502.196959266723</v>
      </c>
    </row>
    <row r="218" spans="1:21" x14ac:dyDescent="0.3">
      <c r="A218" s="2" t="s">
        <v>476</v>
      </c>
      <c r="B218" s="1">
        <v>44836</v>
      </c>
      <c r="C218" s="2" t="s">
        <v>477</v>
      </c>
      <c r="D218" s="3" t="s">
        <v>44</v>
      </c>
      <c r="E218" s="4">
        <v>18602</v>
      </c>
      <c r="F218" s="9">
        <f>Table1[[#This Row],[Interest Rate]]/100</f>
        <v>5.2999999999999999E-2</v>
      </c>
      <c r="G218" s="2">
        <v>5.3</v>
      </c>
      <c r="H218" s="2">
        <v>36</v>
      </c>
      <c r="I218" s="3" t="s">
        <v>79</v>
      </c>
      <c r="J218" s="3" t="s">
        <v>18</v>
      </c>
      <c r="K218" s="3" t="s">
        <v>19</v>
      </c>
      <c r="L218" s="4">
        <v>111159</v>
      </c>
      <c r="M218" s="3" t="s">
        <v>27</v>
      </c>
      <c r="N218">
        <v>0.41</v>
      </c>
      <c r="O218">
        <v>0.65</v>
      </c>
      <c r="P218" s="8">
        <f>ABS(PMT(Table1[[#This Row],[Corrected Interested Rate]]/12,Table1[[#This Row],[Term (Months)]],-Table1[[#This Row],[Loan Amount]]))</f>
        <v>560.02764788104548</v>
      </c>
      <c r="Q218" s="8">
        <f ca="1">Table1[[#This Row],[Expected Monthly Payments]]*Table1[[#This Row],[Months on Book(age Loan)]]</f>
        <v>19600.967675836593</v>
      </c>
      <c r="R218" s="4">
        <v>7046.14</v>
      </c>
      <c r="S218" s="4">
        <v>4694.51</v>
      </c>
      <c r="T218" s="2">
        <f ca="1">DATEDIF(Table1[[#This Row],[Issue Date]],TODAY(),"m")</f>
        <v>35</v>
      </c>
      <c r="U218" s="2">
        <f>Table1[[#This Row],[Total Payments Received]]+(Table1[[#This Row],[Loan Amount]]*'What-IF Analysis'!$B$8)-Table1[[#This Row],[Loan Amount]]</f>
        <v>-6688.3458179221379</v>
      </c>
    </row>
    <row r="219" spans="1:21" x14ac:dyDescent="0.3">
      <c r="A219" s="2" t="s">
        <v>478</v>
      </c>
      <c r="B219" s="1">
        <v>45253</v>
      </c>
      <c r="C219" s="2" t="s">
        <v>479</v>
      </c>
      <c r="D219" s="3" t="s">
        <v>54</v>
      </c>
      <c r="E219" s="4">
        <v>38784</v>
      </c>
      <c r="F219" s="9">
        <f>Table1[[#This Row],[Interest Rate]]/100</f>
        <v>0.107</v>
      </c>
      <c r="G219" s="2">
        <v>10.7</v>
      </c>
      <c r="H219" s="2">
        <v>60</v>
      </c>
      <c r="I219" s="3" t="s">
        <v>17</v>
      </c>
      <c r="J219" s="3" t="s">
        <v>82</v>
      </c>
      <c r="K219" s="3" t="s">
        <v>26</v>
      </c>
      <c r="L219" s="4">
        <v>97914</v>
      </c>
      <c r="M219" s="3" t="s">
        <v>20</v>
      </c>
      <c r="N219">
        <v>0.27</v>
      </c>
      <c r="O219">
        <v>0.72</v>
      </c>
      <c r="P219" s="8">
        <f>ABS(PMT(Table1[[#This Row],[Corrected Interested Rate]]/12,Table1[[#This Row],[Term (Months)]],-Table1[[#This Row],[Loan Amount]]))</f>
        <v>837.46716707278063</v>
      </c>
      <c r="Q219" s="8">
        <f ca="1">Table1[[#This Row],[Expected Monthly Payments]]*Table1[[#This Row],[Months on Book(age Loan)]]</f>
        <v>17586.810508528393</v>
      </c>
      <c r="R219" s="4">
        <v>42933.89</v>
      </c>
      <c r="S219" s="4">
        <v>0</v>
      </c>
      <c r="T219" s="2">
        <f ca="1">DATEDIF(Table1[[#This Row],[Issue Date]],TODAY(),"m")</f>
        <v>21</v>
      </c>
      <c r="U219" s="2">
        <f>Table1[[#This Row],[Total Payments Received]]+(Table1[[#This Row],[Loan Amount]]*'What-IF Analysis'!$B$8)-Table1[[#This Row],[Loan Amount]]</f>
        <v>14298.350920207922</v>
      </c>
    </row>
    <row r="220" spans="1:21" x14ac:dyDescent="0.3">
      <c r="A220" s="2" t="s">
        <v>480</v>
      </c>
      <c r="B220" s="1">
        <v>44884</v>
      </c>
      <c r="C220" s="2" t="s">
        <v>481</v>
      </c>
      <c r="D220" s="3" t="s">
        <v>70</v>
      </c>
      <c r="E220" s="4">
        <v>24265</v>
      </c>
      <c r="F220" s="9">
        <f>Table1[[#This Row],[Interest Rate]]/100</f>
        <v>5.9000000000000004E-2</v>
      </c>
      <c r="G220" s="2">
        <v>5.9</v>
      </c>
      <c r="H220" s="2">
        <v>36</v>
      </c>
      <c r="I220" s="3" t="s">
        <v>17</v>
      </c>
      <c r="J220" s="3" t="s">
        <v>18</v>
      </c>
      <c r="K220" s="3" t="s">
        <v>19</v>
      </c>
      <c r="L220" s="4">
        <v>80357</v>
      </c>
      <c r="M220" s="3" t="s">
        <v>31</v>
      </c>
      <c r="N220">
        <v>0.28000000000000003</v>
      </c>
      <c r="O220">
        <v>0.51</v>
      </c>
      <c r="P220" s="8">
        <f>ABS(PMT(Table1[[#This Row],[Corrected Interested Rate]]/12,Table1[[#This Row],[Term (Months)]],-Table1[[#This Row],[Loan Amount]]))</f>
        <v>737.08936133764075</v>
      </c>
      <c r="Q220" s="8">
        <f ca="1">Table1[[#This Row],[Expected Monthly Payments]]*Table1[[#This Row],[Months on Book(age Loan)]]</f>
        <v>24323.948924142143</v>
      </c>
      <c r="R220" s="4">
        <v>25696.639999999999</v>
      </c>
      <c r="S220" s="4">
        <v>0</v>
      </c>
      <c r="T220" s="2">
        <f ca="1">DATEDIF(Table1[[#This Row],[Issue Date]],TODAY(),"m")</f>
        <v>33</v>
      </c>
      <c r="U220" s="2">
        <f>Table1[[#This Row],[Total Payments Received]]+(Table1[[#This Row],[Loan Amount]]*'What-IF Analysis'!$B$8)-Table1[[#This Row],[Loan Amount]]</f>
        <v>7780.969729497865</v>
      </c>
    </row>
    <row r="221" spans="1:21" x14ac:dyDescent="0.3">
      <c r="A221" s="2" t="s">
        <v>482</v>
      </c>
      <c r="B221" s="1">
        <v>44656</v>
      </c>
      <c r="C221" s="2" t="s">
        <v>483</v>
      </c>
      <c r="D221" s="3" t="s">
        <v>54</v>
      </c>
      <c r="E221" s="4">
        <v>26931</v>
      </c>
      <c r="F221" s="9">
        <f>Table1[[#This Row],[Interest Rate]]/100</f>
        <v>5.7000000000000002E-2</v>
      </c>
      <c r="G221" s="2">
        <v>5.7</v>
      </c>
      <c r="H221" s="2">
        <v>36</v>
      </c>
      <c r="I221" s="3" t="s">
        <v>79</v>
      </c>
      <c r="J221" s="3" t="s">
        <v>71</v>
      </c>
      <c r="K221" s="3" t="s">
        <v>19</v>
      </c>
      <c r="L221" s="4">
        <v>116908</v>
      </c>
      <c r="M221" s="3" t="s">
        <v>31</v>
      </c>
      <c r="N221">
        <v>0.35</v>
      </c>
      <c r="O221">
        <v>0.61</v>
      </c>
      <c r="P221" s="8">
        <f>ABS(PMT(Table1[[#This Row],[Corrected Interested Rate]]/12,Table1[[#This Row],[Term (Months)]],-Table1[[#This Row],[Loan Amount]]))</f>
        <v>815.63744790207534</v>
      </c>
      <c r="Q221" s="8">
        <f ca="1">Table1[[#This Row],[Expected Monthly Payments]]*Table1[[#This Row],[Months on Book(age Loan)]]</f>
        <v>33441.135363985086</v>
      </c>
      <c r="R221" s="4">
        <v>8489.4699999999993</v>
      </c>
      <c r="S221" s="4">
        <v>8648.65</v>
      </c>
      <c r="T221" s="2">
        <f ca="1">DATEDIF(Table1[[#This Row],[Issue Date]],TODAY(),"m")</f>
        <v>41</v>
      </c>
      <c r="U221" s="2">
        <f>Table1[[#This Row],[Total Payments Received]]+(Table1[[#This Row],[Loan Amount]]*'What-IF Analysis'!$B$8)-Table1[[#This Row],[Loan Amount]]</f>
        <v>-11394.598248707727</v>
      </c>
    </row>
    <row r="222" spans="1:21" x14ac:dyDescent="0.3">
      <c r="A222" s="2" t="s">
        <v>484</v>
      </c>
      <c r="B222" s="1">
        <v>45151</v>
      </c>
      <c r="C222" s="2" t="s">
        <v>485</v>
      </c>
      <c r="D222" s="3" t="s">
        <v>70</v>
      </c>
      <c r="E222" s="4">
        <v>29841</v>
      </c>
      <c r="F222" s="9">
        <f>Table1[[#This Row],[Interest Rate]]/100</f>
        <v>0.105</v>
      </c>
      <c r="G222" s="2">
        <v>10.5</v>
      </c>
      <c r="H222" s="2">
        <v>60</v>
      </c>
      <c r="I222" s="3" t="s">
        <v>17</v>
      </c>
      <c r="J222" s="3" t="s">
        <v>25</v>
      </c>
      <c r="K222" s="3" t="s">
        <v>26</v>
      </c>
      <c r="L222" s="4">
        <v>140335</v>
      </c>
      <c r="M222" s="3" t="s">
        <v>27</v>
      </c>
      <c r="N222">
        <v>0.37</v>
      </c>
      <c r="O222">
        <v>0.68</v>
      </c>
      <c r="P222" s="8">
        <f>ABS(PMT(Table1[[#This Row],[Corrected Interested Rate]]/12,Table1[[#This Row],[Term (Months)]],-Table1[[#This Row],[Loan Amount]]))</f>
        <v>641.39948118340317</v>
      </c>
      <c r="Q222" s="8">
        <f ca="1">Table1[[#This Row],[Expected Monthly Payments]]*Table1[[#This Row],[Months on Book(age Loan)]]</f>
        <v>16034.98702958508</v>
      </c>
      <c r="R222" s="4">
        <v>32974.300000000003</v>
      </c>
      <c r="S222" s="4">
        <v>0</v>
      </c>
      <c r="T222" s="2">
        <f ca="1">DATEDIF(Table1[[#This Row],[Issue Date]],TODAY(),"m")</f>
        <v>25</v>
      </c>
      <c r="U222" s="2">
        <f>Table1[[#This Row],[Total Payments Received]]+(Table1[[#This Row],[Loan Amount]]*'What-IF Analysis'!$B$8)-Table1[[#This Row],[Loan Amount]]</f>
        <v>10941.680319717532</v>
      </c>
    </row>
    <row r="223" spans="1:21" x14ac:dyDescent="0.3">
      <c r="A223" s="2" t="s">
        <v>486</v>
      </c>
      <c r="B223" s="1">
        <v>44666</v>
      </c>
      <c r="C223" s="2" t="s">
        <v>487</v>
      </c>
      <c r="D223" s="3" t="s">
        <v>23</v>
      </c>
      <c r="E223" s="4">
        <v>30192</v>
      </c>
      <c r="F223" s="9">
        <f>Table1[[#This Row],[Interest Rate]]/100</f>
        <v>0.105</v>
      </c>
      <c r="G223" s="2">
        <v>10.5</v>
      </c>
      <c r="H223" s="2">
        <v>60</v>
      </c>
      <c r="I223" s="3" t="s">
        <v>17</v>
      </c>
      <c r="J223" s="3" t="s">
        <v>18</v>
      </c>
      <c r="K223" s="3" t="s">
        <v>35</v>
      </c>
      <c r="L223" s="4">
        <v>68437</v>
      </c>
      <c r="M223" s="3" t="s">
        <v>31</v>
      </c>
      <c r="N223">
        <v>0.3</v>
      </c>
      <c r="O223">
        <v>0.63</v>
      </c>
      <c r="P223" s="8">
        <f>ABS(PMT(Table1[[#This Row],[Corrected Interested Rate]]/12,Table1[[#This Row],[Term (Months)]],-Table1[[#This Row],[Loan Amount]]))</f>
        <v>648.94384021612234</v>
      </c>
      <c r="Q223" s="8">
        <f ca="1">Table1[[#This Row],[Expected Monthly Payments]]*Table1[[#This Row],[Months on Book(age Loan)]]</f>
        <v>26606.697448861018</v>
      </c>
      <c r="R223" s="4">
        <v>33362.160000000003</v>
      </c>
      <c r="S223" s="4">
        <v>0</v>
      </c>
      <c r="T223" s="2">
        <f ca="1">DATEDIF(Table1[[#This Row],[Issue Date]],TODAY(),"m")</f>
        <v>41</v>
      </c>
      <c r="U223" s="2">
        <f>Table1[[#This Row],[Total Payments Received]]+(Table1[[#This Row],[Loan Amount]]*'What-IF Analysis'!$B$8)-Table1[[#This Row],[Loan Amount]]</f>
        <v>11070.385147043053</v>
      </c>
    </row>
    <row r="224" spans="1:21" x14ac:dyDescent="0.3">
      <c r="A224" s="2" t="s">
        <v>488</v>
      </c>
      <c r="B224" s="1">
        <v>45242</v>
      </c>
      <c r="C224" s="2" t="s">
        <v>489</v>
      </c>
      <c r="D224" s="3" t="s">
        <v>70</v>
      </c>
      <c r="E224" s="4">
        <v>16585</v>
      </c>
      <c r="F224" s="9">
        <f>Table1[[#This Row],[Interest Rate]]/100</f>
        <v>0.20699999999999999</v>
      </c>
      <c r="G224" s="2">
        <v>20.7</v>
      </c>
      <c r="H224" s="2">
        <v>36</v>
      </c>
      <c r="I224" s="3" t="s">
        <v>17</v>
      </c>
      <c r="J224" s="3" t="s">
        <v>34</v>
      </c>
      <c r="K224" s="3" t="s">
        <v>35</v>
      </c>
      <c r="L224" s="4">
        <v>65503</v>
      </c>
      <c r="M224" s="3" t="s">
        <v>31</v>
      </c>
      <c r="N224">
        <v>0.36</v>
      </c>
      <c r="O224">
        <v>0.56000000000000005</v>
      </c>
      <c r="P224" s="8">
        <f>ABS(PMT(Table1[[#This Row],[Corrected Interested Rate]]/12,Table1[[#This Row],[Term (Months)]],-Table1[[#This Row],[Loan Amount]]))</f>
        <v>622.28929409236662</v>
      </c>
      <c r="Q224" s="8">
        <f ca="1">Table1[[#This Row],[Expected Monthly Payments]]*Table1[[#This Row],[Months on Book(age Loan)]]</f>
        <v>13690.364470032066</v>
      </c>
      <c r="R224" s="4">
        <v>20018.099999999999</v>
      </c>
      <c r="S224" s="4">
        <v>0</v>
      </c>
      <c r="T224" s="2">
        <f ca="1">DATEDIF(Table1[[#This Row],[Issue Date]],TODAY(),"m")</f>
        <v>22</v>
      </c>
      <c r="U224" s="2">
        <f>Table1[[#This Row],[Total Payments Received]]+(Table1[[#This Row],[Loan Amount]]*'What-IF Analysis'!$B$8)-Table1[[#This Row],[Loan Amount]]</f>
        <v>7772.8335076745134</v>
      </c>
    </row>
    <row r="225" spans="1:21" x14ac:dyDescent="0.3">
      <c r="A225" s="2" t="s">
        <v>490</v>
      </c>
      <c r="B225" s="1">
        <v>44946</v>
      </c>
      <c r="C225" s="2" t="s">
        <v>491</v>
      </c>
      <c r="D225" s="3" t="s">
        <v>74</v>
      </c>
      <c r="E225" s="4">
        <v>26559</v>
      </c>
      <c r="F225" s="9">
        <f>Table1[[#This Row],[Interest Rate]]/100</f>
        <v>0.245</v>
      </c>
      <c r="G225" s="2">
        <v>24.5</v>
      </c>
      <c r="H225" s="2">
        <v>60</v>
      </c>
      <c r="I225" s="3" t="s">
        <v>24</v>
      </c>
      <c r="J225" s="3" t="s">
        <v>82</v>
      </c>
      <c r="K225" s="3" t="s">
        <v>35</v>
      </c>
      <c r="L225" s="4">
        <v>126282</v>
      </c>
      <c r="M225" s="3" t="s">
        <v>20</v>
      </c>
      <c r="N225">
        <v>0.11</v>
      </c>
      <c r="O225">
        <v>0.83</v>
      </c>
      <c r="P225" s="8">
        <f>ABS(PMT(Table1[[#This Row],[Corrected Interested Rate]]/12,Table1[[#This Row],[Term (Months)]],-Table1[[#This Row],[Loan Amount]]))</f>
        <v>771.77575981371535</v>
      </c>
      <c r="Q225" s="8">
        <f ca="1">Table1[[#This Row],[Expected Monthly Payments]]*Table1[[#This Row],[Months on Book(age Loan)]]</f>
        <v>23925.048554225177</v>
      </c>
      <c r="R225" s="4">
        <v>10442.84</v>
      </c>
      <c r="S225" s="4">
        <v>0</v>
      </c>
      <c r="T225" s="2">
        <f ca="1">DATEDIF(Table1[[#This Row],[Issue Date]],TODAY(),"m")</f>
        <v>31</v>
      </c>
      <c r="U225" s="2">
        <f>Table1[[#This Row],[Total Payments Received]]+(Table1[[#This Row],[Loan Amount]]*'What-IF Analysis'!$B$8)-Table1[[#This Row],[Loan Amount]]</f>
        <v>-9166.5680657022931</v>
      </c>
    </row>
    <row r="226" spans="1:21" x14ac:dyDescent="0.3">
      <c r="A226" s="2" t="s">
        <v>492</v>
      </c>
      <c r="B226" s="1">
        <v>44234</v>
      </c>
      <c r="C226" s="2" t="s">
        <v>493</v>
      </c>
      <c r="D226" s="3" t="s">
        <v>48</v>
      </c>
      <c r="E226" s="4">
        <v>34742</v>
      </c>
      <c r="F226" s="9">
        <f>Table1[[#This Row],[Interest Rate]]/100</f>
        <v>0.124</v>
      </c>
      <c r="G226" s="2">
        <v>12.4</v>
      </c>
      <c r="H226" s="2">
        <v>60</v>
      </c>
      <c r="I226" s="3" t="s">
        <v>17</v>
      </c>
      <c r="J226" s="3" t="s">
        <v>71</v>
      </c>
      <c r="K226" s="3" t="s">
        <v>30</v>
      </c>
      <c r="L226" s="4">
        <v>123459</v>
      </c>
      <c r="M226" s="3" t="s">
        <v>31</v>
      </c>
      <c r="N226">
        <v>0.27</v>
      </c>
      <c r="O226">
        <v>0.87</v>
      </c>
      <c r="P226" s="8">
        <f>ABS(PMT(Table1[[#This Row],[Corrected Interested Rate]]/12,Table1[[#This Row],[Term (Months)]],-Table1[[#This Row],[Loan Amount]]))</f>
        <v>779.85743941030387</v>
      </c>
      <c r="Q226" s="8">
        <f ca="1">Table1[[#This Row],[Expected Monthly Payments]]*Table1[[#This Row],[Months on Book(age Loan)]]</f>
        <v>42892.159167566715</v>
      </c>
      <c r="R226" s="4">
        <v>39050.01</v>
      </c>
      <c r="S226" s="4">
        <v>0</v>
      </c>
      <c r="T226" s="2">
        <f ca="1">DATEDIF(Table1[[#This Row],[Issue Date]],TODAY(),"m")</f>
        <v>55</v>
      </c>
      <c r="U226" s="2">
        <f>Table1[[#This Row],[Total Payments Received]]+(Table1[[#This Row],[Loan Amount]]*'What-IF Analysis'!$B$8)-Table1[[#This Row],[Loan Amount]]</f>
        <v>13398.816242003501</v>
      </c>
    </row>
    <row r="227" spans="1:21" x14ac:dyDescent="0.3">
      <c r="A227" s="2" t="s">
        <v>494</v>
      </c>
      <c r="B227" s="1">
        <v>44426</v>
      </c>
      <c r="C227" s="2" t="s">
        <v>495</v>
      </c>
      <c r="D227" s="3" t="s">
        <v>74</v>
      </c>
      <c r="E227" s="4">
        <v>5133</v>
      </c>
      <c r="F227" s="9">
        <f>Table1[[#This Row],[Interest Rate]]/100</f>
        <v>0.13600000000000001</v>
      </c>
      <c r="G227" s="2">
        <v>13.6</v>
      </c>
      <c r="H227" s="2">
        <v>60</v>
      </c>
      <c r="I227" s="3" t="s">
        <v>24</v>
      </c>
      <c r="J227" s="3" t="s">
        <v>55</v>
      </c>
      <c r="K227" s="3" t="s">
        <v>35</v>
      </c>
      <c r="L227" s="4">
        <v>105403</v>
      </c>
      <c r="M227" s="3" t="s">
        <v>27</v>
      </c>
      <c r="N227">
        <v>0.21</v>
      </c>
      <c r="O227">
        <v>0.62</v>
      </c>
      <c r="P227" s="8">
        <f>ABS(PMT(Table1[[#This Row],[Corrected Interested Rate]]/12,Table1[[#This Row],[Term (Months)]],-Table1[[#This Row],[Loan Amount]]))</f>
        <v>118.37414894779572</v>
      </c>
      <c r="Q227" s="8">
        <f ca="1">Table1[[#This Row],[Expected Monthly Payments]]*Table1[[#This Row],[Months on Book(age Loan)]]</f>
        <v>5681.9591494941942</v>
      </c>
      <c r="R227" s="4">
        <v>722</v>
      </c>
      <c r="S227" s="4">
        <v>0</v>
      </c>
      <c r="T227" s="2">
        <f ca="1">DATEDIF(Table1[[#This Row],[Issue Date]],TODAY(),"m")</f>
        <v>48</v>
      </c>
      <c r="U227" s="2">
        <f>Table1[[#This Row],[Total Payments Received]]+(Table1[[#This Row],[Loan Amount]]*'What-IF Analysis'!$B$8)-Table1[[#This Row],[Loan Amount]]</f>
        <v>-3067.867525179784</v>
      </c>
    </row>
    <row r="228" spans="1:21" x14ac:dyDescent="0.3">
      <c r="A228" s="2" t="s">
        <v>496</v>
      </c>
      <c r="B228" s="1">
        <v>44759</v>
      </c>
      <c r="C228" s="2" t="s">
        <v>497</v>
      </c>
      <c r="D228" s="3" t="s">
        <v>48</v>
      </c>
      <c r="E228" s="4">
        <v>15663</v>
      </c>
      <c r="F228" s="9">
        <f>Table1[[#This Row],[Interest Rate]]/100</f>
        <v>0.21899999999999997</v>
      </c>
      <c r="G228" s="2">
        <v>21.9</v>
      </c>
      <c r="H228" s="2">
        <v>60</v>
      </c>
      <c r="I228" s="3" t="s">
        <v>24</v>
      </c>
      <c r="J228" s="3" t="s">
        <v>18</v>
      </c>
      <c r="K228" s="3" t="s">
        <v>26</v>
      </c>
      <c r="L228" s="4">
        <v>71258</v>
      </c>
      <c r="M228" s="3" t="s">
        <v>20</v>
      </c>
      <c r="N228">
        <v>0.15</v>
      </c>
      <c r="O228">
        <v>0.85</v>
      </c>
      <c r="P228" s="8">
        <f>ABS(PMT(Table1[[#This Row],[Corrected Interested Rate]]/12,Table1[[#This Row],[Term (Months)]],-Table1[[#This Row],[Loan Amount]]))</f>
        <v>431.70494278859252</v>
      </c>
      <c r="Q228" s="8">
        <f ca="1">Table1[[#This Row],[Expected Monthly Payments]]*Table1[[#This Row],[Months on Book(age Loan)]]</f>
        <v>16404.787825966516</v>
      </c>
      <c r="R228" s="4">
        <v>2433.83</v>
      </c>
      <c r="S228" s="4">
        <v>0</v>
      </c>
      <c r="T228" s="2">
        <f ca="1">DATEDIF(Table1[[#This Row],[Issue Date]],TODAY(),"m")</f>
        <v>38</v>
      </c>
      <c r="U228" s="2">
        <f>Table1[[#This Row],[Total Payments Received]]+(Table1[[#This Row],[Loan Amount]]*'What-IF Analysis'!$B$8)-Table1[[#This Row],[Loan Amount]]</f>
        <v>-9130.6927054141743</v>
      </c>
    </row>
    <row r="229" spans="1:21" x14ac:dyDescent="0.3">
      <c r="A229" s="2" t="s">
        <v>498</v>
      </c>
      <c r="B229" s="1">
        <v>44634</v>
      </c>
      <c r="C229" s="2" t="s">
        <v>499</v>
      </c>
      <c r="D229" s="3" t="s">
        <v>44</v>
      </c>
      <c r="E229" s="4">
        <v>22754</v>
      </c>
      <c r="F229" s="9">
        <f>Table1[[#This Row],[Interest Rate]]/100</f>
        <v>0.10400000000000001</v>
      </c>
      <c r="G229" s="2">
        <v>10.4</v>
      </c>
      <c r="H229" s="2">
        <v>36</v>
      </c>
      <c r="I229" s="3" t="s">
        <v>24</v>
      </c>
      <c r="J229" s="3" t="s">
        <v>25</v>
      </c>
      <c r="K229" s="3" t="s">
        <v>30</v>
      </c>
      <c r="L229" s="4">
        <v>63724</v>
      </c>
      <c r="M229" s="3" t="s">
        <v>27</v>
      </c>
      <c r="N229">
        <v>0.14000000000000001</v>
      </c>
      <c r="O229">
        <v>0.67</v>
      </c>
      <c r="P229" s="8">
        <f>ABS(PMT(Table1[[#This Row],[Corrected Interested Rate]]/12,Table1[[#This Row],[Term (Months)]],-Table1[[#This Row],[Loan Amount]]))</f>
        <v>738.48814212514208</v>
      </c>
      <c r="Q229" s="8">
        <f ca="1">Table1[[#This Row],[Expected Monthly Payments]]*Table1[[#This Row],[Months on Book(age Loan)]]</f>
        <v>31016.501969255965</v>
      </c>
      <c r="R229" s="4">
        <v>6475.12</v>
      </c>
      <c r="S229" s="4">
        <v>0</v>
      </c>
      <c r="T229" s="2">
        <f ca="1">DATEDIF(Table1[[#This Row],[Issue Date]],TODAY(),"m")</f>
        <v>42</v>
      </c>
      <c r="U229" s="2">
        <f>Table1[[#This Row],[Total Payments Received]]+(Table1[[#This Row],[Loan Amount]]*'What-IF Analysis'!$B$8)-Table1[[#This Row],[Loan Amount]]</f>
        <v>-10324.92786049889</v>
      </c>
    </row>
    <row r="230" spans="1:21" x14ac:dyDescent="0.3">
      <c r="A230" s="2" t="s">
        <v>500</v>
      </c>
      <c r="B230" s="1">
        <v>44223</v>
      </c>
      <c r="C230" s="2" t="s">
        <v>501</v>
      </c>
      <c r="D230" s="3" t="s">
        <v>23</v>
      </c>
      <c r="E230" s="4">
        <v>4972</v>
      </c>
      <c r="F230" s="9">
        <f>Table1[[#This Row],[Interest Rate]]/100</f>
        <v>8.1000000000000003E-2</v>
      </c>
      <c r="G230" s="2">
        <v>8.1</v>
      </c>
      <c r="H230" s="2">
        <v>60</v>
      </c>
      <c r="I230" s="3" t="s">
        <v>24</v>
      </c>
      <c r="J230" s="3" t="s">
        <v>18</v>
      </c>
      <c r="K230" s="3" t="s">
        <v>35</v>
      </c>
      <c r="L230" s="4">
        <v>94286</v>
      </c>
      <c r="M230" s="3" t="s">
        <v>20</v>
      </c>
      <c r="N230">
        <v>0.34</v>
      </c>
      <c r="O230">
        <v>0.73</v>
      </c>
      <c r="P230" s="8">
        <f>ABS(PMT(Table1[[#This Row],[Corrected Interested Rate]]/12,Table1[[#This Row],[Term (Months)]],-Table1[[#This Row],[Loan Amount]]))</f>
        <v>101.05235262330987</v>
      </c>
      <c r="Q230" s="8">
        <f ca="1">Table1[[#This Row],[Expected Monthly Payments]]*Table1[[#This Row],[Months on Book(age Loan)]]</f>
        <v>5557.879394282043</v>
      </c>
      <c r="R230" s="4">
        <v>633.66</v>
      </c>
      <c r="S230" s="4">
        <v>0</v>
      </c>
      <c r="T230" s="2">
        <f ca="1">DATEDIF(Table1[[#This Row],[Issue Date]],TODAY(),"m")</f>
        <v>55</v>
      </c>
      <c r="U230" s="2">
        <f>Table1[[#This Row],[Total Payments Received]]+(Table1[[#This Row],[Loan Amount]]*'What-IF Analysis'!$B$8)-Table1[[#This Row],[Loan Amount]]</f>
        <v>-3037.3357793091536</v>
      </c>
    </row>
    <row r="231" spans="1:21" x14ac:dyDescent="0.3">
      <c r="A231" s="2" t="s">
        <v>502</v>
      </c>
      <c r="B231" s="1">
        <v>44422</v>
      </c>
      <c r="C231" s="2" t="s">
        <v>503</v>
      </c>
      <c r="D231" s="3" t="s">
        <v>48</v>
      </c>
      <c r="E231" s="4">
        <v>6295</v>
      </c>
      <c r="F231" s="9">
        <f>Table1[[#This Row],[Interest Rate]]/100</f>
        <v>0.221</v>
      </c>
      <c r="G231" s="2">
        <v>22.1</v>
      </c>
      <c r="H231" s="2">
        <v>36</v>
      </c>
      <c r="I231" s="3" t="s">
        <v>17</v>
      </c>
      <c r="J231" s="3" t="s">
        <v>25</v>
      </c>
      <c r="K231" s="3" t="s">
        <v>30</v>
      </c>
      <c r="L231" s="4">
        <v>104842</v>
      </c>
      <c r="M231" s="3" t="s">
        <v>20</v>
      </c>
      <c r="N231">
        <v>0.31</v>
      </c>
      <c r="O231">
        <v>0.89</v>
      </c>
      <c r="P231" s="8">
        <f>ABS(PMT(Table1[[#This Row],[Corrected Interested Rate]]/12,Table1[[#This Row],[Term (Months)]],-Table1[[#This Row],[Loan Amount]]))</f>
        <v>240.73468441224782</v>
      </c>
      <c r="Q231" s="8">
        <f ca="1">Table1[[#This Row],[Expected Monthly Payments]]*Table1[[#This Row],[Months on Book(age Loan)]]</f>
        <v>11795.999536200143</v>
      </c>
      <c r="R231" s="4">
        <v>7686.2</v>
      </c>
      <c r="S231" s="4">
        <v>0</v>
      </c>
      <c r="T231" s="2">
        <f ca="1">DATEDIF(Table1[[#This Row],[Issue Date]],TODAY(),"m")</f>
        <v>49</v>
      </c>
      <c r="U231" s="2">
        <f>Table1[[#This Row],[Total Payments Received]]+(Table1[[#This Row],[Loan Amount]]*'What-IF Analysis'!$B$8)-Table1[[#This Row],[Loan Amount]]</f>
        <v>3038.3885698408849</v>
      </c>
    </row>
    <row r="232" spans="1:21" x14ac:dyDescent="0.3">
      <c r="A232" s="2" t="s">
        <v>504</v>
      </c>
      <c r="B232" s="1">
        <v>44994</v>
      </c>
      <c r="C232" s="2" t="s">
        <v>505</v>
      </c>
      <c r="D232" s="3" t="s">
        <v>48</v>
      </c>
      <c r="E232" s="4">
        <v>30125</v>
      </c>
      <c r="F232" s="9">
        <f>Table1[[#This Row],[Interest Rate]]/100</f>
        <v>5.9000000000000004E-2</v>
      </c>
      <c r="G232" s="2">
        <v>5.9</v>
      </c>
      <c r="H232" s="2">
        <v>36</v>
      </c>
      <c r="I232" s="3" t="s">
        <v>17</v>
      </c>
      <c r="J232" s="3" t="s">
        <v>82</v>
      </c>
      <c r="K232" s="3" t="s">
        <v>26</v>
      </c>
      <c r="L232" s="4">
        <v>134927</v>
      </c>
      <c r="M232" s="3" t="s">
        <v>31</v>
      </c>
      <c r="N232">
        <v>0.2</v>
      </c>
      <c r="O232">
        <v>0.84</v>
      </c>
      <c r="P232" s="8">
        <f>ABS(PMT(Table1[[#This Row],[Corrected Interested Rate]]/12,Table1[[#This Row],[Term (Months)]],-Table1[[#This Row],[Loan Amount]]))</f>
        <v>915.09651804230066</v>
      </c>
      <c r="Q232" s="8">
        <f ca="1">Table1[[#This Row],[Expected Monthly Payments]]*Table1[[#This Row],[Months on Book(age Loan)]]</f>
        <v>27452.895541269019</v>
      </c>
      <c r="R232" s="4">
        <v>31902.38</v>
      </c>
      <c r="S232" s="4">
        <v>0</v>
      </c>
      <c r="T232" s="2">
        <f ca="1">DATEDIF(Table1[[#This Row],[Issue Date]],TODAY(),"m")</f>
        <v>30</v>
      </c>
      <c r="U232" s="2">
        <f>Table1[[#This Row],[Total Payments Received]]+(Table1[[#This Row],[Loan Amount]]*'What-IF Analysis'!$B$8)-Table1[[#This Row],[Loan Amount]]</f>
        <v>9660.0735133370399</v>
      </c>
    </row>
    <row r="233" spans="1:21" x14ac:dyDescent="0.3">
      <c r="A233" s="2" t="s">
        <v>506</v>
      </c>
      <c r="B233" s="1">
        <v>44480</v>
      </c>
      <c r="C233" s="2" t="s">
        <v>507</v>
      </c>
      <c r="D233" s="3" t="s">
        <v>38</v>
      </c>
      <c r="E233" s="4">
        <v>10903</v>
      </c>
      <c r="F233" s="9">
        <f>Table1[[#This Row],[Interest Rate]]/100</f>
        <v>0.17399999999999999</v>
      </c>
      <c r="G233" s="2">
        <v>17.399999999999999</v>
      </c>
      <c r="H233" s="2">
        <v>36</v>
      </c>
      <c r="I233" s="3" t="s">
        <v>24</v>
      </c>
      <c r="J233" s="3" t="s">
        <v>18</v>
      </c>
      <c r="K233" s="3" t="s">
        <v>35</v>
      </c>
      <c r="L233" s="4">
        <v>44908</v>
      </c>
      <c r="M233" s="3" t="s">
        <v>31</v>
      </c>
      <c r="N233">
        <v>0.28999999999999998</v>
      </c>
      <c r="O233">
        <v>0.86</v>
      </c>
      <c r="P233" s="8">
        <f>ABS(PMT(Table1[[#This Row],[Corrected Interested Rate]]/12,Table1[[#This Row],[Term (Months)]],-Table1[[#This Row],[Loan Amount]]))</f>
        <v>390.89565181148356</v>
      </c>
      <c r="Q233" s="8">
        <f ca="1">Table1[[#This Row],[Expected Monthly Payments]]*Table1[[#This Row],[Months on Book(age Loan)]]</f>
        <v>18372.095635139729</v>
      </c>
      <c r="R233" s="4">
        <v>2043.7</v>
      </c>
      <c r="S233" s="4">
        <v>0</v>
      </c>
      <c r="T233" s="2">
        <f ca="1">DATEDIF(Table1[[#This Row],[Issue Date]],TODAY(),"m")</f>
        <v>47</v>
      </c>
      <c r="U233" s="2">
        <f>Table1[[#This Row],[Total Payments Received]]+(Table1[[#This Row],[Loan Amount]]*'What-IF Analysis'!$B$8)-Table1[[#This Row],[Loan Amount]]</f>
        <v>-6006.3536970651048</v>
      </c>
    </row>
    <row r="234" spans="1:21" x14ac:dyDescent="0.3">
      <c r="A234" s="2" t="s">
        <v>508</v>
      </c>
      <c r="B234" s="1">
        <v>45075</v>
      </c>
      <c r="C234" s="2" t="s">
        <v>509</v>
      </c>
      <c r="D234" s="3" t="s">
        <v>63</v>
      </c>
      <c r="E234" s="4">
        <v>4020</v>
      </c>
      <c r="F234" s="9">
        <f>Table1[[#This Row],[Interest Rate]]/100</f>
        <v>0.16200000000000001</v>
      </c>
      <c r="G234" s="2">
        <v>16.2</v>
      </c>
      <c r="H234" s="2">
        <v>36</v>
      </c>
      <c r="I234" s="3" t="s">
        <v>17</v>
      </c>
      <c r="J234" s="3" t="s">
        <v>82</v>
      </c>
      <c r="K234" s="3" t="s">
        <v>45</v>
      </c>
      <c r="L234" s="4">
        <v>122617</v>
      </c>
      <c r="M234" s="3" t="s">
        <v>31</v>
      </c>
      <c r="N234">
        <v>0.3</v>
      </c>
      <c r="O234">
        <v>0.56000000000000005</v>
      </c>
      <c r="P234" s="8">
        <f>ABS(PMT(Table1[[#This Row],[Corrected Interested Rate]]/12,Table1[[#This Row],[Term (Months)]],-Table1[[#This Row],[Loan Amount]]))</f>
        <v>141.72853008547028</v>
      </c>
      <c r="Q234" s="8">
        <f ca="1">Table1[[#This Row],[Expected Monthly Payments]]*Table1[[#This Row],[Months on Book(age Loan)]]</f>
        <v>3826.6703123076977</v>
      </c>
      <c r="R234" s="4">
        <v>4671.24</v>
      </c>
      <c r="S234" s="4">
        <v>0</v>
      </c>
      <c r="T234" s="2">
        <f ca="1">DATEDIF(Table1[[#This Row],[Issue Date]],TODAY(),"m")</f>
        <v>27</v>
      </c>
      <c r="U234" s="2">
        <f>Table1[[#This Row],[Total Payments Received]]+(Table1[[#This Row],[Loan Amount]]*'What-IF Analysis'!$B$8)-Table1[[#This Row],[Loan Amount]]</f>
        <v>1703.1380223606602</v>
      </c>
    </row>
    <row r="235" spans="1:21" x14ac:dyDescent="0.3">
      <c r="A235" s="2" t="s">
        <v>510</v>
      </c>
      <c r="B235" s="1">
        <v>45156</v>
      </c>
      <c r="C235" s="2" t="s">
        <v>511</v>
      </c>
      <c r="D235" s="3" t="s">
        <v>63</v>
      </c>
      <c r="E235" s="4">
        <v>21420</v>
      </c>
      <c r="F235" s="9">
        <f>Table1[[#This Row],[Interest Rate]]/100</f>
        <v>0.11900000000000001</v>
      </c>
      <c r="G235" s="2">
        <v>11.9</v>
      </c>
      <c r="H235" s="2">
        <v>60</v>
      </c>
      <c r="I235" s="3" t="s">
        <v>17</v>
      </c>
      <c r="J235" s="3" t="s">
        <v>18</v>
      </c>
      <c r="K235" s="3" t="s">
        <v>26</v>
      </c>
      <c r="L235" s="4">
        <v>80626</v>
      </c>
      <c r="M235" s="3" t="s">
        <v>27</v>
      </c>
      <c r="N235">
        <v>0.18</v>
      </c>
      <c r="O235">
        <v>0.53</v>
      </c>
      <c r="P235" s="8">
        <f>ABS(PMT(Table1[[#This Row],[Corrected Interested Rate]]/12,Table1[[#This Row],[Term (Months)]],-Table1[[#This Row],[Loan Amount]]))</f>
        <v>475.39435367317094</v>
      </c>
      <c r="Q235" s="8">
        <f ca="1">Table1[[#This Row],[Expected Monthly Payments]]*Table1[[#This Row],[Months on Book(age Loan)]]</f>
        <v>11409.464488156103</v>
      </c>
      <c r="R235" s="4">
        <v>23968.98</v>
      </c>
      <c r="S235" s="4">
        <v>0</v>
      </c>
      <c r="T235" s="2">
        <f ca="1">DATEDIF(Table1[[#This Row],[Issue Date]],TODAY(),"m")</f>
        <v>24</v>
      </c>
      <c r="U235" s="2">
        <f>Table1[[#This Row],[Total Payments Received]]+(Table1[[#This Row],[Loan Amount]]*'What-IF Analysis'!$B$8)-Table1[[#This Row],[Loan Amount]]</f>
        <v>8153.8694624291893</v>
      </c>
    </row>
    <row r="236" spans="1:21" x14ac:dyDescent="0.3">
      <c r="A236" s="2" t="s">
        <v>512</v>
      </c>
      <c r="B236" s="1">
        <v>44649</v>
      </c>
      <c r="C236" s="2" t="s">
        <v>513</v>
      </c>
      <c r="D236" s="3" t="s">
        <v>38</v>
      </c>
      <c r="E236" s="4">
        <v>22452</v>
      </c>
      <c r="F236" s="9">
        <f>Table1[[#This Row],[Interest Rate]]/100</f>
        <v>0.113</v>
      </c>
      <c r="G236" s="2">
        <v>11.3</v>
      </c>
      <c r="H236" s="2">
        <v>60</v>
      </c>
      <c r="I236" s="3" t="s">
        <v>17</v>
      </c>
      <c r="J236" s="3" t="s">
        <v>34</v>
      </c>
      <c r="K236" s="3" t="s">
        <v>19</v>
      </c>
      <c r="L236" s="4">
        <v>67228</v>
      </c>
      <c r="M236" s="3" t="s">
        <v>31</v>
      </c>
      <c r="N236">
        <v>0.36</v>
      </c>
      <c r="O236">
        <v>0.9</v>
      </c>
      <c r="P236" s="8">
        <f>ABS(PMT(Table1[[#This Row],[Corrected Interested Rate]]/12,Table1[[#This Row],[Term (Months)]],-Table1[[#This Row],[Loan Amount]]))</f>
        <v>491.52669678602444</v>
      </c>
      <c r="Q236" s="8">
        <f ca="1">Table1[[#This Row],[Expected Monthly Payments]]*Table1[[#This Row],[Months on Book(age Loan)]]</f>
        <v>20152.594568227003</v>
      </c>
      <c r="R236" s="4">
        <v>24989.08</v>
      </c>
      <c r="S236" s="4">
        <v>0</v>
      </c>
      <c r="T236" s="2">
        <f ca="1">DATEDIF(Table1[[#This Row],[Issue Date]],TODAY(),"m")</f>
        <v>41</v>
      </c>
      <c r="U236" s="2">
        <f>Table1[[#This Row],[Total Payments Received]]+(Table1[[#This Row],[Loan Amount]]*'What-IF Analysis'!$B$8)-Table1[[#This Row],[Loan Amount]]</f>
        <v>8412.0089547367024</v>
      </c>
    </row>
    <row r="237" spans="1:21" x14ac:dyDescent="0.3">
      <c r="A237" s="2" t="s">
        <v>514</v>
      </c>
      <c r="B237" s="1">
        <v>45216</v>
      </c>
      <c r="C237" s="2" t="s">
        <v>515</v>
      </c>
      <c r="D237" s="3" t="s">
        <v>54</v>
      </c>
      <c r="E237" s="4">
        <v>39001</v>
      </c>
      <c r="F237" s="9">
        <f>Table1[[#This Row],[Interest Rate]]/100</f>
        <v>0.20399999999999999</v>
      </c>
      <c r="G237" s="2">
        <v>20.399999999999999</v>
      </c>
      <c r="H237" s="2">
        <v>36</v>
      </c>
      <c r="I237" s="3" t="s">
        <v>79</v>
      </c>
      <c r="J237" s="3" t="s">
        <v>18</v>
      </c>
      <c r="K237" s="3" t="s">
        <v>19</v>
      </c>
      <c r="L237" s="4">
        <v>53386</v>
      </c>
      <c r="M237" s="3" t="s">
        <v>31</v>
      </c>
      <c r="N237">
        <v>0.41</v>
      </c>
      <c r="O237">
        <v>0.67</v>
      </c>
      <c r="P237" s="8">
        <f>ABS(PMT(Table1[[#This Row],[Corrected Interested Rate]]/12,Table1[[#This Row],[Term (Months)]],-Table1[[#This Row],[Loan Amount]]))</f>
        <v>1457.3779606876842</v>
      </c>
      <c r="Q237" s="8">
        <f ca="1">Table1[[#This Row],[Expected Monthly Payments]]*Table1[[#This Row],[Months on Book(age Loan)]]</f>
        <v>33519.693095816736</v>
      </c>
      <c r="R237" s="4">
        <v>7661.31</v>
      </c>
      <c r="S237" s="4">
        <v>15157.1</v>
      </c>
      <c r="T237" s="2">
        <f ca="1">DATEDIF(Table1[[#This Row],[Issue Date]],TODAY(),"m")</f>
        <v>23</v>
      </c>
      <c r="U237" s="2">
        <f>Table1[[#This Row],[Total Payments Received]]+(Table1[[#This Row],[Loan Amount]]*'What-IF Analysis'!$B$8)-Table1[[#This Row],[Loan Amount]]</f>
        <v>-21134.44751987858</v>
      </c>
    </row>
    <row r="238" spans="1:21" x14ac:dyDescent="0.3">
      <c r="A238" s="2" t="s">
        <v>516</v>
      </c>
      <c r="B238" s="1">
        <v>45012</v>
      </c>
      <c r="C238" s="2" t="s">
        <v>517</v>
      </c>
      <c r="D238" s="3" t="s">
        <v>38</v>
      </c>
      <c r="E238" s="4">
        <v>10516</v>
      </c>
      <c r="F238" s="9">
        <f>Table1[[#This Row],[Interest Rate]]/100</f>
        <v>6.7000000000000004E-2</v>
      </c>
      <c r="G238" s="2">
        <v>6.7</v>
      </c>
      <c r="H238" s="2">
        <v>36</v>
      </c>
      <c r="I238" s="3" t="s">
        <v>17</v>
      </c>
      <c r="J238" s="3" t="s">
        <v>25</v>
      </c>
      <c r="K238" s="3" t="s">
        <v>26</v>
      </c>
      <c r="L238" s="4">
        <v>76754</v>
      </c>
      <c r="M238" s="3" t="s">
        <v>20</v>
      </c>
      <c r="N238">
        <v>0.42</v>
      </c>
      <c r="O238">
        <v>0.63</v>
      </c>
      <c r="P238" s="8">
        <f>ABS(PMT(Table1[[#This Row],[Corrected Interested Rate]]/12,Table1[[#This Row],[Term (Months)]],-Table1[[#This Row],[Loan Amount]]))</f>
        <v>323.26307156902504</v>
      </c>
      <c r="Q238" s="8">
        <f ca="1">Table1[[#This Row],[Expected Monthly Payments]]*Table1[[#This Row],[Months on Book(age Loan)]]</f>
        <v>9374.6290755017271</v>
      </c>
      <c r="R238" s="4">
        <v>11220.57</v>
      </c>
      <c r="S238" s="4">
        <v>0</v>
      </c>
      <c r="T238" s="2">
        <f ca="1">DATEDIF(Table1[[#This Row],[Issue Date]],TODAY(),"m")</f>
        <v>29</v>
      </c>
      <c r="U238" s="2">
        <f>Table1[[#This Row],[Total Payments Received]]+(Table1[[#This Row],[Loan Amount]]*'What-IF Analysis'!$B$8)-Table1[[#This Row],[Loan Amount]]</f>
        <v>3456.251493319578</v>
      </c>
    </row>
    <row r="239" spans="1:21" x14ac:dyDescent="0.3">
      <c r="A239" s="2" t="s">
        <v>518</v>
      </c>
      <c r="B239" s="1">
        <v>44855</v>
      </c>
      <c r="C239" s="2" t="s">
        <v>519</v>
      </c>
      <c r="D239" s="3" t="s">
        <v>48</v>
      </c>
      <c r="E239" s="4">
        <v>3396</v>
      </c>
      <c r="F239" s="9">
        <f>Table1[[#This Row],[Interest Rate]]/100</f>
        <v>9.6999999999999989E-2</v>
      </c>
      <c r="G239" s="2">
        <v>9.6999999999999993</v>
      </c>
      <c r="H239" s="2">
        <v>36</v>
      </c>
      <c r="I239" s="3" t="s">
        <v>17</v>
      </c>
      <c r="J239" s="3" t="s">
        <v>55</v>
      </c>
      <c r="K239" s="3" t="s">
        <v>19</v>
      </c>
      <c r="L239" s="4">
        <v>140942</v>
      </c>
      <c r="M239" s="3" t="s">
        <v>31</v>
      </c>
      <c r="N239">
        <v>0.34</v>
      </c>
      <c r="O239">
        <v>0.83</v>
      </c>
      <c r="P239" s="8">
        <f>ABS(PMT(Table1[[#This Row],[Corrected Interested Rate]]/12,Table1[[#This Row],[Term (Months)]],-Table1[[#This Row],[Loan Amount]]))</f>
        <v>109.1016699386485</v>
      </c>
      <c r="Q239" s="8">
        <f ca="1">Table1[[#This Row],[Expected Monthly Payments]]*Table1[[#This Row],[Months on Book(age Loan)]]</f>
        <v>3709.4567779140489</v>
      </c>
      <c r="R239" s="4">
        <v>3725.41</v>
      </c>
      <c r="S239" s="4">
        <v>0</v>
      </c>
      <c r="T239" s="2">
        <f ca="1">DATEDIF(Table1[[#This Row],[Issue Date]],TODAY(),"m")</f>
        <v>34</v>
      </c>
      <c r="U239" s="2">
        <f>Table1[[#This Row],[Total Payments Received]]+(Table1[[#This Row],[Loan Amount]]*'What-IF Analysis'!$B$8)-Table1[[#This Row],[Loan Amount]]</f>
        <v>1218.0283293375132</v>
      </c>
    </row>
    <row r="240" spans="1:21" x14ac:dyDescent="0.3">
      <c r="A240" s="2" t="s">
        <v>520</v>
      </c>
      <c r="B240" s="1">
        <v>44743</v>
      </c>
      <c r="C240" s="2" t="s">
        <v>521</v>
      </c>
      <c r="D240" s="3" t="s">
        <v>48</v>
      </c>
      <c r="E240" s="4">
        <v>19546</v>
      </c>
      <c r="F240" s="9">
        <f>Table1[[#This Row],[Interest Rate]]/100</f>
        <v>0.19600000000000001</v>
      </c>
      <c r="G240" s="2">
        <v>19.600000000000001</v>
      </c>
      <c r="H240" s="2">
        <v>36</v>
      </c>
      <c r="I240" s="3" t="s">
        <v>24</v>
      </c>
      <c r="J240" s="3" t="s">
        <v>82</v>
      </c>
      <c r="K240" s="3" t="s">
        <v>26</v>
      </c>
      <c r="L240" s="4">
        <v>58302</v>
      </c>
      <c r="M240" s="3" t="s">
        <v>31</v>
      </c>
      <c r="N240">
        <v>0.3</v>
      </c>
      <c r="O240">
        <v>0.88</v>
      </c>
      <c r="P240" s="8">
        <f>ABS(PMT(Table1[[#This Row],[Corrected Interested Rate]]/12,Table1[[#This Row],[Term (Months)]],-Table1[[#This Row],[Loan Amount]]))</f>
        <v>722.4218510409595</v>
      </c>
      <c r="Q240" s="8">
        <f ca="1">Table1[[#This Row],[Expected Monthly Payments]]*Table1[[#This Row],[Months on Book(age Loan)]]</f>
        <v>27452.030339556462</v>
      </c>
      <c r="R240" s="4">
        <v>2381.36</v>
      </c>
      <c r="S240" s="4">
        <v>0</v>
      </c>
      <c r="T240" s="2">
        <f ca="1">DATEDIF(Table1[[#This Row],[Issue Date]],TODAY(),"m")</f>
        <v>38</v>
      </c>
      <c r="U240" s="2">
        <f>Table1[[#This Row],[Total Payments Received]]+(Table1[[#This Row],[Loan Amount]]*'What-IF Analysis'!$B$8)-Table1[[#This Row],[Loan Amount]]</f>
        <v>-12050.112948989685</v>
      </c>
    </row>
    <row r="241" spans="1:21" x14ac:dyDescent="0.3">
      <c r="A241" s="2" t="s">
        <v>522</v>
      </c>
      <c r="B241" s="1">
        <v>45269</v>
      </c>
      <c r="C241" s="2" t="s">
        <v>523</v>
      </c>
      <c r="D241" s="3" t="s">
        <v>38</v>
      </c>
      <c r="E241" s="4">
        <v>20129</v>
      </c>
      <c r="F241" s="9">
        <f>Table1[[#This Row],[Interest Rate]]/100</f>
        <v>0.16</v>
      </c>
      <c r="G241" s="2">
        <v>16</v>
      </c>
      <c r="H241" s="2">
        <v>60</v>
      </c>
      <c r="I241" s="3" t="s">
        <v>24</v>
      </c>
      <c r="J241" s="3" t="s">
        <v>71</v>
      </c>
      <c r="K241" s="3" t="s">
        <v>45</v>
      </c>
      <c r="L241" s="4">
        <v>90815</v>
      </c>
      <c r="M241" s="3" t="s">
        <v>31</v>
      </c>
      <c r="N241">
        <v>0.12</v>
      </c>
      <c r="O241">
        <v>0.89</v>
      </c>
      <c r="P241" s="8">
        <f>ABS(PMT(Table1[[#This Row],[Corrected Interested Rate]]/12,Table1[[#This Row],[Term (Months)]],-Table1[[#This Row],[Loan Amount]]))</f>
        <v>489.49817169519298</v>
      </c>
      <c r="Q241" s="8">
        <f ca="1">Table1[[#This Row],[Expected Monthly Payments]]*Table1[[#This Row],[Months on Book(age Loan)]]</f>
        <v>10279.461605599052</v>
      </c>
      <c r="R241" s="4">
        <v>2865.01</v>
      </c>
      <c r="S241" s="4">
        <v>0</v>
      </c>
      <c r="T241" s="2">
        <f ca="1">DATEDIF(Table1[[#This Row],[Issue Date]],TODAY(),"m")</f>
        <v>21</v>
      </c>
      <c r="U241" s="2">
        <f>Table1[[#This Row],[Total Payments Received]]+(Table1[[#This Row],[Loan Amount]]*'What-IF Analysis'!$B$8)-Table1[[#This Row],[Loan Amount]]</f>
        <v>-11996.911569129918</v>
      </c>
    </row>
    <row r="242" spans="1:21" x14ac:dyDescent="0.3">
      <c r="A242" s="2" t="s">
        <v>524</v>
      </c>
      <c r="B242" s="1">
        <v>44213</v>
      </c>
      <c r="C242" s="2" t="s">
        <v>525</v>
      </c>
      <c r="D242" s="3" t="s">
        <v>38</v>
      </c>
      <c r="E242" s="4">
        <v>2591</v>
      </c>
      <c r="F242" s="9">
        <f>Table1[[#This Row],[Interest Rate]]/100</f>
        <v>7.5999999999999998E-2</v>
      </c>
      <c r="G242" s="2">
        <v>7.6</v>
      </c>
      <c r="H242" s="2">
        <v>36</v>
      </c>
      <c r="I242" s="3" t="s">
        <v>17</v>
      </c>
      <c r="J242" s="3" t="s">
        <v>18</v>
      </c>
      <c r="K242" s="3" t="s">
        <v>26</v>
      </c>
      <c r="L242" s="4">
        <v>114748</v>
      </c>
      <c r="M242" s="3" t="s">
        <v>31</v>
      </c>
      <c r="N242">
        <v>0.22</v>
      </c>
      <c r="O242">
        <v>0.64</v>
      </c>
      <c r="P242" s="8">
        <f>ABS(PMT(Table1[[#This Row],[Corrected Interested Rate]]/12,Table1[[#This Row],[Term (Months)]],-Table1[[#This Row],[Loan Amount]]))</f>
        <v>80.715261024941341</v>
      </c>
      <c r="Q242" s="8">
        <f ca="1">Table1[[#This Row],[Expected Monthly Payments]]*Table1[[#This Row],[Months on Book(age Loan)]]</f>
        <v>4520.054617396715</v>
      </c>
      <c r="R242" s="4">
        <v>2787.92</v>
      </c>
      <c r="S242" s="4">
        <v>0</v>
      </c>
      <c r="T242" s="2">
        <f ca="1">DATEDIF(Table1[[#This Row],[Issue Date]],TODAY(),"m")</f>
        <v>56</v>
      </c>
      <c r="U242" s="2">
        <f>Table1[[#This Row],[Total Payments Received]]+(Table1[[#This Row],[Loan Amount]]*'What-IF Analysis'!$B$8)-Table1[[#This Row],[Loan Amount]]</f>
        <v>874.89705869066438</v>
      </c>
    </row>
    <row r="243" spans="1:21" x14ac:dyDescent="0.3">
      <c r="A243" s="2" t="s">
        <v>526</v>
      </c>
      <c r="B243" s="1">
        <v>44354</v>
      </c>
      <c r="C243" s="2" t="s">
        <v>527</v>
      </c>
      <c r="D243" s="3" t="s">
        <v>54</v>
      </c>
      <c r="E243" s="4">
        <v>12303</v>
      </c>
      <c r="F243" s="9">
        <f>Table1[[#This Row],[Interest Rate]]/100</f>
        <v>0.22600000000000001</v>
      </c>
      <c r="G243" s="2">
        <v>22.6</v>
      </c>
      <c r="H243" s="2">
        <v>60</v>
      </c>
      <c r="I243" s="3" t="s">
        <v>17</v>
      </c>
      <c r="J243" s="3" t="s">
        <v>71</v>
      </c>
      <c r="K243" s="3" t="s">
        <v>35</v>
      </c>
      <c r="L243" s="4">
        <v>93344</v>
      </c>
      <c r="M243" s="3" t="s">
        <v>20</v>
      </c>
      <c r="N243">
        <v>0.14000000000000001</v>
      </c>
      <c r="O243">
        <v>0.88</v>
      </c>
      <c r="P243" s="8">
        <f>ABS(PMT(Table1[[#This Row],[Corrected Interested Rate]]/12,Table1[[#This Row],[Term (Months)]],-Table1[[#This Row],[Loan Amount]]))</f>
        <v>344.00579669265647</v>
      </c>
      <c r="Q243" s="8">
        <f ca="1">Table1[[#This Row],[Expected Monthly Payments]]*Table1[[#This Row],[Months on Book(age Loan)]]</f>
        <v>17544.29563132548</v>
      </c>
      <c r="R243" s="4">
        <v>15083.48</v>
      </c>
      <c r="S243" s="4">
        <v>0</v>
      </c>
      <c r="T243" s="2">
        <f ca="1">DATEDIF(Table1[[#This Row],[Issue Date]],TODAY(),"m")</f>
        <v>51</v>
      </c>
      <c r="U243" s="2">
        <f>Table1[[#This Row],[Total Payments Received]]+(Table1[[#This Row],[Loan Amount]]*'What-IF Analysis'!$B$8)-Table1[[#This Row],[Loan Amount]]</f>
        <v>5999.7589475381101</v>
      </c>
    </row>
    <row r="244" spans="1:21" x14ac:dyDescent="0.3">
      <c r="A244" s="2" t="s">
        <v>528</v>
      </c>
      <c r="B244" s="1">
        <v>44673</v>
      </c>
      <c r="C244" s="2" t="s">
        <v>529</v>
      </c>
      <c r="D244" s="3" t="s">
        <v>74</v>
      </c>
      <c r="E244" s="4">
        <v>31561</v>
      </c>
      <c r="F244" s="9">
        <f>Table1[[#This Row],[Interest Rate]]/100</f>
        <v>0.129</v>
      </c>
      <c r="G244" s="2">
        <v>12.9</v>
      </c>
      <c r="H244" s="2">
        <v>36</v>
      </c>
      <c r="I244" s="3" t="s">
        <v>24</v>
      </c>
      <c r="J244" s="3" t="s">
        <v>55</v>
      </c>
      <c r="K244" s="3" t="s">
        <v>35</v>
      </c>
      <c r="L244" s="4">
        <v>65618</v>
      </c>
      <c r="M244" s="3" t="s">
        <v>31</v>
      </c>
      <c r="N244">
        <v>0.49</v>
      </c>
      <c r="O244">
        <v>0.52</v>
      </c>
      <c r="P244" s="8">
        <f>ABS(PMT(Table1[[#This Row],[Corrected Interested Rate]]/12,Table1[[#This Row],[Term (Months)]],-Table1[[#This Row],[Loan Amount]]))</f>
        <v>1061.8952815543769</v>
      </c>
      <c r="Q244" s="8">
        <f ca="1">Table1[[#This Row],[Expected Monthly Payments]]*Table1[[#This Row],[Months on Book(age Loan)]]</f>
        <v>42475.811262175077</v>
      </c>
      <c r="R244" s="4">
        <v>12777.42</v>
      </c>
      <c r="S244" s="4">
        <v>0</v>
      </c>
      <c r="T244" s="2">
        <f ca="1">DATEDIF(Table1[[#This Row],[Issue Date]],TODAY(),"m")</f>
        <v>40</v>
      </c>
      <c r="U244" s="2">
        <f>Table1[[#This Row],[Total Payments Received]]+(Table1[[#This Row],[Loan Amount]]*'What-IF Analysis'!$B$8)-Table1[[#This Row],[Loan Amount]]</f>
        <v>-10525.133859769951</v>
      </c>
    </row>
    <row r="245" spans="1:21" x14ac:dyDescent="0.3">
      <c r="A245" s="2" t="s">
        <v>530</v>
      </c>
      <c r="B245" s="1">
        <v>45266</v>
      </c>
      <c r="C245" s="2" t="s">
        <v>531</v>
      </c>
      <c r="D245" s="3" t="s">
        <v>23</v>
      </c>
      <c r="E245" s="4">
        <v>7183</v>
      </c>
      <c r="F245" s="9">
        <f>Table1[[#This Row],[Interest Rate]]/100</f>
        <v>0.21600000000000003</v>
      </c>
      <c r="G245" s="2">
        <v>21.6</v>
      </c>
      <c r="H245" s="2">
        <v>36</v>
      </c>
      <c r="I245" s="3" t="s">
        <v>313</v>
      </c>
      <c r="J245" s="3" t="s">
        <v>25</v>
      </c>
      <c r="K245" s="3" t="s">
        <v>30</v>
      </c>
      <c r="L245" s="4">
        <v>141603</v>
      </c>
      <c r="M245" s="3" t="s">
        <v>20</v>
      </c>
      <c r="N245">
        <v>0.15</v>
      </c>
      <c r="O245">
        <v>0.52</v>
      </c>
      <c r="P245" s="8">
        <f>ABS(PMT(Table1[[#This Row],[Corrected Interested Rate]]/12,Table1[[#This Row],[Term (Months)]],-Table1[[#This Row],[Loan Amount]]))</f>
        <v>272.83786412316732</v>
      </c>
      <c r="Q245" s="8">
        <f ca="1">Table1[[#This Row],[Expected Monthly Payments]]*Table1[[#This Row],[Months on Book(age Loan)]]</f>
        <v>5729.5951465865137</v>
      </c>
      <c r="R245" s="4">
        <v>0</v>
      </c>
      <c r="S245" s="4">
        <v>0</v>
      </c>
      <c r="T245" s="2">
        <f ca="1">DATEDIF(Table1[[#This Row],[Issue Date]],TODAY(),"m")</f>
        <v>21</v>
      </c>
      <c r="U245" s="2">
        <f>Table1[[#This Row],[Total Payments Received]]+(Table1[[#This Row],[Loan Amount]]*'What-IF Analysis'!$B$8)-Table1[[#This Row],[Loan Amount]]</f>
        <v>-5303.45186701079</v>
      </c>
    </row>
    <row r="246" spans="1:21" x14ac:dyDescent="0.3">
      <c r="A246" s="2" t="s">
        <v>532</v>
      </c>
      <c r="B246" s="1">
        <v>44714</v>
      </c>
      <c r="C246" s="2" t="s">
        <v>533</v>
      </c>
      <c r="D246" s="3" t="s">
        <v>16</v>
      </c>
      <c r="E246" s="4">
        <v>27572</v>
      </c>
      <c r="F246" s="9">
        <f>Table1[[#This Row],[Interest Rate]]/100</f>
        <v>0.20800000000000002</v>
      </c>
      <c r="G246" s="2">
        <v>20.8</v>
      </c>
      <c r="H246" s="2">
        <v>36</v>
      </c>
      <c r="I246" s="3" t="s">
        <v>24</v>
      </c>
      <c r="J246" s="3" t="s">
        <v>34</v>
      </c>
      <c r="K246" s="3" t="s">
        <v>19</v>
      </c>
      <c r="L246" s="4">
        <v>106234</v>
      </c>
      <c r="M246" s="3" t="s">
        <v>27</v>
      </c>
      <c r="N246">
        <v>0.16</v>
      </c>
      <c r="O246">
        <v>0.78</v>
      </c>
      <c r="P246" s="8">
        <f>ABS(PMT(Table1[[#This Row],[Corrected Interested Rate]]/12,Table1[[#This Row],[Term (Months)]],-Table1[[#This Row],[Loan Amount]]))</f>
        <v>1035.9478059875412</v>
      </c>
      <c r="Q246" s="8">
        <f ca="1">Table1[[#This Row],[Expected Monthly Payments]]*Table1[[#This Row],[Months on Book(age Loan)]]</f>
        <v>40401.964433514106</v>
      </c>
      <c r="R246" s="4">
        <v>3453.07</v>
      </c>
      <c r="S246" s="4">
        <v>0</v>
      </c>
      <c r="T246" s="2">
        <f ca="1">DATEDIF(Table1[[#This Row],[Issue Date]],TODAY(),"m")</f>
        <v>39</v>
      </c>
      <c r="U246" s="2">
        <f>Table1[[#This Row],[Total Payments Received]]+(Table1[[#This Row],[Loan Amount]]*'What-IF Analysis'!$B$8)-Table1[[#This Row],[Loan Amount]]</f>
        <v>-16904.270230714399</v>
      </c>
    </row>
    <row r="247" spans="1:21" x14ac:dyDescent="0.3">
      <c r="A247" s="2" t="s">
        <v>534</v>
      </c>
      <c r="B247" s="1">
        <v>44295</v>
      </c>
      <c r="C247" s="2" t="s">
        <v>535</v>
      </c>
      <c r="D247" s="3" t="s">
        <v>48</v>
      </c>
      <c r="E247" s="4">
        <v>35080</v>
      </c>
      <c r="F247" s="9">
        <f>Table1[[#This Row],[Interest Rate]]/100</f>
        <v>0.17499999999999999</v>
      </c>
      <c r="G247" s="2">
        <v>17.5</v>
      </c>
      <c r="H247" s="2">
        <v>36</v>
      </c>
      <c r="I247" s="3" t="s">
        <v>17</v>
      </c>
      <c r="J247" s="3" t="s">
        <v>55</v>
      </c>
      <c r="K247" s="3" t="s">
        <v>19</v>
      </c>
      <c r="L247" s="4">
        <v>91114</v>
      </c>
      <c r="M247" s="3" t="s">
        <v>31</v>
      </c>
      <c r="N247">
        <v>0.46</v>
      </c>
      <c r="O247">
        <v>0.53</v>
      </c>
      <c r="P247" s="8">
        <f>ABS(PMT(Table1[[#This Row],[Corrected Interested Rate]]/12,Table1[[#This Row],[Term (Months)]],-Table1[[#This Row],[Loan Amount]]))</f>
        <v>1259.4444715106304</v>
      </c>
      <c r="Q247" s="8">
        <f ca="1">Table1[[#This Row],[Expected Monthly Payments]]*Table1[[#This Row],[Months on Book(age Loan)]]</f>
        <v>66750.556990063415</v>
      </c>
      <c r="R247" s="4">
        <v>41219</v>
      </c>
      <c r="S247" s="4">
        <v>0</v>
      </c>
      <c r="T247" s="2">
        <f ca="1">DATEDIF(Table1[[#This Row],[Issue Date]],TODAY(),"m")</f>
        <v>53</v>
      </c>
      <c r="U247" s="2">
        <f>Table1[[#This Row],[Total Payments Received]]+(Table1[[#This Row],[Loan Amount]]*'What-IF Analysis'!$B$8)-Table1[[#This Row],[Loan Amount]]</f>
        <v>15318.249409057702</v>
      </c>
    </row>
    <row r="248" spans="1:21" x14ac:dyDescent="0.3">
      <c r="A248" s="2" t="s">
        <v>536</v>
      </c>
      <c r="B248" s="1">
        <v>45257</v>
      </c>
      <c r="C248" s="2" t="s">
        <v>537</v>
      </c>
      <c r="D248" s="3" t="s">
        <v>23</v>
      </c>
      <c r="E248" s="4">
        <v>21695</v>
      </c>
      <c r="F248" s="9">
        <f>Table1[[#This Row],[Interest Rate]]/100</f>
        <v>0.14899999999999999</v>
      </c>
      <c r="G248" s="2">
        <v>14.9</v>
      </c>
      <c r="H248" s="2">
        <v>60</v>
      </c>
      <c r="I248" s="3" t="s">
        <v>17</v>
      </c>
      <c r="J248" s="3" t="s">
        <v>55</v>
      </c>
      <c r="K248" s="3" t="s">
        <v>26</v>
      </c>
      <c r="L248" s="4">
        <v>147652</v>
      </c>
      <c r="M248" s="3" t="s">
        <v>31</v>
      </c>
      <c r="N248">
        <v>0.48</v>
      </c>
      <c r="O248">
        <v>0.65</v>
      </c>
      <c r="P248" s="8">
        <f>ABS(PMT(Table1[[#This Row],[Corrected Interested Rate]]/12,Table1[[#This Row],[Term (Months)]],-Table1[[#This Row],[Loan Amount]]))</f>
        <v>514.98443566146341</v>
      </c>
      <c r="Q248" s="8">
        <f ca="1">Table1[[#This Row],[Expected Monthly Payments]]*Table1[[#This Row],[Months on Book(age Loan)]]</f>
        <v>10814.673148890732</v>
      </c>
      <c r="R248" s="4">
        <v>24927.56</v>
      </c>
      <c r="S248" s="4">
        <v>0</v>
      </c>
      <c r="T248" s="2">
        <f ca="1">DATEDIF(Table1[[#This Row],[Issue Date]],TODAY(),"m")</f>
        <v>21</v>
      </c>
      <c r="U248" s="2">
        <f>Table1[[#This Row],[Total Payments Received]]+(Table1[[#This Row],[Loan Amount]]*'What-IF Analysis'!$B$8)-Table1[[#This Row],[Loan Amount]]</f>
        <v>8909.4076604762522</v>
      </c>
    </row>
    <row r="249" spans="1:21" x14ac:dyDescent="0.3">
      <c r="A249" s="2" t="s">
        <v>538</v>
      </c>
      <c r="B249" s="1">
        <v>44476</v>
      </c>
      <c r="C249" s="2" t="s">
        <v>539</v>
      </c>
      <c r="D249" s="3" t="s">
        <v>38</v>
      </c>
      <c r="E249" s="4">
        <v>8314</v>
      </c>
      <c r="F249" s="9">
        <f>Table1[[#This Row],[Interest Rate]]/100</f>
        <v>0.24600000000000002</v>
      </c>
      <c r="G249" s="2">
        <v>24.6</v>
      </c>
      <c r="H249" s="2">
        <v>60</v>
      </c>
      <c r="I249" s="3" t="s">
        <v>79</v>
      </c>
      <c r="J249" s="3" t="s">
        <v>18</v>
      </c>
      <c r="K249" s="3" t="s">
        <v>19</v>
      </c>
      <c r="L249" s="4">
        <v>100130</v>
      </c>
      <c r="M249" s="3" t="s">
        <v>31</v>
      </c>
      <c r="N249">
        <v>0.41</v>
      </c>
      <c r="O249">
        <v>0.8</v>
      </c>
      <c r="P249" s="8">
        <f>ABS(PMT(Table1[[#This Row],[Corrected Interested Rate]]/12,Table1[[#This Row],[Term (Months)]],-Table1[[#This Row],[Loan Amount]]))</f>
        <v>242.08107880989783</v>
      </c>
      <c r="Q249" s="8">
        <f ca="1">Table1[[#This Row],[Expected Monthly Payments]]*Table1[[#This Row],[Months on Book(age Loan)]]</f>
        <v>11377.810704065198</v>
      </c>
      <c r="R249" s="4">
        <v>902.38</v>
      </c>
      <c r="S249" s="4">
        <v>4096.3</v>
      </c>
      <c r="T249" s="2">
        <f ca="1">DATEDIF(Table1[[#This Row],[Issue Date]],TODAY(),"m")</f>
        <v>47</v>
      </c>
      <c r="U249" s="2">
        <f>Table1[[#This Row],[Total Payments Received]]+(Table1[[#This Row],[Loan Amount]]*'What-IF Analysis'!$B$8)-Table1[[#This Row],[Loan Amount]]</f>
        <v>-5236.1274234063358</v>
      </c>
    </row>
    <row r="250" spans="1:21" x14ac:dyDescent="0.3">
      <c r="A250" s="2" t="s">
        <v>540</v>
      </c>
      <c r="B250" s="1">
        <v>44693</v>
      </c>
      <c r="C250" s="2" t="s">
        <v>541</v>
      </c>
      <c r="D250" s="3" t="s">
        <v>54</v>
      </c>
      <c r="E250" s="4">
        <v>20623</v>
      </c>
      <c r="F250" s="9">
        <f>Table1[[#This Row],[Interest Rate]]/100</f>
        <v>7.9000000000000001E-2</v>
      </c>
      <c r="G250" s="2">
        <v>7.9</v>
      </c>
      <c r="H250" s="2">
        <v>60</v>
      </c>
      <c r="I250" s="3" t="s">
        <v>24</v>
      </c>
      <c r="J250" s="3" t="s">
        <v>71</v>
      </c>
      <c r="K250" s="3" t="s">
        <v>35</v>
      </c>
      <c r="L250" s="4">
        <v>55525</v>
      </c>
      <c r="M250" s="3" t="s">
        <v>20</v>
      </c>
      <c r="N250">
        <v>0.1</v>
      </c>
      <c r="O250">
        <v>0.65</v>
      </c>
      <c r="P250" s="8">
        <f>ABS(PMT(Table1[[#This Row],[Corrected Interested Rate]]/12,Table1[[#This Row],[Term (Months)]],-Table1[[#This Row],[Loan Amount]]))</f>
        <v>417.17379296547836</v>
      </c>
      <c r="Q250" s="8">
        <f ca="1">Table1[[#This Row],[Expected Monthly Payments]]*Table1[[#This Row],[Months on Book(age Loan)]]</f>
        <v>16686.951718619133</v>
      </c>
      <c r="R250" s="4">
        <v>6871.78</v>
      </c>
      <c r="S250" s="4">
        <v>0</v>
      </c>
      <c r="T250" s="2">
        <f ca="1">DATEDIF(Table1[[#This Row],[Issue Date]],TODAY(),"m")</f>
        <v>40</v>
      </c>
      <c r="U250" s="2">
        <f>Table1[[#This Row],[Total Payments Received]]+(Table1[[#This Row],[Loan Amount]]*'What-IF Analysis'!$B$8)-Table1[[#This Row],[Loan Amount]]</f>
        <v>-8354.8784788199264</v>
      </c>
    </row>
    <row r="251" spans="1:21" x14ac:dyDescent="0.3">
      <c r="A251" s="2" t="s">
        <v>542</v>
      </c>
      <c r="B251" s="1">
        <v>44498</v>
      </c>
      <c r="C251" s="2" t="s">
        <v>543</v>
      </c>
      <c r="D251" s="3" t="s">
        <v>70</v>
      </c>
      <c r="E251" s="4">
        <v>3139</v>
      </c>
      <c r="F251" s="9">
        <f>Table1[[#This Row],[Interest Rate]]/100</f>
        <v>0.19500000000000001</v>
      </c>
      <c r="G251" s="2">
        <v>19.5</v>
      </c>
      <c r="H251" s="2">
        <v>36</v>
      </c>
      <c r="I251" s="3" t="s">
        <v>17</v>
      </c>
      <c r="J251" s="3" t="s">
        <v>55</v>
      </c>
      <c r="K251" s="3" t="s">
        <v>45</v>
      </c>
      <c r="L251" s="4">
        <v>109818</v>
      </c>
      <c r="M251" s="3" t="s">
        <v>31</v>
      </c>
      <c r="N251">
        <v>0.1</v>
      </c>
      <c r="O251">
        <v>0.57999999999999996</v>
      </c>
      <c r="P251" s="8">
        <f>ABS(PMT(Table1[[#This Row],[Corrected Interested Rate]]/12,Table1[[#This Row],[Term (Months)]],-Table1[[#This Row],[Loan Amount]]))</f>
        <v>115.85832553453454</v>
      </c>
      <c r="Q251" s="8">
        <f ca="1">Table1[[#This Row],[Expected Monthly Payments]]*Table1[[#This Row],[Months on Book(age Loan)]]</f>
        <v>5329.4829745885891</v>
      </c>
      <c r="R251" s="4">
        <v>3751.1</v>
      </c>
      <c r="S251" s="4">
        <v>0</v>
      </c>
      <c r="T251" s="2">
        <f ca="1">DATEDIF(Table1[[#This Row],[Issue Date]],TODAY(),"m")</f>
        <v>46</v>
      </c>
      <c r="U251" s="2">
        <f>Table1[[#This Row],[Total Payments Received]]+(Table1[[#This Row],[Loan Amount]]*'What-IF Analysis'!$B$8)-Table1[[#This Row],[Loan Amount]]</f>
        <v>1433.4701224353512</v>
      </c>
    </row>
    <row r="252" spans="1:21" x14ac:dyDescent="0.3">
      <c r="A252" s="2" t="s">
        <v>544</v>
      </c>
      <c r="B252" s="1">
        <v>44377</v>
      </c>
      <c r="C252" s="2" t="s">
        <v>545</v>
      </c>
      <c r="D252" s="3" t="s">
        <v>54</v>
      </c>
      <c r="E252" s="4">
        <v>32290</v>
      </c>
      <c r="F252" s="9">
        <f>Table1[[#This Row],[Interest Rate]]/100</f>
        <v>8.8000000000000009E-2</v>
      </c>
      <c r="G252" s="2">
        <v>8.8000000000000007</v>
      </c>
      <c r="H252" s="2">
        <v>36</v>
      </c>
      <c r="I252" s="3" t="s">
        <v>17</v>
      </c>
      <c r="J252" s="3" t="s">
        <v>55</v>
      </c>
      <c r="K252" s="3" t="s">
        <v>26</v>
      </c>
      <c r="L252" s="4">
        <v>144589</v>
      </c>
      <c r="M252" s="3" t="s">
        <v>31</v>
      </c>
      <c r="N252">
        <v>0.25</v>
      </c>
      <c r="O252">
        <v>0.63</v>
      </c>
      <c r="P252" s="8">
        <f>ABS(PMT(Table1[[#This Row],[Corrected Interested Rate]]/12,Table1[[#This Row],[Term (Months)]],-Table1[[#This Row],[Loan Amount]]))</f>
        <v>1023.810371857243</v>
      </c>
      <c r="Q252" s="8">
        <f ca="1">Table1[[#This Row],[Expected Monthly Payments]]*Table1[[#This Row],[Months on Book(age Loan)]]</f>
        <v>51190.51859286215</v>
      </c>
      <c r="R252" s="4">
        <v>35131.519999999997</v>
      </c>
      <c r="S252" s="4">
        <v>0</v>
      </c>
      <c r="T252" s="2">
        <f ca="1">DATEDIF(Table1[[#This Row],[Issue Date]],TODAY(),"m")</f>
        <v>50</v>
      </c>
      <c r="U252" s="2">
        <f>Table1[[#This Row],[Total Payments Received]]+(Table1[[#This Row],[Loan Amount]]*'What-IF Analysis'!$B$8)-Table1[[#This Row],[Loan Amount]]</f>
        <v>11290.720781598437</v>
      </c>
    </row>
    <row r="253" spans="1:21" x14ac:dyDescent="0.3">
      <c r="A253" s="2" t="s">
        <v>546</v>
      </c>
      <c r="B253" s="1">
        <v>44803</v>
      </c>
      <c r="C253" s="2" t="s">
        <v>547</v>
      </c>
      <c r="D253" s="3" t="s">
        <v>51</v>
      </c>
      <c r="E253" s="4">
        <v>19088</v>
      </c>
      <c r="F253" s="9">
        <f>Table1[[#This Row],[Interest Rate]]/100</f>
        <v>0.11800000000000001</v>
      </c>
      <c r="G253" s="2">
        <v>11.8</v>
      </c>
      <c r="H253" s="2">
        <v>60</v>
      </c>
      <c r="I253" s="3" t="s">
        <v>24</v>
      </c>
      <c r="J253" s="3" t="s">
        <v>18</v>
      </c>
      <c r="K253" s="3" t="s">
        <v>19</v>
      </c>
      <c r="L253" s="4">
        <v>44334</v>
      </c>
      <c r="M253" s="3" t="s">
        <v>27</v>
      </c>
      <c r="N253">
        <v>0.16</v>
      </c>
      <c r="O253">
        <v>0.71</v>
      </c>
      <c r="P253" s="8">
        <f>ABS(PMT(Table1[[#This Row],[Corrected Interested Rate]]/12,Table1[[#This Row],[Term (Months)]],-Table1[[#This Row],[Loan Amount]]))</f>
        <v>422.67538007147999</v>
      </c>
      <c r="Q253" s="8">
        <f ca="1">Table1[[#This Row],[Expected Monthly Payments]]*Table1[[#This Row],[Months on Book(age Loan)]]</f>
        <v>15216.31368257328</v>
      </c>
      <c r="R253" s="4">
        <v>9337.7000000000007</v>
      </c>
      <c r="S253" s="4">
        <v>0</v>
      </c>
      <c r="T253" s="2">
        <f ca="1">DATEDIF(Table1[[#This Row],[Issue Date]],TODAY(),"m")</f>
        <v>36</v>
      </c>
      <c r="U253" s="2">
        <f>Table1[[#This Row],[Total Payments Received]]+(Table1[[#This Row],[Loan Amount]]*'What-IF Analysis'!$B$8)-Table1[[#This Row],[Loan Amount]]</f>
        <v>-4755.61605700988</v>
      </c>
    </row>
    <row r="254" spans="1:21" x14ac:dyDescent="0.3">
      <c r="A254" s="2" t="s">
        <v>548</v>
      </c>
      <c r="B254" s="1">
        <v>44896</v>
      </c>
      <c r="C254" s="2" t="s">
        <v>549</v>
      </c>
      <c r="D254" s="3" t="s">
        <v>51</v>
      </c>
      <c r="E254" s="4">
        <v>34130</v>
      </c>
      <c r="F254" s="9">
        <f>Table1[[#This Row],[Interest Rate]]/100</f>
        <v>0.11199999999999999</v>
      </c>
      <c r="G254" s="2">
        <v>11.2</v>
      </c>
      <c r="H254" s="2">
        <v>60</v>
      </c>
      <c r="I254" s="3" t="s">
        <v>17</v>
      </c>
      <c r="J254" s="3" t="s">
        <v>55</v>
      </c>
      <c r="K254" s="3" t="s">
        <v>35</v>
      </c>
      <c r="L254" s="4">
        <v>124715</v>
      </c>
      <c r="M254" s="3" t="s">
        <v>20</v>
      </c>
      <c r="N254">
        <v>0.11</v>
      </c>
      <c r="O254">
        <v>0.71</v>
      </c>
      <c r="P254" s="8">
        <f>ABS(PMT(Table1[[#This Row],[Corrected Interested Rate]]/12,Table1[[#This Row],[Term (Months)]],-Table1[[#This Row],[Loan Amount]]))</f>
        <v>745.4776208491445</v>
      </c>
      <c r="Q254" s="8">
        <f ca="1">Table1[[#This Row],[Expected Monthly Payments]]*Table1[[#This Row],[Months on Book(age Loan)]]</f>
        <v>24600.76148802177</v>
      </c>
      <c r="R254" s="4">
        <v>37952.559999999998</v>
      </c>
      <c r="S254" s="4">
        <v>0</v>
      </c>
      <c r="T254" s="2">
        <f ca="1">DATEDIF(Table1[[#This Row],[Issue Date]],TODAY(),"m")</f>
        <v>33</v>
      </c>
      <c r="U254" s="2">
        <f>Table1[[#This Row],[Total Payments Received]]+(Table1[[#This Row],[Loan Amount]]*'What-IF Analysis'!$B$8)-Table1[[#This Row],[Loan Amount]]</f>
        <v>12753.226543076948</v>
      </c>
    </row>
    <row r="255" spans="1:21" x14ac:dyDescent="0.3">
      <c r="A255" s="2" t="s">
        <v>550</v>
      </c>
      <c r="B255" s="1">
        <v>45189</v>
      </c>
      <c r="C255" s="2" t="s">
        <v>551</v>
      </c>
      <c r="D255" s="3" t="s">
        <v>23</v>
      </c>
      <c r="E255" s="4">
        <v>33088</v>
      </c>
      <c r="F255" s="9">
        <f>Table1[[#This Row],[Interest Rate]]/100</f>
        <v>0.23899999999999999</v>
      </c>
      <c r="G255" s="2">
        <v>23.9</v>
      </c>
      <c r="H255" s="2">
        <v>36</v>
      </c>
      <c r="I255" s="3" t="s">
        <v>17</v>
      </c>
      <c r="J255" s="3" t="s">
        <v>39</v>
      </c>
      <c r="K255" s="3" t="s">
        <v>30</v>
      </c>
      <c r="L255" s="4">
        <v>92767</v>
      </c>
      <c r="M255" s="3" t="s">
        <v>20</v>
      </c>
      <c r="N255">
        <v>0.28999999999999998</v>
      </c>
      <c r="O255">
        <v>0.85</v>
      </c>
      <c r="P255" s="8">
        <f>ABS(PMT(Table1[[#This Row],[Corrected Interested Rate]]/12,Table1[[#This Row],[Term (Months)]],-Table1[[#This Row],[Loan Amount]]))</f>
        <v>1296.3999585166348</v>
      </c>
      <c r="Q255" s="8">
        <f ca="1">Table1[[#This Row],[Expected Monthly Payments]]*Table1[[#This Row],[Months on Book(age Loan)]]</f>
        <v>29817.1990458826</v>
      </c>
      <c r="R255" s="4">
        <v>40996.03</v>
      </c>
      <c r="S255" s="4">
        <v>0</v>
      </c>
      <c r="T255" s="2">
        <f ca="1">DATEDIF(Table1[[#This Row],[Issue Date]],TODAY(),"m")</f>
        <v>23</v>
      </c>
      <c r="U255" s="2">
        <f>Table1[[#This Row],[Total Payments Received]]+(Table1[[#This Row],[Loan Amount]]*'What-IF Analysis'!$B$8)-Table1[[#This Row],[Loan Amount]]</f>
        <v>16566.040389022266</v>
      </c>
    </row>
    <row r="256" spans="1:21" x14ac:dyDescent="0.3">
      <c r="A256" s="2" t="s">
        <v>552</v>
      </c>
      <c r="B256" s="1">
        <v>44387</v>
      </c>
      <c r="C256" s="2" t="s">
        <v>553</v>
      </c>
      <c r="D256" s="3" t="s">
        <v>63</v>
      </c>
      <c r="E256" s="4">
        <v>27292</v>
      </c>
      <c r="F256" s="9">
        <f>Table1[[#This Row],[Interest Rate]]/100</f>
        <v>0.24299999999999999</v>
      </c>
      <c r="G256" s="2">
        <v>24.3</v>
      </c>
      <c r="H256" s="2">
        <v>36</v>
      </c>
      <c r="I256" s="3" t="s">
        <v>17</v>
      </c>
      <c r="J256" s="3" t="s">
        <v>55</v>
      </c>
      <c r="K256" s="3" t="s">
        <v>19</v>
      </c>
      <c r="L256" s="4">
        <v>36644</v>
      </c>
      <c r="M256" s="3" t="s">
        <v>27</v>
      </c>
      <c r="N256">
        <v>0.48</v>
      </c>
      <c r="O256">
        <v>0.84</v>
      </c>
      <c r="P256" s="8">
        <f>ABS(PMT(Table1[[#This Row],[Corrected Interested Rate]]/12,Table1[[#This Row],[Term (Months)]],-Table1[[#This Row],[Loan Amount]]))</f>
        <v>1075.0466748109111</v>
      </c>
      <c r="Q256" s="8">
        <f ca="1">Table1[[#This Row],[Expected Monthly Payments]]*Table1[[#This Row],[Months on Book(age Loan)]]</f>
        <v>53752.333740545553</v>
      </c>
      <c r="R256" s="4">
        <v>33923.96</v>
      </c>
      <c r="S256" s="4">
        <v>0</v>
      </c>
      <c r="T256" s="2">
        <f ca="1">DATEDIF(Table1[[#This Row],[Issue Date]],TODAY(),"m")</f>
        <v>50</v>
      </c>
      <c r="U256" s="2">
        <f>Table1[[#This Row],[Total Payments Received]]+(Table1[[#This Row],[Loan Amount]]*'What-IF Analysis'!$B$8)-Table1[[#This Row],[Loan Amount]]</f>
        <v>13773.353240364959</v>
      </c>
    </row>
    <row r="257" spans="1:21" x14ac:dyDescent="0.3">
      <c r="A257" s="2" t="s">
        <v>554</v>
      </c>
      <c r="B257" s="1">
        <v>44449</v>
      </c>
      <c r="C257" s="2" t="s">
        <v>555</v>
      </c>
      <c r="D257" s="3" t="s">
        <v>51</v>
      </c>
      <c r="E257" s="4">
        <v>21670</v>
      </c>
      <c r="F257" s="9">
        <f>Table1[[#This Row],[Interest Rate]]/100</f>
        <v>8.6999999999999994E-2</v>
      </c>
      <c r="G257" s="2">
        <v>8.6999999999999993</v>
      </c>
      <c r="H257" s="2">
        <v>60</v>
      </c>
      <c r="I257" s="3" t="s">
        <v>17</v>
      </c>
      <c r="J257" s="3" t="s">
        <v>71</v>
      </c>
      <c r="K257" s="3" t="s">
        <v>45</v>
      </c>
      <c r="L257" s="4">
        <v>131154</v>
      </c>
      <c r="M257" s="3" t="s">
        <v>20</v>
      </c>
      <c r="N257">
        <v>0.23</v>
      </c>
      <c r="O257">
        <v>0.71</v>
      </c>
      <c r="P257" s="8">
        <f>ABS(PMT(Table1[[#This Row],[Corrected Interested Rate]]/12,Table1[[#This Row],[Term (Months)]],-Table1[[#This Row],[Loan Amount]]))</f>
        <v>446.6849824866166</v>
      </c>
      <c r="Q257" s="8">
        <f ca="1">Table1[[#This Row],[Expected Monthly Payments]]*Table1[[#This Row],[Months on Book(age Loan)]]</f>
        <v>21440.879159357595</v>
      </c>
      <c r="R257" s="4">
        <v>23555.29</v>
      </c>
      <c r="S257" s="4">
        <v>0</v>
      </c>
      <c r="T257" s="2">
        <f ca="1">DATEDIF(Table1[[#This Row],[Issue Date]],TODAY(),"m")</f>
        <v>48</v>
      </c>
      <c r="U257" s="2">
        <f>Table1[[#This Row],[Total Payments Received]]+(Table1[[#This Row],[Loan Amount]]*'What-IF Analysis'!$B$8)-Table1[[#This Row],[Loan Amount]]</f>
        <v>7555.5960061083351</v>
      </c>
    </row>
    <row r="258" spans="1:21" x14ac:dyDescent="0.3">
      <c r="A258" s="2" t="s">
        <v>556</v>
      </c>
      <c r="B258" s="1">
        <v>45177</v>
      </c>
      <c r="C258" s="2" t="s">
        <v>557</v>
      </c>
      <c r="D258" s="3" t="s">
        <v>51</v>
      </c>
      <c r="E258" s="4">
        <v>4738</v>
      </c>
      <c r="F258" s="9">
        <f>Table1[[#This Row],[Interest Rate]]/100</f>
        <v>5.4000000000000006E-2</v>
      </c>
      <c r="G258" s="2">
        <v>5.4</v>
      </c>
      <c r="H258" s="2">
        <v>36</v>
      </c>
      <c r="I258" s="3" t="s">
        <v>17</v>
      </c>
      <c r="J258" s="3" t="s">
        <v>25</v>
      </c>
      <c r="K258" s="3" t="s">
        <v>45</v>
      </c>
      <c r="L258" s="4">
        <v>143237</v>
      </c>
      <c r="M258" s="3" t="s">
        <v>31</v>
      </c>
      <c r="N258">
        <v>0.36</v>
      </c>
      <c r="O258">
        <v>0.88</v>
      </c>
      <c r="P258" s="8">
        <f>ABS(PMT(Table1[[#This Row],[Corrected Interested Rate]]/12,Table1[[#This Row],[Term (Months)]],-Table1[[#This Row],[Loan Amount]]))</f>
        <v>142.85457735136012</v>
      </c>
      <c r="Q258" s="8">
        <f ca="1">Table1[[#This Row],[Expected Monthly Payments]]*Table1[[#This Row],[Months on Book(age Loan)]]</f>
        <v>3428.5098564326427</v>
      </c>
      <c r="R258" s="4">
        <v>4993.8500000000004</v>
      </c>
      <c r="S258" s="4">
        <v>0</v>
      </c>
      <c r="T258" s="2">
        <f ca="1">DATEDIF(Table1[[#This Row],[Issue Date]],TODAY(),"m")</f>
        <v>24</v>
      </c>
      <c r="U258" s="2">
        <f>Table1[[#This Row],[Total Payments Received]]+(Table1[[#This Row],[Loan Amount]]*'What-IF Analysis'!$B$8)-Table1[[#This Row],[Loan Amount]]</f>
        <v>1495.6243358071661</v>
      </c>
    </row>
    <row r="259" spans="1:21" x14ac:dyDescent="0.3">
      <c r="A259" s="2" t="s">
        <v>558</v>
      </c>
      <c r="B259" s="1">
        <v>45124</v>
      </c>
      <c r="C259" s="2" t="s">
        <v>559</v>
      </c>
      <c r="D259" s="3" t="s">
        <v>74</v>
      </c>
      <c r="E259" s="4">
        <v>3469</v>
      </c>
      <c r="F259" s="9">
        <f>Table1[[#This Row],[Interest Rate]]/100</f>
        <v>0.19399999999999998</v>
      </c>
      <c r="G259" s="2">
        <v>19.399999999999999</v>
      </c>
      <c r="H259" s="2">
        <v>36</v>
      </c>
      <c r="I259" s="3" t="s">
        <v>24</v>
      </c>
      <c r="J259" s="3" t="s">
        <v>25</v>
      </c>
      <c r="K259" s="3" t="s">
        <v>19</v>
      </c>
      <c r="L259" s="4">
        <v>62933</v>
      </c>
      <c r="M259" s="3" t="s">
        <v>31</v>
      </c>
      <c r="N259">
        <v>0.36</v>
      </c>
      <c r="O259">
        <v>0.55000000000000004</v>
      </c>
      <c r="P259" s="8">
        <f>ABS(PMT(Table1[[#This Row],[Corrected Interested Rate]]/12,Table1[[#This Row],[Term (Months)]],-Table1[[#This Row],[Loan Amount]]))</f>
        <v>127.86239217588184</v>
      </c>
      <c r="Q259" s="8">
        <f ca="1">Table1[[#This Row],[Expected Monthly Payments]]*Table1[[#This Row],[Months on Book(age Loan)]]</f>
        <v>3324.4221965729275</v>
      </c>
      <c r="R259" s="4">
        <v>690.49</v>
      </c>
      <c r="S259" s="4">
        <v>0</v>
      </c>
      <c r="T259" s="2">
        <f ca="1">DATEDIF(Table1[[#This Row],[Issue Date]],TODAY(),"m")</f>
        <v>26</v>
      </c>
      <c r="U259" s="2">
        <f>Table1[[#This Row],[Total Payments Received]]+(Table1[[#This Row],[Loan Amount]]*'What-IF Analysis'!$B$8)-Table1[[#This Row],[Loan Amount]]</f>
        <v>-1870.7900399081764</v>
      </c>
    </row>
    <row r="260" spans="1:21" x14ac:dyDescent="0.3">
      <c r="A260" s="2" t="s">
        <v>560</v>
      </c>
      <c r="B260" s="1">
        <v>44324</v>
      </c>
      <c r="C260" s="2" t="s">
        <v>561</v>
      </c>
      <c r="D260" s="3" t="s">
        <v>70</v>
      </c>
      <c r="E260" s="4">
        <v>23534</v>
      </c>
      <c r="F260" s="9">
        <f>Table1[[#This Row],[Interest Rate]]/100</f>
        <v>0.13400000000000001</v>
      </c>
      <c r="G260" s="2">
        <v>13.4</v>
      </c>
      <c r="H260" s="2">
        <v>60</v>
      </c>
      <c r="I260" s="3" t="s">
        <v>17</v>
      </c>
      <c r="J260" s="3" t="s">
        <v>55</v>
      </c>
      <c r="K260" s="3" t="s">
        <v>19</v>
      </c>
      <c r="L260" s="4">
        <v>73469</v>
      </c>
      <c r="M260" s="3" t="s">
        <v>27</v>
      </c>
      <c r="N260">
        <v>0.2</v>
      </c>
      <c r="O260">
        <v>0.61</v>
      </c>
      <c r="P260" s="8">
        <f>ABS(PMT(Table1[[#This Row],[Corrected Interested Rate]]/12,Table1[[#This Row],[Term (Months)]],-Table1[[#This Row],[Loan Amount]]))</f>
        <v>540.30206000163241</v>
      </c>
      <c r="Q260" s="8">
        <f ca="1">Table1[[#This Row],[Expected Monthly Payments]]*Table1[[#This Row],[Months on Book(age Loan)]]</f>
        <v>28095.707120084884</v>
      </c>
      <c r="R260" s="4">
        <v>26687.56</v>
      </c>
      <c r="S260" s="4">
        <v>0</v>
      </c>
      <c r="T260" s="2">
        <f ca="1">DATEDIF(Table1[[#This Row],[Issue Date]],TODAY(),"m")</f>
        <v>52</v>
      </c>
      <c r="U260" s="2">
        <f>Table1[[#This Row],[Total Payments Received]]+(Table1[[#This Row],[Loan Amount]]*'What-IF Analysis'!$B$8)-Table1[[#This Row],[Loan Amount]]</f>
        <v>9311.6117557800462</v>
      </c>
    </row>
    <row r="261" spans="1:21" x14ac:dyDescent="0.3">
      <c r="A261" s="2" t="s">
        <v>562</v>
      </c>
      <c r="B261" s="1">
        <v>44214</v>
      </c>
      <c r="C261" s="2" t="s">
        <v>563</v>
      </c>
      <c r="D261" s="3" t="s">
        <v>74</v>
      </c>
      <c r="E261" s="4">
        <v>10017</v>
      </c>
      <c r="F261" s="9">
        <f>Table1[[#This Row],[Interest Rate]]/100</f>
        <v>6.8000000000000005E-2</v>
      </c>
      <c r="G261" s="2">
        <v>6.8</v>
      </c>
      <c r="H261" s="2">
        <v>36</v>
      </c>
      <c r="I261" s="3" t="s">
        <v>17</v>
      </c>
      <c r="J261" s="3" t="s">
        <v>71</v>
      </c>
      <c r="K261" s="3" t="s">
        <v>35</v>
      </c>
      <c r="L261" s="4">
        <v>63687</v>
      </c>
      <c r="M261" s="3" t="s">
        <v>20</v>
      </c>
      <c r="N261">
        <v>0.36</v>
      </c>
      <c r="O261">
        <v>0.87</v>
      </c>
      <c r="P261" s="8">
        <f>ABS(PMT(Table1[[#This Row],[Corrected Interested Rate]]/12,Table1[[#This Row],[Term (Months)]],-Table1[[#This Row],[Loan Amount]]))</f>
        <v>308.38071672728285</v>
      </c>
      <c r="Q261" s="8">
        <f ca="1">Table1[[#This Row],[Expected Monthly Payments]]*Table1[[#This Row],[Months on Book(age Loan)]]</f>
        <v>16960.939420000555</v>
      </c>
      <c r="R261" s="4">
        <v>10698.16</v>
      </c>
      <c r="S261" s="4">
        <v>0</v>
      </c>
      <c r="T261" s="2">
        <f ca="1">DATEDIF(Table1[[#This Row],[Issue Date]],TODAY(),"m")</f>
        <v>55</v>
      </c>
      <c r="U261" s="2">
        <f>Table1[[#This Row],[Total Payments Received]]+(Table1[[#This Row],[Loan Amount]]*'What-IF Analysis'!$B$8)-Table1[[#This Row],[Loan Amount]]</f>
        <v>3302.2700721360034</v>
      </c>
    </row>
    <row r="262" spans="1:21" x14ac:dyDescent="0.3">
      <c r="A262" s="2" t="s">
        <v>564</v>
      </c>
      <c r="B262" s="1">
        <v>44762</v>
      </c>
      <c r="C262" s="2" t="s">
        <v>565</v>
      </c>
      <c r="D262" s="3" t="s">
        <v>70</v>
      </c>
      <c r="E262" s="4">
        <v>3808</v>
      </c>
      <c r="F262" s="9">
        <f>Table1[[#This Row],[Interest Rate]]/100</f>
        <v>0.187</v>
      </c>
      <c r="G262" s="2">
        <v>18.7</v>
      </c>
      <c r="H262" s="2">
        <v>60</v>
      </c>
      <c r="I262" s="3" t="s">
        <v>17</v>
      </c>
      <c r="J262" s="3" t="s">
        <v>82</v>
      </c>
      <c r="K262" s="3" t="s">
        <v>19</v>
      </c>
      <c r="L262" s="4">
        <v>136609</v>
      </c>
      <c r="M262" s="3" t="s">
        <v>20</v>
      </c>
      <c r="N262">
        <v>0.18</v>
      </c>
      <c r="O262">
        <v>0.67</v>
      </c>
      <c r="P262" s="8">
        <f>ABS(PMT(Table1[[#This Row],[Corrected Interested Rate]]/12,Table1[[#This Row],[Term (Months)]],-Table1[[#This Row],[Loan Amount]]))</f>
        <v>98.154090956726051</v>
      </c>
      <c r="Q262" s="8">
        <f ca="1">Table1[[#This Row],[Expected Monthly Payments]]*Table1[[#This Row],[Months on Book(age Loan)]]</f>
        <v>3631.7013653988638</v>
      </c>
      <c r="R262" s="4">
        <v>4520.1000000000004</v>
      </c>
      <c r="S262" s="4">
        <v>0</v>
      </c>
      <c r="T262" s="2">
        <f ca="1">DATEDIF(Table1[[#This Row],[Issue Date]],TODAY(),"m")</f>
        <v>37</v>
      </c>
      <c r="U262" s="2">
        <f>Table1[[#This Row],[Total Payments Received]]+(Table1[[#This Row],[Loan Amount]]*'What-IF Analysis'!$B$8)-Table1[[#This Row],[Loan Amount]]</f>
        <v>1708.5247933207447</v>
      </c>
    </row>
    <row r="263" spans="1:21" x14ac:dyDescent="0.3">
      <c r="A263" s="2" t="s">
        <v>566</v>
      </c>
      <c r="B263" s="1">
        <v>44766</v>
      </c>
      <c r="C263" s="2" t="s">
        <v>567</v>
      </c>
      <c r="D263" s="3" t="s">
        <v>44</v>
      </c>
      <c r="E263" s="4">
        <v>13713</v>
      </c>
      <c r="F263" s="9">
        <f>Table1[[#This Row],[Interest Rate]]/100</f>
        <v>0.159</v>
      </c>
      <c r="G263" s="2">
        <v>15.9</v>
      </c>
      <c r="H263" s="2">
        <v>36</v>
      </c>
      <c r="I263" s="3" t="s">
        <v>17</v>
      </c>
      <c r="J263" s="3" t="s">
        <v>18</v>
      </c>
      <c r="K263" s="3" t="s">
        <v>30</v>
      </c>
      <c r="L263" s="4">
        <v>82656</v>
      </c>
      <c r="M263" s="3" t="s">
        <v>20</v>
      </c>
      <c r="N263">
        <v>0.15</v>
      </c>
      <c r="O263">
        <v>0.94</v>
      </c>
      <c r="P263" s="8">
        <f>ABS(PMT(Table1[[#This Row],[Corrected Interested Rate]]/12,Table1[[#This Row],[Term (Months)]],-Table1[[#This Row],[Loan Amount]]))</f>
        <v>481.43165381165738</v>
      </c>
      <c r="Q263" s="8">
        <f ca="1">Table1[[#This Row],[Expected Monthly Payments]]*Table1[[#This Row],[Months on Book(age Loan)]]</f>
        <v>17812.971191031324</v>
      </c>
      <c r="R263" s="4">
        <v>15893.37</v>
      </c>
      <c r="S263" s="4">
        <v>0</v>
      </c>
      <c r="T263" s="2">
        <f ca="1">DATEDIF(Table1[[#This Row],[Issue Date]],TODAY(),"m")</f>
        <v>37</v>
      </c>
      <c r="U263" s="2">
        <f>Table1[[#This Row],[Total Payments Received]]+(Table1[[#This Row],[Loan Amount]]*'What-IF Analysis'!$B$8)-Table1[[#This Row],[Loan Amount]]</f>
        <v>5768.5982538884928</v>
      </c>
    </row>
    <row r="264" spans="1:21" x14ac:dyDescent="0.3">
      <c r="A264" s="2" t="s">
        <v>568</v>
      </c>
      <c r="B264" s="1">
        <v>44882</v>
      </c>
      <c r="C264" s="2" t="s">
        <v>569</v>
      </c>
      <c r="D264" s="3" t="s">
        <v>16</v>
      </c>
      <c r="E264" s="4">
        <v>3719</v>
      </c>
      <c r="F264" s="9">
        <f>Table1[[#This Row],[Interest Rate]]/100</f>
        <v>0.24600000000000002</v>
      </c>
      <c r="G264" s="2">
        <v>24.6</v>
      </c>
      <c r="H264" s="2">
        <v>60</v>
      </c>
      <c r="I264" s="3" t="s">
        <v>17</v>
      </c>
      <c r="J264" s="3" t="s">
        <v>55</v>
      </c>
      <c r="K264" s="3" t="s">
        <v>35</v>
      </c>
      <c r="L264" s="4">
        <v>47375</v>
      </c>
      <c r="M264" s="3" t="s">
        <v>27</v>
      </c>
      <c r="N264">
        <v>0.38</v>
      </c>
      <c r="O264">
        <v>0.71</v>
      </c>
      <c r="P264" s="8">
        <f>ABS(PMT(Table1[[#This Row],[Corrected Interested Rate]]/12,Table1[[#This Row],[Term (Months)]],-Table1[[#This Row],[Loan Amount]]))</f>
        <v>108.28717008588045</v>
      </c>
      <c r="Q264" s="8">
        <f ca="1">Table1[[#This Row],[Expected Monthly Payments]]*Table1[[#This Row],[Months on Book(age Loan)]]</f>
        <v>3681.7637829199352</v>
      </c>
      <c r="R264" s="4">
        <v>4633.87</v>
      </c>
      <c r="S264" s="4">
        <v>0</v>
      </c>
      <c r="T264" s="2">
        <f ca="1">DATEDIF(Table1[[#This Row],[Issue Date]],TODAY(),"m")</f>
        <v>34</v>
      </c>
      <c r="U264" s="2">
        <f>Table1[[#This Row],[Total Payments Received]]+(Table1[[#This Row],[Loan Amount]]*'What-IF Analysis'!$B$8)-Table1[[#This Row],[Loan Amount]]</f>
        <v>1888.0065037709692</v>
      </c>
    </row>
    <row r="265" spans="1:21" x14ac:dyDescent="0.3">
      <c r="A265" s="2" t="s">
        <v>570</v>
      </c>
      <c r="B265" s="1">
        <v>44822</v>
      </c>
      <c r="C265" s="2" t="s">
        <v>571</v>
      </c>
      <c r="D265" s="3" t="s">
        <v>48</v>
      </c>
      <c r="E265" s="4">
        <v>23890</v>
      </c>
      <c r="F265" s="9">
        <f>Table1[[#This Row],[Interest Rate]]/100</f>
        <v>9.5000000000000001E-2</v>
      </c>
      <c r="G265" s="2">
        <v>9.5</v>
      </c>
      <c r="H265" s="2">
        <v>36</v>
      </c>
      <c r="I265" s="3" t="s">
        <v>17</v>
      </c>
      <c r="J265" s="3" t="s">
        <v>18</v>
      </c>
      <c r="K265" s="3" t="s">
        <v>26</v>
      </c>
      <c r="L265" s="4">
        <v>144019</v>
      </c>
      <c r="M265" s="3" t="s">
        <v>31</v>
      </c>
      <c r="N265">
        <v>0.15</v>
      </c>
      <c r="O265">
        <v>0.86</v>
      </c>
      <c r="P265" s="8">
        <f>ABS(PMT(Table1[[#This Row],[Corrected Interested Rate]]/12,Table1[[#This Row],[Term (Months)]],-Table1[[#This Row],[Loan Amount]]))</f>
        <v>765.26716930727446</v>
      </c>
      <c r="Q265" s="8">
        <f ca="1">Table1[[#This Row],[Expected Monthly Payments]]*Table1[[#This Row],[Months on Book(age Loan)]]</f>
        <v>26784.350925754607</v>
      </c>
      <c r="R265" s="4">
        <v>26159.55</v>
      </c>
      <c r="S265" s="4">
        <v>0</v>
      </c>
      <c r="T265" s="2">
        <f ca="1">DATEDIF(Table1[[#This Row],[Issue Date]],TODAY(),"m")</f>
        <v>35</v>
      </c>
      <c r="U265" s="2">
        <f>Table1[[#This Row],[Total Payments Received]]+(Table1[[#This Row],[Loan Amount]]*'What-IF Analysis'!$B$8)-Table1[[#This Row],[Loan Amount]]</f>
        <v>8520.7549139791481</v>
      </c>
    </row>
    <row r="266" spans="1:21" x14ac:dyDescent="0.3">
      <c r="A266" s="2" t="s">
        <v>572</v>
      </c>
      <c r="B266" s="1">
        <v>45050</v>
      </c>
      <c r="C266" s="2" t="s">
        <v>573</v>
      </c>
      <c r="D266" s="3" t="s">
        <v>51</v>
      </c>
      <c r="E266" s="4">
        <v>12700</v>
      </c>
      <c r="F266" s="9">
        <f>Table1[[#This Row],[Interest Rate]]/100</f>
        <v>0.13100000000000001</v>
      </c>
      <c r="G266" s="2">
        <v>13.1</v>
      </c>
      <c r="H266" s="2">
        <v>60</v>
      </c>
      <c r="I266" s="3" t="s">
        <v>24</v>
      </c>
      <c r="J266" s="3" t="s">
        <v>55</v>
      </c>
      <c r="K266" s="3" t="s">
        <v>30</v>
      </c>
      <c r="L266" s="4">
        <v>95206</v>
      </c>
      <c r="M266" s="3" t="s">
        <v>27</v>
      </c>
      <c r="N266">
        <v>0.5</v>
      </c>
      <c r="O266">
        <v>0.68</v>
      </c>
      <c r="P266" s="8">
        <f>ABS(PMT(Table1[[#This Row],[Corrected Interested Rate]]/12,Table1[[#This Row],[Term (Months)]],-Table1[[#This Row],[Loan Amount]]))</f>
        <v>289.61456917498623</v>
      </c>
      <c r="Q266" s="8">
        <f ca="1">Table1[[#This Row],[Expected Monthly Payments]]*Table1[[#This Row],[Months on Book(age Loan)]]</f>
        <v>8109.2079368996147</v>
      </c>
      <c r="R266" s="4">
        <v>1313.12</v>
      </c>
      <c r="S266" s="4">
        <v>0</v>
      </c>
      <c r="T266" s="2">
        <f ca="1">DATEDIF(Table1[[#This Row],[Issue Date]],TODAY(),"m")</f>
        <v>28</v>
      </c>
      <c r="U266" s="2">
        <f>Table1[[#This Row],[Total Payments Received]]+(Table1[[#This Row],[Loan Amount]]*'What-IF Analysis'!$B$8)-Table1[[#This Row],[Loan Amount]]</f>
        <v>-8063.7195810994072</v>
      </c>
    </row>
    <row r="267" spans="1:21" x14ac:dyDescent="0.3">
      <c r="A267" s="2" t="s">
        <v>574</v>
      </c>
      <c r="B267" s="1">
        <v>45158</v>
      </c>
      <c r="C267" s="2" t="s">
        <v>575</v>
      </c>
      <c r="D267" s="3" t="s">
        <v>48</v>
      </c>
      <c r="E267" s="4">
        <v>37509</v>
      </c>
      <c r="F267" s="9">
        <f>Table1[[#This Row],[Interest Rate]]/100</f>
        <v>0.159</v>
      </c>
      <c r="G267" s="2">
        <v>15.9</v>
      </c>
      <c r="H267" s="2">
        <v>60</v>
      </c>
      <c r="I267" s="3" t="s">
        <v>17</v>
      </c>
      <c r="J267" s="3" t="s">
        <v>55</v>
      </c>
      <c r="K267" s="3" t="s">
        <v>35</v>
      </c>
      <c r="L267" s="4">
        <v>126462</v>
      </c>
      <c r="M267" s="3" t="s">
        <v>31</v>
      </c>
      <c r="N267">
        <v>0.17</v>
      </c>
      <c r="O267">
        <v>0.69</v>
      </c>
      <c r="P267" s="8">
        <f>ABS(PMT(Table1[[#This Row],[Corrected Interested Rate]]/12,Table1[[#This Row],[Term (Months)]],-Table1[[#This Row],[Loan Amount]]))</f>
        <v>910.15422875821082</v>
      </c>
      <c r="Q267" s="8">
        <f ca="1">Table1[[#This Row],[Expected Monthly Payments]]*Table1[[#This Row],[Months on Book(age Loan)]]</f>
        <v>21843.701490197062</v>
      </c>
      <c r="R267" s="4">
        <v>43472.93</v>
      </c>
      <c r="S267" s="4">
        <v>0</v>
      </c>
      <c r="T267" s="2">
        <f ca="1">DATEDIF(Table1[[#This Row],[Issue Date]],TODAY(),"m")</f>
        <v>24</v>
      </c>
      <c r="U267" s="2">
        <f>Table1[[#This Row],[Total Payments Received]]+(Table1[[#This Row],[Loan Amount]]*'What-IF Analysis'!$B$8)-Table1[[#This Row],[Loan Amount]]</f>
        <v>15778.766547444277</v>
      </c>
    </row>
    <row r="268" spans="1:21" x14ac:dyDescent="0.3">
      <c r="A268" s="2" t="s">
        <v>576</v>
      </c>
      <c r="B268" s="1">
        <v>44351</v>
      </c>
      <c r="C268" s="2" t="s">
        <v>577</v>
      </c>
      <c r="D268" s="3" t="s">
        <v>51</v>
      </c>
      <c r="E268" s="4">
        <v>37766</v>
      </c>
      <c r="F268" s="9">
        <f>Table1[[#This Row],[Interest Rate]]/100</f>
        <v>0.20800000000000002</v>
      </c>
      <c r="G268" s="2">
        <v>20.8</v>
      </c>
      <c r="H268" s="2">
        <v>60</v>
      </c>
      <c r="I268" s="3" t="s">
        <v>17</v>
      </c>
      <c r="J268" s="3" t="s">
        <v>25</v>
      </c>
      <c r="K268" s="3" t="s">
        <v>35</v>
      </c>
      <c r="L268" s="4">
        <v>66607</v>
      </c>
      <c r="M268" s="3" t="s">
        <v>27</v>
      </c>
      <c r="N268">
        <v>0.34</v>
      </c>
      <c r="O268">
        <v>0.67</v>
      </c>
      <c r="P268" s="8">
        <f>ABS(PMT(Table1[[#This Row],[Corrected Interested Rate]]/12,Table1[[#This Row],[Term (Months)]],-Table1[[#This Row],[Loan Amount]]))</f>
        <v>1017.4529113913117</v>
      </c>
      <c r="Q268" s="8">
        <f ca="1">Table1[[#This Row],[Expected Monthly Payments]]*Table1[[#This Row],[Months on Book(age Loan)]]</f>
        <v>51890.098480956898</v>
      </c>
      <c r="R268" s="4">
        <v>45621.33</v>
      </c>
      <c r="S268" s="4">
        <v>0</v>
      </c>
      <c r="T268" s="2">
        <f ca="1">DATEDIF(Table1[[#This Row],[Issue Date]],TODAY(),"m")</f>
        <v>51</v>
      </c>
      <c r="U268" s="2">
        <f>Table1[[#This Row],[Total Payments Received]]+(Table1[[#This Row],[Loan Amount]]*'What-IF Analysis'!$B$8)-Table1[[#This Row],[Loan Amount]]</f>
        <v>17737.414754346442</v>
      </c>
    </row>
    <row r="269" spans="1:21" x14ac:dyDescent="0.3">
      <c r="A269" s="2" t="s">
        <v>578</v>
      </c>
      <c r="B269" s="1">
        <v>44686</v>
      </c>
      <c r="C269" s="2" t="s">
        <v>579</v>
      </c>
      <c r="D269" s="3" t="s">
        <v>74</v>
      </c>
      <c r="E269" s="4">
        <v>27705</v>
      </c>
      <c r="F269" s="9">
        <f>Table1[[#This Row],[Interest Rate]]/100</f>
        <v>0.16</v>
      </c>
      <c r="G269" s="2">
        <v>16</v>
      </c>
      <c r="H269" s="2">
        <v>60</v>
      </c>
      <c r="I269" s="3" t="s">
        <v>17</v>
      </c>
      <c r="J269" s="3" t="s">
        <v>18</v>
      </c>
      <c r="K269" s="3" t="s">
        <v>45</v>
      </c>
      <c r="L269" s="4">
        <v>113178</v>
      </c>
      <c r="M269" s="3" t="s">
        <v>31</v>
      </c>
      <c r="N269">
        <v>0.26</v>
      </c>
      <c r="O269">
        <v>0.82</v>
      </c>
      <c r="P269" s="8">
        <f>ABS(PMT(Table1[[#This Row],[Corrected Interested Rate]]/12,Table1[[#This Row],[Term (Months)]],-Table1[[#This Row],[Loan Amount]]))</f>
        <v>673.73177240872974</v>
      </c>
      <c r="Q269" s="8">
        <f ca="1">Table1[[#This Row],[Expected Monthly Payments]]*Table1[[#This Row],[Months on Book(age Loan)]]</f>
        <v>26949.27089634919</v>
      </c>
      <c r="R269" s="4">
        <v>32137.8</v>
      </c>
      <c r="S269" s="4">
        <v>0</v>
      </c>
      <c r="T269" s="2">
        <f ca="1">DATEDIF(Table1[[#This Row],[Issue Date]],TODAY(),"m")</f>
        <v>40</v>
      </c>
      <c r="U269" s="2">
        <f>Table1[[#This Row],[Total Payments Received]]+(Table1[[#This Row],[Loan Amount]]*'What-IF Analysis'!$B$8)-Table1[[#This Row],[Loan Amount]]</f>
        <v>11682.261370522909</v>
      </c>
    </row>
    <row r="270" spans="1:21" x14ac:dyDescent="0.3">
      <c r="A270" s="2" t="s">
        <v>580</v>
      </c>
      <c r="B270" s="1">
        <v>44981</v>
      </c>
      <c r="C270" s="2" t="s">
        <v>581</v>
      </c>
      <c r="D270" s="3" t="s">
        <v>16</v>
      </c>
      <c r="E270" s="4">
        <v>19787</v>
      </c>
      <c r="F270" s="9">
        <f>Table1[[#This Row],[Interest Rate]]/100</f>
        <v>0.17300000000000001</v>
      </c>
      <c r="G270" s="2">
        <v>17.3</v>
      </c>
      <c r="H270" s="2">
        <v>36</v>
      </c>
      <c r="I270" s="3" t="s">
        <v>17</v>
      </c>
      <c r="J270" s="3" t="s">
        <v>71</v>
      </c>
      <c r="K270" s="3" t="s">
        <v>35</v>
      </c>
      <c r="L270" s="4">
        <v>53993</v>
      </c>
      <c r="M270" s="3" t="s">
        <v>20</v>
      </c>
      <c r="N270">
        <v>0.15</v>
      </c>
      <c r="O270">
        <v>0.75</v>
      </c>
      <c r="P270" s="8">
        <f>ABS(PMT(Table1[[#This Row],[Corrected Interested Rate]]/12,Table1[[#This Row],[Term (Months)]],-Table1[[#This Row],[Loan Amount]]))</f>
        <v>708.41835843282468</v>
      </c>
      <c r="Q270" s="8">
        <f ca="1">Table1[[#This Row],[Expected Monthly Payments]]*Table1[[#This Row],[Months on Book(age Loan)]]</f>
        <v>21252.550752984742</v>
      </c>
      <c r="R270" s="4">
        <v>23210.15</v>
      </c>
      <c r="S270" s="4">
        <v>0</v>
      </c>
      <c r="T270" s="2">
        <f ca="1">DATEDIF(Table1[[#This Row],[Issue Date]],TODAY(),"m")</f>
        <v>30</v>
      </c>
      <c r="U270" s="2">
        <f>Table1[[#This Row],[Total Payments Received]]+(Table1[[#This Row],[Loan Amount]]*'What-IF Analysis'!$B$8)-Table1[[#This Row],[Loan Amount]]</f>
        <v>8600.7385991170122</v>
      </c>
    </row>
    <row r="271" spans="1:21" x14ac:dyDescent="0.3">
      <c r="A271" s="2" t="s">
        <v>582</v>
      </c>
      <c r="B271" s="1">
        <v>44442</v>
      </c>
      <c r="C271" s="2" t="s">
        <v>583</v>
      </c>
      <c r="D271" s="3" t="s">
        <v>74</v>
      </c>
      <c r="E271" s="4">
        <v>27588</v>
      </c>
      <c r="F271" s="9">
        <f>Table1[[#This Row],[Interest Rate]]/100</f>
        <v>9.5000000000000001E-2</v>
      </c>
      <c r="G271" s="2">
        <v>9.5</v>
      </c>
      <c r="H271" s="2">
        <v>36</v>
      </c>
      <c r="I271" s="3" t="s">
        <v>79</v>
      </c>
      <c r="J271" s="3" t="s">
        <v>71</v>
      </c>
      <c r="K271" s="3" t="s">
        <v>30</v>
      </c>
      <c r="L271" s="4">
        <v>74386</v>
      </c>
      <c r="M271" s="3" t="s">
        <v>20</v>
      </c>
      <c r="N271">
        <v>0.11</v>
      </c>
      <c r="O271">
        <v>0.92</v>
      </c>
      <c r="P271" s="8">
        <f>ABS(PMT(Table1[[#This Row],[Corrected Interested Rate]]/12,Table1[[#This Row],[Term (Months)]],-Table1[[#This Row],[Loan Amount]]))</f>
        <v>883.72501744868521</v>
      </c>
      <c r="Q271" s="8">
        <f ca="1">Table1[[#This Row],[Expected Monthly Payments]]*Table1[[#This Row],[Months on Book(age Loan)]]</f>
        <v>42418.800837536888</v>
      </c>
      <c r="R271" s="4">
        <v>7479.55</v>
      </c>
      <c r="S271" s="4">
        <v>6127.76</v>
      </c>
      <c r="T271" s="2">
        <f ca="1">DATEDIF(Table1[[#This Row],[Issue Date]],TODAY(),"m")</f>
        <v>48</v>
      </c>
      <c r="U271" s="2">
        <f>Table1[[#This Row],[Total Payments Received]]+(Table1[[#This Row],[Loan Amount]]*'What-IF Analysis'!$B$8)-Table1[[#This Row],[Loan Amount]]</f>
        <v>-12889.603571918931</v>
      </c>
    </row>
    <row r="272" spans="1:21" x14ac:dyDescent="0.3">
      <c r="A272" s="2" t="s">
        <v>584</v>
      </c>
      <c r="B272" s="1">
        <v>45259</v>
      </c>
      <c r="C272" s="2" t="s">
        <v>585</v>
      </c>
      <c r="D272" s="3" t="s">
        <v>74</v>
      </c>
      <c r="E272" s="4">
        <v>27123</v>
      </c>
      <c r="F272" s="9">
        <f>Table1[[#This Row],[Interest Rate]]/100</f>
        <v>0.21899999999999997</v>
      </c>
      <c r="G272" s="2">
        <v>21.9</v>
      </c>
      <c r="H272" s="2">
        <v>60</v>
      </c>
      <c r="I272" s="3" t="s">
        <v>17</v>
      </c>
      <c r="J272" s="3" t="s">
        <v>71</v>
      </c>
      <c r="K272" s="3" t="s">
        <v>19</v>
      </c>
      <c r="L272" s="4">
        <v>76287</v>
      </c>
      <c r="M272" s="3" t="s">
        <v>20</v>
      </c>
      <c r="N272">
        <v>0.35</v>
      </c>
      <c r="O272">
        <v>0.61</v>
      </c>
      <c r="P272" s="8">
        <f>ABS(PMT(Table1[[#This Row],[Corrected Interested Rate]]/12,Table1[[#This Row],[Term (Months)]],-Table1[[#This Row],[Loan Amount]]))</f>
        <v>747.56644086413814</v>
      </c>
      <c r="Q272" s="8">
        <f ca="1">Table1[[#This Row],[Expected Monthly Payments]]*Table1[[#This Row],[Months on Book(age Loan)]]</f>
        <v>15698.8952581469</v>
      </c>
      <c r="R272" s="4">
        <v>33062.94</v>
      </c>
      <c r="S272" s="4">
        <v>0</v>
      </c>
      <c r="T272" s="2">
        <f ca="1">DATEDIF(Table1[[#This Row],[Issue Date]],TODAY(),"m")</f>
        <v>21</v>
      </c>
      <c r="U272" s="2">
        <f>Table1[[#This Row],[Total Payments Received]]+(Table1[[#This Row],[Loan Amount]]*'What-IF Analysis'!$B$8)-Table1[[#This Row],[Loan Amount]]</f>
        <v>13037.111656837864</v>
      </c>
    </row>
    <row r="273" spans="1:21" x14ac:dyDescent="0.3">
      <c r="A273" s="2" t="s">
        <v>586</v>
      </c>
      <c r="B273" s="1">
        <v>44955</v>
      </c>
      <c r="C273" s="2" t="s">
        <v>587</v>
      </c>
      <c r="D273" s="3" t="s">
        <v>70</v>
      </c>
      <c r="E273" s="4">
        <v>34062</v>
      </c>
      <c r="F273" s="9">
        <f>Table1[[#This Row],[Interest Rate]]/100</f>
        <v>0.13600000000000001</v>
      </c>
      <c r="G273" s="2">
        <v>13.6</v>
      </c>
      <c r="H273" s="2">
        <v>36</v>
      </c>
      <c r="I273" s="3" t="s">
        <v>79</v>
      </c>
      <c r="J273" s="3" t="s">
        <v>25</v>
      </c>
      <c r="K273" s="3" t="s">
        <v>30</v>
      </c>
      <c r="L273" s="4">
        <v>116724</v>
      </c>
      <c r="M273" s="3" t="s">
        <v>27</v>
      </c>
      <c r="N273">
        <v>0.42</v>
      </c>
      <c r="O273">
        <v>0.55000000000000004</v>
      </c>
      <c r="P273" s="8">
        <f>ABS(PMT(Table1[[#This Row],[Corrected Interested Rate]]/12,Table1[[#This Row],[Term (Months)]],-Table1[[#This Row],[Loan Amount]]))</f>
        <v>1157.5519483002604</v>
      </c>
      <c r="Q273" s="8">
        <f ca="1">Table1[[#This Row],[Expected Monthly Payments]]*Table1[[#This Row],[Months on Book(age Loan)]]</f>
        <v>35884.110397308075</v>
      </c>
      <c r="R273" s="4">
        <v>12667.87</v>
      </c>
      <c r="S273" s="4">
        <v>12334.49</v>
      </c>
      <c r="T273" s="2">
        <f ca="1">DATEDIF(Table1[[#This Row],[Issue Date]],TODAY(),"m")</f>
        <v>31</v>
      </c>
      <c r="U273" s="2">
        <f>Table1[[#This Row],[Total Payments Received]]+(Table1[[#This Row],[Loan Amount]]*'What-IF Analysis'!$B$8)-Table1[[#This Row],[Loan Amount]]</f>
        <v>-12481.256756803778</v>
      </c>
    </row>
    <row r="274" spans="1:21" x14ac:dyDescent="0.3">
      <c r="A274" s="2" t="s">
        <v>588</v>
      </c>
      <c r="B274" s="1">
        <v>44734</v>
      </c>
      <c r="C274" s="2" t="s">
        <v>589</v>
      </c>
      <c r="D274" s="3" t="s">
        <v>63</v>
      </c>
      <c r="E274" s="4">
        <v>11177</v>
      </c>
      <c r="F274" s="9">
        <f>Table1[[#This Row],[Interest Rate]]/100</f>
        <v>7.8E-2</v>
      </c>
      <c r="G274" s="2">
        <v>7.8</v>
      </c>
      <c r="H274" s="2">
        <v>36</v>
      </c>
      <c r="I274" s="3" t="s">
        <v>17</v>
      </c>
      <c r="J274" s="3" t="s">
        <v>55</v>
      </c>
      <c r="K274" s="3" t="s">
        <v>26</v>
      </c>
      <c r="L274" s="4">
        <v>128132</v>
      </c>
      <c r="M274" s="3" t="s">
        <v>27</v>
      </c>
      <c r="N274">
        <v>0.44</v>
      </c>
      <c r="O274">
        <v>0.68</v>
      </c>
      <c r="P274" s="8">
        <f>ABS(PMT(Table1[[#This Row],[Corrected Interested Rate]]/12,Table1[[#This Row],[Term (Months)]],-Table1[[#This Row],[Loan Amount]]))</f>
        <v>349.21623904122123</v>
      </c>
      <c r="Q274" s="8">
        <f ca="1">Table1[[#This Row],[Expected Monthly Payments]]*Table1[[#This Row],[Months on Book(age Loan)]]</f>
        <v>13270.217083566407</v>
      </c>
      <c r="R274" s="4">
        <v>12048.81</v>
      </c>
      <c r="S274" s="4">
        <v>0</v>
      </c>
      <c r="T274" s="2">
        <f ca="1">DATEDIF(Table1[[#This Row],[Issue Date]],TODAY(),"m")</f>
        <v>38</v>
      </c>
      <c r="U274" s="2">
        <f>Table1[[#This Row],[Total Payments Received]]+(Table1[[#This Row],[Loan Amount]]*'What-IF Analysis'!$B$8)-Table1[[#This Row],[Loan Amount]]</f>
        <v>3796.4528348072381</v>
      </c>
    </row>
    <row r="275" spans="1:21" x14ac:dyDescent="0.3">
      <c r="A275" s="2" t="s">
        <v>590</v>
      </c>
      <c r="B275" s="1">
        <v>45117</v>
      </c>
      <c r="C275" s="2" t="s">
        <v>591</v>
      </c>
      <c r="D275" s="3" t="s">
        <v>54</v>
      </c>
      <c r="E275" s="4">
        <v>22727</v>
      </c>
      <c r="F275" s="9">
        <f>Table1[[#This Row],[Interest Rate]]/100</f>
        <v>0.183</v>
      </c>
      <c r="G275" s="2">
        <v>18.3</v>
      </c>
      <c r="H275" s="2">
        <v>36</v>
      </c>
      <c r="I275" s="3" t="s">
        <v>24</v>
      </c>
      <c r="J275" s="3" t="s">
        <v>34</v>
      </c>
      <c r="K275" s="3" t="s">
        <v>35</v>
      </c>
      <c r="L275" s="4">
        <v>123308</v>
      </c>
      <c r="M275" s="3" t="s">
        <v>27</v>
      </c>
      <c r="N275">
        <v>0.28999999999999998</v>
      </c>
      <c r="O275">
        <v>0.78</v>
      </c>
      <c r="P275" s="8">
        <f>ABS(PMT(Table1[[#This Row],[Corrected Interested Rate]]/12,Table1[[#This Row],[Term (Months)]],-Table1[[#This Row],[Loan Amount]]))</f>
        <v>825.05983195489102</v>
      </c>
      <c r="Q275" s="8">
        <f ca="1">Table1[[#This Row],[Expected Monthly Payments]]*Table1[[#This Row],[Months on Book(age Loan)]]</f>
        <v>21451.555630827166</v>
      </c>
      <c r="R275" s="4">
        <v>9155.07</v>
      </c>
      <c r="S275" s="4">
        <v>0</v>
      </c>
      <c r="T275" s="2">
        <f ca="1">DATEDIF(Table1[[#This Row],[Issue Date]],TODAY(),"m")</f>
        <v>26</v>
      </c>
      <c r="U275" s="2">
        <f>Table1[[#This Row],[Total Payments Received]]+(Table1[[#This Row],[Loan Amount]]*'What-IF Analysis'!$B$8)-Table1[[#This Row],[Loan Amount]]</f>
        <v>-7625.0428472162384</v>
      </c>
    </row>
    <row r="276" spans="1:21" x14ac:dyDescent="0.3">
      <c r="A276" s="2" t="s">
        <v>592</v>
      </c>
      <c r="B276" s="1">
        <v>44604</v>
      </c>
      <c r="C276" s="2" t="s">
        <v>593</v>
      </c>
      <c r="D276" s="3" t="s">
        <v>23</v>
      </c>
      <c r="E276" s="4">
        <v>31220</v>
      </c>
      <c r="F276" s="9">
        <f>Table1[[#This Row],[Interest Rate]]/100</f>
        <v>9.3000000000000013E-2</v>
      </c>
      <c r="G276" s="2">
        <v>9.3000000000000007</v>
      </c>
      <c r="H276" s="2">
        <v>36</v>
      </c>
      <c r="I276" s="3" t="s">
        <v>17</v>
      </c>
      <c r="J276" s="3" t="s">
        <v>71</v>
      </c>
      <c r="K276" s="3" t="s">
        <v>35</v>
      </c>
      <c r="L276" s="4">
        <v>126393</v>
      </c>
      <c r="M276" s="3" t="s">
        <v>20</v>
      </c>
      <c r="N276">
        <v>0.41</v>
      </c>
      <c r="O276">
        <v>0.89</v>
      </c>
      <c r="P276" s="8">
        <f>ABS(PMT(Table1[[#This Row],[Corrected Interested Rate]]/12,Table1[[#This Row],[Term (Months)]],-Table1[[#This Row],[Loan Amount]]))</f>
        <v>997.15245067565832</v>
      </c>
      <c r="Q276" s="8">
        <f ca="1">Table1[[#This Row],[Expected Monthly Payments]]*Table1[[#This Row],[Months on Book(age Loan)]]</f>
        <v>42877.555379053309</v>
      </c>
      <c r="R276" s="4">
        <v>34123.46</v>
      </c>
      <c r="S276" s="4">
        <v>0</v>
      </c>
      <c r="T276" s="2">
        <f ca="1">DATEDIF(Table1[[#This Row],[Issue Date]],TODAY(),"m")</f>
        <v>43</v>
      </c>
      <c r="U276" s="2">
        <f>Table1[[#This Row],[Total Payments Received]]+(Table1[[#This Row],[Loan Amount]]*'What-IF Analysis'!$B$8)-Table1[[#This Row],[Loan Amount]]</f>
        <v>11072.677974651691</v>
      </c>
    </row>
    <row r="277" spans="1:21" x14ac:dyDescent="0.3">
      <c r="A277" s="2" t="s">
        <v>594</v>
      </c>
      <c r="B277" s="1">
        <v>44721</v>
      </c>
      <c r="C277" s="2" t="s">
        <v>595</v>
      </c>
      <c r="D277" s="3" t="s">
        <v>48</v>
      </c>
      <c r="E277" s="4">
        <v>10882</v>
      </c>
      <c r="F277" s="9">
        <f>Table1[[#This Row],[Interest Rate]]/100</f>
        <v>7.0000000000000007E-2</v>
      </c>
      <c r="G277" s="2">
        <v>7</v>
      </c>
      <c r="H277" s="2">
        <v>36</v>
      </c>
      <c r="I277" s="3" t="s">
        <v>24</v>
      </c>
      <c r="J277" s="3" t="s">
        <v>71</v>
      </c>
      <c r="K277" s="3" t="s">
        <v>35</v>
      </c>
      <c r="L277" s="4">
        <v>106312</v>
      </c>
      <c r="M277" s="3" t="s">
        <v>31</v>
      </c>
      <c r="N277">
        <v>0.37</v>
      </c>
      <c r="O277">
        <v>0.66</v>
      </c>
      <c r="P277" s="8">
        <f>ABS(PMT(Table1[[#This Row],[Corrected Interested Rate]]/12,Table1[[#This Row],[Term (Months)]],-Table1[[#This Row],[Loan Amount]]))</f>
        <v>336.00456808897746</v>
      </c>
      <c r="Q277" s="8">
        <f ca="1">Table1[[#This Row],[Expected Monthly Payments]]*Table1[[#This Row],[Months on Book(age Loan)]]</f>
        <v>13104.178155470121</v>
      </c>
      <c r="R277" s="4">
        <v>3592.5</v>
      </c>
      <c r="S277" s="4">
        <v>0</v>
      </c>
      <c r="T277" s="2">
        <f ca="1">DATEDIF(Table1[[#This Row],[Issue Date]],TODAY(),"m")</f>
        <v>39</v>
      </c>
      <c r="U277" s="2">
        <f>Table1[[#This Row],[Total Payments Received]]+(Table1[[#This Row],[Loan Amount]]*'What-IF Analysis'!$B$8)-Table1[[#This Row],[Loan Amount]]</f>
        <v>-4442.0486867341533</v>
      </c>
    </row>
    <row r="278" spans="1:21" x14ac:dyDescent="0.3">
      <c r="A278" s="2" t="s">
        <v>596</v>
      </c>
      <c r="B278" s="1">
        <v>45024</v>
      </c>
      <c r="C278" s="2" t="s">
        <v>597</v>
      </c>
      <c r="D278" s="3" t="s">
        <v>44</v>
      </c>
      <c r="E278" s="4">
        <v>2136</v>
      </c>
      <c r="F278" s="9">
        <f>Table1[[#This Row],[Interest Rate]]/100</f>
        <v>0.222</v>
      </c>
      <c r="G278" s="2">
        <v>22.2</v>
      </c>
      <c r="H278" s="2">
        <v>60</v>
      </c>
      <c r="I278" s="3" t="s">
        <v>17</v>
      </c>
      <c r="J278" s="3" t="s">
        <v>82</v>
      </c>
      <c r="K278" s="3" t="s">
        <v>35</v>
      </c>
      <c r="L278" s="4">
        <v>128371</v>
      </c>
      <c r="M278" s="3" t="s">
        <v>20</v>
      </c>
      <c r="N278">
        <v>0.39</v>
      </c>
      <c r="O278">
        <v>0.79</v>
      </c>
      <c r="P278" s="8">
        <f>ABS(PMT(Table1[[#This Row],[Corrected Interested Rate]]/12,Table1[[#This Row],[Term (Months)]],-Table1[[#This Row],[Loan Amount]]))</f>
        <v>59.237144497353171</v>
      </c>
      <c r="Q278" s="8">
        <f ca="1">Table1[[#This Row],[Expected Monthly Payments]]*Table1[[#This Row],[Months on Book(age Loan)]]</f>
        <v>1717.8771904232419</v>
      </c>
      <c r="R278" s="4">
        <v>2610.19</v>
      </c>
      <c r="S278" s="4">
        <v>0</v>
      </c>
      <c r="T278" s="2">
        <f ca="1">DATEDIF(Table1[[#This Row],[Issue Date]],TODAY(),"m")</f>
        <v>29</v>
      </c>
      <c r="U278" s="2">
        <f>Table1[[#This Row],[Total Payments Received]]+(Table1[[#This Row],[Loan Amount]]*'What-IF Analysis'!$B$8)-Table1[[#This Row],[Loan Amount]]</f>
        <v>1033.1089491946195</v>
      </c>
    </row>
    <row r="279" spans="1:21" x14ac:dyDescent="0.3">
      <c r="A279" s="2" t="s">
        <v>598</v>
      </c>
      <c r="B279" s="1">
        <v>45099</v>
      </c>
      <c r="C279" s="2" t="s">
        <v>599</v>
      </c>
      <c r="D279" s="3" t="s">
        <v>51</v>
      </c>
      <c r="E279" s="4">
        <v>35832</v>
      </c>
      <c r="F279" s="9">
        <f>Table1[[#This Row],[Interest Rate]]/100</f>
        <v>0.14199999999999999</v>
      </c>
      <c r="G279" s="2">
        <v>14.2</v>
      </c>
      <c r="H279" s="2">
        <v>60</v>
      </c>
      <c r="I279" s="3" t="s">
        <v>17</v>
      </c>
      <c r="J279" s="3" t="s">
        <v>55</v>
      </c>
      <c r="K279" s="3" t="s">
        <v>45</v>
      </c>
      <c r="L279" s="4">
        <v>105324</v>
      </c>
      <c r="M279" s="3" t="s">
        <v>20</v>
      </c>
      <c r="N279">
        <v>0.3</v>
      </c>
      <c r="O279">
        <v>0.66</v>
      </c>
      <c r="P279" s="8">
        <f>ABS(PMT(Table1[[#This Row],[Corrected Interested Rate]]/12,Table1[[#This Row],[Term (Months)]],-Table1[[#This Row],[Loan Amount]]))</f>
        <v>837.46794994431514</v>
      </c>
      <c r="Q279" s="8">
        <f ca="1">Table1[[#This Row],[Expected Monthly Payments]]*Table1[[#This Row],[Months on Book(age Loan)]]</f>
        <v>21774.166698552195</v>
      </c>
      <c r="R279" s="4">
        <v>40920.14</v>
      </c>
      <c r="S279" s="4">
        <v>0</v>
      </c>
      <c r="T279" s="2">
        <f ca="1">DATEDIF(Table1[[#This Row],[Issue Date]],TODAY(),"m")</f>
        <v>26</v>
      </c>
      <c r="U279" s="2">
        <f>Table1[[#This Row],[Total Payments Received]]+(Table1[[#This Row],[Loan Amount]]*'What-IF Analysis'!$B$8)-Table1[[#This Row],[Loan Amount]]</f>
        <v>14464.162372444567</v>
      </c>
    </row>
    <row r="280" spans="1:21" x14ac:dyDescent="0.3">
      <c r="A280" s="2" t="s">
        <v>600</v>
      </c>
      <c r="B280" s="1">
        <v>44232</v>
      </c>
      <c r="C280" s="2" t="s">
        <v>601</v>
      </c>
      <c r="D280" s="3" t="s">
        <v>74</v>
      </c>
      <c r="E280" s="4">
        <v>32966</v>
      </c>
      <c r="F280" s="9">
        <f>Table1[[#This Row],[Interest Rate]]/100</f>
        <v>0.2</v>
      </c>
      <c r="G280" s="2">
        <v>20</v>
      </c>
      <c r="H280" s="2">
        <v>60</v>
      </c>
      <c r="I280" s="3" t="s">
        <v>24</v>
      </c>
      <c r="J280" s="3" t="s">
        <v>18</v>
      </c>
      <c r="K280" s="3" t="s">
        <v>45</v>
      </c>
      <c r="L280" s="4">
        <v>101196</v>
      </c>
      <c r="M280" s="3" t="s">
        <v>31</v>
      </c>
      <c r="N280">
        <v>0.35</v>
      </c>
      <c r="O280">
        <v>0.78</v>
      </c>
      <c r="P280" s="8">
        <f>ABS(PMT(Table1[[#This Row],[Corrected Interested Rate]]/12,Table1[[#This Row],[Term (Months)]],-Table1[[#This Row],[Loan Amount]]))</f>
        <v>873.39737054823149</v>
      </c>
      <c r="Q280" s="8">
        <f ca="1">Table1[[#This Row],[Expected Monthly Payments]]*Table1[[#This Row],[Months on Book(age Loan)]]</f>
        <v>48036.855380152731</v>
      </c>
      <c r="R280" s="4">
        <v>6322.07</v>
      </c>
      <c r="S280" s="4">
        <v>0</v>
      </c>
      <c r="T280" s="2">
        <f ca="1">DATEDIF(Table1[[#This Row],[Issue Date]],TODAY(),"m")</f>
        <v>55</v>
      </c>
      <c r="U280" s="2">
        <f>Table1[[#This Row],[Total Payments Received]]+(Table1[[#This Row],[Loan Amount]]*'What-IF Analysis'!$B$8)-Table1[[#This Row],[Loan Amount]]</f>
        <v>-18017.842884293153</v>
      </c>
    </row>
    <row r="281" spans="1:21" x14ac:dyDescent="0.3">
      <c r="A281" s="2" t="s">
        <v>602</v>
      </c>
      <c r="B281" s="1">
        <v>44881</v>
      </c>
      <c r="C281" s="2" t="s">
        <v>603</v>
      </c>
      <c r="D281" s="3" t="s">
        <v>63</v>
      </c>
      <c r="E281" s="4">
        <v>8009</v>
      </c>
      <c r="F281" s="9">
        <f>Table1[[#This Row],[Interest Rate]]/100</f>
        <v>0.10800000000000001</v>
      </c>
      <c r="G281" s="2">
        <v>10.8</v>
      </c>
      <c r="H281" s="2">
        <v>60</v>
      </c>
      <c r="I281" s="3" t="s">
        <v>24</v>
      </c>
      <c r="J281" s="3" t="s">
        <v>25</v>
      </c>
      <c r="K281" s="3" t="s">
        <v>19</v>
      </c>
      <c r="L281" s="4">
        <v>100014</v>
      </c>
      <c r="M281" s="3" t="s">
        <v>31</v>
      </c>
      <c r="N281">
        <v>0.42</v>
      </c>
      <c r="O281">
        <v>0.9</v>
      </c>
      <c r="P281" s="8">
        <f>ABS(PMT(Table1[[#This Row],[Corrected Interested Rate]]/12,Table1[[#This Row],[Term (Months)]],-Table1[[#This Row],[Loan Amount]]))</f>
        <v>173.3372996833169</v>
      </c>
      <c r="Q281" s="8">
        <f ca="1">Table1[[#This Row],[Expected Monthly Payments]]*Table1[[#This Row],[Months on Book(age Loan)]]</f>
        <v>5893.4681892327744</v>
      </c>
      <c r="R281" s="4">
        <v>2353.41</v>
      </c>
      <c r="S281" s="4">
        <v>0</v>
      </c>
      <c r="T281" s="2">
        <f ca="1">DATEDIF(Table1[[#This Row],[Issue Date]],TODAY(),"m")</f>
        <v>34</v>
      </c>
      <c r="U281" s="2">
        <f>Table1[[#This Row],[Total Payments Received]]+(Table1[[#This Row],[Loan Amount]]*'What-IF Analysis'!$B$8)-Table1[[#This Row],[Loan Amount]]</f>
        <v>-3559.9056066948942</v>
      </c>
    </row>
    <row r="282" spans="1:21" x14ac:dyDescent="0.3">
      <c r="A282" s="2" t="s">
        <v>604</v>
      </c>
      <c r="B282" s="1">
        <v>44216</v>
      </c>
      <c r="C282" s="2" t="s">
        <v>605</v>
      </c>
      <c r="D282" s="3" t="s">
        <v>74</v>
      </c>
      <c r="E282" s="4">
        <v>13987</v>
      </c>
      <c r="F282" s="9">
        <f>Table1[[#This Row],[Interest Rate]]/100</f>
        <v>0.20699999999999999</v>
      </c>
      <c r="G282" s="2">
        <v>20.7</v>
      </c>
      <c r="H282" s="2">
        <v>36</v>
      </c>
      <c r="I282" s="3" t="s">
        <v>17</v>
      </c>
      <c r="J282" s="3" t="s">
        <v>71</v>
      </c>
      <c r="K282" s="3" t="s">
        <v>35</v>
      </c>
      <c r="L282" s="4">
        <v>38210</v>
      </c>
      <c r="M282" s="3" t="s">
        <v>31</v>
      </c>
      <c r="N282">
        <v>0.26</v>
      </c>
      <c r="O282">
        <v>0.6</v>
      </c>
      <c r="P282" s="8">
        <f>ABS(PMT(Table1[[#This Row],[Corrected Interested Rate]]/12,Table1[[#This Row],[Term (Months)]],-Table1[[#This Row],[Loan Amount]]))</f>
        <v>524.80918640156358</v>
      </c>
      <c r="Q282" s="8">
        <f ca="1">Table1[[#This Row],[Expected Monthly Payments]]*Table1[[#This Row],[Months on Book(age Loan)]]</f>
        <v>28864.505252085997</v>
      </c>
      <c r="R282" s="4">
        <v>16882.310000000001</v>
      </c>
      <c r="S282" s="4">
        <v>0</v>
      </c>
      <c r="T282" s="2">
        <f ca="1">DATEDIF(Table1[[#This Row],[Issue Date]],TODAY(),"m")</f>
        <v>55</v>
      </c>
      <c r="U282" s="2">
        <f>Table1[[#This Row],[Total Payments Received]]+(Table1[[#This Row],[Loan Amount]]*'What-IF Analysis'!$B$8)-Table1[[#This Row],[Loan Amount]]</f>
        <v>6555.2347857608365</v>
      </c>
    </row>
    <row r="283" spans="1:21" x14ac:dyDescent="0.3">
      <c r="A283" s="2" t="s">
        <v>606</v>
      </c>
      <c r="B283" s="1">
        <v>44517</v>
      </c>
      <c r="C283" s="2" t="s">
        <v>607</v>
      </c>
      <c r="D283" s="3" t="s">
        <v>16</v>
      </c>
      <c r="E283" s="4">
        <v>38311</v>
      </c>
      <c r="F283" s="9">
        <f>Table1[[#This Row],[Interest Rate]]/100</f>
        <v>7.2000000000000008E-2</v>
      </c>
      <c r="G283" s="2">
        <v>7.2</v>
      </c>
      <c r="H283" s="2">
        <v>36</v>
      </c>
      <c r="I283" s="3" t="s">
        <v>17</v>
      </c>
      <c r="J283" s="3" t="s">
        <v>34</v>
      </c>
      <c r="K283" s="3" t="s">
        <v>26</v>
      </c>
      <c r="L283" s="4">
        <v>40922</v>
      </c>
      <c r="M283" s="3" t="s">
        <v>31</v>
      </c>
      <c r="N283">
        <v>0.42</v>
      </c>
      <c r="O283">
        <v>0.68</v>
      </c>
      <c r="P283" s="8">
        <f>ABS(PMT(Table1[[#This Row],[Corrected Interested Rate]]/12,Table1[[#This Row],[Term (Months)]],-Table1[[#This Row],[Loan Amount]]))</f>
        <v>1186.4388842842154</v>
      </c>
      <c r="Q283" s="8">
        <f ca="1">Table1[[#This Row],[Expected Monthly Payments]]*Table1[[#This Row],[Months on Book(age Loan)]]</f>
        <v>54576.188677073907</v>
      </c>
      <c r="R283" s="4">
        <v>41069.39</v>
      </c>
      <c r="S283" s="4">
        <v>0</v>
      </c>
      <c r="T283" s="2">
        <f ca="1">DATEDIF(Table1[[#This Row],[Issue Date]],TODAY(),"m")</f>
        <v>46</v>
      </c>
      <c r="U283" s="2">
        <f>Table1[[#This Row],[Total Payments Received]]+(Table1[[#This Row],[Loan Amount]]*'What-IF Analysis'!$B$8)-Table1[[#This Row],[Loan Amount]]</f>
        <v>12783.082819566975</v>
      </c>
    </row>
    <row r="284" spans="1:21" x14ac:dyDescent="0.3">
      <c r="A284" s="2" t="s">
        <v>608</v>
      </c>
      <c r="B284" s="1">
        <v>44708</v>
      </c>
      <c r="C284" s="2" t="s">
        <v>609</v>
      </c>
      <c r="D284" s="3" t="s">
        <v>70</v>
      </c>
      <c r="E284" s="4">
        <v>32575</v>
      </c>
      <c r="F284" s="9">
        <f>Table1[[#This Row],[Interest Rate]]/100</f>
        <v>0.121</v>
      </c>
      <c r="G284" s="2">
        <v>12.1</v>
      </c>
      <c r="H284" s="2">
        <v>60</v>
      </c>
      <c r="I284" s="3" t="s">
        <v>17</v>
      </c>
      <c r="J284" s="3" t="s">
        <v>39</v>
      </c>
      <c r="K284" s="3" t="s">
        <v>19</v>
      </c>
      <c r="L284" s="4">
        <v>66289</v>
      </c>
      <c r="M284" s="3" t="s">
        <v>20</v>
      </c>
      <c r="N284">
        <v>0.34</v>
      </c>
      <c r="O284">
        <v>0.95</v>
      </c>
      <c r="P284" s="8">
        <f>ABS(PMT(Table1[[#This Row],[Corrected Interested Rate]]/12,Table1[[#This Row],[Term (Months)]],-Table1[[#This Row],[Loan Amount]]))</f>
        <v>726.26007982955593</v>
      </c>
      <c r="Q284" s="8">
        <f ca="1">Table1[[#This Row],[Expected Monthly Payments]]*Table1[[#This Row],[Months on Book(age Loan)]]</f>
        <v>28324.143113352682</v>
      </c>
      <c r="R284" s="4">
        <v>36516.57</v>
      </c>
      <c r="S284" s="4">
        <v>0</v>
      </c>
      <c r="T284" s="2">
        <f ca="1">DATEDIF(Table1[[#This Row],[Issue Date]],TODAY(),"m")</f>
        <v>39</v>
      </c>
      <c r="U284" s="2">
        <f>Table1[[#This Row],[Total Payments Received]]+(Table1[[#This Row],[Loan Amount]]*'What-IF Analysis'!$B$8)-Table1[[#This Row],[Loan Amount]]</f>
        <v>12465.345641392661</v>
      </c>
    </row>
    <row r="285" spans="1:21" x14ac:dyDescent="0.3">
      <c r="A285" s="2" t="s">
        <v>610</v>
      </c>
      <c r="B285" s="1">
        <v>44596</v>
      </c>
      <c r="C285" s="2" t="s">
        <v>611</v>
      </c>
      <c r="D285" s="3" t="s">
        <v>44</v>
      </c>
      <c r="E285" s="4">
        <v>2007</v>
      </c>
      <c r="F285" s="9">
        <f>Table1[[#This Row],[Interest Rate]]/100</f>
        <v>0.24600000000000002</v>
      </c>
      <c r="G285" s="2">
        <v>24.6</v>
      </c>
      <c r="H285" s="2">
        <v>36</v>
      </c>
      <c r="I285" s="3" t="s">
        <v>24</v>
      </c>
      <c r="J285" s="3" t="s">
        <v>55</v>
      </c>
      <c r="K285" s="3" t="s">
        <v>35</v>
      </c>
      <c r="L285" s="4">
        <v>63340</v>
      </c>
      <c r="M285" s="3" t="s">
        <v>27</v>
      </c>
      <c r="N285">
        <v>0.17</v>
      </c>
      <c r="O285">
        <v>0.89</v>
      </c>
      <c r="P285" s="8">
        <f>ABS(PMT(Table1[[#This Row],[Corrected Interested Rate]]/12,Table1[[#This Row],[Term (Months)]],-Table1[[#This Row],[Loan Amount]]))</f>
        <v>79.373993709654499</v>
      </c>
      <c r="Q285" s="8">
        <f ca="1">Table1[[#This Row],[Expected Monthly Payments]]*Table1[[#This Row],[Months on Book(age Loan)]]</f>
        <v>3413.0817295151433</v>
      </c>
      <c r="R285" s="4">
        <v>182.76</v>
      </c>
      <c r="S285" s="4">
        <v>0</v>
      </c>
      <c r="T285" s="2">
        <f ca="1">DATEDIF(Table1[[#This Row],[Issue Date]],TODAY(),"m")</f>
        <v>43</v>
      </c>
      <c r="U285" s="2">
        <f>Table1[[#This Row],[Total Payments Received]]+(Table1[[#This Row],[Loan Amount]]*'What-IF Analysis'!$B$8)-Table1[[#This Row],[Loan Amount]]</f>
        <v>-1299.0759873438196</v>
      </c>
    </row>
    <row r="286" spans="1:21" x14ac:dyDescent="0.3">
      <c r="A286" s="2" t="s">
        <v>612</v>
      </c>
      <c r="B286" s="1">
        <v>44850</v>
      </c>
      <c r="C286" s="2" t="s">
        <v>613</v>
      </c>
      <c r="D286" s="3" t="s">
        <v>54</v>
      </c>
      <c r="E286" s="4">
        <v>6445</v>
      </c>
      <c r="F286" s="9">
        <f>Table1[[#This Row],[Interest Rate]]/100</f>
        <v>0.20899999999999999</v>
      </c>
      <c r="G286" s="2">
        <v>20.9</v>
      </c>
      <c r="H286" s="2">
        <v>36</v>
      </c>
      <c r="I286" s="3" t="s">
        <v>17</v>
      </c>
      <c r="J286" s="3" t="s">
        <v>55</v>
      </c>
      <c r="K286" s="3" t="s">
        <v>45</v>
      </c>
      <c r="L286" s="4">
        <v>69850</v>
      </c>
      <c r="M286" s="3" t="s">
        <v>20</v>
      </c>
      <c r="N286">
        <v>0.11</v>
      </c>
      <c r="O286">
        <v>0.75</v>
      </c>
      <c r="P286" s="8">
        <f>ABS(PMT(Table1[[#This Row],[Corrected Interested Rate]]/12,Table1[[#This Row],[Term (Months)]],-Table1[[#This Row],[Loan Amount]]))</f>
        <v>242.48502389556683</v>
      </c>
      <c r="Q286" s="8">
        <f ca="1">Table1[[#This Row],[Expected Monthly Payments]]*Table1[[#This Row],[Months on Book(age Loan)]]</f>
        <v>8486.9758363448382</v>
      </c>
      <c r="R286" s="4">
        <v>7792</v>
      </c>
      <c r="S286" s="4">
        <v>0</v>
      </c>
      <c r="T286" s="2">
        <f ca="1">DATEDIF(Table1[[#This Row],[Issue Date]],TODAY(),"m")</f>
        <v>35</v>
      </c>
      <c r="U286" s="2">
        <f>Table1[[#This Row],[Total Payments Received]]+(Table1[[#This Row],[Loan Amount]]*'What-IF Analysis'!$B$8)-Table1[[#This Row],[Loan Amount]]</f>
        <v>3033.4384960483712</v>
      </c>
    </row>
    <row r="287" spans="1:21" x14ac:dyDescent="0.3">
      <c r="A287" s="2" t="s">
        <v>614</v>
      </c>
      <c r="B287" s="1">
        <v>45168</v>
      </c>
      <c r="C287" s="2" t="s">
        <v>615</v>
      </c>
      <c r="D287" s="3" t="s">
        <v>16</v>
      </c>
      <c r="E287" s="4">
        <v>11706</v>
      </c>
      <c r="F287" s="9">
        <f>Table1[[#This Row],[Interest Rate]]/100</f>
        <v>0.14899999999999999</v>
      </c>
      <c r="G287" s="2">
        <v>14.9</v>
      </c>
      <c r="H287" s="2">
        <v>60</v>
      </c>
      <c r="I287" s="3" t="s">
        <v>17</v>
      </c>
      <c r="J287" s="3" t="s">
        <v>55</v>
      </c>
      <c r="K287" s="3" t="s">
        <v>26</v>
      </c>
      <c r="L287" s="4">
        <v>86984</v>
      </c>
      <c r="M287" s="3" t="s">
        <v>31</v>
      </c>
      <c r="N287">
        <v>0.25</v>
      </c>
      <c r="O287">
        <v>0.73</v>
      </c>
      <c r="P287" s="8">
        <f>ABS(PMT(Table1[[#This Row],[Corrected Interested Rate]]/12,Table1[[#This Row],[Term (Months)]],-Table1[[#This Row],[Loan Amount]]))</f>
        <v>277.87083677589726</v>
      </c>
      <c r="Q287" s="8">
        <f ca="1">Table1[[#This Row],[Expected Monthly Payments]]*Table1[[#This Row],[Months on Book(age Loan)]]</f>
        <v>6668.9000826215342</v>
      </c>
      <c r="R287" s="4">
        <v>13450.19</v>
      </c>
      <c r="S287" s="4">
        <v>0</v>
      </c>
      <c r="T287" s="2">
        <f ca="1">DATEDIF(Table1[[#This Row],[Issue Date]],TODAY(),"m")</f>
        <v>24</v>
      </c>
      <c r="U287" s="2">
        <f>Table1[[#This Row],[Total Payments Received]]+(Table1[[#This Row],[Loan Amount]]*'What-IF Analysis'!$B$8)-Table1[[#This Row],[Loan Amount]]</f>
        <v>4807.2542412323128</v>
      </c>
    </row>
    <row r="288" spans="1:21" x14ac:dyDescent="0.3">
      <c r="A288" s="2" t="s">
        <v>616</v>
      </c>
      <c r="B288" s="1">
        <v>44667</v>
      </c>
      <c r="C288" s="2" t="s">
        <v>617</v>
      </c>
      <c r="D288" s="3" t="s">
        <v>38</v>
      </c>
      <c r="E288" s="4">
        <v>30257</v>
      </c>
      <c r="F288" s="9">
        <f>Table1[[#This Row],[Interest Rate]]/100</f>
        <v>0.11800000000000001</v>
      </c>
      <c r="G288" s="2">
        <v>11.8</v>
      </c>
      <c r="H288" s="2">
        <v>36</v>
      </c>
      <c r="I288" s="3" t="s">
        <v>24</v>
      </c>
      <c r="J288" s="3" t="s">
        <v>55</v>
      </c>
      <c r="K288" s="3" t="s">
        <v>19</v>
      </c>
      <c r="L288" s="4">
        <v>133699</v>
      </c>
      <c r="M288" s="3" t="s">
        <v>27</v>
      </c>
      <c r="N288">
        <v>0.32</v>
      </c>
      <c r="O288">
        <v>0.63</v>
      </c>
      <c r="P288" s="8">
        <f>ABS(PMT(Table1[[#This Row],[Corrected Interested Rate]]/12,Table1[[#This Row],[Term (Months)]],-Table1[[#This Row],[Loan Amount]]))</f>
        <v>1002.0775551809995</v>
      </c>
      <c r="Q288" s="8">
        <f ca="1">Table1[[#This Row],[Expected Monthly Payments]]*Table1[[#This Row],[Months on Book(age Loan)]]</f>
        <v>41085.179762420979</v>
      </c>
      <c r="R288" s="4">
        <v>10757.13</v>
      </c>
      <c r="S288" s="4">
        <v>0</v>
      </c>
      <c r="T288" s="2">
        <f ca="1">DATEDIF(Table1[[#This Row],[Issue Date]],TODAY(),"m")</f>
        <v>41</v>
      </c>
      <c r="U288" s="2">
        <f>Table1[[#This Row],[Total Payments Received]]+(Table1[[#This Row],[Loan Amount]]*'What-IF Analysis'!$B$8)-Table1[[#This Row],[Loan Amount]]</f>
        <v>-11582.636551600375</v>
      </c>
    </row>
    <row r="289" spans="1:21" x14ac:dyDescent="0.3">
      <c r="A289" s="2" t="s">
        <v>618</v>
      </c>
      <c r="B289" s="1">
        <v>45030</v>
      </c>
      <c r="C289" s="2" t="s">
        <v>619</v>
      </c>
      <c r="D289" s="3" t="s">
        <v>44</v>
      </c>
      <c r="E289" s="4">
        <v>22736</v>
      </c>
      <c r="F289" s="9">
        <f>Table1[[#This Row],[Interest Rate]]/100</f>
        <v>0.22399999999999998</v>
      </c>
      <c r="G289" s="2">
        <v>22.4</v>
      </c>
      <c r="H289" s="2">
        <v>60</v>
      </c>
      <c r="I289" s="3" t="s">
        <v>79</v>
      </c>
      <c r="J289" s="3" t="s">
        <v>82</v>
      </c>
      <c r="K289" s="3" t="s">
        <v>26</v>
      </c>
      <c r="L289" s="4">
        <v>143711</v>
      </c>
      <c r="M289" s="3" t="s">
        <v>27</v>
      </c>
      <c r="N289">
        <v>0.44</v>
      </c>
      <c r="O289">
        <v>0.73</v>
      </c>
      <c r="P289" s="8">
        <f>ABS(PMT(Table1[[#This Row],[Corrected Interested Rate]]/12,Table1[[#This Row],[Term (Months)]],-Table1[[#This Row],[Loan Amount]]))</f>
        <v>633.12527183627515</v>
      </c>
      <c r="Q289" s="8">
        <f ca="1">Table1[[#This Row],[Expected Monthly Payments]]*Table1[[#This Row],[Months on Book(age Loan)]]</f>
        <v>18360.632883251979</v>
      </c>
      <c r="R289" s="4">
        <v>7219.33</v>
      </c>
      <c r="S289" s="4">
        <v>8265.9599999999991</v>
      </c>
      <c r="T289" s="2">
        <f ca="1">DATEDIF(Table1[[#This Row],[Issue Date]],TODAY(),"m")</f>
        <v>29</v>
      </c>
      <c r="U289" s="2">
        <f>Table1[[#This Row],[Total Payments Received]]+(Table1[[#This Row],[Loan Amount]]*'What-IF Analysis'!$B$8)-Table1[[#This Row],[Loan Amount]]</f>
        <v>-9567.427851643788</v>
      </c>
    </row>
    <row r="290" spans="1:21" x14ac:dyDescent="0.3">
      <c r="A290" s="2" t="s">
        <v>620</v>
      </c>
      <c r="B290" s="1">
        <v>44923</v>
      </c>
      <c r="C290" s="2" t="s">
        <v>621</v>
      </c>
      <c r="D290" s="3" t="s">
        <v>74</v>
      </c>
      <c r="E290" s="4">
        <v>14281</v>
      </c>
      <c r="F290" s="9">
        <f>Table1[[#This Row],[Interest Rate]]/100</f>
        <v>0.159</v>
      </c>
      <c r="G290" s="2">
        <v>15.9</v>
      </c>
      <c r="H290" s="2">
        <v>60</v>
      </c>
      <c r="I290" s="3" t="s">
        <v>24</v>
      </c>
      <c r="J290" s="3" t="s">
        <v>25</v>
      </c>
      <c r="K290" s="3" t="s">
        <v>35</v>
      </c>
      <c r="L290" s="4">
        <v>114178</v>
      </c>
      <c r="M290" s="3" t="s">
        <v>20</v>
      </c>
      <c r="N290">
        <v>0.15</v>
      </c>
      <c r="O290">
        <v>0.88</v>
      </c>
      <c r="P290" s="8">
        <f>ABS(PMT(Table1[[#This Row],[Corrected Interested Rate]]/12,Table1[[#This Row],[Term (Months)]],-Table1[[#This Row],[Loan Amount]]))</f>
        <v>346.52783441030181</v>
      </c>
      <c r="Q290" s="8">
        <f ca="1">Table1[[#This Row],[Expected Monthly Payments]]*Table1[[#This Row],[Months on Book(age Loan)]]</f>
        <v>11088.890701129658</v>
      </c>
      <c r="R290" s="4">
        <v>6915.78</v>
      </c>
      <c r="S290" s="4">
        <v>0</v>
      </c>
      <c r="T290" s="2">
        <f ca="1">DATEDIF(Table1[[#This Row],[Issue Date]],TODAY(),"m")</f>
        <v>32</v>
      </c>
      <c r="U290" s="2">
        <f>Table1[[#This Row],[Total Payments Received]]+(Table1[[#This Row],[Loan Amount]]*'What-IF Analysis'!$B$8)-Table1[[#This Row],[Loan Amount]]</f>
        <v>-3628.3653588724901</v>
      </c>
    </row>
    <row r="291" spans="1:21" x14ac:dyDescent="0.3">
      <c r="A291" s="2" t="s">
        <v>622</v>
      </c>
      <c r="B291" s="1">
        <v>45050</v>
      </c>
      <c r="C291" s="2" t="s">
        <v>623</v>
      </c>
      <c r="D291" s="3" t="s">
        <v>16</v>
      </c>
      <c r="E291" s="4">
        <v>2435</v>
      </c>
      <c r="F291" s="9">
        <f>Table1[[#This Row],[Interest Rate]]/100</f>
        <v>0.20199999999999999</v>
      </c>
      <c r="G291" s="2">
        <v>20.2</v>
      </c>
      <c r="H291" s="2">
        <v>36</v>
      </c>
      <c r="I291" s="3" t="s">
        <v>24</v>
      </c>
      <c r="J291" s="3" t="s">
        <v>71</v>
      </c>
      <c r="K291" s="3" t="s">
        <v>30</v>
      </c>
      <c r="L291" s="4">
        <v>41094</v>
      </c>
      <c r="M291" s="3" t="s">
        <v>20</v>
      </c>
      <c r="N291">
        <v>0.42</v>
      </c>
      <c r="O291">
        <v>0.81</v>
      </c>
      <c r="P291" s="8">
        <f>ABS(PMT(Table1[[#This Row],[Corrected Interested Rate]]/12,Table1[[#This Row],[Term (Months)]],-Table1[[#This Row],[Loan Amount]]))</f>
        <v>90.741655880021526</v>
      </c>
      <c r="Q291" s="8">
        <f ca="1">Table1[[#This Row],[Expected Monthly Payments]]*Table1[[#This Row],[Months on Book(age Loan)]]</f>
        <v>2540.7663646406027</v>
      </c>
      <c r="R291" s="4">
        <v>407.08</v>
      </c>
      <c r="S291" s="4">
        <v>0</v>
      </c>
      <c r="T291" s="2">
        <f ca="1">DATEDIF(Table1[[#This Row],[Issue Date]],TODAY(),"m")</f>
        <v>28</v>
      </c>
      <c r="U291" s="2">
        <f>Table1[[#This Row],[Total Payments Received]]+(Table1[[#This Row],[Loan Amount]]*'What-IF Analysis'!$B$8)-Table1[[#This Row],[Loan Amount]]</f>
        <v>-1390.7628645651225</v>
      </c>
    </row>
    <row r="292" spans="1:21" x14ac:dyDescent="0.3">
      <c r="A292" s="2" t="s">
        <v>624</v>
      </c>
      <c r="B292" s="1">
        <v>44247</v>
      </c>
      <c r="C292" s="2" t="s">
        <v>625</v>
      </c>
      <c r="D292" s="3" t="s">
        <v>54</v>
      </c>
      <c r="E292" s="4">
        <v>34339</v>
      </c>
      <c r="F292" s="9">
        <f>Table1[[#This Row],[Interest Rate]]/100</f>
        <v>0.20100000000000001</v>
      </c>
      <c r="G292" s="2">
        <v>20.100000000000001</v>
      </c>
      <c r="H292" s="2">
        <v>36</v>
      </c>
      <c r="I292" s="3" t="s">
        <v>24</v>
      </c>
      <c r="J292" s="3" t="s">
        <v>18</v>
      </c>
      <c r="K292" s="3" t="s">
        <v>26</v>
      </c>
      <c r="L292" s="4">
        <v>117959</v>
      </c>
      <c r="M292" s="3" t="s">
        <v>20</v>
      </c>
      <c r="N292">
        <v>0.45</v>
      </c>
      <c r="O292">
        <v>0.63</v>
      </c>
      <c r="P292" s="8">
        <f>ABS(PMT(Table1[[#This Row],[Corrected Interested Rate]]/12,Table1[[#This Row],[Term (Months)]],-Table1[[#This Row],[Loan Amount]]))</f>
        <v>1277.9106259143982</v>
      </c>
      <c r="Q292" s="8">
        <f ca="1">Table1[[#This Row],[Expected Monthly Payments]]*Table1[[#This Row],[Months on Book(age Loan)]]</f>
        <v>69007.173799377502</v>
      </c>
      <c r="R292" s="4">
        <v>2002.15</v>
      </c>
      <c r="S292" s="4">
        <v>0</v>
      </c>
      <c r="T292" s="2">
        <f ca="1">DATEDIF(Table1[[#This Row],[Issue Date]],TODAY(),"m")</f>
        <v>54</v>
      </c>
      <c r="U292" s="2">
        <f>Table1[[#This Row],[Total Payments Received]]+(Table1[[#This Row],[Loan Amount]]*'What-IF Analysis'!$B$8)-Table1[[#This Row],[Loan Amount]]</f>
        <v>-23351.495226407285</v>
      </c>
    </row>
    <row r="293" spans="1:21" x14ac:dyDescent="0.3">
      <c r="A293" s="2" t="s">
        <v>626</v>
      </c>
      <c r="B293" s="1">
        <v>44771</v>
      </c>
      <c r="C293" s="2" t="s">
        <v>627</v>
      </c>
      <c r="D293" s="3" t="s">
        <v>63</v>
      </c>
      <c r="E293" s="4">
        <v>36150</v>
      </c>
      <c r="F293" s="9">
        <f>Table1[[#This Row],[Interest Rate]]/100</f>
        <v>5.4000000000000006E-2</v>
      </c>
      <c r="G293" s="2">
        <v>5.4</v>
      </c>
      <c r="H293" s="2">
        <v>60</v>
      </c>
      <c r="I293" s="3" t="s">
        <v>17</v>
      </c>
      <c r="J293" s="3" t="s">
        <v>55</v>
      </c>
      <c r="K293" s="3" t="s">
        <v>26</v>
      </c>
      <c r="L293" s="4">
        <v>63418</v>
      </c>
      <c r="M293" s="3" t="s">
        <v>27</v>
      </c>
      <c r="N293">
        <v>0.16</v>
      </c>
      <c r="O293">
        <v>0.59</v>
      </c>
      <c r="P293" s="8">
        <f>ABS(PMT(Table1[[#This Row],[Corrected Interested Rate]]/12,Table1[[#This Row],[Term (Months)]],-Table1[[#This Row],[Loan Amount]]))</f>
        <v>688.83967761606505</v>
      </c>
      <c r="Q293" s="8">
        <f ca="1">Table1[[#This Row],[Expected Monthly Payments]]*Table1[[#This Row],[Months on Book(age Loan)]]</f>
        <v>25487.068071794405</v>
      </c>
      <c r="R293" s="4">
        <v>38102.1</v>
      </c>
      <c r="S293" s="4">
        <v>0</v>
      </c>
      <c r="T293" s="2">
        <f ca="1">DATEDIF(Table1[[#This Row],[Issue Date]],TODAY(),"m")</f>
        <v>37</v>
      </c>
      <c r="U293" s="2">
        <f>Table1[[#This Row],[Total Payments Received]]+(Table1[[#This Row],[Loan Amount]]*'What-IF Analysis'!$B$8)-Table1[[#This Row],[Loan Amount]]</f>
        <v>11411.332216004441</v>
      </c>
    </row>
    <row r="294" spans="1:21" x14ac:dyDescent="0.3">
      <c r="A294" s="2" t="s">
        <v>628</v>
      </c>
      <c r="B294" s="1">
        <v>44346</v>
      </c>
      <c r="C294" s="2" t="s">
        <v>629</v>
      </c>
      <c r="D294" s="3" t="s">
        <v>63</v>
      </c>
      <c r="E294" s="4">
        <v>26821</v>
      </c>
      <c r="F294" s="9">
        <f>Table1[[#This Row],[Interest Rate]]/100</f>
        <v>7.4999999999999997E-2</v>
      </c>
      <c r="G294" s="2">
        <v>7.5</v>
      </c>
      <c r="H294" s="2">
        <v>60</v>
      </c>
      <c r="I294" s="3" t="s">
        <v>17</v>
      </c>
      <c r="J294" s="3" t="s">
        <v>55</v>
      </c>
      <c r="K294" s="3" t="s">
        <v>45</v>
      </c>
      <c r="L294" s="4">
        <v>35741</v>
      </c>
      <c r="M294" s="3" t="s">
        <v>27</v>
      </c>
      <c r="N294">
        <v>0.44</v>
      </c>
      <c r="O294">
        <v>0.62</v>
      </c>
      <c r="P294" s="8">
        <f>ABS(PMT(Table1[[#This Row],[Corrected Interested Rate]]/12,Table1[[#This Row],[Term (Months)]],-Table1[[#This Row],[Loan Amount]]))</f>
        <v>537.43781928322494</v>
      </c>
      <c r="Q294" s="8">
        <f ca="1">Table1[[#This Row],[Expected Monthly Payments]]*Table1[[#This Row],[Months on Book(age Loan)]]</f>
        <v>27409.328783444471</v>
      </c>
      <c r="R294" s="4">
        <v>28832.57</v>
      </c>
      <c r="S294" s="4">
        <v>0</v>
      </c>
      <c r="T294" s="2">
        <f ca="1">DATEDIF(Table1[[#This Row],[Issue Date]],TODAY(),"m")</f>
        <v>51</v>
      </c>
      <c r="U294" s="2">
        <f>Table1[[#This Row],[Total Payments Received]]+(Table1[[#This Row],[Loan Amount]]*'What-IF Analysis'!$B$8)-Table1[[#This Row],[Loan Amount]]</f>
        <v>9029.7184720734513</v>
      </c>
    </row>
    <row r="295" spans="1:21" x14ac:dyDescent="0.3">
      <c r="A295" s="2" t="s">
        <v>630</v>
      </c>
      <c r="B295" s="1">
        <v>44510</v>
      </c>
      <c r="C295" s="2" t="s">
        <v>631</v>
      </c>
      <c r="D295" s="3" t="s">
        <v>48</v>
      </c>
      <c r="E295" s="4">
        <v>27660</v>
      </c>
      <c r="F295" s="9">
        <f>Table1[[#This Row],[Interest Rate]]/100</f>
        <v>0.182</v>
      </c>
      <c r="G295" s="2">
        <v>18.2</v>
      </c>
      <c r="H295" s="2">
        <v>36</v>
      </c>
      <c r="I295" s="3" t="s">
        <v>24</v>
      </c>
      <c r="J295" s="3" t="s">
        <v>82</v>
      </c>
      <c r="K295" s="3" t="s">
        <v>35</v>
      </c>
      <c r="L295" s="4">
        <v>141585</v>
      </c>
      <c r="M295" s="3" t="s">
        <v>27</v>
      </c>
      <c r="N295">
        <v>0.5</v>
      </c>
      <c r="O295">
        <v>0.57999999999999996</v>
      </c>
      <c r="P295" s="8">
        <f>ABS(PMT(Table1[[#This Row],[Corrected Interested Rate]]/12,Table1[[#This Row],[Term (Months)]],-Table1[[#This Row],[Loan Amount]]))</f>
        <v>1002.7525716653321</v>
      </c>
      <c r="Q295" s="8">
        <f ca="1">Table1[[#This Row],[Expected Monthly Payments]]*Table1[[#This Row],[Months on Book(age Loan)]]</f>
        <v>46126.618296605273</v>
      </c>
      <c r="R295" s="4">
        <v>8174.19</v>
      </c>
      <c r="S295" s="4">
        <v>0</v>
      </c>
      <c r="T295" s="2">
        <f ca="1">DATEDIF(Table1[[#This Row],[Issue Date]],TODAY(),"m")</f>
        <v>46</v>
      </c>
      <c r="U295" s="2">
        <f>Table1[[#This Row],[Total Payments Received]]+(Table1[[#This Row],[Loan Amount]]*'What-IF Analysis'!$B$8)-Table1[[#This Row],[Loan Amount]]</f>
        <v>-12248.123607339337</v>
      </c>
    </row>
    <row r="296" spans="1:21" x14ac:dyDescent="0.3">
      <c r="A296" s="2" t="s">
        <v>632</v>
      </c>
      <c r="B296" s="1">
        <v>44766</v>
      </c>
      <c r="C296" s="2" t="s">
        <v>633</v>
      </c>
      <c r="D296" s="3" t="s">
        <v>54</v>
      </c>
      <c r="E296" s="4">
        <v>6084</v>
      </c>
      <c r="F296" s="9">
        <f>Table1[[#This Row],[Interest Rate]]/100</f>
        <v>8.199999999999999E-2</v>
      </c>
      <c r="G296" s="2">
        <v>8.1999999999999993</v>
      </c>
      <c r="H296" s="2">
        <v>60</v>
      </c>
      <c r="I296" s="3" t="s">
        <v>17</v>
      </c>
      <c r="J296" s="3" t="s">
        <v>18</v>
      </c>
      <c r="K296" s="3" t="s">
        <v>26</v>
      </c>
      <c r="L296" s="4">
        <v>102374</v>
      </c>
      <c r="M296" s="3" t="s">
        <v>31</v>
      </c>
      <c r="N296">
        <v>0.39</v>
      </c>
      <c r="O296">
        <v>0.54</v>
      </c>
      <c r="P296" s="8">
        <f>ABS(PMT(Table1[[#This Row],[Corrected Interested Rate]]/12,Table1[[#This Row],[Term (Months)]],-Table1[[#This Row],[Loan Amount]]))</f>
        <v>123.94474703204257</v>
      </c>
      <c r="Q296" s="8">
        <f ca="1">Table1[[#This Row],[Expected Monthly Payments]]*Table1[[#This Row],[Months on Book(age Loan)]]</f>
        <v>4585.9556401855752</v>
      </c>
      <c r="R296" s="4">
        <v>6582.89</v>
      </c>
      <c r="S296" s="4">
        <v>0</v>
      </c>
      <c r="T296" s="2">
        <f ca="1">DATEDIF(Table1[[#This Row],[Issue Date]],TODAY(),"m")</f>
        <v>37</v>
      </c>
      <c r="U296" s="2">
        <f>Table1[[#This Row],[Total Payments Received]]+(Table1[[#This Row],[Loan Amount]]*'What-IF Analysis'!$B$8)-Table1[[#This Row],[Loan Amount]]</f>
        <v>2090.8670069756863</v>
      </c>
    </row>
    <row r="297" spans="1:21" x14ac:dyDescent="0.3">
      <c r="A297" s="2" t="s">
        <v>634</v>
      </c>
      <c r="B297" s="1">
        <v>44501</v>
      </c>
      <c r="C297" s="2" t="s">
        <v>635</v>
      </c>
      <c r="D297" s="3" t="s">
        <v>63</v>
      </c>
      <c r="E297" s="4">
        <v>17661</v>
      </c>
      <c r="F297" s="9">
        <f>Table1[[#This Row],[Interest Rate]]/100</f>
        <v>0.10099999999999999</v>
      </c>
      <c r="G297" s="2">
        <v>10.1</v>
      </c>
      <c r="H297" s="2">
        <v>60</v>
      </c>
      <c r="I297" s="3" t="s">
        <v>79</v>
      </c>
      <c r="J297" s="3" t="s">
        <v>82</v>
      </c>
      <c r="K297" s="3" t="s">
        <v>35</v>
      </c>
      <c r="L297" s="4">
        <v>147275</v>
      </c>
      <c r="M297" s="3" t="s">
        <v>31</v>
      </c>
      <c r="N297">
        <v>0.41</v>
      </c>
      <c r="O297">
        <v>0.69</v>
      </c>
      <c r="P297" s="8">
        <f>ABS(PMT(Table1[[#This Row],[Corrected Interested Rate]]/12,Table1[[#This Row],[Term (Months)]],-Table1[[#This Row],[Loan Amount]]))</f>
        <v>376.11364043529568</v>
      </c>
      <c r="Q297" s="8">
        <f ca="1">Table1[[#This Row],[Expected Monthly Payments]]*Table1[[#This Row],[Months on Book(age Loan)]]</f>
        <v>17301.227460023601</v>
      </c>
      <c r="R297" s="4">
        <v>5510.89</v>
      </c>
      <c r="S297" s="4">
        <v>3016.27</v>
      </c>
      <c r="T297" s="2">
        <f ca="1">DATEDIF(Table1[[#This Row],[Issue Date]],TODAY(),"m")</f>
        <v>46</v>
      </c>
      <c r="U297" s="2">
        <f>Table1[[#This Row],[Total Payments Received]]+(Table1[[#This Row],[Loan Amount]]*'What-IF Analysis'!$B$8)-Table1[[#This Row],[Loan Amount]]</f>
        <v>-7528.8236883304417</v>
      </c>
    </row>
    <row r="298" spans="1:21" x14ac:dyDescent="0.3">
      <c r="A298" s="2" t="s">
        <v>636</v>
      </c>
      <c r="B298" s="1">
        <v>44878</v>
      </c>
      <c r="C298" s="2" t="s">
        <v>637</v>
      </c>
      <c r="D298" s="3" t="s">
        <v>16</v>
      </c>
      <c r="E298" s="4">
        <v>14507</v>
      </c>
      <c r="F298" s="9">
        <f>Table1[[#This Row],[Interest Rate]]/100</f>
        <v>0.23899999999999999</v>
      </c>
      <c r="G298" s="2">
        <v>23.9</v>
      </c>
      <c r="H298" s="2">
        <v>60</v>
      </c>
      <c r="I298" s="3" t="s">
        <v>17</v>
      </c>
      <c r="J298" s="3" t="s">
        <v>25</v>
      </c>
      <c r="K298" s="3" t="s">
        <v>45</v>
      </c>
      <c r="L298" s="4">
        <v>98798</v>
      </c>
      <c r="M298" s="3" t="s">
        <v>20</v>
      </c>
      <c r="N298">
        <v>0.5</v>
      </c>
      <c r="O298">
        <v>0.55000000000000004</v>
      </c>
      <c r="P298" s="8">
        <f>ABS(PMT(Table1[[#This Row],[Corrected Interested Rate]]/12,Table1[[#This Row],[Term (Months)]],-Table1[[#This Row],[Loan Amount]]))</f>
        <v>416.4952636575407</v>
      </c>
      <c r="Q298" s="8">
        <f ca="1">Table1[[#This Row],[Expected Monthly Payments]]*Table1[[#This Row],[Months on Book(age Loan)]]</f>
        <v>14160.838964356384</v>
      </c>
      <c r="R298" s="4">
        <v>17974.169999999998</v>
      </c>
      <c r="S298" s="4">
        <v>0</v>
      </c>
      <c r="T298" s="2">
        <f ca="1">DATEDIF(Table1[[#This Row],[Issue Date]],TODAY(),"m")</f>
        <v>34</v>
      </c>
      <c r="U298" s="2">
        <f>Table1[[#This Row],[Total Payments Received]]+(Table1[[#This Row],[Loan Amount]]*'What-IF Analysis'!$B$8)-Table1[[#This Row],[Loan Amount]]</f>
        <v>7263.1611966134551</v>
      </c>
    </row>
    <row r="299" spans="1:21" x14ac:dyDescent="0.3">
      <c r="A299" s="2" t="s">
        <v>638</v>
      </c>
      <c r="B299" s="1">
        <v>45034</v>
      </c>
      <c r="C299" s="2" t="s">
        <v>639</v>
      </c>
      <c r="D299" s="3" t="s">
        <v>48</v>
      </c>
      <c r="E299" s="4">
        <v>8059</v>
      </c>
      <c r="F299" s="9">
        <f>Table1[[#This Row],[Interest Rate]]/100</f>
        <v>0.16200000000000001</v>
      </c>
      <c r="G299" s="2">
        <v>16.2</v>
      </c>
      <c r="H299" s="2">
        <v>36</v>
      </c>
      <c r="I299" s="3" t="s">
        <v>17</v>
      </c>
      <c r="J299" s="3" t="s">
        <v>25</v>
      </c>
      <c r="K299" s="3" t="s">
        <v>35</v>
      </c>
      <c r="L299" s="4">
        <v>146026</v>
      </c>
      <c r="M299" s="3" t="s">
        <v>27</v>
      </c>
      <c r="N299">
        <v>0.34</v>
      </c>
      <c r="O299">
        <v>0.57999999999999996</v>
      </c>
      <c r="P299" s="8">
        <f>ABS(PMT(Table1[[#This Row],[Corrected Interested Rate]]/12,Table1[[#This Row],[Term (Months)]],-Table1[[#This Row],[Loan Amount]]))</f>
        <v>284.12692138278732</v>
      </c>
      <c r="Q299" s="8">
        <f ca="1">Table1[[#This Row],[Expected Monthly Payments]]*Table1[[#This Row],[Months on Book(age Loan)]]</f>
        <v>7955.5537987180451</v>
      </c>
      <c r="R299" s="4">
        <v>9364.56</v>
      </c>
      <c r="S299" s="4">
        <v>0</v>
      </c>
      <c r="T299" s="2">
        <f ca="1">DATEDIF(Table1[[#This Row],[Issue Date]],TODAY(),"m")</f>
        <v>28</v>
      </c>
      <c r="U299" s="2">
        <f>Table1[[#This Row],[Total Payments Received]]+(Table1[[#This Row],[Loan Amount]]*'What-IF Analysis'!$B$8)-Table1[[#This Row],[Loan Amount]]</f>
        <v>3414.327702040935</v>
      </c>
    </row>
    <row r="300" spans="1:21" x14ac:dyDescent="0.3">
      <c r="A300" s="2" t="s">
        <v>640</v>
      </c>
      <c r="B300" s="1">
        <v>45274</v>
      </c>
      <c r="C300" s="2" t="s">
        <v>641</v>
      </c>
      <c r="D300" s="3" t="s">
        <v>63</v>
      </c>
      <c r="E300" s="4">
        <v>19271</v>
      </c>
      <c r="F300" s="9">
        <f>Table1[[#This Row],[Interest Rate]]/100</f>
        <v>0.2</v>
      </c>
      <c r="G300" s="2">
        <v>20</v>
      </c>
      <c r="H300" s="2">
        <v>60</v>
      </c>
      <c r="I300" s="3" t="s">
        <v>79</v>
      </c>
      <c r="J300" s="3" t="s">
        <v>55</v>
      </c>
      <c r="K300" s="3" t="s">
        <v>45</v>
      </c>
      <c r="L300" s="4">
        <v>100532</v>
      </c>
      <c r="M300" s="3" t="s">
        <v>20</v>
      </c>
      <c r="N300">
        <v>0.22</v>
      </c>
      <c r="O300">
        <v>0.75</v>
      </c>
      <c r="P300" s="8">
        <f>ABS(PMT(Table1[[#This Row],[Corrected Interested Rate]]/12,Table1[[#This Row],[Term (Months)]],-Table1[[#This Row],[Loan Amount]]))</f>
        <v>510.56363307149701</v>
      </c>
      <c r="Q300" s="8">
        <f ca="1">Table1[[#This Row],[Expected Monthly Payments]]*Table1[[#This Row],[Months on Book(age Loan)]]</f>
        <v>10721.836294501438</v>
      </c>
      <c r="R300" s="4">
        <v>6496.68</v>
      </c>
      <c r="S300" s="4">
        <v>2294.8000000000002</v>
      </c>
      <c r="T300" s="2">
        <f ca="1">DATEDIF(Table1[[#This Row],[Issue Date]],TODAY(),"m")</f>
        <v>21</v>
      </c>
      <c r="U300" s="2">
        <f>Table1[[#This Row],[Total Payments Received]]+(Table1[[#This Row],[Loan Amount]]*'What-IF Analysis'!$B$8)-Table1[[#This Row],[Loan Amount]]</f>
        <v>-7731.7511470367463</v>
      </c>
    </row>
    <row r="301" spans="1:21" x14ac:dyDescent="0.3">
      <c r="A301" s="2" t="s">
        <v>642</v>
      </c>
      <c r="B301" s="1">
        <v>45199</v>
      </c>
      <c r="C301" s="2" t="s">
        <v>643</v>
      </c>
      <c r="D301" s="3" t="s">
        <v>44</v>
      </c>
      <c r="E301" s="4">
        <v>8491</v>
      </c>
      <c r="F301" s="9">
        <f>Table1[[#This Row],[Interest Rate]]/100</f>
        <v>0.16200000000000001</v>
      </c>
      <c r="G301" s="2">
        <v>16.2</v>
      </c>
      <c r="H301" s="2">
        <v>36</v>
      </c>
      <c r="I301" s="3" t="s">
        <v>24</v>
      </c>
      <c r="J301" s="3" t="s">
        <v>25</v>
      </c>
      <c r="K301" s="3" t="s">
        <v>45</v>
      </c>
      <c r="L301" s="4">
        <v>140130</v>
      </c>
      <c r="M301" s="3" t="s">
        <v>27</v>
      </c>
      <c r="N301">
        <v>0.44</v>
      </c>
      <c r="O301">
        <v>0.56999999999999995</v>
      </c>
      <c r="P301" s="8">
        <f>ABS(PMT(Table1[[#This Row],[Corrected Interested Rate]]/12,Table1[[#This Row],[Term (Months)]],-Table1[[#This Row],[Loan Amount]]))</f>
        <v>299.35744998898707</v>
      </c>
      <c r="Q301" s="8">
        <f ca="1">Table1[[#This Row],[Expected Monthly Payments]]*Table1[[#This Row],[Months on Book(age Loan)]]</f>
        <v>6885.2213497467028</v>
      </c>
      <c r="R301" s="4">
        <v>1164.82</v>
      </c>
      <c r="S301" s="4">
        <v>0</v>
      </c>
      <c r="T301" s="2">
        <f ca="1">DATEDIF(Table1[[#This Row],[Issue Date]],TODAY(),"m")</f>
        <v>23</v>
      </c>
      <c r="U301" s="2">
        <f>Table1[[#This Row],[Total Payments Received]]+(Table1[[#This Row],[Loan Amount]]*'What-IF Analysis'!$B$8)-Table1[[#This Row],[Loan Amount]]</f>
        <v>-5104.3725104815012</v>
      </c>
    </row>
    <row r="302" spans="1:21" x14ac:dyDescent="0.3">
      <c r="A302" s="2" t="s">
        <v>644</v>
      </c>
      <c r="B302" s="1">
        <v>44640</v>
      </c>
      <c r="C302" s="2" t="s">
        <v>645</v>
      </c>
      <c r="D302" s="3" t="s">
        <v>70</v>
      </c>
      <c r="E302" s="4">
        <v>15859</v>
      </c>
      <c r="F302" s="9">
        <f>Table1[[#This Row],[Interest Rate]]/100</f>
        <v>0.161</v>
      </c>
      <c r="G302" s="2">
        <v>16.100000000000001</v>
      </c>
      <c r="H302" s="2">
        <v>60</v>
      </c>
      <c r="I302" s="3" t="s">
        <v>17</v>
      </c>
      <c r="J302" s="3" t="s">
        <v>71</v>
      </c>
      <c r="K302" s="3" t="s">
        <v>19</v>
      </c>
      <c r="L302" s="4">
        <v>52164</v>
      </c>
      <c r="M302" s="3" t="s">
        <v>20</v>
      </c>
      <c r="N302">
        <v>0.35</v>
      </c>
      <c r="O302">
        <v>0.53</v>
      </c>
      <c r="P302" s="8">
        <f>ABS(PMT(Table1[[#This Row],[Corrected Interested Rate]]/12,Table1[[#This Row],[Term (Months)]],-Table1[[#This Row],[Loan Amount]]))</f>
        <v>386.50321456336673</v>
      </c>
      <c r="Q302" s="8">
        <f ca="1">Table1[[#This Row],[Expected Monthly Payments]]*Table1[[#This Row],[Months on Book(age Loan)]]</f>
        <v>15846.631797098036</v>
      </c>
      <c r="R302" s="4">
        <v>18412.3</v>
      </c>
      <c r="S302" s="4">
        <v>0</v>
      </c>
      <c r="T302" s="2">
        <f ca="1">DATEDIF(Table1[[#This Row],[Issue Date]],TODAY(),"m")</f>
        <v>41</v>
      </c>
      <c r="U302" s="2">
        <f>Table1[[#This Row],[Total Payments Received]]+(Table1[[#This Row],[Loan Amount]]*'What-IF Analysis'!$B$8)-Table1[[#This Row],[Loan Amount]]</f>
        <v>6703.0638648302775</v>
      </c>
    </row>
    <row r="303" spans="1:21" x14ac:dyDescent="0.3">
      <c r="A303" s="2" t="s">
        <v>646</v>
      </c>
      <c r="B303" s="1">
        <v>44809</v>
      </c>
      <c r="C303" s="2" t="s">
        <v>647</v>
      </c>
      <c r="D303" s="3" t="s">
        <v>38</v>
      </c>
      <c r="E303" s="4">
        <v>9073</v>
      </c>
      <c r="F303" s="9">
        <f>Table1[[#This Row],[Interest Rate]]/100</f>
        <v>6.9000000000000006E-2</v>
      </c>
      <c r="G303" s="2">
        <v>6.9</v>
      </c>
      <c r="H303" s="2">
        <v>36</v>
      </c>
      <c r="I303" s="3" t="s">
        <v>24</v>
      </c>
      <c r="J303" s="3" t="s">
        <v>25</v>
      </c>
      <c r="K303" s="3" t="s">
        <v>35</v>
      </c>
      <c r="L303" s="4">
        <v>65595</v>
      </c>
      <c r="M303" s="3" t="s">
        <v>31</v>
      </c>
      <c r="N303">
        <v>0.33</v>
      </c>
      <c r="O303">
        <v>0.64</v>
      </c>
      <c r="P303" s="8">
        <f>ABS(PMT(Table1[[#This Row],[Corrected Interested Rate]]/12,Table1[[#This Row],[Term (Months)]],-Table1[[#This Row],[Loan Amount]]))</f>
        <v>279.73325447645345</v>
      </c>
      <c r="Q303" s="8">
        <f ca="1">Table1[[#This Row],[Expected Monthly Payments]]*Table1[[#This Row],[Months on Book(age Loan)]]</f>
        <v>10070.397161152325</v>
      </c>
      <c r="R303" s="4">
        <v>1522.35</v>
      </c>
      <c r="S303" s="4">
        <v>0</v>
      </c>
      <c r="T303" s="2">
        <f ca="1">DATEDIF(Table1[[#This Row],[Issue Date]],TODAY(),"m")</f>
        <v>36</v>
      </c>
      <c r="U303" s="2">
        <f>Table1[[#This Row],[Total Payments Received]]+(Table1[[#This Row],[Loan Amount]]*'What-IF Analysis'!$B$8)-Table1[[#This Row],[Loan Amount]]</f>
        <v>-5176.5527967964499</v>
      </c>
    </row>
    <row r="304" spans="1:21" x14ac:dyDescent="0.3">
      <c r="A304" s="2" t="s">
        <v>648</v>
      </c>
      <c r="B304" s="1">
        <v>45189</v>
      </c>
      <c r="C304" s="2" t="s">
        <v>649</v>
      </c>
      <c r="D304" s="3" t="s">
        <v>54</v>
      </c>
      <c r="E304" s="4">
        <v>10077</v>
      </c>
      <c r="F304" s="9">
        <f>Table1[[#This Row],[Interest Rate]]/100</f>
        <v>0.11900000000000001</v>
      </c>
      <c r="G304" s="2">
        <v>11.9</v>
      </c>
      <c r="H304" s="2">
        <v>60</v>
      </c>
      <c r="I304" s="3" t="s">
        <v>24</v>
      </c>
      <c r="J304" s="3" t="s">
        <v>55</v>
      </c>
      <c r="K304" s="3" t="s">
        <v>30</v>
      </c>
      <c r="L304" s="4">
        <v>60257</v>
      </c>
      <c r="M304" s="3" t="s">
        <v>27</v>
      </c>
      <c r="N304">
        <v>0.2</v>
      </c>
      <c r="O304">
        <v>0.6</v>
      </c>
      <c r="P304" s="8">
        <f>ABS(PMT(Table1[[#This Row],[Corrected Interested Rate]]/12,Table1[[#This Row],[Term (Months)]],-Table1[[#This Row],[Loan Amount]]))</f>
        <v>223.648408121594</v>
      </c>
      <c r="Q304" s="8">
        <f ca="1">Table1[[#This Row],[Expected Monthly Payments]]*Table1[[#This Row],[Months on Book(age Loan)]]</f>
        <v>5143.9133867966621</v>
      </c>
      <c r="R304" s="4">
        <v>2828.27</v>
      </c>
      <c r="S304" s="4">
        <v>0</v>
      </c>
      <c r="T304" s="2">
        <f ca="1">DATEDIF(Table1[[#This Row],[Issue Date]],TODAY(),"m")</f>
        <v>23</v>
      </c>
      <c r="U304" s="2">
        <f>Table1[[#This Row],[Total Payments Received]]+(Table1[[#This Row],[Loan Amount]]*'What-IF Analysis'!$B$8)-Table1[[#This Row],[Loan Amount]]</f>
        <v>-4611.919957381002</v>
      </c>
    </row>
    <row r="305" spans="1:21" x14ac:dyDescent="0.3">
      <c r="A305" s="2" t="s">
        <v>650</v>
      </c>
      <c r="B305" s="1">
        <v>44460</v>
      </c>
      <c r="C305" s="2" t="s">
        <v>651</v>
      </c>
      <c r="D305" s="3" t="s">
        <v>16</v>
      </c>
      <c r="E305" s="4">
        <v>21953</v>
      </c>
      <c r="F305" s="9">
        <f>Table1[[#This Row],[Interest Rate]]/100</f>
        <v>0.106</v>
      </c>
      <c r="G305" s="2">
        <v>10.6</v>
      </c>
      <c r="H305" s="2">
        <v>36</v>
      </c>
      <c r="I305" s="3" t="s">
        <v>17</v>
      </c>
      <c r="J305" s="3" t="s">
        <v>71</v>
      </c>
      <c r="K305" s="3" t="s">
        <v>19</v>
      </c>
      <c r="L305" s="4">
        <v>44211</v>
      </c>
      <c r="M305" s="3" t="s">
        <v>31</v>
      </c>
      <c r="N305">
        <v>0.4</v>
      </c>
      <c r="O305">
        <v>0.73</v>
      </c>
      <c r="P305" s="8">
        <f>ABS(PMT(Table1[[#This Row],[Corrected Interested Rate]]/12,Table1[[#This Row],[Term (Months)]],-Table1[[#This Row],[Loan Amount]]))</f>
        <v>714.56173966453468</v>
      </c>
      <c r="Q305" s="8">
        <f ca="1">Table1[[#This Row],[Expected Monthly Payments]]*Table1[[#This Row],[Months on Book(age Loan)]]</f>
        <v>33584.401764233131</v>
      </c>
      <c r="R305" s="4">
        <v>24280.02</v>
      </c>
      <c r="S305" s="4">
        <v>0</v>
      </c>
      <c r="T305" s="2">
        <f ca="1">DATEDIF(Table1[[#This Row],[Issue Date]],TODAY(),"m")</f>
        <v>47</v>
      </c>
      <c r="U305" s="2">
        <f>Table1[[#This Row],[Total Payments Received]]+(Table1[[#This Row],[Loan Amount]]*'What-IF Analysis'!$B$8)-Table1[[#This Row],[Loan Amount]]</f>
        <v>8071.3775335531282</v>
      </c>
    </row>
    <row r="306" spans="1:21" x14ac:dyDescent="0.3">
      <c r="A306" s="2" t="s">
        <v>652</v>
      </c>
      <c r="B306" s="1">
        <v>45273</v>
      </c>
      <c r="C306" s="2" t="s">
        <v>653</v>
      </c>
      <c r="D306" s="3" t="s">
        <v>51</v>
      </c>
      <c r="E306" s="4">
        <v>12383</v>
      </c>
      <c r="F306" s="9">
        <f>Table1[[#This Row],[Interest Rate]]/100</f>
        <v>0.128</v>
      </c>
      <c r="G306" s="2">
        <v>12.8</v>
      </c>
      <c r="H306" s="2">
        <v>36</v>
      </c>
      <c r="I306" s="3" t="s">
        <v>17</v>
      </c>
      <c r="J306" s="3" t="s">
        <v>25</v>
      </c>
      <c r="K306" s="3" t="s">
        <v>45</v>
      </c>
      <c r="L306" s="4">
        <v>125989</v>
      </c>
      <c r="M306" s="3" t="s">
        <v>27</v>
      </c>
      <c r="N306">
        <v>0.13</v>
      </c>
      <c r="O306">
        <v>0.55000000000000004</v>
      </c>
      <c r="P306" s="8">
        <f>ABS(PMT(Table1[[#This Row],[Corrected Interested Rate]]/12,Table1[[#This Row],[Term (Months)]],-Table1[[#This Row],[Loan Amount]]))</f>
        <v>416.04032238119407</v>
      </c>
      <c r="Q306" s="8">
        <f ca="1">Table1[[#This Row],[Expected Monthly Payments]]*Table1[[#This Row],[Months on Book(age Loan)]]</f>
        <v>8736.8467700050751</v>
      </c>
      <c r="R306" s="4">
        <v>13968.02</v>
      </c>
      <c r="S306" s="4">
        <v>0</v>
      </c>
      <c r="T306" s="2">
        <f ca="1">DATEDIF(Table1[[#This Row],[Issue Date]],TODAY(),"m")</f>
        <v>21</v>
      </c>
      <c r="U306" s="2">
        <f>Table1[[#This Row],[Total Payments Received]]+(Table1[[#This Row],[Loan Amount]]*'What-IF Analysis'!$B$8)-Table1[[#This Row],[Loan Amount]]</f>
        <v>4825.2322415154376</v>
      </c>
    </row>
    <row r="307" spans="1:21" x14ac:dyDescent="0.3">
      <c r="A307" s="2" t="s">
        <v>654</v>
      </c>
      <c r="B307" s="1">
        <v>45200</v>
      </c>
      <c r="C307" s="2" t="s">
        <v>655</v>
      </c>
      <c r="D307" s="3" t="s">
        <v>74</v>
      </c>
      <c r="E307" s="4">
        <v>3353</v>
      </c>
      <c r="F307" s="9">
        <f>Table1[[#This Row],[Interest Rate]]/100</f>
        <v>0.21</v>
      </c>
      <c r="G307" s="2">
        <v>21</v>
      </c>
      <c r="H307" s="2">
        <v>36</v>
      </c>
      <c r="I307" s="3" t="s">
        <v>24</v>
      </c>
      <c r="J307" s="3" t="s">
        <v>18</v>
      </c>
      <c r="K307" s="3" t="s">
        <v>30</v>
      </c>
      <c r="L307" s="4">
        <v>35232</v>
      </c>
      <c r="M307" s="3" t="s">
        <v>20</v>
      </c>
      <c r="N307">
        <v>0.47</v>
      </c>
      <c r="O307">
        <v>0.84</v>
      </c>
      <c r="P307" s="8">
        <f>ABS(PMT(Table1[[#This Row],[Corrected Interested Rate]]/12,Table1[[#This Row],[Term (Months)]],-Table1[[#This Row],[Loan Amount]]))</f>
        <v>126.32450077825099</v>
      </c>
      <c r="Q307" s="8">
        <f ca="1">Table1[[#This Row],[Expected Monthly Payments]]*Table1[[#This Row],[Months on Book(age Loan)]]</f>
        <v>2905.4635178997728</v>
      </c>
      <c r="R307" s="4">
        <v>666.48</v>
      </c>
      <c r="S307" s="4">
        <v>0</v>
      </c>
      <c r="T307" s="2">
        <f ca="1">DATEDIF(Table1[[#This Row],[Issue Date]],TODAY(),"m")</f>
        <v>23</v>
      </c>
      <c r="U307" s="2">
        <f>Table1[[#This Row],[Total Payments Received]]+(Table1[[#This Row],[Loan Amount]]*'What-IF Analysis'!$B$8)-Table1[[#This Row],[Loan Amount]]</f>
        <v>-1809.1533161753</v>
      </c>
    </row>
    <row r="308" spans="1:21" x14ac:dyDescent="0.3">
      <c r="A308" s="2" t="s">
        <v>656</v>
      </c>
      <c r="B308" s="1">
        <v>44201</v>
      </c>
      <c r="C308" s="2" t="s">
        <v>657</v>
      </c>
      <c r="D308" s="3" t="s">
        <v>16</v>
      </c>
      <c r="E308" s="4">
        <v>24821</v>
      </c>
      <c r="F308" s="9">
        <f>Table1[[#This Row],[Interest Rate]]/100</f>
        <v>0.124</v>
      </c>
      <c r="G308" s="2">
        <v>12.4</v>
      </c>
      <c r="H308" s="2">
        <v>60</v>
      </c>
      <c r="I308" s="3" t="s">
        <v>79</v>
      </c>
      <c r="J308" s="3" t="s">
        <v>55</v>
      </c>
      <c r="K308" s="3" t="s">
        <v>26</v>
      </c>
      <c r="L308" s="4">
        <v>97753</v>
      </c>
      <c r="M308" s="3" t="s">
        <v>27</v>
      </c>
      <c r="N308">
        <v>0.23</v>
      </c>
      <c r="O308">
        <v>0.91</v>
      </c>
      <c r="P308" s="8">
        <f>ABS(PMT(Table1[[#This Row],[Corrected Interested Rate]]/12,Table1[[#This Row],[Term (Months)]],-Table1[[#This Row],[Loan Amount]]))</f>
        <v>557.15967715166516</v>
      </c>
      <c r="Q308" s="8">
        <f ca="1">Table1[[#This Row],[Expected Monthly Payments]]*Table1[[#This Row],[Months on Book(age Loan)]]</f>
        <v>31200.941920493249</v>
      </c>
      <c r="R308" s="4">
        <v>8889.73</v>
      </c>
      <c r="S308" s="4">
        <v>5061.28</v>
      </c>
      <c r="T308" s="2">
        <f ca="1">DATEDIF(Table1[[#This Row],[Issue Date]],TODAY(),"m")</f>
        <v>56</v>
      </c>
      <c r="U308" s="2">
        <f>Table1[[#This Row],[Total Payments Received]]+(Table1[[#This Row],[Loan Amount]]*'What-IF Analysis'!$B$8)-Table1[[#This Row],[Loan Amount]]</f>
        <v>-9436.453877359716</v>
      </c>
    </row>
    <row r="309" spans="1:21" x14ac:dyDescent="0.3">
      <c r="A309" s="2" t="s">
        <v>658</v>
      </c>
      <c r="B309" s="1">
        <v>44970</v>
      </c>
      <c r="C309" s="2" t="s">
        <v>659</v>
      </c>
      <c r="D309" s="3" t="s">
        <v>63</v>
      </c>
      <c r="E309" s="4">
        <v>38567</v>
      </c>
      <c r="F309" s="9">
        <f>Table1[[#This Row],[Interest Rate]]/100</f>
        <v>0.14000000000000001</v>
      </c>
      <c r="G309" s="2">
        <v>14</v>
      </c>
      <c r="H309" s="2">
        <v>60</v>
      </c>
      <c r="I309" s="3" t="s">
        <v>17</v>
      </c>
      <c r="J309" s="3" t="s">
        <v>39</v>
      </c>
      <c r="K309" s="3" t="s">
        <v>26</v>
      </c>
      <c r="L309" s="4">
        <v>82691</v>
      </c>
      <c r="M309" s="3" t="s">
        <v>31</v>
      </c>
      <c r="N309">
        <v>0.15</v>
      </c>
      <c r="O309">
        <v>0.83</v>
      </c>
      <c r="P309" s="8">
        <f>ABS(PMT(Table1[[#This Row],[Corrected Interested Rate]]/12,Table1[[#This Row],[Term (Months)]],-Table1[[#This Row],[Loan Amount]]))</f>
        <v>897.38663050833532</v>
      </c>
      <c r="Q309" s="8">
        <f ca="1">Table1[[#This Row],[Expected Monthly Payments]]*Table1[[#This Row],[Months on Book(age Loan)]]</f>
        <v>27818.985545758394</v>
      </c>
      <c r="R309" s="4">
        <v>43966.38</v>
      </c>
      <c r="S309" s="4">
        <v>0</v>
      </c>
      <c r="T309" s="2">
        <f ca="1">DATEDIF(Table1[[#This Row],[Issue Date]],TODAY(),"m")</f>
        <v>31</v>
      </c>
      <c r="U309" s="2">
        <f>Table1[[#This Row],[Total Payments Received]]+(Table1[[#This Row],[Loan Amount]]*'What-IF Analysis'!$B$8)-Table1[[#This Row],[Loan Amount]]</f>
        <v>15491.059360294421</v>
      </c>
    </row>
    <row r="310" spans="1:21" x14ac:dyDescent="0.3">
      <c r="A310" s="2" t="s">
        <v>660</v>
      </c>
      <c r="B310" s="1">
        <v>45073</v>
      </c>
      <c r="C310" s="2" t="s">
        <v>661</v>
      </c>
      <c r="D310" s="3" t="s">
        <v>16</v>
      </c>
      <c r="E310" s="4">
        <v>25860</v>
      </c>
      <c r="F310" s="9">
        <f>Table1[[#This Row],[Interest Rate]]/100</f>
        <v>0.129</v>
      </c>
      <c r="G310" s="2">
        <v>12.9</v>
      </c>
      <c r="H310" s="2">
        <v>60</v>
      </c>
      <c r="I310" s="3" t="s">
        <v>79</v>
      </c>
      <c r="J310" s="3" t="s">
        <v>18</v>
      </c>
      <c r="K310" s="3" t="s">
        <v>19</v>
      </c>
      <c r="L310" s="4">
        <v>119765</v>
      </c>
      <c r="M310" s="3" t="s">
        <v>27</v>
      </c>
      <c r="N310">
        <v>0.28000000000000003</v>
      </c>
      <c r="O310">
        <v>0.74</v>
      </c>
      <c r="P310" s="8">
        <f>ABS(PMT(Table1[[#This Row],[Corrected Interested Rate]]/12,Table1[[#This Row],[Term (Months)]],-Table1[[#This Row],[Loan Amount]]))</f>
        <v>587.07151749637615</v>
      </c>
      <c r="Q310" s="8">
        <f ca="1">Table1[[#This Row],[Expected Monthly Payments]]*Table1[[#This Row],[Months on Book(age Loan)]]</f>
        <v>15850.930972402155</v>
      </c>
      <c r="R310" s="4">
        <v>6261.43</v>
      </c>
      <c r="S310" s="4">
        <v>5898.18</v>
      </c>
      <c r="T310" s="2">
        <f ca="1">DATEDIF(Table1[[#This Row],[Issue Date]],TODAY(),"m")</f>
        <v>27</v>
      </c>
      <c r="U310" s="2">
        <f>Table1[[#This Row],[Total Payments Received]]+(Table1[[#This Row],[Loan Amount]]*'What-IF Analysis'!$B$8)-Table1[[#This Row],[Loan Amount]]</f>
        <v>-12831.882721829184</v>
      </c>
    </row>
    <row r="311" spans="1:21" x14ac:dyDescent="0.3">
      <c r="A311" s="2" t="s">
        <v>662</v>
      </c>
      <c r="B311" s="1">
        <v>45188</v>
      </c>
      <c r="C311" s="2" t="s">
        <v>663</v>
      </c>
      <c r="D311" s="3" t="s">
        <v>51</v>
      </c>
      <c r="E311" s="4">
        <v>22195</v>
      </c>
      <c r="F311" s="9">
        <f>Table1[[#This Row],[Interest Rate]]/100</f>
        <v>6.9000000000000006E-2</v>
      </c>
      <c r="G311" s="2">
        <v>6.9</v>
      </c>
      <c r="H311" s="2">
        <v>36</v>
      </c>
      <c r="I311" s="3" t="s">
        <v>79</v>
      </c>
      <c r="J311" s="3" t="s">
        <v>55</v>
      </c>
      <c r="K311" s="3" t="s">
        <v>30</v>
      </c>
      <c r="L311" s="4">
        <v>109768</v>
      </c>
      <c r="M311" s="3" t="s">
        <v>20</v>
      </c>
      <c r="N311">
        <v>0.12</v>
      </c>
      <c r="O311">
        <v>0.89</v>
      </c>
      <c r="P311" s="8">
        <f>ABS(PMT(Table1[[#This Row],[Corrected Interested Rate]]/12,Table1[[#This Row],[Term (Months)]],-Table1[[#This Row],[Loan Amount]]))</f>
        <v>684.30283071805184</v>
      </c>
      <c r="Q311" s="8">
        <f ca="1">Table1[[#This Row],[Expected Monthly Payments]]*Table1[[#This Row],[Months on Book(age Loan)]]</f>
        <v>15738.965106515192</v>
      </c>
      <c r="R311" s="4">
        <v>7543.49</v>
      </c>
      <c r="S311" s="4">
        <v>5682.73</v>
      </c>
      <c r="T311" s="2">
        <f ca="1">DATEDIF(Table1[[#This Row],[Issue Date]],TODAY(),"m")</f>
        <v>23</v>
      </c>
      <c r="U311" s="2">
        <f>Table1[[#This Row],[Total Payments Received]]+(Table1[[#This Row],[Loan Amount]]*'What-IF Analysis'!$B$8)-Table1[[#This Row],[Loan Amount]]</f>
        <v>-8843.8292521654585</v>
      </c>
    </row>
    <row r="312" spans="1:21" x14ac:dyDescent="0.3">
      <c r="A312" s="2" t="s">
        <v>664</v>
      </c>
      <c r="B312" s="1">
        <v>45080</v>
      </c>
      <c r="C312" s="2" t="s">
        <v>665</v>
      </c>
      <c r="D312" s="3" t="s">
        <v>74</v>
      </c>
      <c r="E312" s="4">
        <v>12939</v>
      </c>
      <c r="F312" s="9">
        <f>Table1[[#This Row],[Interest Rate]]/100</f>
        <v>0.13800000000000001</v>
      </c>
      <c r="G312" s="2">
        <v>13.8</v>
      </c>
      <c r="H312" s="2">
        <v>60</v>
      </c>
      <c r="I312" s="3" t="s">
        <v>17</v>
      </c>
      <c r="J312" s="3" t="s">
        <v>55</v>
      </c>
      <c r="K312" s="3" t="s">
        <v>35</v>
      </c>
      <c r="L312" s="4">
        <v>55613</v>
      </c>
      <c r="M312" s="3" t="s">
        <v>27</v>
      </c>
      <c r="N312">
        <v>0.37</v>
      </c>
      <c r="O312">
        <v>0.81</v>
      </c>
      <c r="P312" s="8">
        <f>ABS(PMT(Table1[[#This Row],[Corrected Interested Rate]]/12,Table1[[#This Row],[Term (Months)]],-Table1[[#This Row],[Loan Amount]]))</f>
        <v>299.72796923528</v>
      </c>
      <c r="Q312" s="8">
        <f ca="1">Table1[[#This Row],[Expected Monthly Payments]]*Table1[[#This Row],[Months on Book(age Loan)]]</f>
        <v>8092.6551693525598</v>
      </c>
      <c r="R312" s="4">
        <v>14724.58</v>
      </c>
      <c r="S312" s="4">
        <v>0</v>
      </c>
      <c r="T312" s="2">
        <f ca="1">DATEDIF(Table1[[#This Row],[Issue Date]],TODAY(),"m")</f>
        <v>27</v>
      </c>
      <c r="U312" s="2">
        <f>Table1[[#This Row],[Total Payments Received]]+(Table1[[#This Row],[Loan Amount]]*'What-IF Analysis'!$B$8)-Table1[[#This Row],[Loan Amount]]</f>
        <v>5171.2786346578578</v>
      </c>
    </row>
    <row r="313" spans="1:21" x14ac:dyDescent="0.3">
      <c r="A313" s="2" t="s">
        <v>666</v>
      </c>
      <c r="B313" s="1">
        <v>44243</v>
      </c>
      <c r="C313" s="2" t="s">
        <v>667</v>
      </c>
      <c r="D313" s="3" t="s">
        <v>48</v>
      </c>
      <c r="E313" s="4">
        <v>26338</v>
      </c>
      <c r="F313" s="9">
        <f>Table1[[#This Row],[Interest Rate]]/100</f>
        <v>8.900000000000001E-2</v>
      </c>
      <c r="G313" s="2">
        <v>8.9</v>
      </c>
      <c r="H313" s="2">
        <v>36</v>
      </c>
      <c r="I313" s="3" t="s">
        <v>24</v>
      </c>
      <c r="J313" s="3" t="s">
        <v>25</v>
      </c>
      <c r="K313" s="3" t="s">
        <v>30</v>
      </c>
      <c r="L313" s="4">
        <v>44026</v>
      </c>
      <c r="M313" s="3" t="s">
        <v>31</v>
      </c>
      <c r="N313">
        <v>0.46</v>
      </c>
      <c r="O313">
        <v>0.5</v>
      </c>
      <c r="P313" s="8">
        <f>ABS(PMT(Table1[[#This Row],[Corrected Interested Rate]]/12,Table1[[#This Row],[Term (Months)]],-Table1[[#This Row],[Loan Amount]]))</f>
        <v>836.31609288200013</v>
      </c>
      <c r="Q313" s="8">
        <f ca="1">Table1[[#This Row],[Expected Monthly Payments]]*Table1[[#This Row],[Months on Book(age Loan)]]</f>
        <v>45997.38510851001</v>
      </c>
      <c r="R313" s="4">
        <v>8198.4599999999991</v>
      </c>
      <c r="S313" s="4">
        <v>0</v>
      </c>
      <c r="T313" s="2">
        <f ca="1">DATEDIF(Table1[[#This Row],[Issue Date]],TODAY(),"m")</f>
        <v>55</v>
      </c>
      <c r="U313" s="2">
        <f>Table1[[#This Row],[Total Payments Received]]+(Table1[[#This Row],[Loan Amount]]*'What-IF Analysis'!$B$8)-Table1[[#This Row],[Loan Amount]]</f>
        <v>-11247.776290314661</v>
      </c>
    </row>
    <row r="314" spans="1:21" x14ac:dyDescent="0.3">
      <c r="A314" s="2" t="s">
        <v>668</v>
      </c>
      <c r="B314" s="1">
        <v>45063</v>
      </c>
      <c r="C314" s="2" t="s">
        <v>669</v>
      </c>
      <c r="D314" s="3" t="s">
        <v>63</v>
      </c>
      <c r="E314" s="4">
        <v>22730</v>
      </c>
      <c r="F314" s="9">
        <f>Table1[[#This Row],[Interest Rate]]/100</f>
        <v>8.6999999999999994E-2</v>
      </c>
      <c r="G314" s="2">
        <v>8.6999999999999993</v>
      </c>
      <c r="H314" s="2">
        <v>60</v>
      </c>
      <c r="I314" s="3" t="s">
        <v>17</v>
      </c>
      <c r="J314" s="3" t="s">
        <v>18</v>
      </c>
      <c r="K314" s="3" t="s">
        <v>19</v>
      </c>
      <c r="L314" s="4">
        <v>83535</v>
      </c>
      <c r="M314" s="3" t="s">
        <v>20</v>
      </c>
      <c r="N314">
        <v>0.43</v>
      </c>
      <c r="O314">
        <v>0.68</v>
      </c>
      <c r="P314" s="8">
        <f>ABS(PMT(Table1[[#This Row],[Corrected Interested Rate]]/12,Table1[[#This Row],[Term (Months)]],-Table1[[#This Row],[Loan Amount]]))</f>
        <v>468.53482473100115</v>
      </c>
      <c r="Q314" s="8">
        <f ca="1">Table1[[#This Row],[Expected Monthly Payments]]*Table1[[#This Row],[Months on Book(age Loan)]]</f>
        <v>13118.975092468032</v>
      </c>
      <c r="R314" s="4">
        <v>24707.51</v>
      </c>
      <c r="S314" s="4">
        <v>0</v>
      </c>
      <c r="T314" s="2">
        <f ca="1">DATEDIF(Table1[[#This Row],[Issue Date]],TODAY(),"m")</f>
        <v>28</v>
      </c>
      <c r="U314" s="2">
        <f>Table1[[#This Row],[Total Payments Received]]+(Table1[[#This Row],[Loan Amount]]*'What-IF Analysis'!$B$8)-Table1[[#This Row],[Loan Amount]]</f>
        <v>7925.1821513079121</v>
      </c>
    </row>
    <row r="315" spans="1:21" x14ac:dyDescent="0.3">
      <c r="A315" s="2" t="s">
        <v>670</v>
      </c>
      <c r="B315" s="1">
        <v>45019</v>
      </c>
      <c r="C315" s="2" t="s">
        <v>671</v>
      </c>
      <c r="D315" s="3" t="s">
        <v>23</v>
      </c>
      <c r="E315" s="4">
        <v>22427</v>
      </c>
      <c r="F315" s="9">
        <f>Table1[[#This Row],[Interest Rate]]/100</f>
        <v>6.9000000000000006E-2</v>
      </c>
      <c r="G315" s="2">
        <v>6.9</v>
      </c>
      <c r="H315" s="2">
        <v>36</v>
      </c>
      <c r="I315" s="3" t="s">
        <v>17</v>
      </c>
      <c r="J315" s="3" t="s">
        <v>71</v>
      </c>
      <c r="K315" s="3" t="s">
        <v>35</v>
      </c>
      <c r="L315" s="4">
        <v>124090</v>
      </c>
      <c r="M315" s="3" t="s">
        <v>31</v>
      </c>
      <c r="N315">
        <v>0.15</v>
      </c>
      <c r="O315">
        <v>0.88</v>
      </c>
      <c r="P315" s="8">
        <f>ABS(PMT(Table1[[#This Row],[Corrected Interested Rate]]/12,Table1[[#This Row],[Term (Months)]],-Table1[[#This Row],[Loan Amount]]))</f>
        <v>691.45571455344668</v>
      </c>
      <c r="Q315" s="8">
        <f ca="1">Table1[[#This Row],[Expected Monthly Payments]]*Table1[[#This Row],[Months on Book(age Loan)]]</f>
        <v>20052.215722049954</v>
      </c>
      <c r="R315" s="4">
        <v>23974.46</v>
      </c>
      <c r="S315" s="4">
        <v>0</v>
      </c>
      <c r="T315" s="2">
        <f ca="1">DATEDIF(Table1[[#This Row],[Issue Date]],TODAY(),"m")</f>
        <v>29</v>
      </c>
      <c r="U315" s="2">
        <f>Table1[[#This Row],[Total Payments Received]]+(Table1[[#This Row],[Loan Amount]]*'What-IF Analysis'!$B$8)-Table1[[#This Row],[Loan Amount]]</f>
        <v>7415.8473003687868</v>
      </c>
    </row>
    <row r="316" spans="1:21" x14ac:dyDescent="0.3">
      <c r="A316" s="2" t="s">
        <v>672</v>
      </c>
      <c r="B316" s="1">
        <v>45132</v>
      </c>
      <c r="C316" s="2" t="s">
        <v>673</v>
      </c>
      <c r="D316" s="3" t="s">
        <v>63</v>
      </c>
      <c r="E316" s="4">
        <v>36196</v>
      </c>
      <c r="F316" s="9">
        <f>Table1[[#This Row],[Interest Rate]]/100</f>
        <v>0.121</v>
      </c>
      <c r="G316" s="2">
        <v>12.1</v>
      </c>
      <c r="H316" s="2">
        <v>36</v>
      </c>
      <c r="I316" s="3" t="s">
        <v>24</v>
      </c>
      <c r="J316" s="3" t="s">
        <v>18</v>
      </c>
      <c r="K316" s="3" t="s">
        <v>35</v>
      </c>
      <c r="L316" s="4">
        <v>60908</v>
      </c>
      <c r="M316" s="3" t="s">
        <v>27</v>
      </c>
      <c r="N316">
        <v>0.15</v>
      </c>
      <c r="O316">
        <v>0.66</v>
      </c>
      <c r="P316" s="8">
        <f>ABS(PMT(Table1[[#This Row],[Corrected Interested Rate]]/12,Table1[[#This Row],[Term (Months)]],-Table1[[#This Row],[Loan Amount]]))</f>
        <v>1203.9546830964562</v>
      </c>
      <c r="Q316" s="8">
        <f ca="1">Table1[[#This Row],[Expected Monthly Payments]]*Table1[[#This Row],[Months on Book(age Loan)]]</f>
        <v>30098.867077411403</v>
      </c>
      <c r="R316" s="4">
        <v>14402.05</v>
      </c>
      <c r="S316" s="4">
        <v>0</v>
      </c>
      <c r="T316" s="2">
        <f ca="1">DATEDIF(Table1[[#This Row],[Issue Date]],TODAY(),"m")</f>
        <v>25</v>
      </c>
      <c r="U316" s="2">
        <f>Table1[[#This Row],[Total Payments Received]]+(Table1[[#This Row],[Loan Amount]]*'What-IF Analysis'!$B$8)-Table1[[#This Row],[Loan Amount]]</f>
        <v>-12322.681139958593</v>
      </c>
    </row>
    <row r="317" spans="1:21" x14ac:dyDescent="0.3">
      <c r="A317" s="2" t="s">
        <v>674</v>
      </c>
      <c r="B317" s="1">
        <v>44852</v>
      </c>
      <c r="C317" s="2" t="s">
        <v>675</v>
      </c>
      <c r="D317" s="3" t="s">
        <v>38</v>
      </c>
      <c r="E317" s="4">
        <v>28083</v>
      </c>
      <c r="F317" s="9">
        <f>Table1[[#This Row],[Interest Rate]]/100</f>
        <v>0.20100000000000001</v>
      </c>
      <c r="G317" s="2">
        <v>20.100000000000001</v>
      </c>
      <c r="H317" s="2">
        <v>36</v>
      </c>
      <c r="I317" s="3" t="s">
        <v>79</v>
      </c>
      <c r="J317" s="3" t="s">
        <v>18</v>
      </c>
      <c r="K317" s="3" t="s">
        <v>26</v>
      </c>
      <c r="L317" s="4">
        <v>82113</v>
      </c>
      <c r="M317" s="3" t="s">
        <v>31</v>
      </c>
      <c r="N317">
        <v>0.43</v>
      </c>
      <c r="O317">
        <v>0.52</v>
      </c>
      <c r="P317" s="8">
        <f>ABS(PMT(Table1[[#This Row],[Corrected Interested Rate]]/12,Table1[[#This Row],[Term (Months)]],-Table1[[#This Row],[Loan Amount]]))</f>
        <v>1045.0963658683725</v>
      </c>
      <c r="Q317" s="8">
        <f ca="1">Table1[[#This Row],[Expected Monthly Payments]]*Table1[[#This Row],[Months on Book(age Loan)]]</f>
        <v>35533.276439524663</v>
      </c>
      <c r="R317" s="4">
        <v>5611.04</v>
      </c>
      <c r="S317" s="4">
        <v>8802.11</v>
      </c>
      <c r="T317" s="2">
        <f ca="1">DATEDIF(Table1[[#This Row],[Issue Date]],TODAY(),"m")</f>
        <v>34</v>
      </c>
      <c r="U317" s="2">
        <f>Table1[[#This Row],[Total Payments Received]]+(Table1[[#This Row],[Loan Amount]]*'What-IF Analysis'!$B$8)-Table1[[#This Row],[Loan Amount]]</f>
        <v>-15123.588815434225</v>
      </c>
    </row>
    <row r="318" spans="1:21" x14ac:dyDescent="0.3">
      <c r="A318" s="2" t="s">
        <v>676</v>
      </c>
      <c r="B318" s="1">
        <v>44465</v>
      </c>
      <c r="C318" s="2" t="s">
        <v>677</v>
      </c>
      <c r="D318" s="3" t="s">
        <v>23</v>
      </c>
      <c r="E318" s="4">
        <v>22510</v>
      </c>
      <c r="F318" s="9">
        <f>Table1[[#This Row],[Interest Rate]]/100</f>
        <v>0.105</v>
      </c>
      <c r="G318" s="2">
        <v>10.5</v>
      </c>
      <c r="H318" s="2">
        <v>60</v>
      </c>
      <c r="I318" s="3" t="s">
        <v>24</v>
      </c>
      <c r="J318" s="3" t="s">
        <v>25</v>
      </c>
      <c r="K318" s="3" t="s">
        <v>30</v>
      </c>
      <c r="L318" s="4">
        <v>49610</v>
      </c>
      <c r="M318" s="3" t="s">
        <v>27</v>
      </c>
      <c r="N318">
        <v>0.47</v>
      </c>
      <c r="O318">
        <v>0.84</v>
      </c>
      <c r="P318" s="8">
        <f>ABS(PMT(Table1[[#This Row],[Corrected Interested Rate]]/12,Table1[[#This Row],[Term (Months)]],-Table1[[#This Row],[Loan Amount]]))</f>
        <v>483.82769751142405</v>
      </c>
      <c r="Q318" s="8">
        <f ca="1">Table1[[#This Row],[Expected Monthly Payments]]*Table1[[#This Row],[Months on Book(age Loan)]]</f>
        <v>22739.90178303693</v>
      </c>
      <c r="R318" s="4">
        <v>9547.33</v>
      </c>
      <c r="S318" s="4">
        <v>0</v>
      </c>
      <c r="T318" s="2">
        <f ca="1">DATEDIF(Table1[[#This Row],[Issue Date]],TODAY(),"m")</f>
        <v>47</v>
      </c>
      <c r="U318" s="2">
        <f>Table1[[#This Row],[Total Payments Received]]+(Table1[[#This Row],[Loan Amount]]*'What-IF Analysis'!$B$8)-Table1[[#This Row],[Loan Amount]]</f>
        <v>-7072.5644071297356</v>
      </c>
    </row>
    <row r="319" spans="1:21" x14ac:dyDescent="0.3">
      <c r="A319" s="2" t="s">
        <v>678</v>
      </c>
      <c r="B319" s="1">
        <v>44566</v>
      </c>
      <c r="C319" s="2" t="s">
        <v>679</v>
      </c>
      <c r="D319" s="3" t="s">
        <v>38</v>
      </c>
      <c r="E319" s="4">
        <v>8813</v>
      </c>
      <c r="F319" s="9">
        <f>Table1[[#This Row],[Interest Rate]]/100</f>
        <v>0.11199999999999999</v>
      </c>
      <c r="G319" s="2">
        <v>11.2</v>
      </c>
      <c r="H319" s="2">
        <v>60</v>
      </c>
      <c r="I319" s="3" t="s">
        <v>17</v>
      </c>
      <c r="J319" s="3" t="s">
        <v>55</v>
      </c>
      <c r="K319" s="3" t="s">
        <v>35</v>
      </c>
      <c r="L319" s="4">
        <v>76646</v>
      </c>
      <c r="M319" s="3" t="s">
        <v>20</v>
      </c>
      <c r="N319">
        <v>0.28000000000000003</v>
      </c>
      <c r="O319">
        <v>0.86</v>
      </c>
      <c r="P319" s="8">
        <f>ABS(PMT(Table1[[#This Row],[Corrected Interested Rate]]/12,Table1[[#This Row],[Term (Months)]],-Table1[[#This Row],[Loan Amount]]))</f>
        <v>192.49616971999737</v>
      </c>
      <c r="Q319" s="8">
        <f ca="1">Table1[[#This Row],[Expected Monthly Payments]]*Table1[[#This Row],[Months on Book(age Loan)]]</f>
        <v>8469.8314676798836</v>
      </c>
      <c r="R319" s="4">
        <v>9800.06</v>
      </c>
      <c r="S319" s="4">
        <v>0</v>
      </c>
      <c r="T319" s="2">
        <f ca="1">DATEDIF(Table1[[#This Row],[Issue Date]],TODAY(),"m")</f>
        <v>44</v>
      </c>
      <c r="U319" s="2">
        <f>Table1[[#This Row],[Total Payments Received]]+(Table1[[#This Row],[Loan Amount]]*'What-IF Analysis'!$B$8)-Table1[[#This Row],[Loan Amount]]</f>
        <v>3293.1239977772384</v>
      </c>
    </row>
    <row r="320" spans="1:21" x14ac:dyDescent="0.3">
      <c r="A320" s="2" t="s">
        <v>680</v>
      </c>
      <c r="B320" s="1">
        <v>44832</v>
      </c>
      <c r="C320" s="2" t="s">
        <v>681</v>
      </c>
      <c r="D320" s="3" t="s">
        <v>51</v>
      </c>
      <c r="E320" s="4">
        <v>32598</v>
      </c>
      <c r="F320" s="9">
        <f>Table1[[#This Row],[Interest Rate]]/100</f>
        <v>0.17899999999999999</v>
      </c>
      <c r="G320" s="2">
        <v>17.899999999999999</v>
      </c>
      <c r="H320" s="2">
        <v>60</v>
      </c>
      <c r="I320" s="3" t="s">
        <v>17</v>
      </c>
      <c r="J320" s="3" t="s">
        <v>39</v>
      </c>
      <c r="K320" s="3" t="s">
        <v>19</v>
      </c>
      <c r="L320" s="4">
        <v>135141</v>
      </c>
      <c r="M320" s="3" t="s">
        <v>31</v>
      </c>
      <c r="N320">
        <v>0.3</v>
      </c>
      <c r="O320">
        <v>0.56999999999999995</v>
      </c>
      <c r="P320" s="8">
        <f>ABS(PMT(Table1[[#This Row],[Corrected Interested Rate]]/12,Table1[[#This Row],[Term (Months)]],-Table1[[#This Row],[Loan Amount]]))</f>
        <v>826.00264511822286</v>
      </c>
      <c r="Q320" s="8">
        <f ca="1">Table1[[#This Row],[Expected Monthly Payments]]*Table1[[#This Row],[Months on Book(age Loan)]]</f>
        <v>28910.092579137799</v>
      </c>
      <c r="R320" s="4">
        <v>38433.040000000001</v>
      </c>
      <c r="S320" s="4">
        <v>0</v>
      </c>
      <c r="T320" s="2">
        <f ca="1">DATEDIF(Table1[[#This Row],[Issue Date]],TODAY(),"m")</f>
        <v>35</v>
      </c>
      <c r="U320" s="2">
        <f>Table1[[#This Row],[Total Payments Received]]+(Table1[[#This Row],[Loan Amount]]*'What-IF Analysis'!$B$8)-Table1[[#This Row],[Loan Amount]]</f>
        <v>14364.833963411147</v>
      </c>
    </row>
    <row r="321" spans="1:21" x14ac:dyDescent="0.3">
      <c r="A321" s="2" t="s">
        <v>682</v>
      </c>
      <c r="B321" s="1">
        <v>44853</v>
      </c>
      <c r="C321" s="2" t="s">
        <v>683</v>
      </c>
      <c r="D321" s="3" t="s">
        <v>54</v>
      </c>
      <c r="E321" s="4">
        <v>28570</v>
      </c>
      <c r="F321" s="9">
        <f>Table1[[#This Row],[Interest Rate]]/100</f>
        <v>8.900000000000001E-2</v>
      </c>
      <c r="G321" s="2">
        <v>8.9</v>
      </c>
      <c r="H321" s="2">
        <v>36</v>
      </c>
      <c r="I321" s="3" t="s">
        <v>17</v>
      </c>
      <c r="J321" s="3" t="s">
        <v>18</v>
      </c>
      <c r="K321" s="3" t="s">
        <v>26</v>
      </c>
      <c r="L321" s="4">
        <v>93185</v>
      </c>
      <c r="M321" s="3" t="s">
        <v>31</v>
      </c>
      <c r="N321">
        <v>0.23</v>
      </c>
      <c r="O321">
        <v>0.74</v>
      </c>
      <c r="P321" s="8">
        <f>ABS(PMT(Table1[[#This Row],[Corrected Interested Rate]]/12,Table1[[#This Row],[Term (Months)]],-Table1[[#This Row],[Loan Amount]]))</f>
        <v>907.18926166143001</v>
      </c>
      <c r="Q321" s="8">
        <f ca="1">Table1[[#This Row],[Expected Monthly Payments]]*Table1[[#This Row],[Months on Book(age Loan)]]</f>
        <v>30844.434896488619</v>
      </c>
      <c r="R321" s="4">
        <v>31112.73</v>
      </c>
      <c r="S321" s="4">
        <v>0</v>
      </c>
      <c r="T321" s="2">
        <f ca="1">DATEDIF(Table1[[#This Row],[Issue Date]],TODAY(),"m")</f>
        <v>34</v>
      </c>
      <c r="U321" s="2">
        <f>Table1[[#This Row],[Total Payments Received]]+(Table1[[#This Row],[Loan Amount]]*'What-IF Analysis'!$B$8)-Table1[[#This Row],[Loan Amount]]</f>
        <v>10018.53261165275</v>
      </c>
    </row>
    <row r="322" spans="1:21" x14ac:dyDescent="0.3">
      <c r="A322" s="2" t="s">
        <v>684</v>
      </c>
      <c r="B322" s="1">
        <v>44316</v>
      </c>
      <c r="C322" s="2" t="s">
        <v>685</v>
      </c>
      <c r="D322" s="3" t="s">
        <v>74</v>
      </c>
      <c r="E322" s="4">
        <v>28082</v>
      </c>
      <c r="F322" s="9">
        <f>Table1[[#This Row],[Interest Rate]]/100</f>
        <v>0.22899999999999998</v>
      </c>
      <c r="G322" s="2">
        <v>22.9</v>
      </c>
      <c r="H322" s="2">
        <v>36</v>
      </c>
      <c r="I322" s="3" t="s">
        <v>17</v>
      </c>
      <c r="J322" s="3" t="s">
        <v>55</v>
      </c>
      <c r="K322" s="3" t="s">
        <v>35</v>
      </c>
      <c r="L322" s="4">
        <v>102567</v>
      </c>
      <c r="M322" s="3" t="s">
        <v>27</v>
      </c>
      <c r="N322">
        <v>0.46</v>
      </c>
      <c r="O322">
        <v>0.59</v>
      </c>
      <c r="P322" s="8">
        <f>ABS(PMT(Table1[[#This Row],[Corrected Interested Rate]]/12,Table1[[#This Row],[Term (Months)]],-Table1[[#This Row],[Loan Amount]]))</f>
        <v>1085.5833007412903</v>
      </c>
      <c r="Q322" s="8">
        <f ca="1">Table1[[#This Row],[Expected Monthly Payments]]*Table1[[#This Row],[Months on Book(age Loan)]]</f>
        <v>56450.331638547097</v>
      </c>
      <c r="R322" s="4">
        <v>34512.78</v>
      </c>
      <c r="S322" s="4">
        <v>0</v>
      </c>
      <c r="T322" s="2">
        <f ca="1">DATEDIF(Table1[[#This Row],[Issue Date]],TODAY(),"m")</f>
        <v>52</v>
      </c>
      <c r="U322" s="2">
        <f>Table1[[#This Row],[Total Payments Received]]+(Table1[[#This Row],[Loan Amount]]*'What-IF Analysis'!$B$8)-Table1[[#This Row],[Loan Amount]]</f>
        <v>13778.889518391057</v>
      </c>
    </row>
    <row r="323" spans="1:21" x14ac:dyDescent="0.3">
      <c r="A323" s="2" t="s">
        <v>686</v>
      </c>
      <c r="B323" s="1">
        <v>45027</v>
      </c>
      <c r="C323" s="2" t="s">
        <v>687</v>
      </c>
      <c r="D323" s="3" t="s">
        <v>70</v>
      </c>
      <c r="E323" s="4">
        <v>30241</v>
      </c>
      <c r="F323" s="9">
        <f>Table1[[#This Row],[Interest Rate]]/100</f>
        <v>0.154</v>
      </c>
      <c r="G323" s="2">
        <v>15.4</v>
      </c>
      <c r="H323" s="2">
        <v>60</v>
      </c>
      <c r="I323" s="3" t="s">
        <v>17</v>
      </c>
      <c r="J323" s="3" t="s">
        <v>18</v>
      </c>
      <c r="K323" s="3" t="s">
        <v>30</v>
      </c>
      <c r="L323" s="4">
        <v>77574</v>
      </c>
      <c r="M323" s="3" t="s">
        <v>31</v>
      </c>
      <c r="N323">
        <v>0.36</v>
      </c>
      <c r="O323">
        <v>0.82</v>
      </c>
      <c r="P323" s="8">
        <f>ABS(PMT(Table1[[#This Row],[Corrected Interested Rate]]/12,Table1[[#This Row],[Term (Months)]],-Table1[[#This Row],[Loan Amount]]))</f>
        <v>725.79640646374071</v>
      </c>
      <c r="Q323" s="8">
        <f ca="1">Table1[[#This Row],[Expected Monthly Payments]]*Table1[[#This Row],[Months on Book(age Loan)]]</f>
        <v>21048.095787448481</v>
      </c>
      <c r="R323" s="4">
        <v>34898.11</v>
      </c>
      <c r="S323" s="4">
        <v>0</v>
      </c>
      <c r="T323" s="2">
        <f ca="1">DATEDIF(Table1[[#This Row],[Issue Date]],TODAY(),"m")</f>
        <v>29</v>
      </c>
      <c r="U323" s="2">
        <f>Table1[[#This Row],[Total Payments Received]]+(Table1[[#This Row],[Loan Amount]]*'What-IF Analysis'!$B$8)-Table1[[#This Row],[Loan Amount]]</f>
        <v>12570.15678960416</v>
      </c>
    </row>
    <row r="324" spans="1:21" x14ac:dyDescent="0.3">
      <c r="A324" s="2" t="s">
        <v>688</v>
      </c>
      <c r="B324" s="1">
        <v>45278</v>
      </c>
      <c r="C324" s="2" t="s">
        <v>689</v>
      </c>
      <c r="D324" s="3" t="s">
        <v>48</v>
      </c>
      <c r="E324" s="4">
        <v>31678</v>
      </c>
      <c r="F324" s="9">
        <f>Table1[[#This Row],[Interest Rate]]/100</f>
        <v>0.14000000000000001</v>
      </c>
      <c r="G324" s="2">
        <v>14</v>
      </c>
      <c r="H324" s="2">
        <v>60</v>
      </c>
      <c r="I324" s="3" t="s">
        <v>24</v>
      </c>
      <c r="J324" s="3" t="s">
        <v>55</v>
      </c>
      <c r="K324" s="3" t="s">
        <v>26</v>
      </c>
      <c r="L324" s="4">
        <v>121051</v>
      </c>
      <c r="M324" s="3" t="s">
        <v>31</v>
      </c>
      <c r="N324">
        <v>0.22</v>
      </c>
      <c r="O324">
        <v>0.62</v>
      </c>
      <c r="P324" s="8">
        <f>ABS(PMT(Table1[[#This Row],[Corrected Interested Rate]]/12,Table1[[#This Row],[Term (Months)]],-Table1[[#This Row],[Loan Amount]]))</f>
        <v>737.09165040690345</v>
      </c>
      <c r="Q324" s="8">
        <f ca="1">Table1[[#This Row],[Expected Monthly Payments]]*Table1[[#This Row],[Months on Book(age Loan)]]</f>
        <v>14741.83300813807</v>
      </c>
      <c r="R324" s="4">
        <v>5497.96</v>
      </c>
      <c r="S324" s="4">
        <v>0</v>
      </c>
      <c r="T324" s="2">
        <f ca="1">DATEDIF(Table1[[#This Row],[Issue Date]],TODAY(),"m")</f>
        <v>20</v>
      </c>
      <c r="U324" s="2">
        <f>Table1[[#This Row],[Total Payments Received]]+(Table1[[#This Row],[Loan Amount]]*'What-IF Analysis'!$B$8)-Table1[[#This Row],[Loan Amount]]</f>
        <v>-17890.97891732811</v>
      </c>
    </row>
    <row r="325" spans="1:21" x14ac:dyDescent="0.3">
      <c r="A325" s="2" t="s">
        <v>690</v>
      </c>
      <c r="B325" s="1">
        <v>44937</v>
      </c>
      <c r="C325" s="2" t="s">
        <v>691</v>
      </c>
      <c r="D325" s="3" t="s">
        <v>70</v>
      </c>
      <c r="E325" s="4">
        <v>12745</v>
      </c>
      <c r="F325" s="9">
        <f>Table1[[#This Row],[Interest Rate]]/100</f>
        <v>0.16200000000000001</v>
      </c>
      <c r="G325" s="2">
        <v>16.2</v>
      </c>
      <c r="H325" s="2">
        <v>60</v>
      </c>
      <c r="I325" s="3" t="s">
        <v>17</v>
      </c>
      <c r="J325" s="3" t="s">
        <v>39</v>
      </c>
      <c r="K325" s="3" t="s">
        <v>30</v>
      </c>
      <c r="L325" s="4">
        <v>132020</v>
      </c>
      <c r="M325" s="3" t="s">
        <v>20</v>
      </c>
      <c r="N325">
        <v>0.22</v>
      </c>
      <c r="O325">
        <v>0.64</v>
      </c>
      <c r="P325" s="8">
        <f>ABS(PMT(Table1[[#This Row],[Corrected Interested Rate]]/12,Table1[[#This Row],[Term (Months)]],-Table1[[#This Row],[Loan Amount]]))</f>
        <v>311.28963255645778</v>
      </c>
      <c r="Q325" s="8">
        <f ca="1">Table1[[#This Row],[Expected Monthly Payments]]*Table1[[#This Row],[Months on Book(age Loan)]]</f>
        <v>9961.2682418066488</v>
      </c>
      <c r="R325" s="4">
        <v>14809.69</v>
      </c>
      <c r="S325" s="4">
        <v>0</v>
      </c>
      <c r="T325" s="2">
        <f ca="1">DATEDIF(Table1[[#This Row],[Issue Date]],TODAY(),"m")</f>
        <v>32</v>
      </c>
      <c r="U325" s="2">
        <f>Table1[[#This Row],[Total Payments Received]]+(Table1[[#This Row],[Loan Amount]]*'What-IF Analysis'!$B$8)-Table1[[#This Row],[Loan Amount]]</f>
        <v>5399.62539676284</v>
      </c>
    </row>
    <row r="326" spans="1:21" x14ac:dyDescent="0.3">
      <c r="A326" s="2" t="s">
        <v>692</v>
      </c>
      <c r="B326" s="1">
        <v>44313</v>
      </c>
      <c r="C326" s="2" t="s">
        <v>693</v>
      </c>
      <c r="D326" s="3" t="s">
        <v>44</v>
      </c>
      <c r="E326" s="4">
        <v>27029</v>
      </c>
      <c r="F326" s="9">
        <f>Table1[[#This Row],[Interest Rate]]/100</f>
        <v>8.3000000000000004E-2</v>
      </c>
      <c r="G326" s="2">
        <v>8.3000000000000007</v>
      </c>
      <c r="H326" s="2">
        <v>36</v>
      </c>
      <c r="I326" s="3" t="s">
        <v>24</v>
      </c>
      <c r="J326" s="3" t="s">
        <v>34</v>
      </c>
      <c r="K326" s="3" t="s">
        <v>30</v>
      </c>
      <c r="L326" s="4">
        <v>66182</v>
      </c>
      <c r="M326" s="3" t="s">
        <v>27</v>
      </c>
      <c r="N326">
        <v>0.46</v>
      </c>
      <c r="O326">
        <v>0.88</v>
      </c>
      <c r="P326" s="8">
        <f>ABS(PMT(Table1[[#This Row],[Corrected Interested Rate]]/12,Table1[[#This Row],[Term (Months)]],-Table1[[#This Row],[Loan Amount]]))</f>
        <v>850.73630914054877</v>
      </c>
      <c r="Q326" s="8">
        <f ca="1">Table1[[#This Row],[Expected Monthly Payments]]*Table1[[#This Row],[Months on Book(age Loan)]]</f>
        <v>44238.288075308534</v>
      </c>
      <c r="R326" s="4">
        <v>7993.68</v>
      </c>
      <c r="S326" s="4">
        <v>0</v>
      </c>
      <c r="T326" s="2">
        <f ca="1">DATEDIF(Table1[[#This Row],[Issue Date]],TODAY(),"m")</f>
        <v>52</v>
      </c>
      <c r="U326" s="2">
        <f>Table1[[#This Row],[Total Payments Received]]+(Table1[[#This Row],[Loan Amount]]*'What-IF Analysis'!$B$8)-Table1[[#This Row],[Loan Amount]]</f>
        <v>-11962.744963585501</v>
      </c>
    </row>
    <row r="327" spans="1:21" x14ac:dyDescent="0.3">
      <c r="A327" s="2" t="s">
        <v>694</v>
      </c>
      <c r="B327" s="1">
        <v>44987</v>
      </c>
      <c r="C327" s="2" t="s">
        <v>695</v>
      </c>
      <c r="D327" s="3" t="s">
        <v>44</v>
      </c>
      <c r="E327" s="4">
        <v>14025</v>
      </c>
      <c r="F327" s="9">
        <f>Table1[[#This Row],[Interest Rate]]/100</f>
        <v>0.17300000000000001</v>
      </c>
      <c r="G327" s="2">
        <v>17.3</v>
      </c>
      <c r="H327" s="2">
        <v>36</v>
      </c>
      <c r="I327" s="3" t="s">
        <v>17</v>
      </c>
      <c r="J327" s="3" t="s">
        <v>18</v>
      </c>
      <c r="K327" s="3" t="s">
        <v>30</v>
      </c>
      <c r="L327" s="4">
        <v>146136</v>
      </c>
      <c r="M327" s="3" t="s">
        <v>27</v>
      </c>
      <c r="N327">
        <v>0.11</v>
      </c>
      <c r="O327">
        <v>0.71</v>
      </c>
      <c r="P327" s="8">
        <f>ABS(PMT(Table1[[#This Row],[Corrected Interested Rate]]/12,Table1[[#This Row],[Term (Months)]],-Table1[[#This Row],[Loan Amount]]))</f>
        <v>502.12601592057246</v>
      </c>
      <c r="Q327" s="8">
        <f ca="1">Table1[[#This Row],[Expected Monthly Payments]]*Table1[[#This Row],[Months on Book(age Loan)]]</f>
        <v>15063.780477617174</v>
      </c>
      <c r="R327" s="4">
        <v>16451.32</v>
      </c>
      <c r="S327" s="4">
        <v>0</v>
      </c>
      <c r="T327" s="2">
        <f ca="1">DATEDIF(Table1[[#This Row],[Issue Date]],TODAY(),"m")</f>
        <v>30</v>
      </c>
      <c r="U327" s="2">
        <f>Table1[[#This Row],[Total Payments Received]]+(Table1[[#This Row],[Loan Amount]]*'What-IF Analysis'!$B$8)-Table1[[#This Row],[Loan Amount]]</f>
        <v>6096.1881004000643</v>
      </c>
    </row>
    <row r="328" spans="1:21" x14ac:dyDescent="0.3">
      <c r="A328" s="2" t="s">
        <v>696</v>
      </c>
      <c r="B328" s="1">
        <v>45209</v>
      </c>
      <c r="C328" s="2" t="s">
        <v>697</v>
      </c>
      <c r="D328" s="3" t="s">
        <v>51</v>
      </c>
      <c r="E328" s="4">
        <v>37124</v>
      </c>
      <c r="F328" s="9">
        <f>Table1[[#This Row],[Interest Rate]]/100</f>
        <v>0.12300000000000001</v>
      </c>
      <c r="G328" s="2">
        <v>12.3</v>
      </c>
      <c r="H328" s="2">
        <v>36</v>
      </c>
      <c r="I328" s="3" t="s">
        <v>24</v>
      </c>
      <c r="J328" s="3" t="s">
        <v>71</v>
      </c>
      <c r="K328" s="3" t="s">
        <v>26</v>
      </c>
      <c r="L328" s="4">
        <v>30570</v>
      </c>
      <c r="M328" s="3" t="s">
        <v>20</v>
      </c>
      <c r="N328">
        <v>0.23</v>
      </c>
      <c r="O328">
        <v>0.8</v>
      </c>
      <c r="P328" s="8">
        <f>ABS(PMT(Table1[[#This Row],[Corrected Interested Rate]]/12,Table1[[#This Row],[Term (Months)]],-Table1[[#This Row],[Loan Amount]]))</f>
        <v>1238.3741465499338</v>
      </c>
      <c r="Q328" s="8">
        <f ca="1">Table1[[#This Row],[Expected Monthly Payments]]*Table1[[#This Row],[Months on Book(age Loan)]]</f>
        <v>28482.605370648478</v>
      </c>
      <c r="R328" s="4">
        <v>5431.36</v>
      </c>
      <c r="S328" s="4">
        <v>0</v>
      </c>
      <c r="T328" s="2">
        <f ca="1">DATEDIF(Table1[[#This Row],[Issue Date]],TODAY(),"m")</f>
        <v>23</v>
      </c>
      <c r="U328" s="2">
        <f>Table1[[#This Row],[Total Payments Received]]+(Table1[[#This Row],[Loan Amount]]*'What-IF Analysis'!$B$8)-Table1[[#This Row],[Loan Amount]]</f>
        <v>-21978.544929821604</v>
      </c>
    </row>
    <row r="329" spans="1:21" x14ac:dyDescent="0.3">
      <c r="A329" s="2" t="s">
        <v>698</v>
      </c>
      <c r="B329" s="1">
        <v>45278</v>
      </c>
      <c r="C329" s="2" t="s">
        <v>699</v>
      </c>
      <c r="D329" s="3" t="s">
        <v>54</v>
      </c>
      <c r="E329" s="4">
        <v>15288</v>
      </c>
      <c r="F329" s="9">
        <f>Table1[[#This Row],[Interest Rate]]/100</f>
        <v>0.22899999999999998</v>
      </c>
      <c r="G329" s="2">
        <v>22.9</v>
      </c>
      <c r="H329" s="2">
        <v>36</v>
      </c>
      <c r="I329" s="3" t="s">
        <v>17</v>
      </c>
      <c r="J329" s="3" t="s">
        <v>25</v>
      </c>
      <c r="K329" s="3" t="s">
        <v>35</v>
      </c>
      <c r="L329" s="4">
        <v>127790</v>
      </c>
      <c r="M329" s="3" t="s">
        <v>20</v>
      </c>
      <c r="N329">
        <v>0.32</v>
      </c>
      <c r="O329">
        <v>0.68</v>
      </c>
      <c r="P329" s="8">
        <f>ABS(PMT(Table1[[#This Row],[Corrected Interested Rate]]/12,Table1[[#This Row],[Term (Months)]],-Table1[[#This Row],[Loan Amount]]))</f>
        <v>590.9977032167526</v>
      </c>
      <c r="Q329" s="8">
        <f ca="1">Table1[[#This Row],[Expected Monthly Payments]]*Table1[[#This Row],[Months on Book(age Loan)]]</f>
        <v>11819.954064335052</v>
      </c>
      <c r="R329" s="4">
        <v>18788.95</v>
      </c>
      <c r="S329" s="4">
        <v>0</v>
      </c>
      <c r="T329" s="2">
        <f ca="1">DATEDIF(Table1[[#This Row],[Issue Date]],TODAY(),"m")</f>
        <v>20</v>
      </c>
      <c r="U329" s="2">
        <f>Table1[[#This Row],[Total Payments Received]]+(Table1[[#This Row],[Loan Amount]]*'What-IF Analysis'!$B$8)-Table1[[#This Row],[Loan Amount]]</f>
        <v>7501.3024790671079</v>
      </c>
    </row>
    <row r="330" spans="1:21" x14ac:dyDescent="0.3">
      <c r="A330" s="2" t="s">
        <v>700</v>
      </c>
      <c r="B330" s="1">
        <v>44830</v>
      </c>
      <c r="C330" s="2" t="s">
        <v>701</v>
      </c>
      <c r="D330" s="3" t="s">
        <v>44</v>
      </c>
      <c r="E330" s="4">
        <v>24650</v>
      </c>
      <c r="F330" s="9">
        <f>Table1[[#This Row],[Interest Rate]]/100</f>
        <v>8.4000000000000005E-2</v>
      </c>
      <c r="G330" s="2">
        <v>8.4</v>
      </c>
      <c r="H330" s="2">
        <v>36</v>
      </c>
      <c r="I330" s="3" t="s">
        <v>17</v>
      </c>
      <c r="J330" s="3" t="s">
        <v>18</v>
      </c>
      <c r="K330" s="3" t="s">
        <v>45</v>
      </c>
      <c r="L330" s="4">
        <v>49288</v>
      </c>
      <c r="M330" s="3" t="s">
        <v>27</v>
      </c>
      <c r="N330">
        <v>0.16</v>
      </c>
      <c r="O330">
        <v>0.63</v>
      </c>
      <c r="P330" s="8">
        <f>ABS(PMT(Table1[[#This Row],[Corrected Interested Rate]]/12,Table1[[#This Row],[Term (Months)]],-Table1[[#This Row],[Loan Amount]]))</f>
        <v>776.99810071123261</v>
      </c>
      <c r="Q330" s="8">
        <f ca="1">Table1[[#This Row],[Expected Monthly Payments]]*Table1[[#This Row],[Months on Book(age Loan)]]</f>
        <v>27194.933524893142</v>
      </c>
      <c r="R330" s="4">
        <v>26720.6</v>
      </c>
      <c r="S330" s="4">
        <v>0</v>
      </c>
      <c r="T330" s="2">
        <f ca="1">DATEDIF(Table1[[#This Row],[Issue Date]],TODAY(),"m")</f>
        <v>35</v>
      </c>
      <c r="U330" s="2">
        <f>Table1[[#This Row],[Total Payments Received]]+(Table1[[#This Row],[Loan Amount]]*'What-IF Analysis'!$B$8)-Table1[[#This Row],[Loan Amount]]</f>
        <v>8520.6712067637491</v>
      </c>
    </row>
    <row r="331" spans="1:21" x14ac:dyDescent="0.3">
      <c r="A331" s="2" t="s">
        <v>702</v>
      </c>
      <c r="B331" s="1">
        <v>44709</v>
      </c>
      <c r="C331" s="2" t="s">
        <v>703</v>
      </c>
      <c r="D331" s="3" t="s">
        <v>63</v>
      </c>
      <c r="E331" s="4">
        <v>7540</v>
      </c>
      <c r="F331" s="9">
        <f>Table1[[#This Row],[Interest Rate]]/100</f>
        <v>0.151</v>
      </c>
      <c r="G331" s="2">
        <v>15.1</v>
      </c>
      <c r="H331" s="2">
        <v>60</v>
      </c>
      <c r="I331" s="3" t="s">
        <v>17</v>
      </c>
      <c r="J331" s="3" t="s">
        <v>18</v>
      </c>
      <c r="K331" s="3" t="s">
        <v>35</v>
      </c>
      <c r="L331" s="4">
        <v>108824</v>
      </c>
      <c r="M331" s="3" t="s">
        <v>20</v>
      </c>
      <c r="N331">
        <v>0.14000000000000001</v>
      </c>
      <c r="O331">
        <v>0.78</v>
      </c>
      <c r="P331" s="8">
        <f>ABS(PMT(Table1[[#This Row],[Corrected Interested Rate]]/12,Table1[[#This Row],[Term (Months)]],-Table1[[#This Row],[Loan Amount]]))</f>
        <v>179.77209973656954</v>
      </c>
      <c r="Q331" s="8">
        <f ca="1">Table1[[#This Row],[Expected Monthly Payments]]*Table1[[#This Row],[Months on Book(age Loan)]]</f>
        <v>7011.1118897262122</v>
      </c>
      <c r="R331" s="4">
        <v>8678.5400000000009</v>
      </c>
      <c r="S331" s="4">
        <v>0</v>
      </c>
      <c r="T331" s="2">
        <f ca="1">DATEDIF(Table1[[#This Row],[Issue Date]],TODAY(),"m")</f>
        <v>39</v>
      </c>
      <c r="U331" s="2">
        <f>Table1[[#This Row],[Total Payments Received]]+(Table1[[#This Row],[Loan Amount]]*'What-IF Analysis'!$B$8)-Table1[[#This Row],[Loan Amount]]</f>
        <v>3111.5029573630309</v>
      </c>
    </row>
    <row r="332" spans="1:21" x14ac:dyDescent="0.3">
      <c r="A332" s="2" t="s">
        <v>704</v>
      </c>
      <c r="B332" s="1">
        <v>44998</v>
      </c>
      <c r="C332" s="2" t="s">
        <v>705</v>
      </c>
      <c r="D332" s="3" t="s">
        <v>16</v>
      </c>
      <c r="E332" s="4">
        <v>33232</v>
      </c>
      <c r="F332" s="9">
        <f>Table1[[#This Row],[Interest Rate]]/100</f>
        <v>0.17</v>
      </c>
      <c r="G332" s="2">
        <v>17</v>
      </c>
      <c r="H332" s="2">
        <v>36</v>
      </c>
      <c r="I332" s="3" t="s">
        <v>17</v>
      </c>
      <c r="J332" s="3" t="s">
        <v>34</v>
      </c>
      <c r="K332" s="3" t="s">
        <v>26</v>
      </c>
      <c r="L332" s="4">
        <v>59877</v>
      </c>
      <c r="M332" s="3" t="s">
        <v>20</v>
      </c>
      <c r="N332">
        <v>0.43</v>
      </c>
      <c r="O332">
        <v>0.56999999999999995</v>
      </c>
      <c r="P332" s="8">
        <f>ABS(PMT(Table1[[#This Row],[Corrected Interested Rate]]/12,Table1[[#This Row],[Term (Months)]],-Table1[[#This Row],[Loan Amount]]))</f>
        <v>1184.8114411687791</v>
      </c>
      <c r="Q332" s="8">
        <f ca="1">Table1[[#This Row],[Expected Monthly Payments]]*Table1[[#This Row],[Months on Book(age Loan)]]</f>
        <v>35544.343235063374</v>
      </c>
      <c r="R332" s="4">
        <v>38881.440000000002</v>
      </c>
      <c r="S332" s="4">
        <v>0</v>
      </c>
      <c r="T332" s="2">
        <f ca="1">DATEDIF(Table1[[#This Row],[Issue Date]],TODAY(),"m")</f>
        <v>30</v>
      </c>
      <c r="U332" s="2">
        <f>Table1[[#This Row],[Total Payments Received]]+(Table1[[#This Row],[Loan Amount]]*'What-IF Analysis'!$B$8)-Table1[[#This Row],[Loan Amount]]</f>
        <v>14345.130318181458</v>
      </c>
    </row>
    <row r="333" spans="1:21" x14ac:dyDescent="0.3">
      <c r="A333" s="2" t="s">
        <v>706</v>
      </c>
      <c r="B333" s="1">
        <v>44756</v>
      </c>
      <c r="C333" s="2" t="s">
        <v>707</v>
      </c>
      <c r="D333" s="3" t="s">
        <v>38</v>
      </c>
      <c r="E333" s="4">
        <v>17422</v>
      </c>
      <c r="F333" s="9">
        <f>Table1[[#This Row],[Interest Rate]]/100</f>
        <v>5.7000000000000002E-2</v>
      </c>
      <c r="G333" s="2">
        <v>5.7</v>
      </c>
      <c r="H333" s="2">
        <v>36</v>
      </c>
      <c r="I333" s="3" t="s">
        <v>79</v>
      </c>
      <c r="J333" s="3" t="s">
        <v>39</v>
      </c>
      <c r="K333" s="3" t="s">
        <v>45</v>
      </c>
      <c r="L333" s="4">
        <v>114425</v>
      </c>
      <c r="M333" s="3" t="s">
        <v>20</v>
      </c>
      <c r="N333">
        <v>0.46</v>
      </c>
      <c r="O333">
        <v>0.67</v>
      </c>
      <c r="P333" s="8">
        <f>ABS(PMT(Table1[[#This Row],[Corrected Interested Rate]]/12,Table1[[#This Row],[Term (Months)]],-Table1[[#This Row],[Loan Amount]]))</f>
        <v>527.64604423712285</v>
      </c>
      <c r="Q333" s="8">
        <f ca="1">Table1[[#This Row],[Expected Monthly Payments]]*Table1[[#This Row],[Months on Book(age Loan)]]</f>
        <v>20050.549681010667</v>
      </c>
      <c r="R333" s="4">
        <v>4227.59</v>
      </c>
      <c r="S333" s="4">
        <v>6267.26</v>
      </c>
      <c r="T333" s="2">
        <f ca="1">DATEDIF(Table1[[#This Row],[Issue Date]],TODAY(),"m")</f>
        <v>38</v>
      </c>
      <c r="U333" s="2">
        <f>Table1[[#This Row],[Total Payments Received]]+(Table1[[#This Row],[Loan Amount]]*'What-IF Analysis'!$B$8)-Table1[[#This Row],[Loan Amount]]</f>
        <v>-8635.6619040877049</v>
      </c>
    </row>
    <row r="334" spans="1:21" x14ac:dyDescent="0.3">
      <c r="A334" s="2" t="s">
        <v>708</v>
      </c>
      <c r="B334" s="1">
        <v>44684</v>
      </c>
      <c r="C334" s="2" t="s">
        <v>709</v>
      </c>
      <c r="D334" s="3" t="s">
        <v>44</v>
      </c>
      <c r="E334" s="4">
        <v>4342</v>
      </c>
      <c r="F334" s="9">
        <f>Table1[[#This Row],[Interest Rate]]/100</f>
        <v>0.12300000000000001</v>
      </c>
      <c r="G334" s="2">
        <v>12.3</v>
      </c>
      <c r="H334" s="2">
        <v>36</v>
      </c>
      <c r="I334" s="3" t="s">
        <v>17</v>
      </c>
      <c r="J334" s="3" t="s">
        <v>39</v>
      </c>
      <c r="K334" s="3" t="s">
        <v>45</v>
      </c>
      <c r="L334" s="4">
        <v>30917</v>
      </c>
      <c r="M334" s="3" t="s">
        <v>27</v>
      </c>
      <c r="N334">
        <v>0.43</v>
      </c>
      <c r="O334">
        <v>0.59</v>
      </c>
      <c r="P334" s="8">
        <f>ABS(PMT(Table1[[#This Row],[Corrected Interested Rate]]/12,Table1[[#This Row],[Term (Months)]],-Table1[[#This Row],[Loan Amount]]))</f>
        <v>144.83947161727758</v>
      </c>
      <c r="Q334" s="8">
        <f ca="1">Table1[[#This Row],[Expected Monthly Payments]]*Table1[[#This Row],[Months on Book(age Loan)]]</f>
        <v>5793.5788646911033</v>
      </c>
      <c r="R334" s="4">
        <v>4876.07</v>
      </c>
      <c r="S334" s="4">
        <v>0</v>
      </c>
      <c r="T334" s="2">
        <f ca="1">DATEDIF(Table1[[#This Row],[Issue Date]],TODAY(),"m")</f>
        <v>40</v>
      </c>
      <c r="U334" s="2">
        <f>Table1[[#This Row],[Total Payments Received]]+(Table1[[#This Row],[Loan Amount]]*'What-IF Analysis'!$B$8)-Table1[[#This Row],[Loan Amount]]</f>
        <v>1670.2245306194</v>
      </c>
    </row>
    <row r="335" spans="1:21" x14ac:dyDescent="0.3">
      <c r="A335" s="2" t="s">
        <v>710</v>
      </c>
      <c r="B335" s="1">
        <v>45093</v>
      </c>
      <c r="C335" s="2" t="s">
        <v>711</v>
      </c>
      <c r="D335" s="3" t="s">
        <v>51</v>
      </c>
      <c r="E335" s="4">
        <v>36612</v>
      </c>
      <c r="F335" s="9">
        <f>Table1[[#This Row],[Interest Rate]]/100</f>
        <v>0.19699999999999998</v>
      </c>
      <c r="G335" s="2">
        <v>19.7</v>
      </c>
      <c r="H335" s="2">
        <v>36</v>
      </c>
      <c r="I335" s="3" t="s">
        <v>24</v>
      </c>
      <c r="J335" s="3" t="s">
        <v>82</v>
      </c>
      <c r="K335" s="3" t="s">
        <v>45</v>
      </c>
      <c r="L335" s="4">
        <v>105602</v>
      </c>
      <c r="M335" s="3" t="s">
        <v>20</v>
      </c>
      <c r="N335">
        <v>0.46</v>
      </c>
      <c r="O335">
        <v>0.81</v>
      </c>
      <c r="P335" s="8">
        <f>ABS(PMT(Table1[[#This Row],[Corrected Interested Rate]]/12,Table1[[#This Row],[Term (Months)]],-Table1[[#This Row],[Loan Amount]]))</f>
        <v>1355.0431386099906</v>
      </c>
      <c r="Q335" s="8">
        <f ca="1">Table1[[#This Row],[Expected Monthly Payments]]*Table1[[#This Row],[Months on Book(age Loan)]]</f>
        <v>36586.164742469744</v>
      </c>
      <c r="R335" s="4">
        <v>7072.66</v>
      </c>
      <c r="S335" s="4">
        <v>0</v>
      </c>
      <c r="T335" s="2">
        <f ca="1">DATEDIF(Table1[[#This Row],[Issue Date]],TODAY(),"m")</f>
        <v>27</v>
      </c>
      <c r="U335" s="2">
        <f>Table1[[#This Row],[Total Payments Received]]+(Table1[[#This Row],[Loan Amount]]*'What-IF Analysis'!$B$8)-Table1[[#This Row],[Loan Amount]]</f>
        <v>-19959.218011276495</v>
      </c>
    </row>
    <row r="336" spans="1:21" x14ac:dyDescent="0.3">
      <c r="A336" s="2" t="s">
        <v>712</v>
      </c>
      <c r="B336" s="1">
        <v>44900</v>
      </c>
      <c r="C336" s="2" t="s">
        <v>713</v>
      </c>
      <c r="D336" s="3" t="s">
        <v>38</v>
      </c>
      <c r="E336" s="4">
        <v>11396</v>
      </c>
      <c r="F336" s="9">
        <f>Table1[[#This Row],[Interest Rate]]/100</f>
        <v>0.214</v>
      </c>
      <c r="G336" s="2">
        <v>21.4</v>
      </c>
      <c r="H336" s="2">
        <v>36</v>
      </c>
      <c r="I336" s="3" t="s">
        <v>58</v>
      </c>
      <c r="J336" s="3" t="s">
        <v>25</v>
      </c>
      <c r="K336" s="3" t="s">
        <v>19</v>
      </c>
      <c r="L336" s="4">
        <v>125040</v>
      </c>
      <c r="M336" s="3" t="s">
        <v>31</v>
      </c>
      <c r="N336">
        <v>0.32</v>
      </c>
      <c r="O336">
        <v>0.92</v>
      </c>
      <c r="P336" s="8">
        <f>ABS(PMT(Table1[[#This Row],[Corrected Interested Rate]]/12,Table1[[#This Row],[Term (Months)]],-Table1[[#This Row],[Loan Amount]]))</f>
        <v>431.68907850147951</v>
      </c>
      <c r="Q336" s="8">
        <f ca="1">Table1[[#This Row],[Expected Monthly Payments]]*Table1[[#This Row],[Months on Book(age Loan)]]</f>
        <v>14245.739590548825</v>
      </c>
      <c r="R336" s="4">
        <v>0</v>
      </c>
      <c r="S336" s="4">
        <v>0</v>
      </c>
      <c r="T336" s="2">
        <f ca="1">DATEDIF(Table1[[#This Row],[Issue Date]],TODAY(),"m")</f>
        <v>33</v>
      </c>
      <c r="U336" s="2">
        <f>Table1[[#This Row],[Total Payments Received]]+(Table1[[#This Row],[Loan Amount]]*'What-IF Analysis'!$B$8)-Table1[[#This Row],[Loan Amount]]</f>
        <v>-8414.05227292983</v>
      </c>
    </row>
    <row r="337" spans="1:21" x14ac:dyDescent="0.3">
      <c r="A337" s="2" t="s">
        <v>714</v>
      </c>
      <c r="B337" s="1">
        <v>44777</v>
      </c>
      <c r="C337" s="2" t="s">
        <v>715</v>
      </c>
      <c r="D337" s="3" t="s">
        <v>63</v>
      </c>
      <c r="E337" s="4">
        <v>18482</v>
      </c>
      <c r="F337" s="9">
        <f>Table1[[#This Row],[Interest Rate]]/100</f>
        <v>0.113</v>
      </c>
      <c r="G337" s="2">
        <v>11.3</v>
      </c>
      <c r="H337" s="2">
        <v>60</v>
      </c>
      <c r="I337" s="3" t="s">
        <v>24</v>
      </c>
      <c r="J337" s="3" t="s">
        <v>55</v>
      </c>
      <c r="K337" s="3" t="s">
        <v>26</v>
      </c>
      <c r="L337" s="4">
        <v>94575</v>
      </c>
      <c r="M337" s="3" t="s">
        <v>31</v>
      </c>
      <c r="N337">
        <v>0.42</v>
      </c>
      <c r="O337">
        <v>0.95</v>
      </c>
      <c r="P337" s="8">
        <f>ABS(PMT(Table1[[#This Row],[Corrected Interested Rate]]/12,Table1[[#This Row],[Term (Months)]],-Table1[[#This Row],[Loan Amount]]))</f>
        <v>404.61412836269835</v>
      </c>
      <c r="Q337" s="8">
        <f ca="1">Table1[[#This Row],[Expected Monthly Payments]]*Table1[[#This Row],[Months on Book(age Loan)]]</f>
        <v>14970.72274941984</v>
      </c>
      <c r="R337" s="4">
        <v>3142.25</v>
      </c>
      <c r="S337" s="4">
        <v>0</v>
      </c>
      <c r="T337" s="2">
        <f ca="1">DATEDIF(Table1[[#This Row],[Issue Date]],TODAY(),"m")</f>
        <v>37</v>
      </c>
      <c r="U337" s="2">
        <f>Table1[[#This Row],[Total Payments Received]]+(Table1[[#This Row],[Loan Amount]]*'What-IF Analysis'!$B$8)-Table1[[#This Row],[Loan Amount]]</f>
        <v>-10503.635758888129</v>
      </c>
    </row>
    <row r="338" spans="1:21" x14ac:dyDescent="0.3">
      <c r="A338" s="2" t="s">
        <v>716</v>
      </c>
      <c r="B338" s="1">
        <v>44986</v>
      </c>
      <c r="C338" s="2" t="s">
        <v>717</v>
      </c>
      <c r="D338" s="3" t="s">
        <v>54</v>
      </c>
      <c r="E338" s="4">
        <v>24411</v>
      </c>
      <c r="F338" s="9">
        <f>Table1[[#This Row],[Interest Rate]]/100</f>
        <v>0.21</v>
      </c>
      <c r="G338" s="2">
        <v>21</v>
      </c>
      <c r="H338" s="2">
        <v>36</v>
      </c>
      <c r="I338" s="3" t="s">
        <v>17</v>
      </c>
      <c r="J338" s="3" t="s">
        <v>18</v>
      </c>
      <c r="K338" s="3" t="s">
        <v>19</v>
      </c>
      <c r="L338" s="4">
        <v>102518</v>
      </c>
      <c r="M338" s="3" t="s">
        <v>27</v>
      </c>
      <c r="N338">
        <v>0.25</v>
      </c>
      <c r="O338">
        <v>0.7</v>
      </c>
      <c r="P338" s="8">
        <f>ABS(PMT(Table1[[#This Row],[Corrected Interested Rate]]/12,Table1[[#This Row],[Term (Months)]],-Table1[[#This Row],[Loan Amount]]))</f>
        <v>919.68606874377724</v>
      </c>
      <c r="Q338" s="8">
        <f ca="1">Table1[[#This Row],[Expected Monthly Payments]]*Table1[[#This Row],[Months on Book(age Loan)]]</f>
        <v>27590.582062313319</v>
      </c>
      <c r="R338" s="4">
        <v>29537.31</v>
      </c>
      <c r="S338" s="4">
        <v>0</v>
      </c>
      <c r="T338" s="2">
        <f ca="1">DATEDIF(Table1[[#This Row],[Issue Date]],TODAY(),"m")</f>
        <v>30</v>
      </c>
      <c r="U338" s="2">
        <f>Table1[[#This Row],[Total Payments Received]]+(Table1[[#This Row],[Loan Amount]]*'What-IF Analysis'!$B$8)-Table1[[#This Row],[Loan Amount]]</f>
        <v>11513.842991006488</v>
      </c>
    </row>
    <row r="339" spans="1:21" x14ac:dyDescent="0.3">
      <c r="A339" s="2" t="s">
        <v>718</v>
      </c>
      <c r="B339" s="1">
        <v>45057</v>
      </c>
      <c r="C339" s="2" t="s">
        <v>719</v>
      </c>
      <c r="D339" s="3" t="s">
        <v>74</v>
      </c>
      <c r="E339" s="4">
        <v>14261</v>
      </c>
      <c r="F339" s="9">
        <f>Table1[[#This Row],[Interest Rate]]/100</f>
        <v>0.24399999999999999</v>
      </c>
      <c r="G339" s="2">
        <v>24.4</v>
      </c>
      <c r="H339" s="2">
        <v>36</v>
      </c>
      <c r="I339" s="3" t="s">
        <v>79</v>
      </c>
      <c r="J339" s="3" t="s">
        <v>18</v>
      </c>
      <c r="K339" s="3" t="s">
        <v>45</v>
      </c>
      <c r="L339" s="4">
        <v>69104</v>
      </c>
      <c r="M339" s="3" t="s">
        <v>20</v>
      </c>
      <c r="N339">
        <v>0.37</v>
      </c>
      <c r="O339">
        <v>0.61</v>
      </c>
      <c r="P339" s="8">
        <f>ABS(PMT(Table1[[#This Row],[Corrected Interested Rate]]/12,Table1[[#This Row],[Term (Months)]],-Table1[[#This Row],[Loan Amount]]))</f>
        <v>562.49921861379482</v>
      </c>
      <c r="Q339" s="8">
        <f ca="1">Table1[[#This Row],[Expected Monthly Payments]]*Table1[[#This Row],[Months on Book(age Loan)]]</f>
        <v>15749.978121186256</v>
      </c>
      <c r="R339" s="4">
        <v>5563.15</v>
      </c>
      <c r="S339" s="4">
        <v>3087.26</v>
      </c>
      <c r="T339" s="2">
        <f ca="1">DATEDIF(Table1[[#This Row],[Issue Date]],TODAY(),"m")</f>
        <v>28</v>
      </c>
      <c r="U339" s="2">
        <f>Table1[[#This Row],[Total Payments Received]]+(Table1[[#This Row],[Loan Amount]]*'What-IF Analysis'!$B$8)-Table1[[#This Row],[Loan Amount]]</f>
        <v>-4966.2286823668219</v>
      </c>
    </row>
    <row r="340" spans="1:21" x14ac:dyDescent="0.3">
      <c r="A340" s="2" t="s">
        <v>720</v>
      </c>
      <c r="B340" s="1">
        <v>44443</v>
      </c>
      <c r="C340" s="2" t="s">
        <v>721</v>
      </c>
      <c r="D340" s="3" t="s">
        <v>70</v>
      </c>
      <c r="E340" s="4">
        <v>4093</v>
      </c>
      <c r="F340" s="9">
        <f>Table1[[#This Row],[Interest Rate]]/100</f>
        <v>0.221</v>
      </c>
      <c r="G340" s="2">
        <v>22.1</v>
      </c>
      <c r="H340" s="2">
        <v>36</v>
      </c>
      <c r="I340" s="3" t="s">
        <v>17</v>
      </c>
      <c r="J340" s="3" t="s">
        <v>25</v>
      </c>
      <c r="K340" s="3" t="s">
        <v>19</v>
      </c>
      <c r="L340" s="4">
        <v>48062</v>
      </c>
      <c r="M340" s="3" t="s">
        <v>31</v>
      </c>
      <c r="N340">
        <v>0.5</v>
      </c>
      <c r="O340">
        <v>0.7</v>
      </c>
      <c r="P340" s="8">
        <f>ABS(PMT(Table1[[#This Row],[Corrected Interested Rate]]/12,Table1[[#This Row],[Term (Months)]],-Table1[[#This Row],[Loan Amount]]))</f>
        <v>156.52534762499289</v>
      </c>
      <c r="Q340" s="8">
        <f ca="1">Table1[[#This Row],[Expected Monthly Payments]]*Table1[[#This Row],[Months on Book(age Loan)]]</f>
        <v>7513.2166859996587</v>
      </c>
      <c r="R340" s="4">
        <v>4997.55</v>
      </c>
      <c r="S340" s="4">
        <v>0</v>
      </c>
      <c r="T340" s="2">
        <f ca="1">DATEDIF(Table1[[#This Row],[Issue Date]],TODAY(),"m")</f>
        <v>48</v>
      </c>
      <c r="U340" s="2">
        <f>Table1[[#This Row],[Total Payments Received]]+(Table1[[#This Row],[Loan Amount]]*'What-IF Analysis'!$B$8)-Table1[[#This Row],[Loan Amount]]</f>
        <v>1975.5496531149711</v>
      </c>
    </row>
    <row r="341" spans="1:21" x14ac:dyDescent="0.3">
      <c r="A341" s="2" t="s">
        <v>722</v>
      </c>
      <c r="B341" s="1">
        <v>44350</v>
      </c>
      <c r="C341" s="2" t="s">
        <v>723</v>
      </c>
      <c r="D341" s="3" t="s">
        <v>63</v>
      </c>
      <c r="E341" s="4">
        <v>12722</v>
      </c>
      <c r="F341" s="9">
        <f>Table1[[#This Row],[Interest Rate]]/100</f>
        <v>7.400000000000001E-2</v>
      </c>
      <c r="G341" s="2">
        <v>7.4</v>
      </c>
      <c r="H341" s="2">
        <v>60</v>
      </c>
      <c r="I341" s="3" t="s">
        <v>17</v>
      </c>
      <c r="J341" s="3" t="s">
        <v>82</v>
      </c>
      <c r="K341" s="3" t="s">
        <v>19</v>
      </c>
      <c r="L341" s="4">
        <v>46999</v>
      </c>
      <c r="M341" s="3" t="s">
        <v>27</v>
      </c>
      <c r="N341">
        <v>0.19</v>
      </c>
      <c r="O341">
        <v>0.88</v>
      </c>
      <c r="P341" s="8">
        <f>ABS(PMT(Table1[[#This Row],[Corrected Interested Rate]]/12,Table1[[#This Row],[Term (Months)]],-Table1[[#This Row],[Loan Amount]]))</f>
        <v>254.318667737314</v>
      </c>
      <c r="Q341" s="8">
        <f ca="1">Table1[[#This Row],[Expected Monthly Payments]]*Table1[[#This Row],[Months on Book(age Loan)]]</f>
        <v>12970.252054603014</v>
      </c>
      <c r="R341" s="4">
        <v>13663.43</v>
      </c>
      <c r="S341" s="4">
        <v>0</v>
      </c>
      <c r="T341" s="2">
        <f ca="1">DATEDIF(Table1[[#This Row],[Issue Date]],TODAY(),"m")</f>
        <v>51</v>
      </c>
      <c r="U341" s="2">
        <f>Table1[[#This Row],[Total Payments Received]]+(Table1[[#This Row],[Loan Amount]]*'What-IF Analysis'!$B$8)-Table1[[#This Row],[Loan Amount]]</f>
        <v>4270.3470747443571</v>
      </c>
    </row>
    <row r="342" spans="1:21" x14ac:dyDescent="0.3">
      <c r="A342" s="2" t="s">
        <v>724</v>
      </c>
      <c r="B342" s="1">
        <v>45193</v>
      </c>
      <c r="C342" s="2" t="s">
        <v>725</v>
      </c>
      <c r="D342" s="3" t="s">
        <v>48</v>
      </c>
      <c r="E342" s="4">
        <v>23042</v>
      </c>
      <c r="F342" s="9">
        <f>Table1[[#This Row],[Interest Rate]]/100</f>
        <v>0.19800000000000001</v>
      </c>
      <c r="G342" s="2">
        <v>19.8</v>
      </c>
      <c r="H342" s="2">
        <v>60</v>
      </c>
      <c r="I342" s="3" t="s">
        <v>79</v>
      </c>
      <c r="J342" s="3" t="s">
        <v>82</v>
      </c>
      <c r="K342" s="3" t="s">
        <v>26</v>
      </c>
      <c r="L342" s="4">
        <v>91845</v>
      </c>
      <c r="M342" s="3" t="s">
        <v>31</v>
      </c>
      <c r="N342">
        <v>0.26</v>
      </c>
      <c r="O342">
        <v>0.59</v>
      </c>
      <c r="P342" s="8">
        <f>ABS(PMT(Table1[[#This Row],[Corrected Interested Rate]]/12,Table1[[#This Row],[Term (Months)]],-Table1[[#This Row],[Loan Amount]]))</f>
        <v>607.91071714746613</v>
      </c>
      <c r="Q342" s="8">
        <f ca="1">Table1[[#This Row],[Expected Monthly Payments]]*Table1[[#This Row],[Months on Book(age Loan)]]</f>
        <v>13981.946494391721</v>
      </c>
      <c r="R342" s="4">
        <v>3410.73</v>
      </c>
      <c r="S342" s="4">
        <v>2992.03</v>
      </c>
      <c r="T342" s="2">
        <f ca="1">DATEDIF(Table1[[#This Row],[Issue Date]],TODAY(),"m")</f>
        <v>23</v>
      </c>
      <c r="U342" s="2">
        <f>Table1[[#This Row],[Total Payments Received]]+(Table1[[#This Row],[Loan Amount]]*'What-IF Analysis'!$B$8)-Table1[[#This Row],[Loan Amount]]</f>
        <v>-13601.958002180514</v>
      </c>
    </row>
    <row r="343" spans="1:21" x14ac:dyDescent="0.3">
      <c r="A343" s="2" t="s">
        <v>726</v>
      </c>
      <c r="B343" s="1">
        <v>44893</v>
      </c>
      <c r="C343" s="2" t="s">
        <v>727</v>
      </c>
      <c r="D343" s="3" t="s">
        <v>23</v>
      </c>
      <c r="E343" s="4">
        <v>29087</v>
      </c>
      <c r="F343" s="9">
        <f>Table1[[#This Row],[Interest Rate]]/100</f>
        <v>0.114</v>
      </c>
      <c r="G343" s="2">
        <v>11.4</v>
      </c>
      <c r="H343" s="2">
        <v>60</v>
      </c>
      <c r="I343" s="3" t="s">
        <v>24</v>
      </c>
      <c r="J343" s="3" t="s">
        <v>34</v>
      </c>
      <c r="K343" s="3" t="s">
        <v>30</v>
      </c>
      <c r="L343" s="4">
        <v>39941</v>
      </c>
      <c r="M343" s="3" t="s">
        <v>20</v>
      </c>
      <c r="N343">
        <v>0.28999999999999998</v>
      </c>
      <c r="O343">
        <v>0.93</v>
      </c>
      <c r="P343" s="8">
        <f>ABS(PMT(Table1[[#This Row],[Corrected Interested Rate]]/12,Table1[[#This Row],[Term (Months)]],-Table1[[#This Row],[Loan Amount]]))</f>
        <v>638.23968980208451</v>
      </c>
      <c r="Q343" s="8">
        <f ca="1">Table1[[#This Row],[Expected Monthly Payments]]*Table1[[#This Row],[Months on Book(age Loan)]]</f>
        <v>21061.90976346879</v>
      </c>
      <c r="R343" s="4">
        <v>11759.78</v>
      </c>
      <c r="S343" s="4">
        <v>0</v>
      </c>
      <c r="T343" s="2">
        <f ca="1">DATEDIF(Table1[[#This Row],[Issue Date]],TODAY(),"m")</f>
        <v>33</v>
      </c>
      <c r="U343" s="2">
        <f>Table1[[#This Row],[Total Payments Received]]+(Table1[[#This Row],[Loan Amount]]*'What-IF Analysis'!$B$8)-Table1[[#This Row],[Loan Amount]]</f>
        <v>-9716.1359760187734</v>
      </c>
    </row>
    <row r="344" spans="1:21" x14ac:dyDescent="0.3">
      <c r="A344" s="2" t="s">
        <v>728</v>
      </c>
      <c r="B344" s="1">
        <v>45289</v>
      </c>
      <c r="C344" s="2" t="s">
        <v>729</v>
      </c>
      <c r="D344" s="3" t="s">
        <v>51</v>
      </c>
      <c r="E344" s="4">
        <v>33347</v>
      </c>
      <c r="F344" s="9">
        <f>Table1[[#This Row],[Interest Rate]]/100</f>
        <v>0.248</v>
      </c>
      <c r="G344" s="2">
        <v>24.8</v>
      </c>
      <c r="H344" s="2">
        <v>36</v>
      </c>
      <c r="I344" s="3" t="s">
        <v>17</v>
      </c>
      <c r="J344" s="3" t="s">
        <v>82</v>
      </c>
      <c r="K344" s="3" t="s">
        <v>19</v>
      </c>
      <c r="L344" s="4">
        <v>91169</v>
      </c>
      <c r="M344" s="3" t="s">
        <v>27</v>
      </c>
      <c r="N344">
        <v>0.16</v>
      </c>
      <c r="O344">
        <v>0.65</v>
      </c>
      <c r="P344" s="8">
        <f>ABS(PMT(Table1[[#This Row],[Corrected Interested Rate]]/12,Table1[[#This Row],[Term (Months)]],-Table1[[#This Row],[Loan Amount]]))</f>
        <v>1322.3461015875826</v>
      </c>
      <c r="Q344" s="8">
        <f ca="1">Table1[[#This Row],[Expected Monthly Payments]]*Table1[[#This Row],[Months on Book(age Loan)]]</f>
        <v>26446.922031751652</v>
      </c>
      <c r="R344" s="4">
        <v>41617.06</v>
      </c>
      <c r="S344" s="4">
        <v>0</v>
      </c>
      <c r="T344" s="2">
        <f ca="1">DATEDIF(Table1[[#This Row],[Issue Date]],TODAY(),"m")</f>
        <v>20</v>
      </c>
      <c r="U344" s="2">
        <f>Table1[[#This Row],[Total Payments Received]]+(Table1[[#This Row],[Loan Amount]]*'What-IF Analysis'!$B$8)-Table1[[#This Row],[Loan Amount]]</f>
        <v>16995.841928273861</v>
      </c>
    </row>
    <row r="345" spans="1:21" x14ac:dyDescent="0.3">
      <c r="A345" s="2" t="s">
        <v>730</v>
      </c>
      <c r="B345" s="1">
        <v>45267</v>
      </c>
      <c r="C345" s="2" t="s">
        <v>731</v>
      </c>
      <c r="D345" s="3" t="s">
        <v>70</v>
      </c>
      <c r="E345" s="4">
        <v>34756</v>
      </c>
      <c r="F345" s="9">
        <f>Table1[[#This Row],[Interest Rate]]/100</f>
        <v>0.14699999999999999</v>
      </c>
      <c r="G345" s="2">
        <v>14.7</v>
      </c>
      <c r="H345" s="2">
        <v>60</v>
      </c>
      <c r="I345" s="3" t="s">
        <v>17</v>
      </c>
      <c r="J345" s="3" t="s">
        <v>39</v>
      </c>
      <c r="K345" s="3" t="s">
        <v>19</v>
      </c>
      <c r="L345" s="4">
        <v>53470</v>
      </c>
      <c r="M345" s="3" t="s">
        <v>31</v>
      </c>
      <c r="N345">
        <v>0.13</v>
      </c>
      <c r="O345">
        <v>0.94</v>
      </c>
      <c r="P345" s="8">
        <f>ABS(PMT(Table1[[#This Row],[Corrected Interested Rate]]/12,Table1[[#This Row],[Term (Months)]],-Table1[[#This Row],[Loan Amount]]))</f>
        <v>821.37974801087626</v>
      </c>
      <c r="Q345" s="8">
        <f ca="1">Table1[[#This Row],[Expected Monthly Payments]]*Table1[[#This Row],[Months on Book(age Loan)]]</f>
        <v>17248.974708228401</v>
      </c>
      <c r="R345" s="4">
        <v>39865.129999999997</v>
      </c>
      <c r="S345" s="4">
        <v>0</v>
      </c>
      <c r="T345" s="2">
        <f ca="1">DATEDIF(Table1[[#This Row],[Issue Date]],TODAY(),"m")</f>
        <v>21</v>
      </c>
      <c r="U345" s="2">
        <f>Table1[[#This Row],[Total Payments Received]]+(Table1[[#This Row],[Loan Amount]]*'What-IF Analysis'!$B$8)-Table1[[#This Row],[Loan Amount]]</f>
        <v>14203.599568449528</v>
      </c>
    </row>
    <row r="346" spans="1:21" x14ac:dyDescent="0.3">
      <c r="A346" s="2" t="s">
        <v>732</v>
      </c>
      <c r="B346" s="1">
        <v>45205</v>
      </c>
      <c r="C346" s="2" t="s">
        <v>733</v>
      </c>
      <c r="D346" s="3" t="s">
        <v>48</v>
      </c>
      <c r="E346" s="4">
        <v>17335</v>
      </c>
      <c r="F346" s="9">
        <f>Table1[[#This Row],[Interest Rate]]/100</f>
        <v>7.400000000000001E-2</v>
      </c>
      <c r="G346" s="2">
        <v>7.4</v>
      </c>
      <c r="H346" s="2">
        <v>36</v>
      </c>
      <c r="I346" s="3" t="s">
        <v>17</v>
      </c>
      <c r="J346" s="3" t="s">
        <v>18</v>
      </c>
      <c r="K346" s="3" t="s">
        <v>45</v>
      </c>
      <c r="L346" s="4">
        <v>140684</v>
      </c>
      <c r="M346" s="3" t="s">
        <v>27</v>
      </c>
      <c r="N346">
        <v>0.43</v>
      </c>
      <c r="O346">
        <v>0.88</v>
      </c>
      <c r="P346" s="8">
        <f>ABS(PMT(Table1[[#This Row],[Corrected Interested Rate]]/12,Table1[[#This Row],[Term (Months)]],-Table1[[#This Row],[Loan Amount]]))</f>
        <v>538.4305046873493</v>
      </c>
      <c r="Q346" s="8">
        <f ca="1">Table1[[#This Row],[Expected Monthly Payments]]*Table1[[#This Row],[Months on Book(age Loan)]]</f>
        <v>12383.901607809034</v>
      </c>
      <c r="R346" s="4">
        <v>18617.79</v>
      </c>
      <c r="S346" s="4">
        <v>0</v>
      </c>
      <c r="T346" s="2">
        <f ca="1">DATEDIF(Table1[[#This Row],[Issue Date]],TODAY(),"m")</f>
        <v>23</v>
      </c>
      <c r="U346" s="2">
        <f>Table1[[#This Row],[Total Payments Received]]+(Table1[[#This Row],[Loan Amount]]*'What-IF Analysis'!$B$8)-Table1[[#This Row],[Loan Amount]]</f>
        <v>5818.7731387119529</v>
      </c>
    </row>
    <row r="347" spans="1:21" x14ac:dyDescent="0.3">
      <c r="A347" s="2" t="s">
        <v>734</v>
      </c>
      <c r="B347" s="1">
        <v>44290</v>
      </c>
      <c r="C347" s="2" t="s">
        <v>735</v>
      </c>
      <c r="D347" s="3" t="s">
        <v>74</v>
      </c>
      <c r="E347" s="4">
        <v>29602</v>
      </c>
      <c r="F347" s="9">
        <f>Table1[[#This Row],[Interest Rate]]/100</f>
        <v>0.19500000000000001</v>
      </c>
      <c r="G347" s="2">
        <v>19.5</v>
      </c>
      <c r="H347" s="2">
        <v>36</v>
      </c>
      <c r="I347" s="3" t="s">
        <v>17</v>
      </c>
      <c r="J347" s="3" t="s">
        <v>25</v>
      </c>
      <c r="K347" s="3" t="s">
        <v>45</v>
      </c>
      <c r="L347" s="4">
        <v>89821</v>
      </c>
      <c r="M347" s="3" t="s">
        <v>31</v>
      </c>
      <c r="N347">
        <v>0.49</v>
      </c>
      <c r="O347">
        <v>0.86</v>
      </c>
      <c r="P347" s="8">
        <f>ABS(PMT(Table1[[#This Row],[Corrected Interested Rate]]/12,Table1[[#This Row],[Term (Months)]],-Table1[[#This Row],[Loan Amount]]))</f>
        <v>1092.5894082425268</v>
      </c>
      <c r="Q347" s="8">
        <f ca="1">Table1[[#This Row],[Expected Monthly Payments]]*Table1[[#This Row],[Months on Book(age Loan)]]</f>
        <v>57907.238636853923</v>
      </c>
      <c r="R347" s="4">
        <v>35374.39</v>
      </c>
      <c r="S347" s="4">
        <v>0</v>
      </c>
      <c r="T347" s="2">
        <f ca="1">DATEDIF(Table1[[#This Row],[Issue Date]],TODAY(),"m")</f>
        <v>53</v>
      </c>
      <c r="U347" s="2">
        <f>Table1[[#This Row],[Total Payments Received]]+(Table1[[#This Row],[Loan Amount]]*'What-IF Analysis'!$B$8)-Table1[[#This Row],[Loan Amount]]</f>
        <v>13518.232103960268</v>
      </c>
    </row>
    <row r="348" spans="1:21" x14ac:dyDescent="0.3">
      <c r="A348" s="2" t="s">
        <v>736</v>
      </c>
      <c r="B348" s="1">
        <v>45154</v>
      </c>
      <c r="C348" s="2" t="s">
        <v>737</v>
      </c>
      <c r="D348" s="3" t="s">
        <v>48</v>
      </c>
      <c r="E348" s="4">
        <v>35450</v>
      </c>
      <c r="F348" s="9">
        <f>Table1[[#This Row],[Interest Rate]]/100</f>
        <v>0.115</v>
      </c>
      <c r="G348" s="2">
        <v>11.5</v>
      </c>
      <c r="H348" s="2">
        <v>60</v>
      </c>
      <c r="I348" s="3" t="s">
        <v>17</v>
      </c>
      <c r="J348" s="3" t="s">
        <v>71</v>
      </c>
      <c r="K348" s="3" t="s">
        <v>45</v>
      </c>
      <c r="L348" s="4">
        <v>116669</v>
      </c>
      <c r="M348" s="3" t="s">
        <v>31</v>
      </c>
      <c r="N348">
        <v>0.26</v>
      </c>
      <c r="O348">
        <v>0.64</v>
      </c>
      <c r="P348" s="8">
        <f>ABS(PMT(Table1[[#This Row],[Corrected Interested Rate]]/12,Table1[[#This Row],[Term (Months)]],-Table1[[#This Row],[Loan Amount]]))</f>
        <v>779.63793143915564</v>
      </c>
      <c r="Q348" s="8">
        <f ca="1">Table1[[#This Row],[Expected Monthly Payments]]*Table1[[#This Row],[Months on Book(age Loan)]]</f>
        <v>19490.948285978891</v>
      </c>
      <c r="R348" s="4">
        <v>39526.75</v>
      </c>
      <c r="S348" s="4">
        <v>0</v>
      </c>
      <c r="T348" s="2">
        <f ca="1">DATEDIF(Table1[[#This Row],[Issue Date]],TODAY(),"m")</f>
        <v>25</v>
      </c>
      <c r="U348" s="2">
        <f>Table1[[#This Row],[Total Payments Received]]+(Table1[[#This Row],[Loan Amount]]*'What-IF Analysis'!$B$8)-Table1[[#This Row],[Loan Amount]]</f>
        <v>13352.815893702835</v>
      </c>
    </row>
    <row r="349" spans="1:21" x14ac:dyDescent="0.3">
      <c r="A349" s="2" t="s">
        <v>738</v>
      </c>
      <c r="B349" s="1">
        <v>45208</v>
      </c>
      <c r="C349" s="2" t="s">
        <v>739</v>
      </c>
      <c r="D349" s="3" t="s">
        <v>54</v>
      </c>
      <c r="E349" s="4">
        <v>33196</v>
      </c>
      <c r="F349" s="9">
        <f>Table1[[#This Row],[Interest Rate]]/100</f>
        <v>0.249</v>
      </c>
      <c r="G349" s="2">
        <v>24.9</v>
      </c>
      <c r="H349" s="2">
        <v>36</v>
      </c>
      <c r="I349" s="3" t="s">
        <v>58</v>
      </c>
      <c r="J349" s="3" t="s">
        <v>55</v>
      </c>
      <c r="K349" s="3" t="s">
        <v>35</v>
      </c>
      <c r="L349" s="4">
        <v>148193</v>
      </c>
      <c r="M349" s="3" t="s">
        <v>20</v>
      </c>
      <c r="N349">
        <v>0.14000000000000001</v>
      </c>
      <c r="O349">
        <v>0.5</v>
      </c>
      <c r="P349" s="8">
        <f>ABS(PMT(Table1[[#This Row],[Corrected Interested Rate]]/12,Table1[[#This Row],[Term (Months)]],-Table1[[#This Row],[Loan Amount]]))</f>
        <v>1318.1121200519037</v>
      </c>
      <c r="Q349" s="8">
        <f ca="1">Table1[[#This Row],[Expected Monthly Payments]]*Table1[[#This Row],[Months on Book(age Loan)]]</f>
        <v>30316.578761193785</v>
      </c>
      <c r="R349" s="4">
        <v>0</v>
      </c>
      <c r="S349" s="4">
        <v>0</v>
      </c>
      <c r="T349" s="2">
        <f ca="1">DATEDIF(Table1[[#This Row],[Issue Date]],TODAY(),"m")</f>
        <v>23</v>
      </c>
      <c r="U349" s="2">
        <f>Table1[[#This Row],[Total Payments Received]]+(Table1[[#This Row],[Loan Amount]]*'What-IF Analysis'!$B$8)-Table1[[#This Row],[Loan Amount]]</f>
        <v>-24509.729664108338</v>
      </c>
    </row>
    <row r="350" spans="1:21" x14ac:dyDescent="0.3">
      <c r="A350" s="2" t="s">
        <v>740</v>
      </c>
      <c r="B350" s="1">
        <v>44649</v>
      </c>
      <c r="C350" s="2" t="s">
        <v>741</v>
      </c>
      <c r="D350" s="3" t="s">
        <v>23</v>
      </c>
      <c r="E350" s="4">
        <v>6626</v>
      </c>
      <c r="F350" s="9">
        <f>Table1[[#This Row],[Interest Rate]]/100</f>
        <v>0.24600000000000002</v>
      </c>
      <c r="G350" s="2">
        <v>24.6</v>
      </c>
      <c r="H350" s="2">
        <v>36</v>
      </c>
      <c r="I350" s="3" t="s">
        <v>79</v>
      </c>
      <c r="J350" s="3" t="s">
        <v>39</v>
      </c>
      <c r="K350" s="3" t="s">
        <v>19</v>
      </c>
      <c r="L350" s="4">
        <v>74435</v>
      </c>
      <c r="M350" s="3" t="s">
        <v>20</v>
      </c>
      <c r="N350">
        <v>0.13</v>
      </c>
      <c r="O350">
        <v>0.67</v>
      </c>
      <c r="P350" s="8">
        <f>ABS(PMT(Table1[[#This Row],[Corrected Interested Rate]]/12,Table1[[#This Row],[Term (Months)]],-Table1[[#This Row],[Loan Amount]]))</f>
        <v>262.04887011468395</v>
      </c>
      <c r="Q350" s="8">
        <f ca="1">Table1[[#This Row],[Expected Monthly Payments]]*Table1[[#This Row],[Months on Book(age Loan)]]</f>
        <v>10744.003674702042</v>
      </c>
      <c r="R350" s="4">
        <v>2618.92</v>
      </c>
      <c r="S350" s="4">
        <v>2120.33</v>
      </c>
      <c r="T350" s="2">
        <f ca="1">DATEDIF(Table1[[#This Row],[Issue Date]],TODAY(),"m")</f>
        <v>41</v>
      </c>
      <c r="U350" s="2">
        <f>Table1[[#This Row],[Total Payments Received]]+(Table1[[#This Row],[Loan Amount]]*'What-IF Analysis'!$B$8)-Table1[[#This Row],[Loan Amount]]</f>
        <v>-2273.2799263279267</v>
      </c>
    </row>
    <row r="351" spans="1:21" x14ac:dyDescent="0.3">
      <c r="A351" s="2" t="s">
        <v>742</v>
      </c>
      <c r="B351" s="1">
        <v>45108</v>
      </c>
      <c r="C351" s="2" t="s">
        <v>743</v>
      </c>
      <c r="D351" s="3" t="s">
        <v>38</v>
      </c>
      <c r="E351" s="4">
        <v>8424</v>
      </c>
      <c r="F351" s="9">
        <f>Table1[[#This Row],[Interest Rate]]/100</f>
        <v>0.18100000000000002</v>
      </c>
      <c r="G351" s="2">
        <v>18.100000000000001</v>
      </c>
      <c r="H351" s="2">
        <v>36</v>
      </c>
      <c r="I351" s="3" t="s">
        <v>79</v>
      </c>
      <c r="J351" s="3" t="s">
        <v>34</v>
      </c>
      <c r="K351" s="3" t="s">
        <v>45</v>
      </c>
      <c r="L351" s="4">
        <v>34529</v>
      </c>
      <c r="M351" s="3" t="s">
        <v>31</v>
      </c>
      <c r="N351">
        <v>0.46</v>
      </c>
      <c r="O351">
        <v>0.64</v>
      </c>
      <c r="P351" s="8">
        <f>ABS(PMT(Table1[[#This Row],[Corrected Interested Rate]]/12,Table1[[#This Row],[Term (Months)]],-Table1[[#This Row],[Loan Amount]]))</f>
        <v>304.97053585297743</v>
      </c>
      <c r="Q351" s="8">
        <f ca="1">Table1[[#This Row],[Expected Monthly Payments]]*Table1[[#This Row],[Months on Book(age Loan)]]</f>
        <v>7929.2339321774134</v>
      </c>
      <c r="R351" s="4">
        <v>892.7</v>
      </c>
      <c r="S351" s="4">
        <v>1919.6</v>
      </c>
      <c r="T351" s="2">
        <f ca="1">DATEDIF(Table1[[#This Row],[Issue Date]],TODAY(),"m")</f>
        <v>26</v>
      </c>
      <c r="U351" s="2">
        <f>Table1[[#This Row],[Total Payments Received]]+(Table1[[#This Row],[Loan Amount]]*'What-IF Analysis'!$B$8)-Table1[[#This Row],[Loan Amount]]</f>
        <v>-5327.0241441875123</v>
      </c>
    </row>
    <row r="352" spans="1:21" x14ac:dyDescent="0.3">
      <c r="A352" s="2" t="s">
        <v>744</v>
      </c>
      <c r="B352" s="1">
        <v>44414</v>
      </c>
      <c r="C352" s="2" t="s">
        <v>745</v>
      </c>
      <c r="D352" s="3" t="s">
        <v>70</v>
      </c>
      <c r="E352" s="4">
        <v>13857</v>
      </c>
      <c r="F352" s="9">
        <f>Table1[[#This Row],[Interest Rate]]/100</f>
        <v>7.5999999999999998E-2</v>
      </c>
      <c r="G352" s="2">
        <v>7.6</v>
      </c>
      <c r="H352" s="2">
        <v>60</v>
      </c>
      <c r="I352" s="3" t="s">
        <v>17</v>
      </c>
      <c r="J352" s="3" t="s">
        <v>18</v>
      </c>
      <c r="K352" s="3" t="s">
        <v>26</v>
      </c>
      <c r="L352" s="4">
        <v>113055</v>
      </c>
      <c r="M352" s="3" t="s">
        <v>27</v>
      </c>
      <c r="N352">
        <v>0.28999999999999998</v>
      </c>
      <c r="O352">
        <v>0.52</v>
      </c>
      <c r="P352" s="8">
        <f>ABS(PMT(Table1[[#This Row],[Corrected Interested Rate]]/12,Table1[[#This Row],[Term (Months)]],-Table1[[#This Row],[Loan Amount]]))</f>
        <v>278.32480423081836</v>
      </c>
      <c r="Q352" s="8">
        <f ca="1">Table1[[#This Row],[Expected Monthly Payments]]*Table1[[#This Row],[Months on Book(age Loan)]]</f>
        <v>13637.9154073101</v>
      </c>
      <c r="R352" s="4">
        <v>14910.13</v>
      </c>
      <c r="S352" s="4">
        <v>0</v>
      </c>
      <c r="T352" s="2">
        <f ca="1">DATEDIF(Table1[[#This Row],[Issue Date]],TODAY(),"m")</f>
        <v>49</v>
      </c>
      <c r="U352" s="2">
        <f>Table1[[#This Row],[Total Payments Received]]+(Table1[[#This Row],[Loan Amount]]*'What-IF Analysis'!$B$8)-Table1[[#This Row],[Loan Amount]]</f>
        <v>4679.0381830476763</v>
      </c>
    </row>
    <row r="353" spans="1:21" x14ac:dyDescent="0.3">
      <c r="A353" s="2" t="s">
        <v>746</v>
      </c>
      <c r="B353" s="1">
        <v>44670</v>
      </c>
      <c r="C353" s="2" t="s">
        <v>747</v>
      </c>
      <c r="D353" s="3" t="s">
        <v>23</v>
      </c>
      <c r="E353" s="4">
        <v>20982</v>
      </c>
      <c r="F353" s="9">
        <f>Table1[[#This Row],[Interest Rate]]/100</f>
        <v>0.187</v>
      </c>
      <c r="G353" s="2">
        <v>18.7</v>
      </c>
      <c r="H353" s="2">
        <v>36</v>
      </c>
      <c r="I353" s="3" t="s">
        <v>24</v>
      </c>
      <c r="J353" s="3" t="s">
        <v>18</v>
      </c>
      <c r="K353" s="3" t="s">
        <v>35</v>
      </c>
      <c r="L353" s="4">
        <v>42192</v>
      </c>
      <c r="M353" s="3" t="s">
        <v>27</v>
      </c>
      <c r="N353">
        <v>0.23</v>
      </c>
      <c r="O353">
        <v>0.73</v>
      </c>
      <c r="P353" s="8">
        <f>ABS(PMT(Table1[[#This Row],[Corrected Interested Rate]]/12,Table1[[#This Row],[Term (Months)]],-Table1[[#This Row],[Loan Amount]]))</f>
        <v>765.93780265028158</v>
      </c>
      <c r="Q353" s="8">
        <f ca="1">Table1[[#This Row],[Expected Monthly Payments]]*Table1[[#This Row],[Months on Book(age Loan)]]</f>
        <v>30637.512106011265</v>
      </c>
      <c r="R353" s="4">
        <v>7649.25</v>
      </c>
      <c r="S353" s="4">
        <v>0</v>
      </c>
      <c r="T353" s="2">
        <f ca="1">DATEDIF(Table1[[#This Row],[Issue Date]],TODAY(),"m")</f>
        <v>40</v>
      </c>
      <c r="U353" s="2">
        <f>Table1[[#This Row],[Total Payments Received]]+(Table1[[#This Row],[Loan Amount]]*'What-IF Analysis'!$B$8)-Table1[[#This Row],[Loan Amount]]</f>
        <v>-7842.470322096673</v>
      </c>
    </row>
    <row r="354" spans="1:21" x14ac:dyDescent="0.3">
      <c r="A354" s="2" t="s">
        <v>748</v>
      </c>
      <c r="B354" s="1">
        <v>44628</v>
      </c>
      <c r="C354" s="2" t="s">
        <v>749</v>
      </c>
      <c r="D354" s="3" t="s">
        <v>16</v>
      </c>
      <c r="E354" s="4">
        <v>12425</v>
      </c>
      <c r="F354" s="9">
        <f>Table1[[#This Row],[Interest Rate]]/100</f>
        <v>6.9000000000000006E-2</v>
      </c>
      <c r="G354" s="2">
        <v>6.9</v>
      </c>
      <c r="H354" s="2">
        <v>36</v>
      </c>
      <c r="I354" s="3" t="s">
        <v>79</v>
      </c>
      <c r="J354" s="3" t="s">
        <v>25</v>
      </c>
      <c r="K354" s="3" t="s">
        <v>30</v>
      </c>
      <c r="L354" s="4">
        <v>104102</v>
      </c>
      <c r="M354" s="3" t="s">
        <v>20</v>
      </c>
      <c r="N354">
        <v>0.28999999999999998</v>
      </c>
      <c r="O354">
        <v>0.68</v>
      </c>
      <c r="P354" s="8">
        <f>ABS(PMT(Table1[[#This Row],[Corrected Interested Rate]]/12,Table1[[#This Row],[Term (Months)]],-Table1[[#This Row],[Loan Amount]]))</f>
        <v>383.0800933395717</v>
      </c>
      <c r="Q354" s="8">
        <f ca="1">Table1[[#This Row],[Expected Monthly Payments]]*Table1[[#This Row],[Months on Book(age Loan)]]</f>
        <v>16089.363920262011</v>
      </c>
      <c r="R354" s="4">
        <v>2185.23</v>
      </c>
      <c r="S354" s="4">
        <v>5996.91</v>
      </c>
      <c r="T354" s="2">
        <f ca="1">DATEDIF(Table1[[#This Row],[Issue Date]],TODAY(),"m")</f>
        <v>42</v>
      </c>
      <c r="U354" s="2">
        <f>Table1[[#This Row],[Total Payments Received]]+(Table1[[#This Row],[Loan Amount]]*'What-IF Analysis'!$B$8)-Table1[[#This Row],[Loan Amount]]</f>
        <v>-6988.5677791464668</v>
      </c>
    </row>
    <row r="355" spans="1:21" x14ac:dyDescent="0.3">
      <c r="A355" s="2" t="s">
        <v>750</v>
      </c>
      <c r="B355" s="1">
        <v>44537</v>
      </c>
      <c r="C355" s="2" t="s">
        <v>751</v>
      </c>
      <c r="D355" s="3" t="s">
        <v>63</v>
      </c>
      <c r="E355" s="4">
        <v>2980</v>
      </c>
      <c r="F355" s="9">
        <f>Table1[[#This Row],[Interest Rate]]/100</f>
        <v>5.5999999999999994E-2</v>
      </c>
      <c r="G355" s="2">
        <v>5.6</v>
      </c>
      <c r="H355" s="2">
        <v>60</v>
      </c>
      <c r="I355" s="3" t="s">
        <v>79</v>
      </c>
      <c r="J355" s="3" t="s">
        <v>71</v>
      </c>
      <c r="K355" s="3" t="s">
        <v>19</v>
      </c>
      <c r="L355" s="4">
        <v>102762</v>
      </c>
      <c r="M355" s="3" t="s">
        <v>31</v>
      </c>
      <c r="N355">
        <v>0.23</v>
      </c>
      <c r="O355">
        <v>0.79</v>
      </c>
      <c r="P355" s="8">
        <f>ABS(PMT(Table1[[#This Row],[Corrected Interested Rate]]/12,Table1[[#This Row],[Term (Months)]],-Table1[[#This Row],[Loan Amount]]))</f>
        <v>57.059112792144205</v>
      </c>
      <c r="Q355" s="8">
        <f ca="1">Table1[[#This Row],[Expected Monthly Payments]]*Table1[[#This Row],[Months on Book(age Loan)]]</f>
        <v>2567.6600756464891</v>
      </c>
      <c r="R355" s="4">
        <v>334.2</v>
      </c>
      <c r="S355" s="4">
        <v>420.5</v>
      </c>
      <c r="T355" s="2">
        <f ca="1">DATEDIF(Table1[[#This Row],[Issue Date]],TODAY(),"m")</f>
        <v>45</v>
      </c>
      <c r="U355" s="2">
        <f>Table1[[#This Row],[Total Payments Received]]+(Table1[[#This Row],[Loan Amount]]*'What-IF Analysis'!$B$8)-Table1[[#This Row],[Loan Amount]]</f>
        <v>-1866.0347993445853</v>
      </c>
    </row>
    <row r="356" spans="1:21" x14ac:dyDescent="0.3">
      <c r="A356" s="2" t="s">
        <v>752</v>
      </c>
      <c r="B356" s="1">
        <v>44747</v>
      </c>
      <c r="C356" s="2" t="s">
        <v>753</v>
      </c>
      <c r="D356" s="3" t="s">
        <v>16</v>
      </c>
      <c r="E356" s="4">
        <v>27431</v>
      </c>
      <c r="F356" s="9">
        <f>Table1[[#This Row],[Interest Rate]]/100</f>
        <v>0.215</v>
      </c>
      <c r="G356" s="2">
        <v>21.5</v>
      </c>
      <c r="H356" s="2">
        <v>36</v>
      </c>
      <c r="I356" s="3" t="s">
        <v>17</v>
      </c>
      <c r="J356" s="3" t="s">
        <v>34</v>
      </c>
      <c r="K356" s="3" t="s">
        <v>19</v>
      </c>
      <c r="L356" s="4">
        <v>133466</v>
      </c>
      <c r="M356" s="3" t="s">
        <v>20</v>
      </c>
      <c r="N356">
        <v>0.3</v>
      </c>
      <c r="O356">
        <v>0.78</v>
      </c>
      <c r="P356" s="8">
        <f>ABS(PMT(Table1[[#This Row],[Corrected Interested Rate]]/12,Table1[[#This Row],[Term (Months)]],-Table1[[#This Row],[Loan Amount]]))</f>
        <v>1040.5202003914226</v>
      </c>
      <c r="Q356" s="8">
        <f ca="1">Table1[[#This Row],[Expected Monthly Payments]]*Table1[[#This Row],[Months on Book(age Loan)]]</f>
        <v>39539.767614874057</v>
      </c>
      <c r="R356" s="4">
        <v>33328.660000000003</v>
      </c>
      <c r="S356" s="4">
        <v>0</v>
      </c>
      <c r="T356" s="2">
        <f ca="1">DATEDIF(Table1[[#This Row],[Issue Date]],TODAY(),"m")</f>
        <v>38</v>
      </c>
      <c r="U356" s="2">
        <f>Table1[[#This Row],[Total Payments Received]]+(Table1[[#This Row],[Loan Amount]]*'What-IF Analysis'!$B$8)-Table1[[#This Row],[Loan Amount]]</f>
        <v>13075.424838650571</v>
      </c>
    </row>
    <row r="357" spans="1:21" x14ac:dyDescent="0.3">
      <c r="A357" s="2" t="s">
        <v>754</v>
      </c>
      <c r="B357" s="1">
        <v>44553</v>
      </c>
      <c r="C357" s="2" t="s">
        <v>755</v>
      </c>
      <c r="D357" s="3" t="s">
        <v>63</v>
      </c>
      <c r="E357" s="4">
        <v>20440</v>
      </c>
      <c r="F357" s="9">
        <f>Table1[[#This Row],[Interest Rate]]/100</f>
        <v>9.1999999999999998E-2</v>
      </c>
      <c r="G357" s="2">
        <v>9.1999999999999993</v>
      </c>
      <c r="H357" s="2">
        <v>36</v>
      </c>
      <c r="I357" s="3" t="s">
        <v>17</v>
      </c>
      <c r="J357" s="3" t="s">
        <v>18</v>
      </c>
      <c r="K357" s="3" t="s">
        <v>26</v>
      </c>
      <c r="L357" s="4">
        <v>144894</v>
      </c>
      <c r="M357" s="3" t="s">
        <v>31</v>
      </c>
      <c r="N357">
        <v>0.44</v>
      </c>
      <c r="O357">
        <v>0.55000000000000004</v>
      </c>
      <c r="P357" s="8">
        <f>ABS(PMT(Table1[[#This Row],[Corrected Interested Rate]]/12,Table1[[#This Row],[Term (Months)]],-Table1[[#This Row],[Loan Amount]]))</f>
        <v>651.89081370787062</v>
      </c>
      <c r="Q357" s="8">
        <f ca="1">Table1[[#This Row],[Expected Monthly Payments]]*Table1[[#This Row],[Months on Book(age Loan)]]</f>
        <v>28683.195803146307</v>
      </c>
      <c r="R357" s="4">
        <v>22320.48</v>
      </c>
      <c r="S357" s="4">
        <v>0</v>
      </c>
      <c r="T357" s="2">
        <f ca="1">DATEDIF(Table1[[#This Row],[Issue Date]],TODAY(),"m")</f>
        <v>44</v>
      </c>
      <c r="U357" s="2">
        <f>Table1[[#This Row],[Total Payments Received]]+(Table1[[#This Row],[Loan Amount]]*'What-IF Analysis'!$B$8)-Table1[[#This Row],[Loan Amount]]</f>
        <v>7228.9366112069401</v>
      </c>
    </row>
    <row r="358" spans="1:21" x14ac:dyDescent="0.3">
      <c r="A358" s="2" t="s">
        <v>756</v>
      </c>
      <c r="B358" s="1">
        <v>44219</v>
      </c>
      <c r="C358" s="2" t="s">
        <v>757</v>
      </c>
      <c r="D358" s="3" t="s">
        <v>54</v>
      </c>
      <c r="E358" s="4">
        <v>18175</v>
      </c>
      <c r="F358" s="9">
        <f>Table1[[#This Row],[Interest Rate]]/100</f>
        <v>0.126</v>
      </c>
      <c r="G358" s="2">
        <v>12.6</v>
      </c>
      <c r="H358" s="2">
        <v>60</v>
      </c>
      <c r="I358" s="3" t="s">
        <v>17</v>
      </c>
      <c r="J358" s="3" t="s">
        <v>18</v>
      </c>
      <c r="K358" s="3" t="s">
        <v>30</v>
      </c>
      <c r="L358" s="4">
        <v>116795</v>
      </c>
      <c r="M358" s="3" t="s">
        <v>31</v>
      </c>
      <c r="N358">
        <v>0.34</v>
      </c>
      <c r="O358">
        <v>0.94</v>
      </c>
      <c r="P358" s="8">
        <f>ABS(PMT(Table1[[#This Row],[Corrected Interested Rate]]/12,Table1[[#This Row],[Term (Months)]],-Table1[[#This Row],[Loan Amount]]))</f>
        <v>409.82505504985835</v>
      </c>
      <c r="Q358" s="8">
        <f ca="1">Table1[[#This Row],[Expected Monthly Payments]]*Table1[[#This Row],[Months on Book(age Loan)]]</f>
        <v>22540.378027742208</v>
      </c>
      <c r="R358" s="4">
        <v>20465.05</v>
      </c>
      <c r="S358" s="4">
        <v>0</v>
      </c>
      <c r="T358" s="2">
        <f ca="1">DATEDIF(Table1[[#This Row],[Issue Date]],TODAY(),"m")</f>
        <v>55</v>
      </c>
      <c r="U358" s="2">
        <f>Table1[[#This Row],[Total Payments Received]]+(Table1[[#This Row],[Loan Amount]]*'What-IF Analysis'!$B$8)-Table1[[#This Row],[Loan Amount]]</f>
        <v>7045.8327254738797</v>
      </c>
    </row>
    <row r="359" spans="1:21" x14ac:dyDescent="0.3">
      <c r="A359" s="2" t="s">
        <v>758</v>
      </c>
      <c r="B359" s="1">
        <v>44718</v>
      </c>
      <c r="C359" s="2" t="s">
        <v>759</v>
      </c>
      <c r="D359" s="3" t="s">
        <v>23</v>
      </c>
      <c r="E359" s="4">
        <v>27385</v>
      </c>
      <c r="F359" s="9">
        <f>Table1[[#This Row],[Interest Rate]]/100</f>
        <v>0.245</v>
      </c>
      <c r="G359" s="2">
        <v>24.5</v>
      </c>
      <c r="H359" s="2">
        <v>36</v>
      </c>
      <c r="I359" s="3" t="s">
        <v>24</v>
      </c>
      <c r="J359" s="3" t="s">
        <v>55</v>
      </c>
      <c r="K359" s="3" t="s">
        <v>30</v>
      </c>
      <c r="L359" s="4">
        <v>64087</v>
      </c>
      <c r="M359" s="3" t="s">
        <v>20</v>
      </c>
      <c r="N359">
        <v>0.38</v>
      </c>
      <c r="O359">
        <v>0.57999999999999996</v>
      </c>
      <c r="P359" s="8">
        <f>ABS(PMT(Table1[[#This Row],[Corrected Interested Rate]]/12,Table1[[#This Row],[Term (Months)]],-Table1[[#This Row],[Loan Amount]]))</f>
        <v>1081.5941332839466</v>
      </c>
      <c r="Q359" s="8">
        <f ca="1">Table1[[#This Row],[Expected Monthly Payments]]*Table1[[#This Row],[Months on Book(age Loan)]]</f>
        <v>42182.17119807392</v>
      </c>
      <c r="R359" s="4">
        <v>6334.16</v>
      </c>
      <c r="S359" s="4">
        <v>0</v>
      </c>
      <c r="T359" s="2">
        <f ca="1">DATEDIF(Table1[[#This Row],[Issue Date]],TODAY(),"m")</f>
        <v>39</v>
      </c>
      <c r="U359" s="2">
        <f>Table1[[#This Row],[Total Payments Received]]+(Table1[[#This Row],[Loan Amount]]*'What-IF Analysis'!$B$8)-Table1[[#This Row],[Loan Amount]]</f>
        <v>-13885.111805386397</v>
      </c>
    </row>
    <row r="360" spans="1:21" x14ac:dyDescent="0.3">
      <c r="A360" s="2" t="s">
        <v>760</v>
      </c>
      <c r="B360" s="1">
        <v>44998</v>
      </c>
      <c r="C360" s="2" t="s">
        <v>761</v>
      </c>
      <c r="D360" s="3" t="s">
        <v>74</v>
      </c>
      <c r="E360" s="4">
        <v>39158</v>
      </c>
      <c r="F360" s="9">
        <f>Table1[[#This Row],[Interest Rate]]/100</f>
        <v>0.11699999999999999</v>
      </c>
      <c r="G360" s="2">
        <v>11.7</v>
      </c>
      <c r="H360" s="2">
        <v>36</v>
      </c>
      <c r="I360" s="3" t="s">
        <v>24</v>
      </c>
      <c r="J360" s="3" t="s">
        <v>18</v>
      </c>
      <c r="K360" s="3" t="s">
        <v>35</v>
      </c>
      <c r="L360" s="4">
        <v>96677</v>
      </c>
      <c r="M360" s="3" t="s">
        <v>27</v>
      </c>
      <c r="N360">
        <v>0.25</v>
      </c>
      <c r="O360">
        <v>0.7</v>
      </c>
      <c r="P360" s="8">
        <f>ABS(PMT(Table1[[#This Row],[Corrected Interested Rate]]/12,Table1[[#This Row],[Term (Months)]],-Table1[[#This Row],[Loan Amount]]))</f>
        <v>1295.0022920003526</v>
      </c>
      <c r="Q360" s="8">
        <f ca="1">Table1[[#This Row],[Expected Monthly Payments]]*Table1[[#This Row],[Months on Book(age Loan)]]</f>
        <v>38850.068760010574</v>
      </c>
      <c r="R360" s="4">
        <v>18437.47</v>
      </c>
      <c r="S360" s="4">
        <v>0</v>
      </c>
      <c r="T360" s="2">
        <f ca="1">DATEDIF(Table1[[#This Row],[Issue Date]],TODAY(),"m")</f>
        <v>30</v>
      </c>
      <c r="U360" s="2">
        <f>Table1[[#This Row],[Total Payments Received]]+(Table1[[#This Row],[Loan Amount]]*'What-IF Analysis'!$B$8)-Table1[[#This Row],[Loan Amount]]</f>
        <v>-10474.205930448075</v>
      </c>
    </row>
    <row r="361" spans="1:21" x14ac:dyDescent="0.3">
      <c r="A361" s="2" t="s">
        <v>762</v>
      </c>
      <c r="B361" s="1">
        <v>44958</v>
      </c>
      <c r="C361" s="2" t="s">
        <v>763</v>
      </c>
      <c r="D361" s="3" t="s">
        <v>44</v>
      </c>
      <c r="E361" s="4">
        <v>24019</v>
      </c>
      <c r="F361" s="9">
        <f>Table1[[#This Row],[Interest Rate]]/100</f>
        <v>0.109</v>
      </c>
      <c r="G361" s="2">
        <v>10.9</v>
      </c>
      <c r="H361" s="2">
        <v>36</v>
      </c>
      <c r="I361" s="3" t="s">
        <v>24</v>
      </c>
      <c r="J361" s="3" t="s">
        <v>18</v>
      </c>
      <c r="K361" s="3" t="s">
        <v>19</v>
      </c>
      <c r="L361" s="4">
        <v>34627</v>
      </c>
      <c r="M361" s="3" t="s">
        <v>20</v>
      </c>
      <c r="N361">
        <v>0.4</v>
      </c>
      <c r="O361">
        <v>0.72</v>
      </c>
      <c r="P361" s="8">
        <f>ABS(PMT(Table1[[#This Row],[Corrected Interested Rate]]/12,Table1[[#This Row],[Term (Months)]],-Table1[[#This Row],[Loan Amount]]))</f>
        <v>785.21428231728066</v>
      </c>
      <c r="Q361" s="8">
        <f ca="1">Table1[[#This Row],[Expected Monthly Payments]]*Table1[[#This Row],[Months on Book(age Loan)]]</f>
        <v>24341.642751835701</v>
      </c>
      <c r="R361" s="4">
        <v>1328.11</v>
      </c>
      <c r="S361" s="4">
        <v>0</v>
      </c>
      <c r="T361" s="2">
        <f ca="1">DATEDIF(Table1[[#This Row],[Issue Date]],TODAY(),"m")</f>
        <v>31</v>
      </c>
      <c r="U361" s="2">
        <f>Table1[[#This Row],[Total Payments Received]]+(Table1[[#This Row],[Loan Amount]]*'What-IF Analysis'!$B$8)-Table1[[#This Row],[Loan Amount]]</f>
        <v>-16405.930149482414</v>
      </c>
    </row>
    <row r="362" spans="1:21" x14ac:dyDescent="0.3">
      <c r="A362" s="2" t="s">
        <v>764</v>
      </c>
      <c r="B362" s="1">
        <v>44638</v>
      </c>
      <c r="C362" s="2" t="s">
        <v>765</v>
      </c>
      <c r="D362" s="3" t="s">
        <v>48</v>
      </c>
      <c r="E362" s="4">
        <v>19639</v>
      </c>
      <c r="F362" s="9">
        <f>Table1[[#This Row],[Interest Rate]]/100</f>
        <v>0.23399999999999999</v>
      </c>
      <c r="G362" s="2">
        <v>23.4</v>
      </c>
      <c r="H362" s="2">
        <v>36</v>
      </c>
      <c r="I362" s="3" t="s">
        <v>17</v>
      </c>
      <c r="J362" s="3" t="s">
        <v>34</v>
      </c>
      <c r="K362" s="3" t="s">
        <v>45</v>
      </c>
      <c r="L362" s="4">
        <v>86541</v>
      </c>
      <c r="M362" s="3" t="s">
        <v>31</v>
      </c>
      <c r="N362">
        <v>0.37</v>
      </c>
      <c r="O362">
        <v>0.87</v>
      </c>
      <c r="P362" s="8">
        <f>ABS(PMT(Table1[[#This Row],[Corrected Interested Rate]]/12,Table1[[#This Row],[Term (Months)]],-Table1[[#This Row],[Loan Amount]]))</f>
        <v>764.32064899483896</v>
      </c>
      <c r="Q362" s="8">
        <f ca="1">Table1[[#This Row],[Expected Monthly Payments]]*Table1[[#This Row],[Months on Book(age Loan)]]</f>
        <v>31337.146608788396</v>
      </c>
      <c r="R362" s="4">
        <v>24234.53</v>
      </c>
      <c r="S362" s="4">
        <v>0</v>
      </c>
      <c r="T362" s="2">
        <f ca="1">DATEDIF(Table1[[#This Row],[Issue Date]],TODAY(),"m")</f>
        <v>41</v>
      </c>
      <c r="U362" s="2">
        <f>Table1[[#This Row],[Total Payments Received]]+(Table1[[#This Row],[Loan Amount]]*'What-IF Analysis'!$B$8)-Table1[[#This Row],[Loan Amount]]</f>
        <v>9734.3920052589565</v>
      </c>
    </row>
    <row r="363" spans="1:21" x14ac:dyDescent="0.3">
      <c r="A363" s="2" t="s">
        <v>766</v>
      </c>
      <c r="B363" s="1">
        <v>44965</v>
      </c>
      <c r="C363" s="2" t="s">
        <v>767</v>
      </c>
      <c r="D363" s="3" t="s">
        <v>44</v>
      </c>
      <c r="E363" s="4">
        <v>20994</v>
      </c>
      <c r="F363" s="9">
        <f>Table1[[#This Row],[Interest Rate]]/100</f>
        <v>7.2000000000000008E-2</v>
      </c>
      <c r="G363" s="2">
        <v>7.2</v>
      </c>
      <c r="H363" s="2">
        <v>36</v>
      </c>
      <c r="I363" s="3" t="s">
        <v>17</v>
      </c>
      <c r="J363" s="3" t="s">
        <v>55</v>
      </c>
      <c r="K363" s="3" t="s">
        <v>26</v>
      </c>
      <c r="L363" s="4">
        <v>142805</v>
      </c>
      <c r="M363" s="3" t="s">
        <v>20</v>
      </c>
      <c r="N363">
        <v>0.15</v>
      </c>
      <c r="O363">
        <v>0.54</v>
      </c>
      <c r="P363" s="8">
        <f>ABS(PMT(Table1[[#This Row],[Corrected Interested Rate]]/12,Table1[[#This Row],[Term (Months)]],-Table1[[#This Row],[Loan Amount]]))</f>
        <v>650.15525401745754</v>
      </c>
      <c r="Q363" s="8">
        <f ca="1">Table1[[#This Row],[Expected Monthly Payments]]*Table1[[#This Row],[Months on Book(age Loan)]]</f>
        <v>20154.812874541185</v>
      </c>
      <c r="R363" s="4">
        <v>22505.57</v>
      </c>
      <c r="S363" s="4">
        <v>0</v>
      </c>
      <c r="T363" s="2">
        <f ca="1">DATEDIF(Table1[[#This Row],[Issue Date]],TODAY(),"m")</f>
        <v>31</v>
      </c>
      <c r="U363" s="2">
        <f>Table1[[#This Row],[Total Payments Received]]+(Table1[[#This Row],[Loan Amount]]*'What-IF Analysis'!$B$8)-Table1[[#This Row],[Loan Amount]]</f>
        <v>7004.9896719999233</v>
      </c>
    </row>
    <row r="364" spans="1:21" x14ac:dyDescent="0.3">
      <c r="A364" s="2" t="s">
        <v>768</v>
      </c>
      <c r="B364" s="1">
        <v>45212</v>
      </c>
      <c r="C364" s="2" t="s">
        <v>769</v>
      </c>
      <c r="D364" s="3" t="s">
        <v>23</v>
      </c>
      <c r="E364" s="4">
        <v>35375</v>
      </c>
      <c r="F364" s="9">
        <f>Table1[[#This Row],[Interest Rate]]/100</f>
        <v>0.20199999999999999</v>
      </c>
      <c r="G364" s="2">
        <v>20.2</v>
      </c>
      <c r="H364" s="2">
        <v>60</v>
      </c>
      <c r="I364" s="3" t="s">
        <v>17</v>
      </c>
      <c r="J364" s="3" t="s">
        <v>55</v>
      </c>
      <c r="K364" s="3" t="s">
        <v>26</v>
      </c>
      <c r="L364" s="4">
        <v>98226</v>
      </c>
      <c r="M364" s="3" t="s">
        <v>27</v>
      </c>
      <c r="N364">
        <v>0.33</v>
      </c>
      <c r="O364">
        <v>0.69</v>
      </c>
      <c r="P364" s="8">
        <f>ABS(PMT(Table1[[#This Row],[Corrected Interested Rate]]/12,Table1[[#This Row],[Term (Months)]],-Table1[[#This Row],[Loan Amount]]))</f>
        <v>941.16211886119379</v>
      </c>
      <c r="Q364" s="8">
        <f ca="1">Table1[[#This Row],[Expected Monthly Payments]]*Table1[[#This Row],[Months on Book(age Loan)]]</f>
        <v>21646.728733807457</v>
      </c>
      <c r="R364" s="4">
        <v>42520.75</v>
      </c>
      <c r="S364" s="4">
        <v>0</v>
      </c>
      <c r="T364" s="2">
        <f ca="1">DATEDIF(Table1[[#This Row],[Issue Date]],TODAY(),"m")</f>
        <v>23</v>
      </c>
      <c r="U364" s="2">
        <f>Table1[[#This Row],[Total Payments Received]]+(Table1[[#This Row],[Loan Amount]]*'What-IF Analysis'!$B$8)-Table1[[#This Row],[Loan Amount]]</f>
        <v>16402.190930599092</v>
      </c>
    </row>
    <row r="365" spans="1:21" x14ac:dyDescent="0.3">
      <c r="A365" s="2" t="s">
        <v>770</v>
      </c>
      <c r="B365" s="1">
        <v>44712</v>
      </c>
      <c r="C365" s="2" t="s">
        <v>771</v>
      </c>
      <c r="D365" s="3" t="s">
        <v>16</v>
      </c>
      <c r="E365" s="4">
        <v>22563</v>
      </c>
      <c r="F365" s="9">
        <f>Table1[[#This Row],[Interest Rate]]/100</f>
        <v>0.248</v>
      </c>
      <c r="G365" s="2">
        <v>24.8</v>
      </c>
      <c r="H365" s="2">
        <v>60</v>
      </c>
      <c r="I365" s="3" t="s">
        <v>17</v>
      </c>
      <c r="J365" s="3" t="s">
        <v>18</v>
      </c>
      <c r="K365" s="3" t="s">
        <v>26</v>
      </c>
      <c r="L365" s="4">
        <v>135627</v>
      </c>
      <c r="M365" s="3" t="s">
        <v>27</v>
      </c>
      <c r="N365">
        <v>0.2</v>
      </c>
      <c r="O365">
        <v>0.78</v>
      </c>
      <c r="P365" s="8">
        <f>ABS(PMT(Table1[[#This Row],[Corrected Interested Rate]]/12,Table1[[#This Row],[Term (Months)]],-Table1[[#This Row],[Loan Amount]]))</f>
        <v>659.61094760629703</v>
      </c>
      <c r="Q365" s="8">
        <f ca="1">Table1[[#This Row],[Expected Monthly Payments]]*Table1[[#This Row],[Months on Book(age Loan)]]</f>
        <v>25724.826956645586</v>
      </c>
      <c r="R365" s="4">
        <v>28158.62</v>
      </c>
      <c r="S365" s="4">
        <v>0</v>
      </c>
      <c r="T365" s="2">
        <f ca="1">DATEDIF(Table1[[#This Row],[Issue Date]],TODAY(),"m")</f>
        <v>39</v>
      </c>
      <c r="U365" s="2">
        <f>Table1[[#This Row],[Total Payments Received]]+(Table1[[#This Row],[Loan Amount]]*'What-IF Analysis'!$B$8)-Table1[[#This Row],[Loan Amount]]</f>
        <v>11499.593900130239</v>
      </c>
    </row>
    <row r="366" spans="1:21" x14ac:dyDescent="0.3">
      <c r="A366" s="2" t="s">
        <v>772</v>
      </c>
      <c r="B366" s="1">
        <v>45236</v>
      </c>
      <c r="C366" s="2" t="s">
        <v>773</v>
      </c>
      <c r="D366" s="3" t="s">
        <v>44</v>
      </c>
      <c r="E366" s="4">
        <v>6776</v>
      </c>
      <c r="F366" s="9">
        <f>Table1[[#This Row],[Interest Rate]]/100</f>
        <v>0.23</v>
      </c>
      <c r="G366" s="2">
        <v>23</v>
      </c>
      <c r="H366" s="2">
        <v>60</v>
      </c>
      <c r="I366" s="3" t="s">
        <v>17</v>
      </c>
      <c r="J366" s="3" t="s">
        <v>55</v>
      </c>
      <c r="K366" s="3" t="s">
        <v>26</v>
      </c>
      <c r="L366" s="4">
        <v>33255</v>
      </c>
      <c r="M366" s="3" t="s">
        <v>31</v>
      </c>
      <c r="N366">
        <v>0.42</v>
      </c>
      <c r="O366">
        <v>0.6</v>
      </c>
      <c r="P366" s="8">
        <f>ABS(PMT(Table1[[#This Row],[Corrected Interested Rate]]/12,Table1[[#This Row],[Term (Months)]],-Table1[[#This Row],[Loan Amount]]))</f>
        <v>191.01863210512485</v>
      </c>
      <c r="Q366" s="8">
        <f ca="1">Table1[[#This Row],[Expected Monthly Payments]]*Table1[[#This Row],[Months on Book(age Loan)]]</f>
        <v>4202.4099063127469</v>
      </c>
      <c r="R366" s="4">
        <v>8334.48</v>
      </c>
      <c r="S366" s="4">
        <v>0</v>
      </c>
      <c r="T366" s="2">
        <f ca="1">DATEDIF(Table1[[#This Row],[Issue Date]],TODAY(),"m")</f>
        <v>22</v>
      </c>
      <c r="U366" s="2">
        <f>Table1[[#This Row],[Total Payments Received]]+(Table1[[#This Row],[Loan Amount]]*'What-IF Analysis'!$B$8)-Table1[[#This Row],[Loan Amount]]</f>
        <v>3331.5299998795599</v>
      </c>
    </row>
    <row r="367" spans="1:21" x14ac:dyDescent="0.3">
      <c r="A367" s="2" t="s">
        <v>774</v>
      </c>
      <c r="B367" s="1">
        <v>44988</v>
      </c>
      <c r="C367" s="2" t="s">
        <v>775</v>
      </c>
      <c r="D367" s="3" t="s">
        <v>51</v>
      </c>
      <c r="E367" s="4">
        <v>37444</v>
      </c>
      <c r="F367" s="9">
        <f>Table1[[#This Row],[Interest Rate]]/100</f>
        <v>0.18</v>
      </c>
      <c r="G367" s="2">
        <v>18</v>
      </c>
      <c r="H367" s="2">
        <v>60</v>
      </c>
      <c r="I367" s="3" t="s">
        <v>24</v>
      </c>
      <c r="J367" s="3" t="s">
        <v>82</v>
      </c>
      <c r="K367" s="3" t="s">
        <v>45</v>
      </c>
      <c r="L367" s="4">
        <v>87433</v>
      </c>
      <c r="M367" s="3" t="s">
        <v>20</v>
      </c>
      <c r="N367">
        <v>0.27</v>
      </c>
      <c r="O367">
        <v>0.78</v>
      </c>
      <c r="P367" s="8">
        <f>ABS(PMT(Table1[[#This Row],[Corrected Interested Rate]]/12,Table1[[#This Row],[Term (Months)]],-Table1[[#This Row],[Loan Amount]]))</f>
        <v>950.83149658067259</v>
      </c>
      <c r="Q367" s="8">
        <f ca="1">Table1[[#This Row],[Expected Monthly Payments]]*Table1[[#This Row],[Months on Book(age Loan)]]</f>
        <v>28524.944897420177</v>
      </c>
      <c r="R367" s="4">
        <v>11777.96</v>
      </c>
      <c r="S367" s="4">
        <v>0</v>
      </c>
      <c r="T367" s="2">
        <f ca="1">DATEDIF(Table1[[#This Row],[Issue Date]],TODAY(),"m")</f>
        <v>30</v>
      </c>
      <c r="U367" s="2">
        <f>Table1[[#This Row],[Total Payments Received]]+(Table1[[#This Row],[Loan Amount]]*'What-IF Analysis'!$B$8)-Table1[[#This Row],[Loan Amount]]</f>
        <v>-15868.211753912299</v>
      </c>
    </row>
    <row r="368" spans="1:21" x14ac:dyDescent="0.3">
      <c r="A368" s="2" t="s">
        <v>776</v>
      </c>
      <c r="B368" s="1">
        <v>44532</v>
      </c>
      <c r="C368" s="2" t="s">
        <v>777</v>
      </c>
      <c r="D368" s="3" t="s">
        <v>44</v>
      </c>
      <c r="E368" s="4">
        <v>4380</v>
      </c>
      <c r="F368" s="9">
        <f>Table1[[#This Row],[Interest Rate]]/100</f>
        <v>0.113</v>
      </c>
      <c r="G368" s="2">
        <v>11.3</v>
      </c>
      <c r="H368" s="2">
        <v>36</v>
      </c>
      <c r="I368" s="3" t="s">
        <v>17</v>
      </c>
      <c r="J368" s="3" t="s">
        <v>71</v>
      </c>
      <c r="K368" s="3" t="s">
        <v>45</v>
      </c>
      <c r="L368" s="4">
        <v>35213</v>
      </c>
      <c r="M368" s="3" t="s">
        <v>27</v>
      </c>
      <c r="N368">
        <v>0.5</v>
      </c>
      <c r="O368">
        <v>0.92</v>
      </c>
      <c r="P368" s="8">
        <f>ABS(PMT(Table1[[#This Row],[Corrected Interested Rate]]/12,Table1[[#This Row],[Term (Months)]],-Table1[[#This Row],[Loan Amount]]))</f>
        <v>144.018643896176</v>
      </c>
      <c r="Q368" s="8">
        <f ca="1">Table1[[#This Row],[Expected Monthly Payments]]*Table1[[#This Row],[Months on Book(age Loan)]]</f>
        <v>6480.8389753279198</v>
      </c>
      <c r="R368" s="4">
        <v>4874.9399999999996</v>
      </c>
      <c r="S368" s="4">
        <v>0</v>
      </c>
      <c r="T368" s="2">
        <f ca="1">DATEDIF(Table1[[#This Row],[Issue Date]],TODAY(),"m")</f>
        <v>45</v>
      </c>
      <c r="U368" s="2">
        <f>Table1[[#This Row],[Total Payments Received]]+(Table1[[#This Row],[Loan Amount]]*'What-IF Analysis'!$B$8)-Table1[[#This Row],[Loan Amount]]</f>
        <v>1641.0378452586292</v>
      </c>
    </row>
    <row r="369" spans="1:21" x14ac:dyDescent="0.3">
      <c r="A369" s="2" t="s">
        <v>778</v>
      </c>
      <c r="B369" s="1">
        <v>44454</v>
      </c>
      <c r="C369" s="2" t="s">
        <v>779</v>
      </c>
      <c r="D369" s="3" t="s">
        <v>63</v>
      </c>
      <c r="E369" s="4">
        <v>9711</v>
      </c>
      <c r="F369" s="9">
        <f>Table1[[#This Row],[Interest Rate]]/100</f>
        <v>0.10099999999999999</v>
      </c>
      <c r="G369" s="2">
        <v>10.1</v>
      </c>
      <c r="H369" s="2">
        <v>36</v>
      </c>
      <c r="I369" s="3" t="s">
        <v>24</v>
      </c>
      <c r="J369" s="3" t="s">
        <v>25</v>
      </c>
      <c r="K369" s="3" t="s">
        <v>35</v>
      </c>
      <c r="L369" s="4">
        <v>132412</v>
      </c>
      <c r="M369" s="3" t="s">
        <v>20</v>
      </c>
      <c r="N369">
        <v>0.14000000000000001</v>
      </c>
      <c r="O369">
        <v>0.95</v>
      </c>
      <c r="P369" s="8">
        <f>ABS(PMT(Table1[[#This Row],[Corrected Interested Rate]]/12,Table1[[#This Row],[Term (Months)]],-Table1[[#This Row],[Loan Amount]]))</f>
        <v>313.80277859383358</v>
      </c>
      <c r="Q369" s="8">
        <f ca="1">Table1[[#This Row],[Expected Monthly Payments]]*Table1[[#This Row],[Months on Book(age Loan)]]</f>
        <v>15062.533372504011</v>
      </c>
      <c r="R369" s="4">
        <v>2676.63</v>
      </c>
      <c r="S369" s="4">
        <v>0</v>
      </c>
      <c r="T369" s="2">
        <f ca="1">DATEDIF(Table1[[#This Row],[Issue Date]],TODAY(),"m")</f>
        <v>48</v>
      </c>
      <c r="U369" s="2">
        <f>Table1[[#This Row],[Total Payments Received]]+(Table1[[#This Row],[Loan Amount]]*'What-IF Analysis'!$B$8)-Table1[[#This Row],[Loan Amount]]</f>
        <v>-4493.3297773272707</v>
      </c>
    </row>
    <row r="370" spans="1:21" x14ac:dyDescent="0.3">
      <c r="A370" s="2" t="s">
        <v>780</v>
      </c>
      <c r="B370" s="1">
        <v>44693</v>
      </c>
      <c r="C370" s="2" t="s">
        <v>781</v>
      </c>
      <c r="D370" s="3" t="s">
        <v>51</v>
      </c>
      <c r="E370" s="4">
        <v>9782</v>
      </c>
      <c r="F370" s="9">
        <f>Table1[[#This Row],[Interest Rate]]/100</f>
        <v>0.214</v>
      </c>
      <c r="G370" s="2">
        <v>21.4</v>
      </c>
      <c r="H370" s="2">
        <v>36</v>
      </c>
      <c r="I370" s="3" t="s">
        <v>17</v>
      </c>
      <c r="J370" s="3" t="s">
        <v>55</v>
      </c>
      <c r="K370" s="3" t="s">
        <v>19</v>
      </c>
      <c r="L370" s="4">
        <v>49404</v>
      </c>
      <c r="M370" s="3" t="s">
        <v>27</v>
      </c>
      <c r="N370">
        <v>0.41</v>
      </c>
      <c r="O370">
        <v>0.51</v>
      </c>
      <c r="P370" s="8">
        <f>ABS(PMT(Table1[[#This Row],[Corrected Interested Rate]]/12,Table1[[#This Row],[Term (Months)]],-Table1[[#This Row],[Loan Amount]]))</f>
        <v>370.5495407073949</v>
      </c>
      <c r="Q370" s="8">
        <f ca="1">Table1[[#This Row],[Expected Monthly Payments]]*Table1[[#This Row],[Months on Book(age Loan)]]</f>
        <v>14821.981628295796</v>
      </c>
      <c r="R370" s="4">
        <v>11875.35</v>
      </c>
      <c r="S370" s="4">
        <v>0</v>
      </c>
      <c r="T370" s="2">
        <f ca="1">DATEDIF(Table1[[#This Row],[Issue Date]],TODAY(),"m")</f>
        <v>40</v>
      </c>
      <c r="U370" s="2">
        <f>Table1[[#This Row],[Total Payments Received]]+(Table1[[#This Row],[Loan Amount]]*'What-IF Analysis'!$B$8)-Table1[[#This Row],[Loan Amount]]</f>
        <v>4652.9685210776079</v>
      </c>
    </row>
    <row r="371" spans="1:21" x14ac:dyDescent="0.3">
      <c r="A371" s="2" t="s">
        <v>782</v>
      </c>
      <c r="B371" s="1">
        <v>45092</v>
      </c>
      <c r="C371" s="2" t="s">
        <v>783</v>
      </c>
      <c r="D371" s="3" t="s">
        <v>70</v>
      </c>
      <c r="E371" s="4">
        <v>18434</v>
      </c>
      <c r="F371" s="9">
        <f>Table1[[#This Row],[Interest Rate]]/100</f>
        <v>0.22600000000000001</v>
      </c>
      <c r="G371" s="2">
        <v>22.6</v>
      </c>
      <c r="H371" s="2">
        <v>36</v>
      </c>
      <c r="I371" s="3" t="s">
        <v>17</v>
      </c>
      <c r="J371" s="3" t="s">
        <v>55</v>
      </c>
      <c r="K371" s="3" t="s">
        <v>45</v>
      </c>
      <c r="L371" s="4">
        <v>146545</v>
      </c>
      <c r="M371" s="3" t="s">
        <v>31</v>
      </c>
      <c r="N371">
        <v>0.37</v>
      </c>
      <c r="O371">
        <v>0.61</v>
      </c>
      <c r="P371" s="8">
        <f>ABS(PMT(Table1[[#This Row],[Corrected Interested Rate]]/12,Table1[[#This Row],[Term (Months)]],-Table1[[#This Row],[Loan Amount]]))</f>
        <v>709.73756459504148</v>
      </c>
      <c r="Q371" s="8">
        <f ca="1">Table1[[#This Row],[Expected Monthly Payments]]*Table1[[#This Row],[Months on Book(age Loan)]]</f>
        <v>19162.91424406612</v>
      </c>
      <c r="R371" s="4">
        <v>22600.080000000002</v>
      </c>
      <c r="S371" s="4">
        <v>0</v>
      </c>
      <c r="T371" s="2">
        <f ca="1">DATEDIF(Table1[[#This Row],[Issue Date]],TODAY(),"m")</f>
        <v>27</v>
      </c>
      <c r="U371" s="2">
        <f>Table1[[#This Row],[Total Payments Received]]+(Table1[[#This Row],[Loan Amount]]*'What-IF Analysis'!$B$8)-Table1[[#This Row],[Loan Amount]]</f>
        <v>8989.6342647254787</v>
      </c>
    </row>
    <row r="372" spans="1:21" x14ac:dyDescent="0.3">
      <c r="A372" s="2" t="s">
        <v>784</v>
      </c>
      <c r="B372" s="1">
        <v>44356</v>
      </c>
      <c r="C372" s="2" t="s">
        <v>785</v>
      </c>
      <c r="D372" s="3" t="s">
        <v>44</v>
      </c>
      <c r="E372" s="4">
        <v>21017</v>
      </c>
      <c r="F372" s="9">
        <f>Table1[[#This Row],[Interest Rate]]/100</f>
        <v>0.155</v>
      </c>
      <c r="G372" s="2">
        <v>15.5</v>
      </c>
      <c r="H372" s="2">
        <v>36</v>
      </c>
      <c r="I372" s="3" t="s">
        <v>17</v>
      </c>
      <c r="J372" s="3" t="s">
        <v>71</v>
      </c>
      <c r="K372" s="3" t="s">
        <v>35</v>
      </c>
      <c r="L372" s="4">
        <v>55380</v>
      </c>
      <c r="M372" s="3" t="s">
        <v>31</v>
      </c>
      <c r="N372">
        <v>0.41</v>
      </c>
      <c r="O372">
        <v>0.64</v>
      </c>
      <c r="P372" s="8">
        <f>ABS(PMT(Table1[[#This Row],[Corrected Interested Rate]]/12,Table1[[#This Row],[Term (Months)]],-Table1[[#This Row],[Loan Amount]]))</f>
        <v>733.71778303507472</v>
      </c>
      <c r="Q372" s="8">
        <f ca="1">Table1[[#This Row],[Expected Monthly Payments]]*Table1[[#This Row],[Months on Book(age Loan)]]</f>
        <v>37419.606934788811</v>
      </c>
      <c r="R372" s="4">
        <v>24274.639999999999</v>
      </c>
      <c r="S372" s="4">
        <v>0</v>
      </c>
      <c r="T372" s="2">
        <f ca="1">DATEDIF(Table1[[#This Row],[Issue Date]],TODAY(),"m")</f>
        <v>51</v>
      </c>
      <c r="U372" s="2">
        <f>Table1[[#This Row],[Total Payments Received]]+(Table1[[#This Row],[Loan Amount]]*'What-IF Analysis'!$B$8)-Table1[[#This Row],[Loan Amount]]</f>
        <v>8757.0779940184075</v>
      </c>
    </row>
    <row r="373" spans="1:21" x14ac:dyDescent="0.3">
      <c r="A373" s="2" t="s">
        <v>786</v>
      </c>
      <c r="B373" s="1">
        <v>45048</v>
      </c>
      <c r="C373" s="2" t="s">
        <v>787</v>
      </c>
      <c r="D373" s="3" t="s">
        <v>51</v>
      </c>
      <c r="E373" s="4">
        <v>31707</v>
      </c>
      <c r="F373" s="9">
        <f>Table1[[#This Row],[Interest Rate]]/100</f>
        <v>9.9000000000000005E-2</v>
      </c>
      <c r="G373" s="2">
        <v>9.9</v>
      </c>
      <c r="H373" s="2">
        <v>60</v>
      </c>
      <c r="I373" s="3" t="s">
        <v>79</v>
      </c>
      <c r="J373" s="3" t="s">
        <v>55</v>
      </c>
      <c r="K373" s="3" t="s">
        <v>30</v>
      </c>
      <c r="L373" s="4">
        <v>121056</v>
      </c>
      <c r="M373" s="3" t="s">
        <v>20</v>
      </c>
      <c r="N373">
        <v>0.22</v>
      </c>
      <c r="O373">
        <v>0.68</v>
      </c>
      <c r="P373" s="8">
        <f>ABS(PMT(Table1[[#This Row],[Corrected Interested Rate]]/12,Table1[[#This Row],[Term (Months)]],-Table1[[#This Row],[Loan Amount]]))</f>
        <v>672.12099362471702</v>
      </c>
      <c r="Q373" s="8">
        <f ca="1">Table1[[#This Row],[Expected Monthly Payments]]*Table1[[#This Row],[Months on Book(age Loan)]]</f>
        <v>18819.387821492077</v>
      </c>
      <c r="R373" s="4">
        <v>11478.42</v>
      </c>
      <c r="S373" s="4">
        <v>11714.89</v>
      </c>
      <c r="T373" s="2">
        <f ca="1">DATEDIF(Table1[[#This Row],[Issue Date]],TODAY(),"m")</f>
        <v>28</v>
      </c>
      <c r="U373" s="2">
        <f>Table1[[#This Row],[Total Payments Received]]+(Table1[[#This Row],[Loan Amount]]*'What-IF Analysis'!$B$8)-Table1[[#This Row],[Loan Amount]]</f>
        <v>-11931.93059826133</v>
      </c>
    </row>
    <row r="374" spans="1:21" x14ac:dyDescent="0.3">
      <c r="A374" s="2" t="s">
        <v>788</v>
      </c>
      <c r="B374" s="1">
        <v>44886</v>
      </c>
      <c r="C374" s="2" t="s">
        <v>789</v>
      </c>
      <c r="D374" s="3" t="s">
        <v>23</v>
      </c>
      <c r="E374" s="4">
        <v>18343</v>
      </c>
      <c r="F374" s="9">
        <f>Table1[[#This Row],[Interest Rate]]/100</f>
        <v>7.2999999999999995E-2</v>
      </c>
      <c r="G374" s="2">
        <v>7.3</v>
      </c>
      <c r="H374" s="2">
        <v>60</v>
      </c>
      <c r="I374" s="3" t="s">
        <v>17</v>
      </c>
      <c r="J374" s="3" t="s">
        <v>82</v>
      </c>
      <c r="K374" s="3" t="s">
        <v>19</v>
      </c>
      <c r="L374" s="4">
        <v>49173</v>
      </c>
      <c r="M374" s="3" t="s">
        <v>31</v>
      </c>
      <c r="N374">
        <v>0.3</v>
      </c>
      <c r="O374">
        <v>0.61</v>
      </c>
      <c r="P374" s="8">
        <f>ABS(PMT(Table1[[#This Row],[Corrected Interested Rate]]/12,Table1[[#This Row],[Term (Months)]],-Table1[[#This Row],[Loan Amount]]))</f>
        <v>365.81527192618</v>
      </c>
      <c r="Q374" s="8">
        <f ca="1">Table1[[#This Row],[Expected Monthly Payments]]*Table1[[#This Row],[Months on Book(age Loan)]]</f>
        <v>12071.90397356394</v>
      </c>
      <c r="R374" s="4">
        <v>19682.04</v>
      </c>
      <c r="S374" s="4">
        <v>0</v>
      </c>
      <c r="T374" s="2">
        <f ca="1">DATEDIF(Table1[[#This Row],[Issue Date]],TODAY(),"m")</f>
        <v>33</v>
      </c>
      <c r="U374" s="2">
        <f>Table1[[#This Row],[Total Payments Received]]+(Table1[[#This Row],[Loan Amount]]*'What-IF Analysis'!$B$8)-Table1[[#This Row],[Loan Amount]]</f>
        <v>6138.782642826267</v>
      </c>
    </row>
    <row r="375" spans="1:21" x14ac:dyDescent="0.3">
      <c r="A375" s="2" t="s">
        <v>790</v>
      </c>
      <c r="B375" s="1">
        <v>44576</v>
      </c>
      <c r="C375" s="2" t="s">
        <v>791</v>
      </c>
      <c r="D375" s="3" t="s">
        <v>48</v>
      </c>
      <c r="E375" s="4">
        <v>39827</v>
      </c>
      <c r="F375" s="9">
        <f>Table1[[#This Row],[Interest Rate]]/100</f>
        <v>6.7000000000000004E-2</v>
      </c>
      <c r="G375" s="2">
        <v>6.7</v>
      </c>
      <c r="H375" s="2">
        <v>36</v>
      </c>
      <c r="I375" s="3" t="s">
        <v>24</v>
      </c>
      <c r="J375" s="3" t="s">
        <v>55</v>
      </c>
      <c r="K375" s="3" t="s">
        <v>45</v>
      </c>
      <c r="L375" s="4">
        <v>83027</v>
      </c>
      <c r="M375" s="3" t="s">
        <v>27</v>
      </c>
      <c r="N375">
        <v>0.42</v>
      </c>
      <c r="O375">
        <v>0.59</v>
      </c>
      <c r="P375" s="8">
        <f>ABS(PMT(Table1[[#This Row],[Corrected Interested Rate]]/12,Table1[[#This Row],[Term (Months)]],-Table1[[#This Row],[Loan Amount]]))</f>
        <v>1224.2866442924646</v>
      </c>
      <c r="Q375" s="8">
        <f ca="1">Table1[[#This Row],[Expected Monthly Payments]]*Table1[[#This Row],[Months on Book(age Loan)]]</f>
        <v>53868.612348868446</v>
      </c>
      <c r="R375" s="4">
        <v>3496.84</v>
      </c>
      <c r="S375" s="4">
        <v>0</v>
      </c>
      <c r="T375" s="2">
        <f ca="1">DATEDIF(Table1[[#This Row],[Issue Date]],TODAY(),"m")</f>
        <v>44</v>
      </c>
      <c r="U375" s="2">
        <f>Table1[[#This Row],[Total Payments Received]]+(Table1[[#This Row],[Loan Amount]]*'What-IF Analysis'!$B$8)-Table1[[#This Row],[Loan Amount]]</f>
        <v>-25908.781259562682</v>
      </c>
    </row>
    <row r="376" spans="1:21" x14ac:dyDescent="0.3">
      <c r="A376" s="2" t="s">
        <v>792</v>
      </c>
      <c r="B376" s="1">
        <v>45153</v>
      </c>
      <c r="C376" s="2" t="s">
        <v>793</v>
      </c>
      <c r="D376" s="3" t="s">
        <v>70</v>
      </c>
      <c r="E376" s="4">
        <v>6655</v>
      </c>
      <c r="F376" s="9">
        <f>Table1[[#This Row],[Interest Rate]]/100</f>
        <v>0.19399999999999998</v>
      </c>
      <c r="G376" s="2">
        <v>19.399999999999999</v>
      </c>
      <c r="H376" s="2">
        <v>36</v>
      </c>
      <c r="I376" s="3" t="s">
        <v>17</v>
      </c>
      <c r="J376" s="3" t="s">
        <v>25</v>
      </c>
      <c r="K376" s="3" t="s">
        <v>30</v>
      </c>
      <c r="L376" s="4">
        <v>53989</v>
      </c>
      <c r="M376" s="3" t="s">
        <v>31</v>
      </c>
      <c r="N376">
        <v>0.19</v>
      </c>
      <c r="O376">
        <v>0.93</v>
      </c>
      <c r="P376" s="8">
        <f>ABS(PMT(Table1[[#This Row],[Corrected Interested Rate]]/12,Table1[[#This Row],[Term (Months)]],-Table1[[#This Row],[Loan Amount]]))</f>
        <v>245.29380799380039</v>
      </c>
      <c r="Q376" s="8">
        <f ca="1">Table1[[#This Row],[Expected Monthly Payments]]*Table1[[#This Row],[Months on Book(age Loan)]]</f>
        <v>6132.34519984501</v>
      </c>
      <c r="R376" s="4">
        <v>7946.07</v>
      </c>
      <c r="S376" s="4">
        <v>0</v>
      </c>
      <c r="T376" s="2">
        <f ca="1">DATEDIF(Table1[[#This Row],[Issue Date]],TODAY(),"m")</f>
        <v>25</v>
      </c>
      <c r="U376" s="2">
        <f>Table1[[#This Row],[Total Payments Received]]+(Table1[[#This Row],[Loan Amount]]*'What-IF Analysis'!$B$8)-Table1[[#This Row],[Loan Amount]]</f>
        <v>3032.4583927388539</v>
      </c>
    </row>
    <row r="377" spans="1:21" x14ac:dyDescent="0.3">
      <c r="A377" s="2" t="s">
        <v>794</v>
      </c>
      <c r="B377" s="1">
        <v>44887</v>
      </c>
      <c r="C377" s="2" t="s">
        <v>795</v>
      </c>
      <c r="D377" s="3" t="s">
        <v>74</v>
      </c>
      <c r="E377" s="4">
        <v>16251</v>
      </c>
      <c r="F377" s="9">
        <f>Table1[[#This Row],[Interest Rate]]/100</f>
        <v>0.13400000000000001</v>
      </c>
      <c r="G377" s="2">
        <v>13.4</v>
      </c>
      <c r="H377" s="2">
        <v>36</v>
      </c>
      <c r="I377" s="3" t="s">
        <v>79</v>
      </c>
      <c r="J377" s="3" t="s">
        <v>18</v>
      </c>
      <c r="K377" s="3" t="s">
        <v>35</v>
      </c>
      <c r="L377" s="4">
        <v>138106</v>
      </c>
      <c r="M377" s="3" t="s">
        <v>27</v>
      </c>
      <c r="N377">
        <v>0.19</v>
      </c>
      <c r="O377">
        <v>0.91</v>
      </c>
      <c r="P377" s="8">
        <f>ABS(PMT(Table1[[#This Row],[Corrected Interested Rate]]/12,Table1[[#This Row],[Term (Months)]],-Table1[[#This Row],[Loan Amount]]))</f>
        <v>550.69665607765592</v>
      </c>
      <c r="Q377" s="8">
        <f ca="1">Table1[[#This Row],[Expected Monthly Payments]]*Table1[[#This Row],[Months on Book(age Loan)]]</f>
        <v>18172.989650562646</v>
      </c>
      <c r="R377" s="4">
        <v>4947.74</v>
      </c>
      <c r="S377" s="4">
        <v>1644.69</v>
      </c>
      <c r="T377" s="2">
        <f ca="1">DATEDIF(Table1[[#This Row],[Issue Date]],TODAY(),"m")</f>
        <v>33</v>
      </c>
      <c r="U377" s="2">
        <f>Table1[[#This Row],[Total Payments Received]]+(Table1[[#This Row],[Loan Amount]]*'What-IF Analysis'!$B$8)-Table1[[#This Row],[Loan Amount]]</f>
        <v>-7050.9229946808227</v>
      </c>
    </row>
    <row r="378" spans="1:21" x14ac:dyDescent="0.3">
      <c r="A378" s="2" t="s">
        <v>796</v>
      </c>
      <c r="B378" s="1">
        <v>45263</v>
      </c>
      <c r="C378" s="2" t="s">
        <v>797</v>
      </c>
      <c r="D378" s="3" t="s">
        <v>74</v>
      </c>
      <c r="E378" s="4">
        <v>1526</v>
      </c>
      <c r="F378" s="9">
        <f>Table1[[#This Row],[Interest Rate]]/100</f>
        <v>0.23100000000000001</v>
      </c>
      <c r="G378" s="2">
        <v>23.1</v>
      </c>
      <c r="H378" s="2">
        <v>60</v>
      </c>
      <c r="I378" s="3" t="s">
        <v>24</v>
      </c>
      <c r="J378" s="3" t="s">
        <v>25</v>
      </c>
      <c r="K378" s="3" t="s">
        <v>45</v>
      </c>
      <c r="L378" s="4">
        <v>54519</v>
      </c>
      <c r="M378" s="3" t="s">
        <v>27</v>
      </c>
      <c r="N378">
        <v>0.32</v>
      </c>
      <c r="O378">
        <v>0.52</v>
      </c>
      <c r="P378" s="8">
        <f>ABS(PMT(Table1[[#This Row],[Corrected Interested Rate]]/12,Table1[[#This Row],[Term (Months)]],-Table1[[#This Row],[Loan Amount]]))</f>
        <v>43.106378791275212</v>
      </c>
      <c r="Q378" s="8">
        <f ca="1">Table1[[#This Row],[Expected Monthly Payments]]*Table1[[#This Row],[Months on Book(age Loan)]]</f>
        <v>905.23395461677944</v>
      </c>
      <c r="R378" s="4">
        <v>543.33000000000004</v>
      </c>
      <c r="S378" s="4">
        <v>0</v>
      </c>
      <c r="T378" s="2">
        <f ca="1">DATEDIF(Table1[[#This Row],[Issue Date]],TODAY(),"m")</f>
        <v>21</v>
      </c>
      <c r="U378" s="2">
        <f>Table1[[#This Row],[Total Payments Received]]+(Table1[[#This Row],[Loan Amount]]*'What-IF Analysis'!$B$8)-Table1[[#This Row],[Loan Amount]]</f>
        <v>-583.36741738249566</v>
      </c>
    </row>
    <row r="379" spans="1:21" x14ac:dyDescent="0.3">
      <c r="A379" s="2" t="s">
        <v>798</v>
      </c>
      <c r="B379" s="1">
        <v>44481</v>
      </c>
      <c r="C379" s="2" t="s">
        <v>799</v>
      </c>
      <c r="D379" s="3" t="s">
        <v>54</v>
      </c>
      <c r="E379" s="4">
        <v>4224</v>
      </c>
      <c r="F379" s="9">
        <f>Table1[[#This Row],[Interest Rate]]/100</f>
        <v>0.19800000000000001</v>
      </c>
      <c r="G379" s="2">
        <v>19.8</v>
      </c>
      <c r="H379" s="2">
        <v>36</v>
      </c>
      <c r="I379" s="3" t="s">
        <v>17</v>
      </c>
      <c r="J379" s="3" t="s">
        <v>34</v>
      </c>
      <c r="K379" s="3" t="s">
        <v>45</v>
      </c>
      <c r="L379" s="4">
        <v>52439</v>
      </c>
      <c r="M379" s="3" t="s">
        <v>31</v>
      </c>
      <c r="N379">
        <v>0.31</v>
      </c>
      <c r="O379">
        <v>0.65</v>
      </c>
      <c r="P379" s="8">
        <f>ABS(PMT(Table1[[#This Row],[Corrected Interested Rate]]/12,Table1[[#This Row],[Term (Months)]],-Table1[[#This Row],[Loan Amount]]))</f>
        <v>156.54885924643617</v>
      </c>
      <c r="Q379" s="8">
        <f ca="1">Table1[[#This Row],[Expected Monthly Payments]]*Table1[[#This Row],[Months on Book(age Loan)]]</f>
        <v>7357.7963845824997</v>
      </c>
      <c r="R379" s="4">
        <v>5060.3500000000004</v>
      </c>
      <c r="S379" s="4">
        <v>0</v>
      </c>
      <c r="T379" s="2">
        <f ca="1">DATEDIF(Table1[[#This Row],[Issue Date]],TODAY(),"m")</f>
        <v>47</v>
      </c>
      <c r="U379" s="2">
        <f>Table1[[#This Row],[Total Payments Received]]+(Table1[[#This Row],[Loan Amount]]*'What-IF Analysis'!$B$8)-Table1[[#This Row],[Loan Amount]]</f>
        <v>1941.6279220028437</v>
      </c>
    </row>
    <row r="380" spans="1:21" x14ac:dyDescent="0.3">
      <c r="A380" s="2" t="s">
        <v>800</v>
      </c>
      <c r="B380" s="1">
        <v>44593</v>
      </c>
      <c r="C380" s="2" t="s">
        <v>801</v>
      </c>
      <c r="D380" s="3" t="s">
        <v>44</v>
      </c>
      <c r="E380" s="4">
        <v>12536</v>
      </c>
      <c r="F380" s="9">
        <f>Table1[[#This Row],[Interest Rate]]/100</f>
        <v>8.8000000000000009E-2</v>
      </c>
      <c r="G380" s="2">
        <v>8.8000000000000007</v>
      </c>
      <c r="H380" s="2">
        <v>36</v>
      </c>
      <c r="I380" s="3" t="s">
        <v>24</v>
      </c>
      <c r="J380" s="3" t="s">
        <v>71</v>
      </c>
      <c r="K380" s="3" t="s">
        <v>30</v>
      </c>
      <c r="L380" s="4">
        <v>148570</v>
      </c>
      <c r="M380" s="3" t="s">
        <v>27</v>
      </c>
      <c r="N380">
        <v>0.21</v>
      </c>
      <c r="O380">
        <v>0.68</v>
      </c>
      <c r="P380" s="8">
        <f>ABS(PMT(Table1[[#This Row],[Corrected Interested Rate]]/12,Table1[[#This Row],[Term (Months)]],-Table1[[#This Row],[Loan Amount]]))</f>
        <v>397.47559063494577</v>
      </c>
      <c r="Q380" s="8">
        <f ca="1">Table1[[#This Row],[Expected Monthly Payments]]*Table1[[#This Row],[Months on Book(age Loan)]]</f>
        <v>17091.450397302669</v>
      </c>
      <c r="R380" s="4">
        <v>4401.21</v>
      </c>
      <c r="S380" s="4">
        <v>0</v>
      </c>
      <c r="T380" s="2">
        <f ca="1">DATEDIF(Table1[[#This Row],[Issue Date]],TODAY(),"m")</f>
        <v>43</v>
      </c>
      <c r="U380" s="2">
        <f>Table1[[#This Row],[Total Payments Received]]+(Table1[[#This Row],[Loan Amount]]*'What-IF Analysis'!$B$8)-Table1[[#This Row],[Loan Amount]]</f>
        <v>-4854.5428337529265</v>
      </c>
    </row>
    <row r="381" spans="1:21" x14ac:dyDescent="0.3">
      <c r="A381" s="2" t="s">
        <v>802</v>
      </c>
      <c r="B381" s="1">
        <v>44208</v>
      </c>
      <c r="C381" s="2" t="s">
        <v>803</v>
      </c>
      <c r="D381" s="3" t="s">
        <v>48</v>
      </c>
      <c r="E381" s="4">
        <v>29541</v>
      </c>
      <c r="F381" s="9">
        <f>Table1[[#This Row],[Interest Rate]]/100</f>
        <v>0.17300000000000001</v>
      </c>
      <c r="G381" s="2">
        <v>17.3</v>
      </c>
      <c r="H381" s="2">
        <v>36</v>
      </c>
      <c r="I381" s="3" t="s">
        <v>17</v>
      </c>
      <c r="J381" s="3" t="s">
        <v>71</v>
      </c>
      <c r="K381" s="3" t="s">
        <v>45</v>
      </c>
      <c r="L381" s="4">
        <v>106949</v>
      </c>
      <c r="M381" s="3" t="s">
        <v>27</v>
      </c>
      <c r="N381">
        <v>0.22</v>
      </c>
      <c r="O381">
        <v>0.61</v>
      </c>
      <c r="P381" s="8">
        <f>ABS(PMT(Table1[[#This Row],[Corrected Interested Rate]]/12,Table1[[#This Row],[Term (Months)]],-Table1[[#This Row],[Loan Amount]]))</f>
        <v>1057.6331291486367</v>
      </c>
      <c r="Q381" s="8">
        <f ca="1">Table1[[#This Row],[Expected Monthly Payments]]*Table1[[#This Row],[Months on Book(age Loan)]]</f>
        <v>59227.455232323657</v>
      </c>
      <c r="R381" s="4">
        <v>34651.589999999997</v>
      </c>
      <c r="S381" s="4">
        <v>0</v>
      </c>
      <c r="T381" s="2">
        <f ca="1">DATEDIF(Table1[[#This Row],[Issue Date]],TODAY(),"m")</f>
        <v>56</v>
      </c>
      <c r="U381" s="2">
        <f>Table1[[#This Row],[Total Payments Received]]+(Table1[[#This Row],[Loan Amount]]*'What-IF Analysis'!$B$8)-Table1[[#This Row],[Loan Amount]]</f>
        <v>12840.470467302548</v>
      </c>
    </row>
    <row r="382" spans="1:21" x14ac:dyDescent="0.3">
      <c r="A382" s="2" t="s">
        <v>804</v>
      </c>
      <c r="B382" s="1">
        <v>44695</v>
      </c>
      <c r="C382" s="2" t="s">
        <v>805</v>
      </c>
      <c r="D382" s="3" t="s">
        <v>38</v>
      </c>
      <c r="E382" s="4">
        <v>14547</v>
      </c>
      <c r="F382" s="9">
        <f>Table1[[#This Row],[Interest Rate]]/100</f>
        <v>0.13699999999999998</v>
      </c>
      <c r="G382" s="2">
        <v>13.7</v>
      </c>
      <c r="H382" s="2">
        <v>60</v>
      </c>
      <c r="I382" s="3" t="s">
        <v>79</v>
      </c>
      <c r="J382" s="3" t="s">
        <v>39</v>
      </c>
      <c r="K382" s="3" t="s">
        <v>26</v>
      </c>
      <c r="L382" s="4">
        <v>44995</v>
      </c>
      <c r="M382" s="3" t="s">
        <v>20</v>
      </c>
      <c r="N382">
        <v>0.21</v>
      </c>
      <c r="O382">
        <v>0.78</v>
      </c>
      <c r="P382" s="8">
        <f>ABS(PMT(Table1[[#This Row],[Corrected Interested Rate]]/12,Table1[[#This Row],[Term (Months)]],-Table1[[#This Row],[Loan Amount]]))</f>
        <v>336.22499261649574</v>
      </c>
      <c r="Q382" s="8">
        <f ca="1">Table1[[#This Row],[Expected Monthly Payments]]*Table1[[#This Row],[Months on Book(age Loan)]]</f>
        <v>13448.999704659829</v>
      </c>
      <c r="R382" s="4">
        <v>5567.14</v>
      </c>
      <c r="S382" s="4">
        <v>1935.32</v>
      </c>
      <c r="T382" s="2">
        <f ca="1">DATEDIF(Table1[[#This Row],[Issue Date]],TODAY(),"m")</f>
        <v>40</v>
      </c>
      <c r="U382" s="2">
        <f>Table1[[#This Row],[Total Payments Received]]+(Table1[[#This Row],[Loan Amount]]*'What-IF Analysis'!$B$8)-Table1[[#This Row],[Loan Amount]]</f>
        <v>-5173.4021563978786</v>
      </c>
    </row>
    <row r="383" spans="1:21" x14ac:dyDescent="0.3">
      <c r="A383" s="2" t="s">
        <v>806</v>
      </c>
      <c r="B383" s="1">
        <v>44950</v>
      </c>
      <c r="C383" s="2" t="s">
        <v>807</v>
      </c>
      <c r="D383" s="3" t="s">
        <v>51</v>
      </c>
      <c r="E383" s="4">
        <v>35531</v>
      </c>
      <c r="F383" s="9">
        <f>Table1[[#This Row],[Interest Rate]]/100</f>
        <v>0.16500000000000001</v>
      </c>
      <c r="G383" s="2">
        <v>16.5</v>
      </c>
      <c r="H383" s="2">
        <v>36</v>
      </c>
      <c r="I383" s="3" t="s">
        <v>17</v>
      </c>
      <c r="J383" s="3" t="s">
        <v>71</v>
      </c>
      <c r="K383" s="3" t="s">
        <v>45</v>
      </c>
      <c r="L383" s="4">
        <v>53559</v>
      </c>
      <c r="M383" s="3" t="s">
        <v>20</v>
      </c>
      <c r="N383">
        <v>0.41</v>
      </c>
      <c r="O383">
        <v>0.79</v>
      </c>
      <c r="P383" s="8">
        <f>ABS(PMT(Table1[[#This Row],[Corrected Interested Rate]]/12,Table1[[#This Row],[Term (Months)]],-Table1[[#This Row],[Loan Amount]]))</f>
        <v>1257.953116384866</v>
      </c>
      <c r="Q383" s="8">
        <f ca="1">Table1[[#This Row],[Expected Monthly Payments]]*Table1[[#This Row],[Months on Book(age Loan)]]</f>
        <v>38996.546607930846</v>
      </c>
      <c r="R383" s="4">
        <v>41393.620000000003</v>
      </c>
      <c r="S383" s="4">
        <v>0</v>
      </c>
      <c r="T383" s="2">
        <f ca="1">DATEDIF(Table1[[#This Row],[Issue Date]],TODAY(),"m")</f>
        <v>31</v>
      </c>
      <c r="U383" s="2">
        <f>Table1[[#This Row],[Total Payments Received]]+(Table1[[#This Row],[Loan Amount]]*'What-IF Analysis'!$B$8)-Table1[[#This Row],[Loan Amount]]</f>
        <v>15159.880853854884</v>
      </c>
    </row>
    <row r="384" spans="1:21" x14ac:dyDescent="0.3">
      <c r="A384" s="2" t="s">
        <v>808</v>
      </c>
      <c r="B384" s="1">
        <v>44231</v>
      </c>
      <c r="C384" s="2" t="s">
        <v>809</v>
      </c>
      <c r="D384" s="3" t="s">
        <v>70</v>
      </c>
      <c r="E384" s="4">
        <v>9712</v>
      </c>
      <c r="F384" s="9">
        <f>Table1[[#This Row],[Interest Rate]]/100</f>
        <v>0.19800000000000001</v>
      </c>
      <c r="G384" s="2">
        <v>19.8</v>
      </c>
      <c r="H384" s="2">
        <v>60</v>
      </c>
      <c r="I384" s="3" t="s">
        <v>17</v>
      </c>
      <c r="J384" s="3" t="s">
        <v>55</v>
      </c>
      <c r="K384" s="3" t="s">
        <v>19</v>
      </c>
      <c r="L384" s="4">
        <v>140887</v>
      </c>
      <c r="M384" s="3" t="s">
        <v>20</v>
      </c>
      <c r="N384">
        <v>0.36</v>
      </c>
      <c r="O384">
        <v>0.88</v>
      </c>
      <c r="P384" s="8">
        <f>ABS(PMT(Table1[[#This Row],[Corrected Interested Rate]]/12,Table1[[#This Row],[Term (Months)]],-Table1[[#This Row],[Loan Amount]]))</f>
        <v>256.22901158476651</v>
      </c>
      <c r="Q384" s="8">
        <f ca="1">Table1[[#This Row],[Expected Monthly Payments]]*Table1[[#This Row],[Months on Book(age Loan)]]</f>
        <v>14092.595637162158</v>
      </c>
      <c r="R384" s="4">
        <v>11634.98</v>
      </c>
      <c r="S384" s="4">
        <v>0</v>
      </c>
      <c r="T384" s="2">
        <f ca="1">DATEDIF(Table1[[#This Row],[Issue Date]],TODAY(),"m")</f>
        <v>55</v>
      </c>
      <c r="U384" s="2">
        <f>Table1[[#This Row],[Total Payments Received]]+(Table1[[#This Row],[Loan Amount]]*'What-IF Analysis'!$B$8)-Table1[[#This Row],[Loan Amount]]</f>
        <v>4464.2818888474449</v>
      </c>
    </row>
    <row r="385" spans="1:21" x14ac:dyDescent="0.3">
      <c r="A385" s="2" t="s">
        <v>810</v>
      </c>
      <c r="B385" s="1">
        <v>44923</v>
      </c>
      <c r="C385" s="2" t="s">
        <v>811</v>
      </c>
      <c r="D385" s="3" t="s">
        <v>23</v>
      </c>
      <c r="E385" s="4">
        <v>39565</v>
      </c>
      <c r="F385" s="9">
        <f>Table1[[#This Row],[Interest Rate]]/100</f>
        <v>0.21100000000000002</v>
      </c>
      <c r="G385" s="2">
        <v>21.1</v>
      </c>
      <c r="H385" s="2">
        <v>60</v>
      </c>
      <c r="I385" s="3" t="s">
        <v>24</v>
      </c>
      <c r="J385" s="3" t="s">
        <v>55</v>
      </c>
      <c r="K385" s="3" t="s">
        <v>30</v>
      </c>
      <c r="L385" s="4">
        <v>119049</v>
      </c>
      <c r="M385" s="3" t="s">
        <v>31</v>
      </c>
      <c r="N385">
        <v>0.43</v>
      </c>
      <c r="O385">
        <v>0.83</v>
      </c>
      <c r="P385" s="8">
        <f>ABS(PMT(Table1[[#This Row],[Corrected Interested Rate]]/12,Table1[[#This Row],[Term (Months)]],-Table1[[#This Row],[Loan Amount]]))</f>
        <v>1072.5930146634369</v>
      </c>
      <c r="Q385" s="8">
        <f ca="1">Table1[[#This Row],[Expected Monthly Payments]]*Table1[[#This Row],[Months on Book(age Loan)]]</f>
        <v>34322.97646922998</v>
      </c>
      <c r="R385" s="4">
        <v>16632.71</v>
      </c>
      <c r="S385" s="4">
        <v>0</v>
      </c>
      <c r="T385" s="2">
        <f ca="1">DATEDIF(Table1[[#This Row],[Issue Date]],TODAY(),"m")</f>
        <v>32</v>
      </c>
      <c r="U385" s="2">
        <f>Table1[[#This Row],[Total Payments Received]]+(Table1[[#This Row],[Loan Amount]]*'What-IF Analysis'!$B$8)-Table1[[#This Row],[Loan Amount]]</f>
        <v>-12579.467797338428</v>
      </c>
    </row>
    <row r="386" spans="1:21" x14ac:dyDescent="0.3">
      <c r="A386" s="2" t="s">
        <v>812</v>
      </c>
      <c r="B386" s="1">
        <v>45045</v>
      </c>
      <c r="C386" s="2" t="s">
        <v>813</v>
      </c>
      <c r="D386" s="3" t="s">
        <v>44</v>
      </c>
      <c r="E386" s="4">
        <v>10208</v>
      </c>
      <c r="F386" s="9">
        <f>Table1[[#This Row],[Interest Rate]]/100</f>
        <v>0.21899999999999997</v>
      </c>
      <c r="G386" s="2">
        <v>21.9</v>
      </c>
      <c r="H386" s="2">
        <v>60</v>
      </c>
      <c r="I386" s="3" t="s">
        <v>24</v>
      </c>
      <c r="J386" s="3" t="s">
        <v>25</v>
      </c>
      <c r="K386" s="3" t="s">
        <v>19</v>
      </c>
      <c r="L386" s="4">
        <v>35021</v>
      </c>
      <c r="M386" s="3" t="s">
        <v>20</v>
      </c>
      <c r="N386">
        <v>0.49</v>
      </c>
      <c r="O386">
        <v>0.74</v>
      </c>
      <c r="P386" s="8">
        <f>ABS(PMT(Table1[[#This Row],[Corrected Interested Rate]]/12,Table1[[#This Row],[Term (Months)]],-Table1[[#This Row],[Loan Amount]]))</f>
        <v>281.35376722121896</v>
      </c>
      <c r="Q386" s="8">
        <f ca="1">Table1[[#This Row],[Expected Monthly Payments]]*Table1[[#This Row],[Months on Book(age Loan)]]</f>
        <v>7877.9054821941309</v>
      </c>
      <c r="R386" s="4">
        <v>703.21</v>
      </c>
      <c r="S386" s="4">
        <v>0</v>
      </c>
      <c r="T386" s="2">
        <f ca="1">DATEDIF(Table1[[#This Row],[Issue Date]],TODAY(),"m")</f>
        <v>28</v>
      </c>
      <c r="U386" s="2">
        <f>Table1[[#This Row],[Total Payments Received]]+(Table1[[#This Row],[Loan Amount]]*'What-IF Analysis'!$B$8)-Table1[[#This Row],[Loan Amount]]</f>
        <v>-6833.701688493129</v>
      </c>
    </row>
    <row r="387" spans="1:21" x14ac:dyDescent="0.3">
      <c r="A387" s="2" t="s">
        <v>814</v>
      </c>
      <c r="B387" s="1">
        <v>44286</v>
      </c>
      <c r="C387" s="2" t="s">
        <v>815</v>
      </c>
      <c r="D387" s="3" t="s">
        <v>23</v>
      </c>
      <c r="E387" s="4">
        <v>6109</v>
      </c>
      <c r="F387" s="9">
        <f>Table1[[#This Row],[Interest Rate]]/100</f>
        <v>0.10099999999999999</v>
      </c>
      <c r="G387" s="2">
        <v>10.1</v>
      </c>
      <c r="H387" s="2">
        <v>60</v>
      </c>
      <c r="I387" s="3" t="s">
        <v>17</v>
      </c>
      <c r="J387" s="3" t="s">
        <v>25</v>
      </c>
      <c r="K387" s="3" t="s">
        <v>35</v>
      </c>
      <c r="L387" s="4">
        <v>128000</v>
      </c>
      <c r="M387" s="3" t="s">
        <v>27</v>
      </c>
      <c r="N387">
        <v>0.28999999999999998</v>
      </c>
      <c r="O387">
        <v>0.79</v>
      </c>
      <c r="P387" s="8">
        <f>ABS(PMT(Table1[[#This Row],[Corrected Interested Rate]]/12,Table1[[#This Row],[Term (Months)]],-Table1[[#This Row],[Loan Amount]]))</f>
        <v>130.09898813313069</v>
      </c>
      <c r="Q387" s="8">
        <f ca="1">Table1[[#This Row],[Expected Monthly Payments]]*Table1[[#This Row],[Months on Book(age Loan)]]</f>
        <v>6895.2463710559268</v>
      </c>
      <c r="R387" s="4">
        <v>6726.01</v>
      </c>
      <c r="S387" s="4">
        <v>0</v>
      </c>
      <c r="T387" s="2">
        <f ca="1">DATEDIF(Table1[[#This Row],[Issue Date]],TODAY(),"m")</f>
        <v>53</v>
      </c>
      <c r="U387" s="2">
        <f>Table1[[#This Row],[Total Payments Received]]+(Table1[[#This Row],[Loan Amount]]*'What-IF Analysis'!$B$8)-Table1[[#This Row],[Loan Amount]]</f>
        <v>2215.5286613436001</v>
      </c>
    </row>
    <row r="388" spans="1:21" x14ac:dyDescent="0.3">
      <c r="A388" s="2" t="s">
        <v>816</v>
      </c>
      <c r="B388" s="1">
        <v>44972</v>
      </c>
      <c r="C388" s="2" t="s">
        <v>817</v>
      </c>
      <c r="D388" s="3" t="s">
        <v>38</v>
      </c>
      <c r="E388" s="4">
        <v>36201</v>
      </c>
      <c r="F388" s="9">
        <f>Table1[[#This Row],[Interest Rate]]/100</f>
        <v>5.5999999999999994E-2</v>
      </c>
      <c r="G388" s="2">
        <v>5.6</v>
      </c>
      <c r="H388" s="2">
        <v>60</v>
      </c>
      <c r="I388" s="3" t="s">
        <v>24</v>
      </c>
      <c r="J388" s="3" t="s">
        <v>55</v>
      </c>
      <c r="K388" s="3" t="s">
        <v>19</v>
      </c>
      <c r="L388" s="4">
        <v>51119</v>
      </c>
      <c r="M388" s="3" t="s">
        <v>31</v>
      </c>
      <c r="N388">
        <v>0.13</v>
      </c>
      <c r="O388">
        <v>0.62</v>
      </c>
      <c r="P388" s="8">
        <f>ABS(PMT(Table1[[#This Row],[Corrected Interested Rate]]/12,Table1[[#This Row],[Term (Months)]],-Table1[[#This Row],[Loan Amount]]))</f>
        <v>693.15333630483644</v>
      </c>
      <c r="Q388" s="8">
        <f ca="1">Table1[[#This Row],[Expected Monthly Payments]]*Table1[[#This Row],[Months on Book(age Loan)]]</f>
        <v>21487.75342544993</v>
      </c>
      <c r="R388" s="4">
        <v>9484.2000000000007</v>
      </c>
      <c r="S388" s="4">
        <v>0</v>
      </c>
      <c r="T388" s="2">
        <f ca="1">DATEDIF(Table1[[#This Row],[Issue Date]],TODAY(),"m")</f>
        <v>31</v>
      </c>
      <c r="U388" s="2">
        <f>Table1[[#This Row],[Total Payments Received]]+(Table1[[#This Row],[Loan Amount]]*'What-IF Analysis'!$B$8)-Table1[[#This Row],[Loan Amount]]</f>
        <v>-17244.222809085011</v>
      </c>
    </row>
    <row r="389" spans="1:21" x14ac:dyDescent="0.3">
      <c r="A389" s="2" t="s">
        <v>818</v>
      </c>
      <c r="B389" s="1">
        <v>44801</v>
      </c>
      <c r="C389" s="2" t="s">
        <v>819</v>
      </c>
      <c r="D389" s="3" t="s">
        <v>54</v>
      </c>
      <c r="E389" s="4">
        <v>17967</v>
      </c>
      <c r="F389" s="9">
        <f>Table1[[#This Row],[Interest Rate]]/100</f>
        <v>0.19800000000000001</v>
      </c>
      <c r="G389" s="2">
        <v>19.8</v>
      </c>
      <c r="H389" s="2">
        <v>60</v>
      </c>
      <c r="I389" s="3" t="s">
        <v>17</v>
      </c>
      <c r="J389" s="3" t="s">
        <v>55</v>
      </c>
      <c r="K389" s="3" t="s">
        <v>26</v>
      </c>
      <c r="L389" s="4">
        <v>81539</v>
      </c>
      <c r="M389" s="3" t="s">
        <v>31</v>
      </c>
      <c r="N389">
        <v>0.12</v>
      </c>
      <c r="O389">
        <v>0.77</v>
      </c>
      <c r="P389" s="8">
        <f>ABS(PMT(Table1[[#This Row],[Corrected Interested Rate]]/12,Table1[[#This Row],[Term (Months)]],-Table1[[#This Row],[Loan Amount]]))</f>
        <v>474.01839488709845</v>
      </c>
      <c r="Q389" s="8">
        <f ca="1">Table1[[#This Row],[Expected Monthly Payments]]*Table1[[#This Row],[Months on Book(age Loan)]]</f>
        <v>17064.662215935543</v>
      </c>
      <c r="R389" s="4">
        <v>21524.47</v>
      </c>
      <c r="S389" s="4">
        <v>0</v>
      </c>
      <c r="T389" s="2">
        <f ca="1">DATEDIF(Table1[[#This Row],[Issue Date]],TODAY(),"m")</f>
        <v>36</v>
      </c>
      <c r="U389" s="2">
        <f>Table1[[#This Row],[Total Payments Received]]+(Table1[[#This Row],[Loan Amount]]*'What-IF Analysis'!$B$8)-Table1[[#This Row],[Loan Amount]]</f>
        <v>8258.8261611328344</v>
      </c>
    </row>
    <row r="390" spans="1:21" x14ac:dyDescent="0.3">
      <c r="A390" s="2" t="s">
        <v>820</v>
      </c>
      <c r="B390" s="1">
        <v>45166</v>
      </c>
      <c r="C390" s="2" t="s">
        <v>821</v>
      </c>
      <c r="D390" s="3" t="s">
        <v>38</v>
      </c>
      <c r="E390" s="4">
        <v>30759</v>
      </c>
      <c r="F390" s="9">
        <f>Table1[[#This Row],[Interest Rate]]/100</f>
        <v>7.0999999999999994E-2</v>
      </c>
      <c r="G390" s="2">
        <v>7.1</v>
      </c>
      <c r="H390" s="2">
        <v>36</v>
      </c>
      <c r="I390" s="3" t="s">
        <v>17</v>
      </c>
      <c r="J390" s="3" t="s">
        <v>39</v>
      </c>
      <c r="K390" s="3" t="s">
        <v>26</v>
      </c>
      <c r="L390" s="4">
        <v>124835</v>
      </c>
      <c r="M390" s="3" t="s">
        <v>31</v>
      </c>
      <c r="N390">
        <v>0.22</v>
      </c>
      <c r="O390">
        <v>0.72</v>
      </c>
      <c r="P390" s="8">
        <f>ABS(PMT(Table1[[#This Row],[Corrected Interested Rate]]/12,Table1[[#This Row],[Term (Months)]],-Table1[[#This Row],[Loan Amount]]))</f>
        <v>951.15560421414204</v>
      </c>
      <c r="Q390" s="8">
        <f ca="1">Table1[[#This Row],[Expected Monthly Payments]]*Table1[[#This Row],[Months on Book(age Loan)]]</f>
        <v>22827.73450113941</v>
      </c>
      <c r="R390" s="4">
        <v>32942.89</v>
      </c>
      <c r="S390" s="4">
        <v>0</v>
      </c>
      <c r="T390" s="2">
        <f ca="1">DATEDIF(Table1[[#This Row],[Issue Date]],TODAY(),"m")</f>
        <v>24</v>
      </c>
      <c r="U390" s="2">
        <f>Table1[[#This Row],[Total Payments Received]]+(Table1[[#This Row],[Loan Amount]]*'What-IF Analysis'!$B$8)-Table1[[#This Row],[Loan Amount]]</f>
        <v>10232.479868107352</v>
      </c>
    </row>
    <row r="391" spans="1:21" x14ac:dyDescent="0.3">
      <c r="A391" s="2" t="s">
        <v>822</v>
      </c>
      <c r="B391" s="1">
        <v>45218</v>
      </c>
      <c r="C391" s="2" t="s">
        <v>823</v>
      </c>
      <c r="D391" s="3" t="s">
        <v>63</v>
      </c>
      <c r="E391" s="4">
        <v>21172</v>
      </c>
      <c r="F391" s="9">
        <f>Table1[[#This Row],[Interest Rate]]/100</f>
        <v>0.113</v>
      </c>
      <c r="G391" s="2">
        <v>11.3</v>
      </c>
      <c r="H391" s="2">
        <v>36</v>
      </c>
      <c r="I391" s="3" t="s">
        <v>24</v>
      </c>
      <c r="J391" s="3" t="s">
        <v>18</v>
      </c>
      <c r="K391" s="3" t="s">
        <v>19</v>
      </c>
      <c r="L391" s="4">
        <v>69350</v>
      </c>
      <c r="M391" s="3" t="s">
        <v>31</v>
      </c>
      <c r="N391">
        <v>0.47</v>
      </c>
      <c r="O391">
        <v>0.56000000000000005</v>
      </c>
      <c r="P391" s="8">
        <f>ABS(PMT(Table1[[#This Row],[Corrected Interested Rate]]/12,Table1[[#This Row],[Term (Months)]],-Table1[[#This Row],[Loan Amount]]))</f>
        <v>696.15587410270291</v>
      </c>
      <c r="Q391" s="8">
        <f ca="1">Table1[[#This Row],[Expected Monthly Payments]]*Table1[[#This Row],[Months on Book(age Loan)]]</f>
        <v>15315.429230259464</v>
      </c>
      <c r="R391" s="4">
        <v>4850.0600000000004</v>
      </c>
      <c r="S391" s="4">
        <v>0</v>
      </c>
      <c r="T391" s="2">
        <f ca="1">DATEDIF(Table1[[#This Row],[Issue Date]],TODAY(),"m")</f>
        <v>22</v>
      </c>
      <c r="U391" s="2">
        <f>Table1[[#This Row],[Total Payments Received]]+(Table1[[#This Row],[Loan Amount]]*'What-IF Analysis'!$B$8)-Table1[[#This Row],[Loan Amount]]</f>
        <v>-10781.943748900521</v>
      </c>
    </row>
    <row r="392" spans="1:21" x14ac:dyDescent="0.3">
      <c r="A392" s="2" t="s">
        <v>824</v>
      </c>
      <c r="B392" s="1">
        <v>44614</v>
      </c>
      <c r="C392" s="2" t="s">
        <v>825</v>
      </c>
      <c r="D392" s="3" t="s">
        <v>16</v>
      </c>
      <c r="E392" s="4">
        <v>37935</v>
      </c>
      <c r="F392" s="9">
        <f>Table1[[#This Row],[Interest Rate]]/100</f>
        <v>5.0999999999999997E-2</v>
      </c>
      <c r="G392" s="2">
        <v>5.0999999999999996</v>
      </c>
      <c r="H392" s="2">
        <v>36</v>
      </c>
      <c r="I392" s="3" t="s">
        <v>17</v>
      </c>
      <c r="J392" s="3" t="s">
        <v>55</v>
      </c>
      <c r="K392" s="3" t="s">
        <v>35</v>
      </c>
      <c r="L392" s="4">
        <v>76223</v>
      </c>
      <c r="M392" s="3" t="s">
        <v>27</v>
      </c>
      <c r="N392">
        <v>0.31</v>
      </c>
      <c r="O392">
        <v>0.61</v>
      </c>
      <c r="P392" s="8">
        <f>ABS(PMT(Table1[[#This Row],[Corrected Interested Rate]]/12,Table1[[#This Row],[Term (Months)]],-Table1[[#This Row],[Loan Amount]]))</f>
        <v>1138.6499615278722</v>
      </c>
      <c r="Q392" s="8">
        <f ca="1">Table1[[#This Row],[Expected Monthly Payments]]*Table1[[#This Row],[Months on Book(age Loan)]]</f>
        <v>47823.29838417063</v>
      </c>
      <c r="R392" s="4">
        <v>39869.68</v>
      </c>
      <c r="S392" s="4">
        <v>0</v>
      </c>
      <c r="T392" s="2">
        <f ca="1">DATEDIF(Table1[[#This Row],[Issue Date]],TODAY(),"m")</f>
        <v>42</v>
      </c>
      <c r="U392" s="2">
        <f>Table1[[#This Row],[Total Payments Received]]+(Table1[[#This Row],[Loan Amount]]*'What-IF Analysis'!$B$8)-Table1[[#This Row],[Loan Amount]]</f>
        <v>11860.986337873546</v>
      </c>
    </row>
    <row r="393" spans="1:21" x14ac:dyDescent="0.3">
      <c r="A393" s="2" t="s">
        <v>826</v>
      </c>
      <c r="B393" s="1">
        <v>44311</v>
      </c>
      <c r="C393" s="2" t="s">
        <v>827</v>
      </c>
      <c r="D393" s="3" t="s">
        <v>70</v>
      </c>
      <c r="E393" s="4">
        <v>27589</v>
      </c>
      <c r="F393" s="9">
        <f>Table1[[#This Row],[Interest Rate]]/100</f>
        <v>0.18600000000000003</v>
      </c>
      <c r="G393" s="2">
        <v>18.600000000000001</v>
      </c>
      <c r="H393" s="2">
        <v>60</v>
      </c>
      <c r="I393" s="3" t="s">
        <v>17</v>
      </c>
      <c r="J393" s="3" t="s">
        <v>18</v>
      </c>
      <c r="K393" s="3" t="s">
        <v>45</v>
      </c>
      <c r="L393" s="4">
        <v>55517</v>
      </c>
      <c r="M393" s="3" t="s">
        <v>27</v>
      </c>
      <c r="N393">
        <v>0.21</v>
      </c>
      <c r="O393">
        <v>0.63</v>
      </c>
      <c r="P393" s="8">
        <f>ABS(PMT(Table1[[#This Row],[Corrected Interested Rate]]/12,Table1[[#This Row],[Term (Months)]],-Table1[[#This Row],[Loan Amount]]))</f>
        <v>709.61537245808279</v>
      </c>
      <c r="Q393" s="8">
        <f ca="1">Table1[[#This Row],[Expected Monthly Payments]]*Table1[[#This Row],[Months on Book(age Loan)]]</f>
        <v>36899.999367820303</v>
      </c>
      <c r="R393" s="4">
        <v>32720.55</v>
      </c>
      <c r="S393" s="4">
        <v>0</v>
      </c>
      <c r="T393" s="2">
        <f ca="1">DATEDIF(Table1[[#This Row],[Issue Date]],TODAY(),"m")</f>
        <v>52</v>
      </c>
      <c r="U393" s="2">
        <f>Table1[[#This Row],[Total Payments Received]]+(Table1[[#This Row],[Loan Amount]]*'What-IF Analysis'!$B$8)-Table1[[#This Row],[Loan Amount]]</f>
        <v>12350.658094255785</v>
      </c>
    </row>
    <row r="394" spans="1:21" x14ac:dyDescent="0.3">
      <c r="A394" s="2" t="s">
        <v>828</v>
      </c>
      <c r="B394" s="1">
        <v>44813</v>
      </c>
      <c r="C394" s="2" t="s">
        <v>829</v>
      </c>
      <c r="D394" s="3" t="s">
        <v>16</v>
      </c>
      <c r="E394" s="4">
        <v>31015</v>
      </c>
      <c r="F394" s="9">
        <f>Table1[[#This Row],[Interest Rate]]/100</f>
        <v>8.3000000000000004E-2</v>
      </c>
      <c r="G394" s="2">
        <v>8.3000000000000007</v>
      </c>
      <c r="H394" s="2">
        <v>36</v>
      </c>
      <c r="I394" s="3" t="s">
        <v>24</v>
      </c>
      <c r="J394" s="3" t="s">
        <v>82</v>
      </c>
      <c r="K394" s="3" t="s">
        <v>26</v>
      </c>
      <c r="L394" s="4">
        <v>108653</v>
      </c>
      <c r="M394" s="3" t="s">
        <v>20</v>
      </c>
      <c r="N394">
        <v>0.26</v>
      </c>
      <c r="O394">
        <v>0.92</v>
      </c>
      <c r="P394" s="8">
        <f>ABS(PMT(Table1[[#This Row],[Corrected Interested Rate]]/12,Table1[[#This Row],[Term (Months)]],-Table1[[#This Row],[Loan Amount]]))</f>
        <v>976.19544296844583</v>
      </c>
      <c r="Q394" s="8">
        <f ca="1">Table1[[#This Row],[Expected Monthly Payments]]*Table1[[#This Row],[Months on Book(age Loan)]]</f>
        <v>35143.035946864053</v>
      </c>
      <c r="R394" s="4">
        <v>5879.4</v>
      </c>
      <c r="S394" s="4">
        <v>0</v>
      </c>
      <c r="T394" s="2">
        <f ca="1">DATEDIF(Table1[[#This Row],[Issue Date]],TODAY(),"m")</f>
        <v>36</v>
      </c>
      <c r="U394" s="2">
        <f>Table1[[#This Row],[Total Payments Received]]+(Table1[[#This Row],[Loan Amount]]*'What-IF Analysis'!$B$8)-Table1[[#This Row],[Loan Amount]]</f>
        <v>-17020.023591165205</v>
      </c>
    </row>
    <row r="395" spans="1:21" x14ac:dyDescent="0.3">
      <c r="A395" s="2" t="s">
        <v>830</v>
      </c>
      <c r="B395" s="1">
        <v>45022</v>
      </c>
      <c r="C395" s="2" t="s">
        <v>831</v>
      </c>
      <c r="D395" s="3" t="s">
        <v>38</v>
      </c>
      <c r="E395" s="4">
        <v>30009</v>
      </c>
      <c r="F395" s="9">
        <f>Table1[[#This Row],[Interest Rate]]/100</f>
        <v>0.18100000000000002</v>
      </c>
      <c r="G395" s="2">
        <v>18.100000000000001</v>
      </c>
      <c r="H395" s="2">
        <v>60</v>
      </c>
      <c r="I395" s="3" t="s">
        <v>17</v>
      </c>
      <c r="J395" s="3" t="s">
        <v>18</v>
      </c>
      <c r="K395" s="3" t="s">
        <v>19</v>
      </c>
      <c r="L395" s="4">
        <v>52250</v>
      </c>
      <c r="M395" s="3" t="s">
        <v>31</v>
      </c>
      <c r="N395">
        <v>0.34</v>
      </c>
      <c r="O395">
        <v>0.6</v>
      </c>
      <c r="P395" s="8">
        <f>ABS(PMT(Table1[[#This Row],[Corrected Interested Rate]]/12,Table1[[#This Row],[Term (Months)]],-Table1[[#This Row],[Loan Amount]]))</f>
        <v>763.66478817657401</v>
      </c>
      <c r="Q395" s="8">
        <f ca="1">Table1[[#This Row],[Expected Monthly Payments]]*Table1[[#This Row],[Months on Book(age Loan)]]</f>
        <v>22146.278857120647</v>
      </c>
      <c r="R395" s="4">
        <v>35440.629999999997</v>
      </c>
      <c r="S395" s="4">
        <v>0</v>
      </c>
      <c r="T395" s="2">
        <f ca="1">DATEDIF(Table1[[#This Row],[Issue Date]],TODAY(),"m")</f>
        <v>29</v>
      </c>
      <c r="U395" s="2">
        <f>Table1[[#This Row],[Total Payments Received]]+(Table1[[#This Row],[Loan Amount]]*'What-IF Analysis'!$B$8)-Table1[[#This Row],[Loan Amount]]</f>
        <v>13283.970237069909</v>
      </c>
    </row>
    <row r="396" spans="1:21" x14ac:dyDescent="0.3">
      <c r="A396" s="2" t="s">
        <v>832</v>
      </c>
      <c r="B396" s="1">
        <v>44609</v>
      </c>
      <c r="C396" s="2" t="s">
        <v>833</v>
      </c>
      <c r="D396" s="3" t="s">
        <v>54</v>
      </c>
      <c r="E396" s="4">
        <v>18773</v>
      </c>
      <c r="F396" s="9">
        <f>Table1[[#This Row],[Interest Rate]]/100</f>
        <v>0.248</v>
      </c>
      <c r="G396" s="2">
        <v>24.8</v>
      </c>
      <c r="H396" s="2">
        <v>60</v>
      </c>
      <c r="I396" s="3" t="s">
        <v>24</v>
      </c>
      <c r="J396" s="3" t="s">
        <v>25</v>
      </c>
      <c r="K396" s="3" t="s">
        <v>19</v>
      </c>
      <c r="L396" s="4">
        <v>114486</v>
      </c>
      <c r="M396" s="3" t="s">
        <v>20</v>
      </c>
      <c r="N396">
        <v>0.36</v>
      </c>
      <c r="O396">
        <v>0.63</v>
      </c>
      <c r="P396" s="8">
        <f>ABS(PMT(Table1[[#This Row],[Corrected Interested Rate]]/12,Table1[[#This Row],[Term (Months)]],-Table1[[#This Row],[Loan Amount]]))</f>
        <v>548.81338117329312</v>
      </c>
      <c r="Q396" s="8">
        <f ca="1">Table1[[#This Row],[Expected Monthly Payments]]*Table1[[#This Row],[Months on Book(age Loan)]]</f>
        <v>23598.975390451604</v>
      </c>
      <c r="R396" s="4">
        <v>4751.47</v>
      </c>
      <c r="S396" s="4">
        <v>0</v>
      </c>
      <c r="T396" s="2">
        <f ca="1">DATEDIF(Table1[[#This Row],[Issue Date]],TODAY(),"m")</f>
        <v>43</v>
      </c>
      <c r="U396" s="2">
        <f>Table1[[#This Row],[Total Payments Received]]+(Table1[[#This Row],[Loan Amount]]*'What-IF Analysis'!$B$8)-Table1[[#This Row],[Loan Amount]]</f>
        <v>-9109.2709020456023</v>
      </c>
    </row>
    <row r="397" spans="1:21" x14ac:dyDescent="0.3">
      <c r="A397" s="2" t="s">
        <v>834</v>
      </c>
      <c r="B397" s="1">
        <v>44925</v>
      </c>
      <c r="C397" s="2" t="s">
        <v>835</v>
      </c>
      <c r="D397" s="3" t="s">
        <v>54</v>
      </c>
      <c r="E397" s="4">
        <v>27143</v>
      </c>
      <c r="F397" s="9">
        <f>Table1[[#This Row],[Interest Rate]]/100</f>
        <v>6.5000000000000002E-2</v>
      </c>
      <c r="G397" s="2">
        <v>6.5</v>
      </c>
      <c r="H397" s="2">
        <v>60</v>
      </c>
      <c r="I397" s="3" t="s">
        <v>17</v>
      </c>
      <c r="J397" s="3" t="s">
        <v>18</v>
      </c>
      <c r="K397" s="3" t="s">
        <v>19</v>
      </c>
      <c r="L397" s="4">
        <v>112895</v>
      </c>
      <c r="M397" s="3" t="s">
        <v>27</v>
      </c>
      <c r="N397">
        <v>0.16</v>
      </c>
      <c r="O397">
        <v>0.67</v>
      </c>
      <c r="P397" s="8">
        <f>ABS(PMT(Table1[[#This Row],[Corrected Interested Rate]]/12,Table1[[#This Row],[Term (Months)]],-Table1[[#This Row],[Loan Amount]]))</f>
        <v>531.08396110094884</v>
      </c>
      <c r="Q397" s="8">
        <f ca="1">Table1[[#This Row],[Expected Monthly Payments]]*Table1[[#This Row],[Months on Book(age Loan)]]</f>
        <v>16994.686755230363</v>
      </c>
      <c r="R397" s="4">
        <v>28907.3</v>
      </c>
      <c r="S397" s="4">
        <v>0</v>
      </c>
      <c r="T397" s="2">
        <f ca="1">DATEDIF(Table1[[#This Row],[Issue Date]],TODAY(),"m")</f>
        <v>32</v>
      </c>
      <c r="U397" s="2">
        <f>Table1[[#This Row],[Total Payments Received]]+(Table1[[#This Row],[Loan Amount]]*'What-IF Analysis'!$B$8)-Table1[[#This Row],[Loan Amount]]</f>
        <v>8866.7049803321861</v>
      </c>
    </row>
    <row r="398" spans="1:21" x14ac:dyDescent="0.3">
      <c r="A398" s="2" t="s">
        <v>836</v>
      </c>
      <c r="B398" s="1">
        <v>45217</v>
      </c>
      <c r="C398" s="2" t="s">
        <v>837</v>
      </c>
      <c r="D398" s="3" t="s">
        <v>74</v>
      </c>
      <c r="E398" s="4">
        <v>7154</v>
      </c>
      <c r="F398" s="9">
        <f>Table1[[#This Row],[Interest Rate]]/100</f>
        <v>6.5000000000000002E-2</v>
      </c>
      <c r="G398" s="2">
        <v>6.5</v>
      </c>
      <c r="H398" s="2">
        <v>36</v>
      </c>
      <c r="I398" s="3" t="s">
        <v>17</v>
      </c>
      <c r="J398" s="3" t="s">
        <v>25</v>
      </c>
      <c r="K398" s="3" t="s">
        <v>45</v>
      </c>
      <c r="L398" s="4">
        <v>119132</v>
      </c>
      <c r="M398" s="3" t="s">
        <v>31</v>
      </c>
      <c r="N398">
        <v>0.49</v>
      </c>
      <c r="O398">
        <v>0.8</v>
      </c>
      <c r="P398" s="8">
        <f>ABS(PMT(Table1[[#This Row],[Corrected Interested Rate]]/12,Table1[[#This Row],[Term (Months)]],-Table1[[#This Row],[Loan Amount]]))</f>
        <v>219.26296657855099</v>
      </c>
      <c r="Q398" s="8">
        <f ca="1">Table1[[#This Row],[Expected Monthly Payments]]*Table1[[#This Row],[Months on Book(age Loan)]]</f>
        <v>4823.7852647281215</v>
      </c>
      <c r="R398" s="4">
        <v>7619.01</v>
      </c>
      <c r="S398" s="4">
        <v>0</v>
      </c>
      <c r="T398" s="2">
        <f ca="1">DATEDIF(Table1[[#This Row],[Issue Date]],TODAY(),"m")</f>
        <v>22</v>
      </c>
      <c r="U398" s="2">
        <f>Table1[[#This Row],[Total Payments Received]]+(Table1[[#This Row],[Loan Amount]]*'What-IF Analysis'!$B$8)-Table1[[#This Row],[Loan Amount]]</f>
        <v>2336.9698139224292</v>
      </c>
    </row>
    <row r="399" spans="1:21" x14ac:dyDescent="0.3">
      <c r="A399" s="2" t="s">
        <v>838</v>
      </c>
      <c r="B399" s="1">
        <v>44957</v>
      </c>
      <c r="C399" s="2" t="s">
        <v>839</v>
      </c>
      <c r="D399" s="3" t="s">
        <v>44</v>
      </c>
      <c r="E399" s="4">
        <v>22804</v>
      </c>
      <c r="F399" s="9">
        <f>Table1[[#This Row],[Interest Rate]]/100</f>
        <v>0.11800000000000001</v>
      </c>
      <c r="G399" s="2">
        <v>11.8</v>
      </c>
      <c r="H399" s="2">
        <v>60</v>
      </c>
      <c r="I399" s="3" t="s">
        <v>17</v>
      </c>
      <c r="J399" s="3" t="s">
        <v>82</v>
      </c>
      <c r="K399" s="3" t="s">
        <v>30</v>
      </c>
      <c r="L399" s="4">
        <v>121066</v>
      </c>
      <c r="M399" s="3" t="s">
        <v>27</v>
      </c>
      <c r="N399">
        <v>0.32</v>
      </c>
      <c r="O399">
        <v>0.55000000000000004</v>
      </c>
      <c r="P399" s="8">
        <f>ABS(PMT(Table1[[#This Row],[Corrected Interested Rate]]/12,Table1[[#This Row],[Term (Months)]],-Table1[[#This Row],[Loan Amount]]))</f>
        <v>504.9606751440711</v>
      </c>
      <c r="Q399" s="8">
        <f ca="1">Table1[[#This Row],[Expected Monthly Payments]]*Table1[[#This Row],[Months on Book(age Loan)]]</f>
        <v>15653.780929466204</v>
      </c>
      <c r="R399" s="4">
        <v>25494.87</v>
      </c>
      <c r="S399" s="4">
        <v>0</v>
      </c>
      <c r="T399" s="2">
        <f ca="1">DATEDIF(Table1[[#This Row],[Issue Date]],TODAY(),"m")</f>
        <v>31</v>
      </c>
      <c r="U399" s="2">
        <f>Table1[[#This Row],[Total Payments Received]]+(Table1[[#This Row],[Loan Amount]]*'What-IF Analysis'!$B$8)-Table1[[#This Row],[Loan Amount]]</f>
        <v>8657.9054482369393</v>
      </c>
    </row>
    <row r="400" spans="1:21" x14ac:dyDescent="0.3">
      <c r="A400" s="2" t="s">
        <v>840</v>
      </c>
      <c r="B400" s="1">
        <v>44872</v>
      </c>
      <c r="C400" s="2" t="s">
        <v>841</v>
      </c>
      <c r="D400" s="3" t="s">
        <v>74</v>
      </c>
      <c r="E400" s="4">
        <v>21581</v>
      </c>
      <c r="F400" s="9">
        <f>Table1[[#This Row],[Interest Rate]]/100</f>
        <v>0.223</v>
      </c>
      <c r="G400" s="2">
        <v>22.3</v>
      </c>
      <c r="H400" s="2">
        <v>60</v>
      </c>
      <c r="I400" s="3" t="s">
        <v>24</v>
      </c>
      <c r="J400" s="3" t="s">
        <v>55</v>
      </c>
      <c r="K400" s="3" t="s">
        <v>35</v>
      </c>
      <c r="L400" s="4">
        <v>96798</v>
      </c>
      <c r="M400" s="3" t="s">
        <v>20</v>
      </c>
      <c r="N400">
        <v>0.15</v>
      </c>
      <c r="O400">
        <v>0.93</v>
      </c>
      <c r="P400" s="8">
        <f>ABS(PMT(Table1[[#This Row],[Corrected Interested Rate]]/12,Table1[[#This Row],[Term (Months)]],-Table1[[#This Row],[Loan Amount]]))</f>
        <v>599.73064304185539</v>
      </c>
      <c r="Q400" s="8">
        <f ca="1">Table1[[#This Row],[Expected Monthly Payments]]*Table1[[#This Row],[Months on Book(age Loan)]]</f>
        <v>20390.841863423084</v>
      </c>
      <c r="R400" s="4">
        <v>4810.13</v>
      </c>
      <c r="S400" s="4">
        <v>0</v>
      </c>
      <c r="T400" s="2">
        <f ca="1">DATEDIF(Table1[[#This Row],[Issue Date]],TODAY(),"m")</f>
        <v>34</v>
      </c>
      <c r="U400" s="2">
        <f>Table1[[#This Row],[Total Payments Received]]+(Table1[[#This Row],[Loan Amount]]*'What-IF Analysis'!$B$8)-Table1[[#This Row],[Loan Amount]]</f>
        <v>-11123.85228344144</v>
      </c>
    </row>
    <row r="401" spans="1:21" x14ac:dyDescent="0.3">
      <c r="A401" s="2" t="s">
        <v>842</v>
      </c>
      <c r="B401" s="1">
        <v>44653</v>
      </c>
      <c r="C401" s="2" t="s">
        <v>843</v>
      </c>
      <c r="D401" s="3" t="s">
        <v>70</v>
      </c>
      <c r="E401" s="4">
        <v>31087</v>
      </c>
      <c r="F401" s="9">
        <f>Table1[[#This Row],[Interest Rate]]/100</f>
        <v>9.3000000000000013E-2</v>
      </c>
      <c r="G401" s="2">
        <v>9.3000000000000007</v>
      </c>
      <c r="H401" s="2">
        <v>36</v>
      </c>
      <c r="I401" s="3" t="s">
        <v>24</v>
      </c>
      <c r="J401" s="3" t="s">
        <v>71</v>
      </c>
      <c r="K401" s="3" t="s">
        <v>30</v>
      </c>
      <c r="L401" s="4">
        <v>84199</v>
      </c>
      <c r="M401" s="3" t="s">
        <v>27</v>
      </c>
      <c r="N401">
        <v>0.46</v>
      </c>
      <c r="O401">
        <v>0.89</v>
      </c>
      <c r="P401" s="8">
        <f>ABS(PMT(Table1[[#This Row],[Corrected Interested Rate]]/12,Table1[[#This Row],[Term (Months)]],-Table1[[#This Row],[Loan Amount]]))</f>
        <v>992.90449180506698</v>
      </c>
      <c r="Q401" s="8">
        <f ca="1">Table1[[#This Row],[Expected Monthly Payments]]*Table1[[#This Row],[Months on Book(age Loan)]]</f>
        <v>40709.084164007749</v>
      </c>
      <c r="R401" s="4">
        <v>7602.33</v>
      </c>
      <c r="S401" s="4">
        <v>0</v>
      </c>
      <c r="T401" s="2">
        <f ca="1">DATEDIF(Table1[[#This Row],[Issue Date]],TODAY(),"m")</f>
        <v>41</v>
      </c>
      <c r="U401" s="2">
        <f>Table1[[#This Row],[Total Payments Received]]+(Table1[[#This Row],[Loan Amount]]*'What-IF Analysis'!$B$8)-Table1[[#This Row],[Loan Amount]]</f>
        <v>-15350.253626585611</v>
      </c>
    </row>
    <row r="402" spans="1:21" x14ac:dyDescent="0.3">
      <c r="A402" s="2" t="s">
        <v>844</v>
      </c>
      <c r="B402" s="1">
        <v>45116</v>
      </c>
      <c r="C402" s="2" t="s">
        <v>845</v>
      </c>
      <c r="D402" s="3" t="s">
        <v>70</v>
      </c>
      <c r="E402" s="4">
        <v>33981</v>
      </c>
      <c r="F402" s="9">
        <f>Table1[[#This Row],[Interest Rate]]/100</f>
        <v>0.122</v>
      </c>
      <c r="G402" s="2">
        <v>12.2</v>
      </c>
      <c r="H402" s="2">
        <v>36</v>
      </c>
      <c r="I402" s="3" t="s">
        <v>17</v>
      </c>
      <c r="J402" s="3" t="s">
        <v>55</v>
      </c>
      <c r="K402" s="3" t="s">
        <v>35</v>
      </c>
      <c r="L402" s="4">
        <v>89546</v>
      </c>
      <c r="M402" s="3" t="s">
        <v>31</v>
      </c>
      <c r="N402">
        <v>0.13</v>
      </c>
      <c r="O402">
        <v>0.76</v>
      </c>
      <c r="P402" s="8">
        <f>ABS(PMT(Table1[[#This Row],[Corrected Interested Rate]]/12,Table1[[#This Row],[Term (Months)]],-Table1[[#This Row],[Loan Amount]]))</f>
        <v>1131.9042123657084</v>
      </c>
      <c r="Q402" s="8">
        <f ca="1">Table1[[#This Row],[Expected Monthly Payments]]*Table1[[#This Row],[Months on Book(age Loan)]]</f>
        <v>29429.509521508418</v>
      </c>
      <c r="R402" s="4">
        <v>38126.68</v>
      </c>
      <c r="S402" s="4">
        <v>0</v>
      </c>
      <c r="T402" s="2">
        <f ca="1">DATEDIF(Table1[[#This Row],[Issue Date]],TODAY(),"m")</f>
        <v>26</v>
      </c>
      <c r="U402" s="2">
        <f>Table1[[#This Row],[Total Payments Received]]+(Table1[[#This Row],[Loan Amount]]*'What-IF Analysis'!$B$8)-Table1[[#This Row],[Loan Amount]]</f>
        <v>13037.358283044181</v>
      </c>
    </row>
    <row r="403" spans="1:21" x14ac:dyDescent="0.3">
      <c r="A403" s="2" t="s">
        <v>846</v>
      </c>
      <c r="B403" s="1">
        <v>44388</v>
      </c>
      <c r="C403" s="2" t="s">
        <v>847</v>
      </c>
      <c r="D403" s="3" t="s">
        <v>70</v>
      </c>
      <c r="E403" s="4">
        <v>4762</v>
      </c>
      <c r="F403" s="9">
        <f>Table1[[#This Row],[Interest Rate]]/100</f>
        <v>6.4000000000000001E-2</v>
      </c>
      <c r="G403" s="2">
        <v>6.4</v>
      </c>
      <c r="H403" s="2">
        <v>60</v>
      </c>
      <c r="I403" s="3" t="s">
        <v>17</v>
      </c>
      <c r="J403" s="3" t="s">
        <v>55</v>
      </c>
      <c r="K403" s="3" t="s">
        <v>35</v>
      </c>
      <c r="L403" s="4">
        <v>135686</v>
      </c>
      <c r="M403" s="3" t="s">
        <v>31</v>
      </c>
      <c r="N403">
        <v>0.46</v>
      </c>
      <c r="O403">
        <v>0.8</v>
      </c>
      <c r="P403" s="8">
        <f>ABS(PMT(Table1[[#This Row],[Corrected Interested Rate]]/12,Table1[[#This Row],[Term (Months)]],-Table1[[#This Row],[Loan Amount]]))</f>
        <v>92.951108837483545</v>
      </c>
      <c r="Q403" s="8">
        <f ca="1">Table1[[#This Row],[Expected Monthly Payments]]*Table1[[#This Row],[Months on Book(age Loan)]]</f>
        <v>4647.5554418741776</v>
      </c>
      <c r="R403" s="4">
        <v>5066.7700000000004</v>
      </c>
      <c r="S403" s="4">
        <v>0</v>
      </c>
      <c r="T403" s="2">
        <f ca="1">DATEDIF(Table1[[#This Row],[Issue Date]],TODAY(),"m")</f>
        <v>50</v>
      </c>
      <c r="U403" s="2">
        <f>Table1[[#This Row],[Total Payments Received]]+(Table1[[#This Row],[Loan Amount]]*'What-IF Analysis'!$B$8)-Table1[[#This Row],[Loan Amount]]</f>
        <v>1550.8243240003649</v>
      </c>
    </row>
    <row r="404" spans="1:21" x14ac:dyDescent="0.3">
      <c r="A404" s="2" t="s">
        <v>848</v>
      </c>
      <c r="B404" s="1">
        <v>44935</v>
      </c>
      <c r="C404" s="2" t="s">
        <v>849</v>
      </c>
      <c r="D404" s="3" t="s">
        <v>23</v>
      </c>
      <c r="E404" s="4">
        <v>10768</v>
      </c>
      <c r="F404" s="9">
        <f>Table1[[#This Row],[Interest Rate]]/100</f>
        <v>0.20300000000000001</v>
      </c>
      <c r="G404" s="2">
        <v>20.3</v>
      </c>
      <c r="H404" s="2">
        <v>60</v>
      </c>
      <c r="I404" s="3" t="s">
        <v>79</v>
      </c>
      <c r="J404" s="3" t="s">
        <v>82</v>
      </c>
      <c r="K404" s="3" t="s">
        <v>19</v>
      </c>
      <c r="L404" s="4">
        <v>118151</v>
      </c>
      <c r="M404" s="3" t="s">
        <v>20</v>
      </c>
      <c r="N404">
        <v>0.5</v>
      </c>
      <c r="O404">
        <v>0.51</v>
      </c>
      <c r="P404" s="8">
        <f>ABS(PMT(Table1[[#This Row],[Corrected Interested Rate]]/12,Table1[[#This Row],[Term (Months)]],-Table1[[#This Row],[Loan Amount]]))</f>
        <v>287.08655789656348</v>
      </c>
      <c r="Q404" s="8">
        <f ca="1">Table1[[#This Row],[Expected Monthly Payments]]*Table1[[#This Row],[Months on Book(age Loan)]]</f>
        <v>9186.7698526900313</v>
      </c>
      <c r="R404" s="4">
        <v>4240.21</v>
      </c>
      <c r="S404" s="4">
        <v>804.81</v>
      </c>
      <c r="T404" s="2">
        <f ca="1">DATEDIF(Table1[[#This Row],[Issue Date]],TODAY(),"m")</f>
        <v>32</v>
      </c>
      <c r="U404" s="2">
        <f>Table1[[#This Row],[Total Payments Received]]+(Table1[[#This Row],[Loan Amount]]*'What-IF Analysis'!$B$8)-Table1[[#This Row],[Loan Amount]]</f>
        <v>-3710.1686306518432</v>
      </c>
    </row>
    <row r="405" spans="1:21" x14ac:dyDescent="0.3">
      <c r="A405" s="2" t="s">
        <v>850</v>
      </c>
      <c r="B405" s="1">
        <v>45174</v>
      </c>
      <c r="C405" s="2" t="s">
        <v>851</v>
      </c>
      <c r="D405" s="3" t="s">
        <v>74</v>
      </c>
      <c r="E405" s="4">
        <v>39559</v>
      </c>
      <c r="F405" s="9">
        <f>Table1[[#This Row],[Interest Rate]]/100</f>
        <v>0.13200000000000001</v>
      </c>
      <c r="G405" s="2">
        <v>13.2</v>
      </c>
      <c r="H405" s="2">
        <v>36</v>
      </c>
      <c r="I405" s="3" t="s">
        <v>17</v>
      </c>
      <c r="J405" s="3" t="s">
        <v>55</v>
      </c>
      <c r="K405" s="3" t="s">
        <v>26</v>
      </c>
      <c r="L405" s="4">
        <v>33327</v>
      </c>
      <c r="M405" s="3" t="s">
        <v>31</v>
      </c>
      <c r="N405">
        <v>0.38</v>
      </c>
      <c r="O405">
        <v>0.65</v>
      </c>
      <c r="P405" s="8">
        <f>ABS(PMT(Table1[[#This Row],[Corrected Interested Rate]]/12,Table1[[#This Row],[Term (Months)]],-Table1[[#This Row],[Loan Amount]]))</f>
        <v>1336.7130556111269</v>
      </c>
      <c r="Q405" s="8">
        <f ca="1">Table1[[#This Row],[Expected Monthly Payments]]*Table1[[#This Row],[Months on Book(age Loan)]]</f>
        <v>32081.113334667047</v>
      </c>
      <c r="R405" s="4">
        <v>44780.79</v>
      </c>
      <c r="S405" s="4">
        <v>0</v>
      </c>
      <c r="T405" s="2">
        <f ca="1">DATEDIF(Table1[[#This Row],[Issue Date]],TODAY(),"m")</f>
        <v>24</v>
      </c>
      <c r="U405" s="2">
        <f>Table1[[#This Row],[Total Payments Received]]+(Table1[[#This Row],[Loan Amount]]*'What-IF Analysis'!$B$8)-Table1[[#This Row],[Loan Amount]]</f>
        <v>15573.042205613274</v>
      </c>
    </row>
    <row r="406" spans="1:21" x14ac:dyDescent="0.3">
      <c r="A406" s="2" t="s">
        <v>852</v>
      </c>
      <c r="B406" s="1">
        <v>45205</v>
      </c>
      <c r="C406" s="2" t="s">
        <v>853</v>
      </c>
      <c r="D406" s="3" t="s">
        <v>23</v>
      </c>
      <c r="E406" s="4">
        <v>9783</v>
      </c>
      <c r="F406" s="9">
        <f>Table1[[#This Row],[Interest Rate]]/100</f>
        <v>0.20199999999999999</v>
      </c>
      <c r="G406" s="2">
        <v>20.2</v>
      </c>
      <c r="H406" s="2">
        <v>36</v>
      </c>
      <c r="I406" s="3" t="s">
        <v>79</v>
      </c>
      <c r="J406" s="3" t="s">
        <v>25</v>
      </c>
      <c r="K406" s="3" t="s">
        <v>19</v>
      </c>
      <c r="L406" s="4">
        <v>59768</v>
      </c>
      <c r="M406" s="3" t="s">
        <v>27</v>
      </c>
      <c r="N406">
        <v>0.41</v>
      </c>
      <c r="O406">
        <v>0.86</v>
      </c>
      <c r="P406" s="8">
        <f>ABS(PMT(Table1[[#This Row],[Corrected Interested Rate]]/12,Table1[[#This Row],[Term (Months)]],-Table1[[#This Row],[Loan Amount]]))</f>
        <v>364.56904290523642</v>
      </c>
      <c r="Q406" s="8">
        <f ca="1">Table1[[#This Row],[Expected Monthly Payments]]*Table1[[#This Row],[Months on Book(age Loan)]]</f>
        <v>8385.0879868204374</v>
      </c>
      <c r="R406" s="4">
        <v>1238.43</v>
      </c>
      <c r="S406" s="4">
        <v>3866.9</v>
      </c>
      <c r="T406" s="2">
        <f ca="1">DATEDIF(Table1[[#This Row],[Issue Date]],TODAY(),"m")</f>
        <v>23</v>
      </c>
      <c r="U406" s="2">
        <f>Table1[[#This Row],[Total Payments Received]]+(Table1[[#This Row],[Loan Amount]]*'What-IF Analysis'!$B$8)-Table1[[#This Row],[Loan Amount]]</f>
        <v>-5984.689812747677</v>
      </c>
    </row>
    <row r="407" spans="1:21" x14ac:dyDescent="0.3">
      <c r="A407" s="2" t="s">
        <v>854</v>
      </c>
      <c r="B407" s="1">
        <v>44292</v>
      </c>
      <c r="C407" s="2" t="s">
        <v>855</v>
      </c>
      <c r="D407" s="3" t="s">
        <v>16</v>
      </c>
      <c r="E407" s="4">
        <v>30781</v>
      </c>
      <c r="F407" s="9">
        <f>Table1[[#This Row],[Interest Rate]]/100</f>
        <v>0.23100000000000001</v>
      </c>
      <c r="G407" s="2">
        <v>23.1</v>
      </c>
      <c r="H407" s="2">
        <v>36</v>
      </c>
      <c r="I407" s="3" t="s">
        <v>17</v>
      </c>
      <c r="J407" s="3" t="s">
        <v>18</v>
      </c>
      <c r="K407" s="3" t="s">
        <v>45</v>
      </c>
      <c r="L407" s="4">
        <v>94418</v>
      </c>
      <c r="M407" s="3" t="s">
        <v>27</v>
      </c>
      <c r="N407">
        <v>0.23</v>
      </c>
      <c r="O407">
        <v>0.53</v>
      </c>
      <c r="P407" s="8">
        <f>ABS(PMT(Table1[[#This Row],[Corrected Interested Rate]]/12,Table1[[#This Row],[Term (Months)]],-Table1[[#This Row],[Loan Amount]]))</f>
        <v>1193.12884876063</v>
      </c>
      <c r="Q407" s="8">
        <f ca="1">Table1[[#This Row],[Expected Monthly Payments]]*Table1[[#This Row],[Months on Book(age Loan)]]</f>
        <v>63235.82898431339</v>
      </c>
      <c r="R407" s="4">
        <v>37891.410000000003</v>
      </c>
      <c r="S407" s="4">
        <v>0</v>
      </c>
      <c r="T407" s="2">
        <f ca="1">DATEDIF(Table1[[#This Row],[Issue Date]],TODAY(),"m")</f>
        <v>53</v>
      </c>
      <c r="U407" s="2">
        <f>Table1[[#This Row],[Total Payments Received]]+(Table1[[#This Row],[Loan Amount]]*'What-IF Analysis'!$B$8)-Table1[[#This Row],[Loan Amount]]</f>
        <v>15164.756523951117</v>
      </c>
    </row>
    <row r="408" spans="1:21" x14ac:dyDescent="0.3">
      <c r="A408" s="2" t="s">
        <v>856</v>
      </c>
      <c r="B408" s="1">
        <v>44859</v>
      </c>
      <c r="C408" s="2" t="s">
        <v>857</v>
      </c>
      <c r="D408" s="3" t="s">
        <v>44</v>
      </c>
      <c r="E408" s="4">
        <v>31811</v>
      </c>
      <c r="F408" s="9">
        <f>Table1[[#This Row],[Interest Rate]]/100</f>
        <v>9.6999999999999989E-2</v>
      </c>
      <c r="G408" s="2">
        <v>9.6999999999999993</v>
      </c>
      <c r="H408" s="2">
        <v>60</v>
      </c>
      <c r="I408" s="3" t="s">
        <v>24</v>
      </c>
      <c r="J408" s="3" t="s">
        <v>18</v>
      </c>
      <c r="K408" s="3" t="s">
        <v>35</v>
      </c>
      <c r="L408" s="4">
        <v>124386</v>
      </c>
      <c r="M408" s="3" t="s">
        <v>27</v>
      </c>
      <c r="N408">
        <v>0.48</v>
      </c>
      <c r="O408">
        <v>0.63</v>
      </c>
      <c r="P408" s="8">
        <f>ABS(PMT(Table1[[#This Row],[Corrected Interested Rate]]/12,Table1[[#This Row],[Term (Months)]],-Table1[[#This Row],[Loan Amount]]))</f>
        <v>671.20362780661594</v>
      </c>
      <c r="Q408" s="8">
        <f ca="1">Table1[[#This Row],[Expected Monthly Payments]]*Table1[[#This Row],[Months on Book(age Loan)]]</f>
        <v>22820.923345424941</v>
      </c>
      <c r="R408" s="4">
        <v>14792.24</v>
      </c>
      <c r="S408" s="4">
        <v>0</v>
      </c>
      <c r="T408" s="2">
        <f ca="1">DATEDIF(Table1[[#This Row],[Issue Date]],TODAY(),"m")</f>
        <v>34</v>
      </c>
      <c r="U408" s="2">
        <f>Table1[[#This Row],[Total Payments Received]]+(Table1[[#This Row],[Loan Amount]]*'What-IF Analysis'!$B$8)-Table1[[#This Row],[Loan Amount]]</f>
        <v>-8694.8973160908063</v>
      </c>
    </row>
    <row r="409" spans="1:21" x14ac:dyDescent="0.3">
      <c r="A409" s="2" t="s">
        <v>858</v>
      </c>
      <c r="B409" s="1">
        <v>44233</v>
      </c>
      <c r="C409" s="2" t="s">
        <v>859</v>
      </c>
      <c r="D409" s="3" t="s">
        <v>38</v>
      </c>
      <c r="E409" s="4">
        <v>36488</v>
      </c>
      <c r="F409" s="9">
        <f>Table1[[#This Row],[Interest Rate]]/100</f>
        <v>0.21100000000000002</v>
      </c>
      <c r="G409" s="2">
        <v>21.1</v>
      </c>
      <c r="H409" s="2">
        <v>36</v>
      </c>
      <c r="I409" s="3" t="s">
        <v>17</v>
      </c>
      <c r="J409" s="3" t="s">
        <v>55</v>
      </c>
      <c r="K409" s="3" t="s">
        <v>26</v>
      </c>
      <c r="L409" s="4">
        <v>146947</v>
      </c>
      <c r="M409" s="3" t="s">
        <v>27</v>
      </c>
      <c r="N409">
        <v>0.31</v>
      </c>
      <c r="O409">
        <v>0.76</v>
      </c>
      <c r="P409" s="8">
        <f>ABS(PMT(Table1[[#This Row],[Corrected Interested Rate]]/12,Table1[[#This Row],[Term (Months)]],-Table1[[#This Row],[Loan Amount]]))</f>
        <v>1376.5620015961158</v>
      </c>
      <c r="Q409" s="8">
        <f ca="1">Table1[[#This Row],[Expected Monthly Payments]]*Table1[[#This Row],[Months on Book(age Loan)]]</f>
        <v>75710.910087786368</v>
      </c>
      <c r="R409" s="4">
        <v>44186.97</v>
      </c>
      <c r="S409" s="4">
        <v>0</v>
      </c>
      <c r="T409" s="2">
        <f ca="1">DATEDIF(Table1[[#This Row],[Issue Date]],TODAY(),"m")</f>
        <v>55</v>
      </c>
      <c r="U409" s="2">
        <f>Table1[[#This Row],[Total Payments Received]]+(Table1[[#This Row],[Loan Amount]]*'What-IF Analysis'!$B$8)-Table1[[#This Row],[Loan Amount]]</f>
        <v>17246.645383058654</v>
      </c>
    </row>
    <row r="410" spans="1:21" x14ac:dyDescent="0.3">
      <c r="A410" s="2" t="s">
        <v>860</v>
      </c>
      <c r="B410" s="1">
        <v>44475</v>
      </c>
      <c r="C410" s="2" t="s">
        <v>861</v>
      </c>
      <c r="D410" s="3" t="s">
        <v>51</v>
      </c>
      <c r="E410" s="4">
        <v>9905</v>
      </c>
      <c r="F410" s="9">
        <f>Table1[[#This Row],[Interest Rate]]/100</f>
        <v>6.2E-2</v>
      </c>
      <c r="G410" s="2">
        <v>6.2</v>
      </c>
      <c r="H410" s="2">
        <v>36</v>
      </c>
      <c r="I410" s="3" t="s">
        <v>79</v>
      </c>
      <c r="J410" s="3" t="s">
        <v>71</v>
      </c>
      <c r="K410" s="3" t="s">
        <v>35</v>
      </c>
      <c r="L410" s="4">
        <v>72788</v>
      </c>
      <c r="M410" s="3" t="s">
        <v>20</v>
      </c>
      <c r="N410">
        <v>0.39</v>
      </c>
      <c r="O410">
        <v>0.62</v>
      </c>
      <c r="P410" s="8">
        <f>ABS(PMT(Table1[[#This Row],[Corrected Interested Rate]]/12,Table1[[#This Row],[Term (Months)]],-Table1[[#This Row],[Loan Amount]]))</f>
        <v>302.22770034109107</v>
      </c>
      <c r="Q410" s="8">
        <f ca="1">Table1[[#This Row],[Expected Monthly Payments]]*Table1[[#This Row],[Months on Book(age Loan)]]</f>
        <v>14204.701916031279</v>
      </c>
      <c r="R410" s="4">
        <v>2417.52</v>
      </c>
      <c r="S410" s="4">
        <v>3932.05</v>
      </c>
      <c r="T410" s="2">
        <f ca="1">DATEDIF(Table1[[#This Row],[Issue Date]],TODAY(),"m")</f>
        <v>47</v>
      </c>
      <c r="U410" s="2">
        <f>Table1[[#This Row],[Total Payments Received]]+(Table1[[#This Row],[Loan Amount]]*'What-IF Analysis'!$B$8)-Table1[[#This Row],[Loan Amount]]</f>
        <v>-4895.6765394322538</v>
      </c>
    </row>
    <row r="411" spans="1:21" x14ac:dyDescent="0.3">
      <c r="A411" s="2" t="s">
        <v>862</v>
      </c>
      <c r="B411" s="1">
        <v>44413</v>
      </c>
      <c r="C411" s="2" t="s">
        <v>863</v>
      </c>
      <c r="D411" s="3" t="s">
        <v>74</v>
      </c>
      <c r="E411" s="4">
        <v>10127</v>
      </c>
      <c r="F411" s="9">
        <f>Table1[[#This Row],[Interest Rate]]/100</f>
        <v>0.23</v>
      </c>
      <c r="G411" s="2">
        <v>23</v>
      </c>
      <c r="H411" s="2">
        <v>36</v>
      </c>
      <c r="I411" s="3" t="s">
        <v>24</v>
      </c>
      <c r="J411" s="3" t="s">
        <v>71</v>
      </c>
      <c r="K411" s="3" t="s">
        <v>35</v>
      </c>
      <c r="L411" s="4">
        <v>145945</v>
      </c>
      <c r="M411" s="3" t="s">
        <v>27</v>
      </c>
      <c r="N411">
        <v>0.47</v>
      </c>
      <c r="O411">
        <v>0.92</v>
      </c>
      <c r="P411" s="8">
        <f>ABS(PMT(Table1[[#This Row],[Corrected Interested Rate]]/12,Table1[[#This Row],[Term (Months)]],-Table1[[#This Row],[Loan Amount]]))</f>
        <v>392.01335019756237</v>
      </c>
      <c r="Q411" s="8">
        <f ca="1">Table1[[#This Row],[Expected Monthly Payments]]*Table1[[#This Row],[Months on Book(age Loan)]]</f>
        <v>19208.654159680555</v>
      </c>
      <c r="R411" s="4">
        <v>3348.84</v>
      </c>
      <c r="S411" s="4">
        <v>0</v>
      </c>
      <c r="T411" s="2">
        <f ca="1">DATEDIF(Table1[[#This Row],[Issue Date]],TODAY(),"m")</f>
        <v>49</v>
      </c>
      <c r="U411" s="2">
        <f>Table1[[#This Row],[Total Payments Received]]+(Table1[[#This Row],[Loan Amount]]*'What-IF Analysis'!$B$8)-Table1[[#This Row],[Loan Amount]]</f>
        <v>-4128.2666486451726</v>
      </c>
    </row>
    <row r="412" spans="1:21" x14ac:dyDescent="0.3">
      <c r="A412" s="2" t="s">
        <v>864</v>
      </c>
      <c r="B412" s="1">
        <v>45063</v>
      </c>
      <c r="C412" s="2" t="s">
        <v>865</v>
      </c>
      <c r="D412" s="3" t="s">
        <v>51</v>
      </c>
      <c r="E412" s="4">
        <v>23431</v>
      </c>
      <c r="F412" s="9">
        <f>Table1[[#This Row],[Interest Rate]]/100</f>
        <v>0.18</v>
      </c>
      <c r="G412" s="2">
        <v>18</v>
      </c>
      <c r="H412" s="2">
        <v>60</v>
      </c>
      <c r="I412" s="3" t="s">
        <v>17</v>
      </c>
      <c r="J412" s="3" t="s">
        <v>25</v>
      </c>
      <c r="K412" s="3" t="s">
        <v>19</v>
      </c>
      <c r="L412" s="4">
        <v>112384</v>
      </c>
      <c r="M412" s="3" t="s">
        <v>20</v>
      </c>
      <c r="N412">
        <v>0.49</v>
      </c>
      <c r="O412">
        <v>0.56000000000000005</v>
      </c>
      <c r="P412" s="8">
        <f>ABS(PMT(Table1[[#This Row],[Corrected Interested Rate]]/12,Table1[[#This Row],[Term (Months)]],-Table1[[#This Row],[Loan Amount]]))</f>
        <v>594.99339804459294</v>
      </c>
      <c r="Q412" s="8">
        <f ca="1">Table1[[#This Row],[Expected Monthly Payments]]*Table1[[#This Row],[Months on Book(age Loan)]]</f>
        <v>16659.815145248602</v>
      </c>
      <c r="R412" s="4">
        <v>27648.58</v>
      </c>
      <c r="S412" s="4">
        <v>0</v>
      </c>
      <c r="T412" s="2">
        <f ca="1">DATEDIF(Table1[[#This Row],[Issue Date]],TODAY(),"m")</f>
        <v>28</v>
      </c>
      <c r="U412" s="2">
        <f>Table1[[#This Row],[Total Payments Received]]+(Table1[[#This Row],[Loan Amount]]*'What-IF Analysis'!$B$8)-Table1[[#This Row],[Loan Amount]]</f>
        <v>10348.680139784236</v>
      </c>
    </row>
    <row r="413" spans="1:21" x14ac:dyDescent="0.3">
      <c r="A413" s="2" t="s">
        <v>866</v>
      </c>
      <c r="B413" s="1">
        <v>45069</v>
      </c>
      <c r="C413" s="2" t="s">
        <v>867</v>
      </c>
      <c r="D413" s="3" t="s">
        <v>54</v>
      </c>
      <c r="E413" s="4">
        <v>7368</v>
      </c>
      <c r="F413" s="9">
        <f>Table1[[#This Row],[Interest Rate]]/100</f>
        <v>0.22500000000000001</v>
      </c>
      <c r="G413" s="2">
        <v>22.5</v>
      </c>
      <c r="H413" s="2">
        <v>36</v>
      </c>
      <c r="I413" s="3" t="s">
        <v>17</v>
      </c>
      <c r="J413" s="3" t="s">
        <v>18</v>
      </c>
      <c r="K413" s="3" t="s">
        <v>26</v>
      </c>
      <c r="L413" s="4">
        <v>76830</v>
      </c>
      <c r="M413" s="3" t="s">
        <v>27</v>
      </c>
      <c r="N413">
        <v>0.43</v>
      </c>
      <c r="O413">
        <v>0.86</v>
      </c>
      <c r="P413" s="8">
        <f>ABS(PMT(Table1[[#This Row],[Corrected Interested Rate]]/12,Table1[[#This Row],[Term (Months)]],-Table1[[#This Row],[Loan Amount]]))</f>
        <v>283.29667696326027</v>
      </c>
      <c r="Q413" s="8">
        <f ca="1">Table1[[#This Row],[Expected Monthly Payments]]*Table1[[#This Row],[Months on Book(age Loan)]]</f>
        <v>7649.0102780080269</v>
      </c>
      <c r="R413" s="4">
        <v>9025.7999999999993</v>
      </c>
      <c r="S413" s="4">
        <v>0</v>
      </c>
      <c r="T413" s="2">
        <f ca="1">DATEDIF(Table1[[#This Row],[Issue Date]],TODAY(),"m")</f>
        <v>27</v>
      </c>
      <c r="U413" s="2">
        <f>Table1[[#This Row],[Total Payments Received]]+(Table1[[#This Row],[Loan Amount]]*'What-IF Analysis'!$B$8)-Table1[[#This Row],[Loan Amount]]</f>
        <v>3585.7563753117756</v>
      </c>
    </row>
    <row r="414" spans="1:21" x14ac:dyDescent="0.3">
      <c r="A414" s="2" t="s">
        <v>868</v>
      </c>
      <c r="B414" s="1">
        <v>44258</v>
      </c>
      <c r="C414" s="2" t="s">
        <v>869</v>
      </c>
      <c r="D414" s="3" t="s">
        <v>74</v>
      </c>
      <c r="E414" s="4">
        <v>28424</v>
      </c>
      <c r="F414" s="9">
        <f>Table1[[#This Row],[Interest Rate]]/100</f>
        <v>0.05</v>
      </c>
      <c r="G414" s="2">
        <v>5</v>
      </c>
      <c r="H414" s="2">
        <v>36</v>
      </c>
      <c r="I414" s="3" t="s">
        <v>24</v>
      </c>
      <c r="J414" s="3" t="s">
        <v>18</v>
      </c>
      <c r="K414" s="3" t="s">
        <v>26</v>
      </c>
      <c r="L414" s="4">
        <v>82446</v>
      </c>
      <c r="M414" s="3" t="s">
        <v>20</v>
      </c>
      <c r="N414">
        <v>0.22</v>
      </c>
      <c r="O414">
        <v>0.73</v>
      </c>
      <c r="P414" s="8">
        <f>ABS(PMT(Table1[[#This Row],[Corrected Interested Rate]]/12,Table1[[#This Row],[Term (Months)]],-Table1[[#This Row],[Loan Amount]]))</f>
        <v>851.89277930301148</v>
      </c>
      <c r="Q414" s="8">
        <f ca="1">Table1[[#This Row],[Expected Monthly Payments]]*Table1[[#This Row],[Months on Book(age Loan)]]</f>
        <v>46002.210082362617</v>
      </c>
      <c r="R414" s="4">
        <v>12039.9</v>
      </c>
      <c r="S414" s="4">
        <v>0</v>
      </c>
      <c r="T414" s="2">
        <f ca="1">DATEDIF(Table1[[#This Row],[Issue Date]],TODAY(),"m")</f>
        <v>54</v>
      </c>
      <c r="U414" s="2">
        <f>Table1[[#This Row],[Total Payments Received]]+(Table1[[#This Row],[Loan Amount]]*'What-IF Analysis'!$B$8)-Table1[[#This Row],[Loan Amount]]</f>
        <v>-8946.5006498558687</v>
      </c>
    </row>
    <row r="415" spans="1:21" x14ac:dyDescent="0.3">
      <c r="A415" s="2" t="s">
        <v>870</v>
      </c>
      <c r="B415" s="1">
        <v>44792</v>
      </c>
      <c r="C415" s="2" t="s">
        <v>871</v>
      </c>
      <c r="D415" s="3" t="s">
        <v>16</v>
      </c>
      <c r="E415" s="4">
        <v>19333</v>
      </c>
      <c r="F415" s="9">
        <f>Table1[[#This Row],[Interest Rate]]/100</f>
        <v>8.4000000000000005E-2</v>
      </c>
      <c r="G415" s="2">
        <v>8.4</v>
      </c>
      <c r="H415" s="2">
        <v>36</v>
      </c>
      <c r="I415" s="3" t="s">
        <v>24</v>
      </c>
      <c r="J415" s="3" t="s">
        <v>25</v>
      </c>
      <c r="K415" s="3" t="s">
        <v>35</v>
      </c>
      <c r="L415" s="4">
        <v>135078</v>
      </c>
      <c r="M415" s="3" t="s">
        <v>27</v>
      </c>
      <c r="N415">
        <v>0.49</v>
      </c>
      <c r="O415">
        <v>0.84</v>
      </c>
      <c r="P415" s="8">
        <f>ABS(PMT(Table1[[#This Row],[Corrected Interested Rate]]/12,Table1[[#This Row],[Term (Months)]],-Table1[[#This Row],[Loan Amount]]))</f>
        <v>609.39976799392537</v>
      </c>
      <c r="Q415" s="8">
        <f ca="1">Table1[[#This Row],[Expected Monthly Payments]]*Table1[[#This Row],[Months on Book(age Loan)]]</f>
        <v>21938.391647781315</v>
      </c>
      <c r="R415" s="4">
        <v>4102.62</v>
      </c>
      <c r="S415" s="4">
        <v>0</v>
      </c>
      <c r="T415" s="2">
        <f ca="1">DATEDIF(Table1[[#This Row],[Issue Date]],TODAY(),"m")</f>
        <v>36</v>
      </c>
      <c r="U415" s="2">
        <f>Table1[[#This Row],[Total Payments Received]]+(Table1[[#This Row],[Loan Amount]]*'What-IF Analysis'!$B$8)-Table1[[#This Row],[Loan Amount]]</f>
        <v>-10171.587844204318</v>
      </c>
    </row>
    <row r="416" spans="1:21" x14ac:dyDescent="0.3">
      <c r="A416" s="2" t="s">
        <v>872</v>
      </c>
      <c r="B416" s="1">
        <v>44925</v>
      </c>
      <c r="C416" s="2" t="s">
        <v>873</v>
      </c>
      <c r="D416" s="3" t="s">
        <v>74</v>
      </c>
      <c r="E416" s="4">
        <v>24116</v>
      </c>
      <c r="F416" s="9">
        <f>Table1[[#This Row],[Interest Rate]]/100</f>
        <v>0.128</v>
      </c>
      <c r="G416" s="2">
        <v>12.8</v>
      </c>
      <c r="H416" s="2">
        <v>36</v>
      </c>
      <c r="I416" s="3" t="s">
        <v>17</v>
      </c>
      <c r="J416" s="3" t="s">
        <v>82</v>
      </c>
      <c r="K416" s="3" t="s">
        <v>26</v>
      </c>
      <c r="L416" s="4">
        <v>45160</v>
      </c>
      <c r="M416" s="3" t="s">
        <v>27</v>
      </c>
      <c r="N416">
        <v>0.35</v>
      </c>
      <c r="O416">
        <v>0.64</v>
      </c>
      <c r="P416" s="8">
        <f>ABS(PMT(Table1[[#This Row],[Corrected Interested Rate]]/12,Table1[[#This Row],[Term (Months)]],-Table1[[#This Row],[Loan Amount]]))</f>
        <v>810.2421395901539</v>
      </c>
      <c r="Q416" s="8">
        <f ca="1">Table1[[#This Row],[Expected Monthly Payments]]*Table1[[#This Row],[Months on Book(age Loan)]]</f>
        <v>25927.748466884925</v>
      </c>
      <c r="R416" s="4">
        <v>27202.85</v>
      </c>
      <c r="S416" s="4">
        <v>0</v>
      </c>
      <c r="T416" s="2">
        <f ca="1">DATEDIF(Table1[[#This Row],[Issue Date]],TODAY(),"m")</f>
        <v>32</v>
      </c>
      <c r="U416" s="2">
        <f>Table1[[#This Row],[Total Payments Received]]+(Table1[[#This Row],[Loan Amount]]*'What-IF Analysis'!$B$8)-Table1[[#This Row],[Loan Amount]]</f>
        <v>9397.1914694650914</v>
      </c>
    </row>
    <row r="417" spans="1:21" x14ac:dyDescent="0.3">
      <c r="A417" s="2" t="s">
        <v>874</v>
      </c>
      <c r="B417" s="1">
        <v>44593</v>
      </c>
      <c r="C417" s="2" t="s">
        <v>875</v>
      </c>
      <c r="D417" s="3" t="s">
        <v>23</v>
      </c>
      <c r="E417" s="4">
        <v>16525</v>
      </c>
      <c r="F417" s="9">
        <f>Table1[[#This Row],[Interest Rate]]/100</f>
        <v>0.126</v>
      </c>
      <c r="G417" s="2">
        <v>12.6</v>
      </c>
      <c r="H417" s="2">
        <v>36</v>
      </c>
      <c r="I417" s="3" t="s">
        <v>17</v>
      </c>
      <c r="J417" s="3" t="s">
        <v>18</v>
      </c>
      <c r="K417" s="3" t="s">
        <v>26</v>
      </c>
      <c r="L417" s="4">
        <v>86583</v>
      </c>
      <c r="M417" s="3" t="s">
        <v>20</v>
      </c>
      <c r="N417">
        <v>0.47</v>
      </c>
      <c r="O417">
        <v>0.73</v>
      </c>
      <c r="P417" s="8">
        <f>ABS(PMT(Table1[[#This Row],[Corrected Interested Rate]]/12,Table1[[#This Row],[Term (Months)]],-Table1[[#This Row],[Loan Amount]]))</f>
        <v>553.61410632090349</v>
      </c>
      <c r="Q417" s="8">
        <f ca="1">Table1[[#This Row],[Expected Monthly Payments]]*Table1[[#This Row],[Months on Book(age Loan)]]</f>
        <v>23805.406571798849</v>
      </c>
      <c r="R417" s="4">
        <v>18607.150000000001</v>
      </c>
      <c r="S417" s="4">
        <v>0</v>
      </c>
      <c r="T417" s="2">
        <f ca="1">DATEDIF(Table1[[#This Row],[Issue Date]],TODAY(),"m")</f>
        <v>43</v>
      </c>
      <c r="U417" s="2">
        <f>Table1[[#This Row],[Total Payments Received]]+(Table1[[#This Row],[Loan Amount]]*'What-IF Analysis'!$B$8)-Table1[[#This Row],[Loan Amount]]</f>
        <v>6406.1835371915222</v>
      </c>
    </row>
    <row r="418" spans="1:21" x14ac:dyDescent="0.3">
      <c r="A418" s="2" t="s">
        <v>876</v>
      </c>
      <c r="B418" s="1">
        <v>44895</v>
      </c>
      <c r="C418" s="2" t="s">
        <v>877</v>
      </c>
      <c r="D418" s="3" t="s">
        <v>44</v>
      </c>
      <c r="E418" s="4">
        <v>24398</v>
      </c>
      <c r="F418" s="9">
        <f>Table1[[#This Row],[Interest Rate]]/100</f>
        <v>9.5000000000000001E-2</v>
      </c>
      <c r="G418" s="2">
        <v>9.5</v>
      </c>
      <c r="H418" s="2">
        <v>60</v>
      </c>
      <c r="I418" s="3" t="s">
        <v>24</v>
      </c>
      <c r="J418" s="3" t="s">
        <v>71</v>
      </c>
      <c r="K418" s="3" t="s">
        <v>19</v>
      </c>
      <c r="L418" s="4">
        <v>63998</v>
      </c>
      <c r="M418" s="3" t="s">
        <v>31</v>
      </c>
      <c r="N418">
        <v>0.37</v>
      </c>
      <c r="O418">
        <v>0.89</v>
      </c>
      <c r="P418" s="8">
        <f>ABS(PMT(Table1[[#This Row],[Corrected Interested Rate]]/12,Table1[[#This Row],[Term (Months)]],-Table1[[#This Row],[Loan Amount]]))</f>
        <v>512.40341223443897</v>
      </c>
      <c r="Q418" s="8">
        <f ca="1">Table1[[#This Row],[Expected Monthly Payments]]*Table1[[#This Row],[Months on Book(age Loan)]]</f>
        <v>16909.312603736485</v>
      </c>
      <c r="R418" s="4">
        <v>5945.55</v>
      </c>
      <c r="S418" s="4">
        <v>0</v>
      </c>
      <c r="T418" s="2">
        <f ca="1">DATEDIF(Table1[[#This Row],[Issue Date]],TODAY(),"m")</f>
        <v>33</v>
      </c>
      <c r="U418" s="2">
        <f>Table1[[#This Row],[Total Payments Received]]+(Table1[[#This Row],[Loan Amount]]*'What-IF Analysis'!$B$8)-Table1[[#This Row],[Loan Amount]]</f>
        <v>-12068.318669264829</v>
      </c>
    </row>
    <row r="419" spans="1:21" x14ac:dyDescent="0.3">
      <c r="A419" s="2" t="s">
        <v>878</v>
      </c>
      <c r="B419" s="1">
        <v>45239</v>
      </c>
      <c r="C419" s="2" t="s">
        <v>879</v>
      </c>
      <c r="D419" s="3" t="s">
        <v>38</v>
      </c>
      <c r="E419" s="4">
        <v>33857</v>
      </c>
      <c r="F419" s="9">
        <f>Table1[[#This Row],[Interest Rate]]/100</f>
        <v>0.126</v>
      </c>
      <c r="G419" s="2">
        <v>12.6</v>
      </c>
      <c r="H419" s="2">
        <v>60</v>
      </c>
      <c r="I419" s="3" t="s">
        <v>17</v>
      </c>
      <c r="J419" s="3" t="s">
        <v>55</v>
      </c>
      <c r="K419" s="3" t="s">
        <v>30</v>
      </c>
      <c r="L419" s="4">
        <v>57230</v>
      </c>
      <c r="M419" s="3" t="s">
        <v>31</v>
      </c>
      <c r="N419">
        <v>0.22</v>
      </c>
      <c r="O419">
        <v>0.71</v>
      </c>
      <c r="P419" s="8">
        <f>ABS(PMT(Table1[[#This Row],[Corrected Interested Rate]]/12,Table1[[#This Row],[Term (Months)]],-Table1[[#This Row],[Loan Amount]]))</f>
        <v>763.43586733551876</v>
      </c>
      <c r="Q419" s="8">
        <f ca="1">Table1[[#This Row],[Expected Monthly Payments]]*Table1[[#This Row],[Months on Book(age Loan)]]</f>
        <v>16795.589081381411</v>
      </c>
      <c r="R419" s="4">
        <v>38122.980000000003</v>
      </c>
      <c r="S419" s="4">
        <v>0</v>
      </c>
      <c r="T419" s="2">
        <f ca="1">DATEDIF(Table1[[#This Row],[Issue Date]],TODAY(),"m")</f>
        <v>22</v>
      </c>
      <c r="U419" s="2">
        <f>Table1[[#This Row],[Total Payments Received]]+(Table1[[#This Row],[Loan Amount]]*'What-IF Analysis'!$B$8)-Table1[[#This Row],[Loan Amount]]</f>
        <v>13125.211677379324</v>
      </c>
    </row>
    <row r="420" spans="1:21" x14ac:dyDescent="0.3">
      <c r="A420" s="2" t="s">
        <v>880</v>
      </c>
      <c r="B420" s="1">
        <v>44373</v>
      </c>
      <c r="C420" s="2" t="s">
        <v>881</v>
      </c>
      <c r="D420" s="3" t="s">
        <v>48</v>
      </c>
      <c r="E420" s="4">
        <v>11361</v>
      </c>
      <c r="F420" s="9">
        <f>Table1[[#This Row],[Interest Rate]]/100</f>
        <v>7.5999999999999998E-2</v>
      </c>
      <c r="G420" s="2">
        <v>7.6</v>
      </c>
      <c r="H420" s="2">
        <v>60</v>
      </c>
      <c r="I420" s="3" t="s">
        <v>24</v>
      </c>
      <c r="J420" s="3" t="s">
        <v>82</v>
      </c>
      <c r="K420" s="3" t="s">
        <v>45</v>
      </c>
      <c r="L420" s="4">
        <v>39076</v>
      </c>
      <c r="M420" s="3" t="s">
        <v>31</v>
      </c>
      <c r="N420">
        <v>0.25</v>
      </c>
      <c r="O420">
        <v>0.66</v>
      </c>
      <c r="P420" s="8">
        <f>ABS(PMT(Table1[[#This Row],[Corrected Interested Rate]]/12,Table1[[#This Row],[Term (Months)]],-Table1[[#This Row],[Loan Amount]]))</f>
        <v>228.19139069541222</v>
      </c>
      <c r="Q420" s="8">
        <f ca="1">Table1[[#This Row],[Expected Monthly Payments]]*Table1[[#This Row],[Months on Book(age Loan)]]</f>
        <v>11409.569534770611</v>
      </c>
      <c r="R420" s="4">
        <v>2661.69</v>
      </c>
      <c r="S420" s="4">
        <v>0</v>
      </c>
      <c r="T420" s="2">
        <f ca="1">DATEDIF(Table1[[#This Row],[Issue Date]],TODAY(),"m")</f>
        <v>50</v>
      </c>
      <c r="U420" s="2">
        <f>Table1[[#This Row],[Total Payments Received]]+(Table1[[#This Row],[Loan Amount]]*'What-IF Analysis'!$B$8)-Table1[[#This Row],[Loan Amount]]</f>
        <v>-5726.5205890449106</v>
      </c>
    </row>
    <row r="421" spans="1:21" x14ac:dyDescent="0.3">
      <c r="A421" s="2" t="s">
        <v>882</v>
      </c>
      <c r="B421" s="1">
        <v>44592</v>
      </c>
      <c r="C421" s="2" t="s">
        <v>883</v>
      </c>
      <c r="D421" s="3" t="s">
        <v>38</v>
      </c>
      <c r="E421" s="4">
        <v>17369</v>
      </c>
      <c r="F421" s="9">
        <f>Table1[[#This Row],[Interest Rate]]/100</f>
        <v>0.13300000000000001</v>
      </c>
      <c r="G421" s="2">
        <v>13.3</v>
      </c>
      <c r="H421" s="2">
        <v>36</v>
      </c>
      <c r="I421" s="3" t="s">
        <v>17</v>
      </c>
      <c r="J421" s="3" t="s">
        <v>82</v>
      </c>
      <c r="K421" s="3" t="s">
        <v>30</v>
      </c>
      <c r="L421" s="4">
        <v>99341</v>
      </c>
      <c r="M421" s="3" t="s">
        <v>20</v>
      </c>
      <c r="N421">
        <v>0.32</v>
      </c>
      <c r="O421">
        <v>0.74</v>
      </c>
      <c r="P421" s="8">
        <f>ABS(PMT(Table1[[#This Row],[Corrected Interested Rate]]/12,Table1[[#This Row],[Term (Months)]],-Table1[[#This Row],[Loan Amount]]))</f>
        <v>587.74320348404115</v>
      </c>
      <c r="Q421" s="8">
        <f ca="1">Table1[[#This Row],[Expected Monthly Payments]]*Table1[[#This Row],[Months on Book(age Loan)]]</f>
        <v>25272.95774981377</v>
      </c>
      <c r="R421" s="4">
        <v>19679.080000000002</v>
      </c>
      <c r="S421" s="4">
        <v>0</v>
      </c>
      <c r="T421" s="2">
        <f ca="1">DATEDIF(Table1[[#This Row],[Issue Date]],TODAY(),"m")</f>
        <v>43</v>
      </c>
      <c r="U421" s="2">
        <f>Table1[[#This Row],[Total Payments Received]]+(Table1[[#This Row],[Loan Amount]]*'What-IF Analysis'!$B$8)-Table1[[#This Row],[Loan Amount]]</f>
        <v>6854.9597886523188</v>
      </c>
    </row>
    <row r="422" spans="1:21" x14ac:dyDescent="0.3">
      <c r="A422" s="2" t="s">
        <v>884</v>
      </c>
      <c r="B422" s="1">
        <v>44641</v>
      </c>
      <c r="C422" s="2" t="s">
        <v>885</v>
      </c>
      <c r="D422" s="3" t="s">
        <v>38</v>
      </c>
      <c r="E422" s="4">
        <v>4041</v>
      </c>
      <c r="F422" s="9">
        <f>Table1[[#This Row],[Interest Rate]]/100</f>
        <v>0.21</v>
      </c>
      <c r="G422" s="2">
        <v>21</v>
      </c>
      <c r="H422" s="2">
        <v>60</v>
      </c>
      <c r="I422" s="3" t="s">
        <v>79</v>
      </c>
      <c r="J422" s="3" t="s">
        <v>82</v>
      </c>
      <c r="K422" s="3" t="s">
        <v>26</v>
      </c>
      <c r="L422" s="4">
        <v>61085</v>
      </c>
      <c r="M422" s="3" t="s">
        <v>31</v>
      </c>
      <c r="N422">
        <v>0.42</v>
      </c>
      <c r="O422">
        <v>0.82</v>
      </c>
      <c r="P422" s="8">
        <f>ABS(PMT(Table1[[#This Row],[Corrected Interested Rate]]/12,Table1[[#This Row],[Term (Months)]],-Table1[[#This Row],[Loan Amount]]))</f>
        <v>109.3226269748892</v>
      </c>
      <c r="Q422" s="8">
        <f ca="1">Table1[[#This Row],[Expected Monthly Payments]]*Table1[[#This Row],[Months on Book(age Loan)]]</f>
        <v>4482.2277059704575</v>
      </c>
      <c r="R422" s="4">
        <v>858.39</v>
      </c>
      <c r="S422" s="4">
        <v>1009</v>
      </c>
      <c r="T422" s="2">
        <f ca="1">DATEDIF(Table1[[#This Row],[Issue Date]],TODAY(),"m")</f>
        <v>41</v>
      </c>
      <c r="U422" s="2">
        <f>Table1[[#This Row],[Total Payments Received]]+(Table1[[#This Row],[Loan Amount]]*'What-IF Analysis'!$B$8)-Table1[[#This Row],[Loan Amount]]</f>
        <v>-2125.2169879702915</v>
      </c>
    </row>
    <row r="423" spans="1:21" x14ac:dyDescent="0.3">
      <c r="A423" s="2" t="s">
        <v>886</v>
      </c>
      <c r="B423" s="1">
        <v>44272</v>
      </c>
      <c r="C423" s="2" t="s">
        <v>887</v>
      </c>
      <c r="D423" s="3" t="s">
        <v>54</v>
      </c>
      <c r="E423" s="4">
        <v>1105</v>
      </c>
      <c r="F423" s="9">
        <f>Table1[[#This Row],[Interest Rate]]/100</f>
        <v>0.14599999999999999</v>
      </c>
      <c r="G423" s="2">
        <v>14.6</v>
      </c>
      <c r="H423" s="2">
        <v>60</v>
      </c>
      <c r="I423" s="3" t="s">
        <v>79</v>
      </c>
      <c r="J423" s="3" t="s">
        <v>25</v>
      </c>
      <c r="K423" s="3" t="s">
        <v>35</v>
      </c>
      <c r="L423" s="4">
        <v>85571</v>
      </c>
      <c r="M423" s="3" t="s">
        <v>31</v>
      </c>
      <c r="N423">
        <v>0.23</v>
      </c>
      <c r="O423">
        <v>0.7</v>
      </c>
      <c r="P423" s="8">
        <f>ABS(PMT(Table1[[#This Row],[Corrected Interested Rate]]/12,Table1[[#This Row],[Term (Months)]],-Table1[[#This Row],[Loan Amount]]))</f>
        <v>26.056432162353225</v>
      </c>
      <c r="Q423" s="8">
        <f ca="1">Table1[[#This Row],[Expected Monthly Payments]]*Table1[[#This Row],[Months on Book(age Loan)]]</f>
        <v>1407.0473367670741</v>
      </c>
      <c r="R423" s="4">
        <v>417.31</v>
      </c>
      <c r="S423" s="4">
        <v>388.04</v>
      </c>
      <c r="T423" s="2">
        <f ca="1">DATEDIF(Table1[[#This Row],[Issue Date]],TODAY(),"m")</f>
        <v>54</v>
      </c>
      <c r="U423" s="2">
        <f>Table1[[#This Row],[Total Payments Received]]+(Table1[[#This Row],[Loan Amount]]*'What-IF Analysis'!$B$8)-Table1[[#This Row],[Loan Amount]]</f>
        <v>-398.5488769381767</v>
      </c>
    </row>
    <row r="424" spans="1:21" x14ac:dyDescent="0.3">
      <c r="A424" s="2" t="s">
        <v>888</v>
      </c>
      <c r="B424" s="1">
        <v>44461</v>
      </c>
      <c r="C424" s="2" t="s">
        <v>889</v>
      </c>
      <c r="D424" s="3" t="s">
        <v>16</v>
      </c>
      <c r="E424" s="4">
        <v>10078</v>
      </c>
      <c r="F424" s="9">
        <f>Table1[[#This Row],[Interest Rate]]/100</f>
        <v>5.4000000000000006E-2</v>
      </c>
      <c r="G424" s="2">
        <v>5.4</v>
      </c>
      <c r="H424" s="2">
        <v>60</v>
      </c>
      <c r="I424" s="3" t="s">
        <v>313</v>
      </c>
      <c r="J424" s="3" t="s">
        <v>55</v>
      </c>
      <c r="K424" s="3" t="s">
        <v>45</v>
      </c>
      <c r="L424" s="4">
        <v>44715</v>
      </c>
      <c r="M424" s="3" t="s">
        <v>20</v>
      </c>
      <c r="N424">
        <v>0.33</v>
      </c>
      <c r="O424">
        <v>0.92</v>
      </c>
      <c r="P424" s="8">
        <f>ABS(PMT(Table1[[#This Row],[Corrected Interested Rate]]/12,Table1[[#This Row],[Term (Months)]],-Table1[[#This Row],[Loan Amount]]))</f>
        <v>192.03668799487423</v>
      </c>
      <c r="Q424" s="8">
        <f ca="1">Table1[[#This Row],[Expected Monthly Payments]]*Table1[[#This Row],[Months on Book(age Loan)]]</f>
        <v>9025.7243357590887</v>
      </c>
      <c r="R424" s="4">
        <v>0</v>
      </c>
      <c r="S424" s="4">
        <v>0</v>
      </c>
      <c r="T424" s="2">
        <f ca="1">DATEDIF(Table1[[#This Row],[Issue Date]],TODAY(),"m")</f>
        <v>47</v>
      </c>
      <c r="U424" s="2">
        <f>Table1[[#This Row],[Total Payments Received]]+(Table1[[#This Row],[Loan Amount]]*'What-IF Analysis'!$B$8)-Table1[[#This Row],[Loan Amount]]</f>
        <v>-7440.9282912062845</v>
      </c>
    </row>
    <row r="425" spans="1:21" x14ac:dyDescent="0.3">
      <c r="A425" s="2" t="s">
        <v>890</v>
      </c>
      <c r="B425" s="1">
        <v>44651</v>
      </c>
      <c r="C425" s="2" t="s">
        <v>891</v>
      </c>
      <c r="D425" s="3" t="s">
        <v>51</v>
      </c>
      <c r="E425" s="4">
        <v>26003</v>
      </c>
      <c r="F425" s="9">
        <f>Table1[[#This Row],[Interest Rate]]/100</f>
        <v>0.13400000000000001</v>
      </c>
      <c r="G425" s="2">
        <v>13.4</v>
      </c>
      <c r="H425" s="2">
        <v>36</v>
      </c>
      <c r="I425" s="3" t="s">
        <v>17</v>
      </c>
      <c r="J425" s="3" t="s">
        <v>82</v>
      </c>
      <c r="K425" s="3" t="s">
        <v>45</v>
      </c>
      <c r="L425" s="4">
        <v>35750</v>
      </c>
      <c r="M425" s="3" t="s">
        <v>31</v>
      </c>
      <c r="N425">
        <v>0.24</v>
      </c>
      <c r="O425">
        <v>0.63</v>
      </c>
      <c r="P425" s="8">
        <f>ABS(PMT(Table1[[#This Row],[Corrected Interested Rate]]/12,Table1[[#This Row],[Term (Months)]],-Table1[[#This Row],[Loan Amount]]))</f>
        <v>881.16209143974447</v>
      </c>
      <c r="Q425" s="8">
        <f ca="1">Table1[[#This Row],[Expected Monthly Payments]]*Table1[[#This Row],[Months on Book(age Loan)]]</f>
        <v>36127.645749029522</v>
      </c>
      <c r="R425" s="4">
        <v>29487.4</v>
      </c>
      <c r="S425" s="4">
        <v>0</v>
      </c>
      <c r="T425" s="2">
        <f ca="1">DATEDIF(Table1[[#This Row],[Issue Date]],TODAY(),"m")</f>
        <v>41</v>
      </c>
      <c r="U425" s="2">
        <f>Table1[[#This Row],[Total Payments Received]]+(Table1[[#This Row],[Loan Amount]]*'What-IF Analysis'!$B$8)-Table1[[#This Row],[Loan Amount]]</f>
        <v>10288.505541155289</v>
      </c>
    </row>
    <row r="426" spans="1:21" x14ac:dyDescent="0.3">
      <c r="A426" s="2" t="s">
        <v>892</v>
      </c>
      <c r="B426" s="1">
        <v>44914</v>
      </c>
      <c r="C426" s="2" t="s">
        <v>893</v>
      </c>
      <c r="D426" s="3" t="s">
        <v>16</v>
      </c>
      <c r="E426" s="4">
        <v>7090</v>
      </c>
      <c r="F426" s="9">
        <f>Table1[[#This Row],[Interest Rate]]/100</f>
        <v>5.5E-2</v>
      </c>
      <c r="G426" s="2">
        <v>5.5</v>
      </c>
      <c r="H426" s="2">
        <v>36</v>
      </c>
      <c r="I426" s="3" t="s">
        <v>79</v>
      </c>
      <c r="J426" s="3" t="s">
        <v>71</v>
      </c>
      <c r="K426" s="3" t="s">
        <v>35</v>
      </c>
      <c r="L426" s="4">
        <v>143931</v>
      </c>
      <c r="M426" s="3" t="s">
        <v>31</v>
      </c>
      <c r="N426">
        <v>0.43</v>
      </c>
      <c r="O426">
        <v>0.71</v>
      </c>
      <c r="P426" s="8">
        <f>ABS(PMT(Table1[[#This Row],[Corrected Interested Rate]]/12,Table1[[#This Row],[Term (Months)]],-Table1[[#This Row],[Loan Amount]]))</f>
        <v>214.08894379255992</v>
      </c>
      <c r="Q426" s="8">
        <f ca="1">Table1[[#This Row],[Expected Monthly Payments]]*Table1[[#This Row],[Months on Book(age Loan)]]</f>
        <v>6850.8462013619173</v>
      </c>
      <c r="R426" s="4">
        <v>2472.13</v>
      </c>
      <c r="S426" s="4">
        <v>1824.75</v>
      </c>
      <c r="T426" s="2">
        <f ca="1">DATEDIF(Table1[[#This Row],[Issue Date]],TODAY(),"m")</f>
        <v>32</v>
      </c>
      <c r="U426" s="2">
        <f>Table1[[#This Row],[Total Payments Received]]+(Table1[[#This Row],[Loan Amount]]*'What-IF Analysis'!$B$8)-Table1[[#This Row],[Loan Amount]]</f>
        <v>-2762.656821259432</v>
      </c>
    </row>
    <row r="427" spans="1:21" x14ac:dyDescent="0.3">
      <c r="A427" s="2" t="s">
        <v>894</v>
      </c>
      <c r="B427" s="1">
        <v>44931</v>
      </c>
      <c r="C427" s="2" t="s">
        <v>895</v>
      </c>
      <c r="D427" s="3" t="s">
        <v>48</v>
      </c>
      <c r="E427" s="4">
        <v>39850</v>
      </c>
      <c r="F427" s="9">
        <f>Table1[[#This Row],[Interest Rate]]/100</f>
        <v>0.24299999999999999</v>
      </c>
      <c r="G427" s="2">
        <v>24.3</v>
      </c>
      <c r="H427" s="2">
        <v>60</v>
      </c>
      <c r="I427" s="3" t="s">
        <v>17</v>
      </c>
      <c r="J427" s="3" t="s">
        <v>18</v>
      </c>
      <c r="K427" s="3" t="s">
        <v>45</v>
      </c>
      <c r="L427" s="4">
        <v>108768</v>
      </c>
      <c r="M427" s="3" t="s">
        <v>31</v>
      </c>
      <c r="N427">
        <v>0.28999999999999998</v>
      </c>
      <c r="O427">
        <v>0.84</v>
      </c>
      <c r="P427" s="8">
        <f>ABS(PMT(Table1[[#This Row],[Corrected Interested Rate]]/12,Table1[[#This Row],[Term (Months)]],-Table1[[#This Row],[Loan Amount]]))</f>
        <v>1153.3530800369122</v>
      </c>
      <c r="Q427" s="8">
        <f ca="1">Table1[[#This Row],[Expected Monthly Payments]]*Table1[[#This Row],[Months on Book(age Loan)]]</f>
        <v>36907.298561181189</v>
      </c>
      <c r="R427" s="4">
        <v>49533.55</v>
      </c>
      <c r="S427" s="4">
        <v>0</v>
      </c>
      <c r="T427" s="2">
        <f ca="1">DATEDIF(Table1[[#This Row],[Issue Date]],TODAY(),"m")</f>
        <v>32</v>
      </c>
      <c r="U427" s="2">
        <f>Table1[[#This Row],[Total Payments Received]]+(Table1[[#This Row],[Loan Amount]]*'What-IF Analysis'!$B$8)-Table1[[#This Row],[Loan Amount]]</f>
        <v>20110.947062455802</v>
      </c>
    </row>
    <row r="428" spans="1:21" x14ac:dyDescent="0.3">
      <c r="A428" s="2" t="s">
        <v>896</v>
      </c>
      <c r="B428" s="1">
        <v>45047</v>
      </c>
      <c r="C428" s="2" t="s">
        <v>897</v>
      </c>
      <c r="D428" s="3" t="s">
        <v>54</v>
      </c>
      <c r="E428" s="4">
        <v>2925</v>
      </c>
      <c r="F428" s="9">
        <f>Table1[[#This Row],[Interest Rate]]/100</f>
        <v>7.4999999999999997E-2</v>
      </c>
      <c r="G428" s="2">
        <v>7.5</v>
      </c>
      <c r="H428" s="2">
        <v>60</v>
      </c>
      <c r="I428" s="3" t="s">
        <v>24</v>
      </c>
      <c r="J428" s="3" t="s">
        <v>71</v>
      </c>
      <c r="K428" s="3" t="s">
        <v>35</v>
      </c>
      <c r="L428" s="4">
        <v>148544</v>
      </c>
      <c r="M428" s="3" t="s">
        <v>20</v>
      </c>
      <c r="N428">
        <v>0.13</v>
      </c>
      <c r="O428">
        <v>0.81</v>
      </c>
      <c r="P428" s="8">
        <f>ABS(PMT(Table1[[#This Row],[Corrected Interested Rate]]/12,Table1[[#This Row],[Term (Months)]],-Table1[[#This Row],[Loan Amount]]))</f>
        <v>58.610999642199509</v>
      </c>
      <c r="Q428" s="8">
        <f ca="1">Table1[[#This Row],[Expected Monthly Payments]]*Table1[[#This Row],[Months on Book(age Loan)]]</f>
        <v>1641.1079899815863</v>
      </c>
      <c r="R428" s="4">
        <v>289.72000000000003</v>
      </c>
      <c r="S428" s="4">
        <v>0</v>
      </c>
      <c r="T428" s="2">
        <f ca="1">DATEDIF(Table1[[#This Row],[Issue Date]],TODAY(),"m")</f>
        <v>28</v>
      </c>
      <c r="U428" s="2">
        <f>Table1[[#This Row],[Total Payments Received]]+(Table1[[#This Row],[Loan Amount]]*'What-IF Analysis'!$B$8)-Table1[[#This Row],[Loan Amount]]</f>
        <v>-1869.9064389539972</v>
      </c>
    </row>
    <row r="429" spans="1:21" x14ac:dyDescent="0.3">
      <c r="A429" s="2" t="s">
        <v>898</v>
      </c>
      <c r="B429" s="1">
        <v>44340</v>
      </c>
      <c r="C429" s="2" t="s">
        <v>899</v>
      </c>
      <c r="D429" s="3" t="s">
        <v>44</v>
      </c>
      <c r="E429" s="4">
        <v>19440</v>
      </c>
      <c r="F429" s="9">
        <f>Table1[[#This Row],[Interest Rate]]/100</f>
        <v>0.192</v>
      </c>
      <c r="G429" s="2">
        <v>19.2</v>
      </c>
      <c r="H429" s="2">
        <v>36</v>
      </c>
      <c r="I429" s="3" t="s">
        <v>17</v>
      </c>
      <c r="J429" s="3" t="s">
        <v>34</v>
      </c>
      <c r="K429" s="3" t="s">
        <v>45</v>
      </c>
      <c r="L429" s="4">
        <v>65903</v>
      </c>
      <c r="M429" s="3" t="s">
        <v>20</v>
      </c>
      <c r="N429">
        <v>0.17</v>
      </c>
      <c r="O429">
        <v>0.89</v>
      </c>
      <c r="P429" s="8">
        <f>ABS(PMT(Table1[[#This Row],[Corrected Interested Rate]]/12,Table1[[#This Row],[Term (Months)]],-Table1[[#This Row],[Loan Amount]]))</f>
        <v>714.56032097858736</v>
      </c>
      <c r="Q429" s="8">
        <f ca="1">Table1[[#This Row],[Expected Monthly Payments]]*Table1[[#This Row],[Months on Book(age Loan)]]</f>
        <v>36442.576369907954</v>
      </c>
      <c r="R429" s="4">
        <v>23172.48</v>
      </c>
      <c r="S429" s="4">
        <v>0</v>
      </c>
      <c r="T429" s="2">
        <f ca="1">DATEDIF(Table1[[#This Row],[Issue Date]],TODAY(),"m")</f>
        <v>51</v>
      </c>
      <c r="U429" s="2">
        <f>Table1[[#This Row],[Total Payments Received]]+(Table1[[#This Row],[Loan Amount]]*'What-IF Analysis'!$B$8)-Table1[[#This Row],[Loan Amount]]</f>
        <v>8819.2704364903548</v>
      </c>
    </row>
    <row r="430" spans="1:21" x14ac:dyDescent="0.3">
      <c r="A430" s="2" t="s">
        <v>900</v>
      </c>
      <c r="B430" s="1">
        <v>45081</v>
      </c>
      <c r="C430" s="2" t="s">
        <v>901</v>
      </c>
      <c r="D430" s="3" t="s">
        <v>38</v>
      </c>
      <c r="E430" s="4">
        <v>27015</v>
      </c>
      <c r="F430" s="9">
        <f>Table1[[#This Row],[Interest Rate]]/100</f>
        <v>0.245</v>
      </c>
      <c r="G430" s="2">
        <v>24.5</v>
      </c>
      <c r="H430" s="2">
        <v>36</v>
      </c>
      <c r="I430" s="3" t="s">
        <v>17</v>
      </c>
      <c r="J430" s="3" t="s">
        <v>34</v>
      </c>
      <c r="K430" s="3" t="s">
        <v>30</v>
      </c>
      <c r="L430" s="4">
        <v>102489</v>
      </c>
      <c r="M430" s="3" t="s">
        <v>31</v>
      </c>
      <c r="N430">
        <v>0.12</v>
      </c>
      <c r="O430">
        <v>0.95</v>
      </c>
      <c r="P430" s="8">
        <f>ABS(PMT(Table1[[#This Row],[Corrected Interested Rate]]/12,Table1[[#This Row],[Term (Months)]],-Table1[[#This Row],[Loan Amount]]))</f>
        <v>1066.980664986884</v>
      </c>
      <c r="Q430" s="8">
        <f ca="1">Table1[[#This Row],[Expected Monthly Payments]]*Table1[[#This Row],[Months on Book(age Loan)]]</f>
        <v>28808.477954645867</v>
      </c>
      <c r="R430" s="4">
        <v>33633.68</v>
      </c>
      <c r="S430" s="4">
        <v>0</v>
      </c>
      <c r="T430" s="2">
        <f ca="1">DATEDIF(Table1[[#This Row],[Issue Date]],TODAY(),"m")</f>
        <v>27</v>
      </c>
      <c r="U430" s="2">
        <f>Table1[[#This Row],[Total Payments Received]]+(Table1[[#This Row],[Loan Amount]]*'What-IF Analysis'!$B$8)-Table1[[#This Row],[Loan Amount]]</f>
        <v>13687.591709968467</v>
      </c>
    </row>
    <row r="431" spans="1:21" x14ac:dyDescent="0.3">
      <c r="A431" s="2" t="s">
        <v>902</v>
      </c>
      <c r="B431" s="1">
        <v>45289</v>
      </c>
      <c r="C431" s="2" t="s">
        <v>903</v>
      </c>
      <c r="D431" s="3" t="s">
        <v>23</v>
      </c>
      <c r="E431" s="4">
        <v>34320</v>
      </c>
      <c r="F431" s="9">
        <f>Table1[[#This Row],[Interest Rate]]/100</f>
        <v>0.215</v>
      </c>
      <c r="G431" s="2">
        <v>21.5</v>
      </c>
      <c r="H431" s="2">
        <v>60</v>
      </c>
      <c r="I431" s="3" t="s">
        <v>79</v>
      </c>
      <c r="J431" s="3" t="s">
        <v>18</v>
      </c>
      <c r="K431" s="3" t="s">
        <v>45</v>
      </c>
      <c r="L431" s="4">
        <v>62093</v>
      </c>
      <c r="M431" s="3" t="s">
        <v>31</v>
      </c>
      <c r="N431">
        <v>0.3</v>
      </c>
      <c r="O431">
        <v>0.69</v>
      </c>
      <c r="P431" s="8">
        <f>ABS(PMT(Table1[[#This Row],[Corrected Interested Rate]]/12,Table1[[#This Row],[Term (Months)]],-Table1[[#This Row],[Loan Amount]]))</f>
        <v>938.15026532126171</v>
      </c>
      <c r="Q431" s="8">
        <f ca="1">Table1[[#This Row],[Expected Monthly Payments]]*Table1[[#This Row],[Months on Book(age Loan)]]</f>
        <v>18763.005306425235</v>
      </c>
      <c r="R431" s="4">
        <v>4545.24</v>
      </c>
      <c r="S431" s="4">
        <v>12356.63</v>
      </c>
      <c r="T431" s="2">
        <f ca="1">DATEDIF(Table1[[#This Row],[Issue Date]],TODAY(),"m")</f>
        <v>20</v>
      </c>
      <c r="U431" s="2">
        <f>Table1[[#This Row],[Total Payments Received]]+(Table1[[#This Row],[Loan Amount]]*'What-IF Analysis'!$B$8)-Table1[[#This Row],[Loan Amount]]</f>
        <v>-20794.376883726902</v>
      </c>
    </row>
    <row r="432" spans="1:21" x14ac:dyDescent="0.3">
      <c r="A432" s="2" t="s">
        <v>904</v>
      </c>
      <c r="B432" s="1">
        <v>44592</v>
      </c>
      <c r="C432" s="2" t="s">
        <v>905</v>
      </c>
      <c r="D432" s="3" t="s">
        <v>54</v>
      </c>
      <c r="E432" s="4">
        <v>26291</v>
      </c>
      <c r="F432" s="9">
        <f>Table1[[#This Row],[Interest Rate]]/100</f>
        <v>0.19</v>
      </c>
      <c r="G432" s="2">
        <v>19</v>
      </c>
      <c r="H432" s="2">
        <v>36</v>
      </c>
      <c r="I432" s="3" t="s">
        <v>17</v>
      </c>
      <c r="J432" s="3" t="s">
        <v>25</v>
      </c>
      <c r="K432" s="3" t="s">
        <v>19</v>
      </c>
      <c r="L432" s="4">
        <v>121036</v>
      </c>
      <c r="M432" s="3" t="s">
        <v>20</v>
      </c>
      <c r="N432">
        <v>0.14000000000000001</v>
      </c>
      <c r="O432">
        <v>0.55000000000000004</v>
      </c>
      <c r="P432" s="8">
        <f>ABS(PMT(Table1[[#This Row],[Corrected Interested Rate]]/12,Table1[[#This Row],[Term (Months)]],-Table1[[#This Row],[Loan Amount]]))</f>
        <v>963.72342243974481</v>
      </c>
      <c r="Q432" s="8">
        <f ca="1">Table1[[#This Row],[Expected Monthly Payments]]*Table1[[#This Row],[Months on Book(age Loan)]]</f>
        <v>41440.10716490903</v>
      </c>
      <c r="R432" s="4">
        <v>31286.29</v>
      </c>
      <c r="S432" s="4">
        <v>0</v>
      </c>
      <c r="T432" s="2">
        <f ca="1">DATEDIF(Table1[[#This Row],[Issue Date]],TODAY(),"m")</f>
        <v>43</v>
      </c>
      <c r="U432" s="2">
        <f>Table1[[#This Row],[Total Payments Received]]+(Table1[[#This Row],[Loan Amount]]*'What-IF Analysis'!$B$8)-Table1[[#This Row],[Loan Amount]]</f>
        <v>11874.755399473666</v>
      </c>
    </row>
    <row r="433" spans="1:21" x14ac:dyDescent="0.3">
      <c r="A433" s="2" t="s">
        <v>906</v>
      </c>
      <c r="B433" s="1">
        <v>45245</v>
      </c>
      <c r="C433" s="2" t="s">
        <v>907</v>
      </c>
      <c r="D433" s="3" t="s">
        <v>70</v>
      </c>
      <c r="E433" s="4">
        <v>37679</v>
      </c>
      <c r="F433" s="9">
        <f>Table1[[#This Row],[Interest Rate]]/100</f>
        <v>0.218</v>
      </c>
      <c r="G433" s="2">
        <v>21.8</v>
      </c>
      <c r="H433" s="2">
        <v>60</v>
      </c>
      <c r="I433" s="3" t="s">
        <v>24</v>
      </c>
      <c r="J433" s="3" t="s">
        <v>82</v>
      </c>
      <c r="K433" s="3" t="s">
        <v>35</v>
      </c>
      <c r="L433" s="4">
        <v>117954</v>
      </c>
      <c r="M433" s="3" t="s">
        <v>31</v>
      </c>
      <c r="N433">
        <v>0.15</v>
      </c>
      <c r="O433">
        <v>0.51</v>
      </c>
      <c r="P433" s="8">
        <f>ABS(PMT(Table1[[#This Row],[Corrected Interested Rate]]/12,Table1[[#This Row],[Term (Months)]],-Table1[[#This Row],[Loan Amount]]))</f>
        <v>1036.372907003954</v>
      </c>
      <c r="Q433" s="8">
        <f ca="1">Table1[[#This Row],[Expected Monthly Payments]]*Table1[[#This Row],[Months on Book(age Loan)]]</f>
        <v>22800.203954086988</v>
      </c>
      <c r="R433" s="4">
        <v>9138.7099999999991</v>
      </c>
      <c r="S433" s="4">
        <v>0</v>
      </c>
      <c r="T433" s="2">
        <f ca="1">DATEDIF(Table1[[#This Row],[Issue Date]],TODAY(),"m")</f>
        <v>22</v>
      </c>
      <c r="U433" s="2">
        <f>Table1[[#This Row],[Total Payments Received]]+(Table1[[#This Row],[Loan Amount]]*'What-IF Analysis'!$B$8)-Table1[[#This Row],[Loan Amount]]</f>
        <v>-18680.970202853903</v>
      </c>
    </row>
    <row r="434" spans="1:21" x14ac:dyDescent="0.3">
      <c r="A434" s="2" t="s">
        <v>908</v>
      </c>
      <c r="B434" s="1">
        <v>45144</v>
      </c>
      <c r="C434" s="2" t="s">
        <v>909</v>
      </c>
      <c r="D434" s="3" t="s">
        <v>74</v>
      </c>
      <c r="E434" s="4">
        <v>27289</v>
      </c>
      <c r="F434" s="9">
        <f>Table1[[#This Row],[Interest Rate]]/100</f>
        <v>0.24600000000000002</v>
      </c>
      <c r="G434" s="2">
        <v>24.6</v>
      </c>
      <c r="H434" s="2">
        <v>36</v>
      </c>
      <c r="I434" s="3" t="s">
        <v>24</v>
      </c>
      <c r="J434" s="3" t="s">
        <v>55</v>
      </c>
      <c r="K434" s="3" t="s">
        <v>45</v>
      </c>
      <c r="L434" s="4">
        <v>149277</v>
      </c>
      <c r="M434" s="3" t="s">
        <v>20</v>
      </c>
      <c r="N434">
        <v>0.48</v>
      </c>
      <c r="O434">
        <v>0.83</v>
      </c>
      <c r="P434" s="8">
        <f>ABS(PMT(Table1[[#This Row],[Corrected Interested Rate]]/12,Table1[[#This Row],[Term (Months)]],-Table1[[#This Row],[Loan Amount]]))</f>
        <v>1079.2411132749185</v>
      </c>
      <c r="Q434" s="8">
        <f ca="1">Table1[[#This Row],[Expected Monthly Payments]]*Table1[[#This Row],[Months on Book(age Loan)]]</f>
        <v>26981.027831872962</v>
      </c>
      <c r="R434" s="4">
        <v>2575.9699999999998</v>
      </c>
      <c r="S434" s="4">
        <v>0</v>
      </c>
      <c r="T434" s="2">
        <f ca="1">DATEDIF(Table1[[#This Row],[Issue Date]],TODAY(),"m")</f>
        <v>25</v>
      </c>
      <c r="U434" s="2">
        <f>Table1[[#This Row],[Total Payments Received]]+(Table1[[#This Row],[Loan Amount]]*'What-IF Analysis'!$B$8)-Table1[[#This Row],[Loan Amount]]</f>
        <v>-17572.421758159187</v>
      </c>
    </row>
    <row r="435" spans="1:21" x14ac:dyDescent="0.3">
      <c r="A435" s="2" t="s">
        <v>910</v>
      </c>
      <c r="B435" s="1">
        <v>45087</v>
      </c>
      <c r="C435" s="2" t="s">
        <v>911</v>
      </c>
      <c r="D435" s="3" t="s">
        <v>16</v>
      </c>
      <c r="E435" s="4">
        <v>4389</v>
      </c>
      <c r="F435" s="9">
        <f>Table1[[#This Row],[Interest Rate]]/100</f>
        <v>0.17399999999999999</v>
      </c>
      <c r="G435" s="2">
        <v>17.399999999999999</v>
      </c>
      <c r="H435" s="2">
        <v>60</v>
      </c>
      <c r="I435" s="3" t="s">
        <v>24</v>
      </c>
      <c r="J435" s="3" t="s">
        <v>71</v>
      </c>
      <c r="K435" s="3" t="s">
        <v>35</v>
      </c>
      <c r="L435" s="4">
        <v>64314</v>
      </c>
      <c r="M435" s="3" t="s">
        <v>31</v>
      </c>
      <c r="N435">
        <v>0.45</v>
      </c>
      <c r="O435">
        <v>0.89</v>
      </c>
      <c r="P435" s="8">
        <f>ABS(PMT(Table1[[#This Row],[Corrected Interested Rate]]/12,Table1[[#This Row],[Term (Months)]],-Table1[[#This Row],[Loan Amount]]))</f>
        <v>110.02415350277488</v>
      </c>
      <c r="Q435" s="8">
        <f ca="1">Table1[[#This Row],[Expected Monthly Payments]]*Table1[[#This Row],[Months on Book(age Loan)]]</f>
        <v>2970.6521445749217</v>
      </c>
      <c r="R435" s="4">
        <v>1442.19</v>
      </c>
      <c r="S435" s="4">
        <v>0</v>
      </c>
      <c r="T435" s="2">
        <f ca="1">DATEDIF(Table1[[#This Row],[Issue Date]],TODAY(),"m")</f>
        <v>27</v>
      </c>
      <c r="U435" s="2">
        <f>Table1[[#This Row],[Total Payments Received]]+(Table1[[#This Row],[Loan Amount]]*'What-IF Analysis'!$B$8)-Table1[[#This Row],[Loan Amount]]</f>
        <v>-1798.3571591689206</v>
      </c>
    </row>
    <row r="436" spans="1:21" x14ac:dyDescent="0.3">
      <c r="A436" s="2" t="s">
        <v>912</v>
      </c>
      <c r="B436" s="1">
        <v>44765</v>
      </c>
      <c r="C436" s="2" t="s">
        <v>913</v>
      </c>
      <c r="D436" s="3" t="s">
        <v>54</v>
      </c>
      <c r="E436" s="4">
        <v>26683</v>
      </c>
      <c r="F436" s="9">
        <f>Table1[[#This Row],[Interest Rate]]/100</f>
        <v>0.16200000000000001</v>
      </c>
      <c r="G436" s="2">
        <v>16.2</v>
      </c>
      <c r="H436" s="2">
        <v>60</v>
      </c>
      <c r="I436" s="3" t="s">
        <v>17</v>
      </c>
      <c r="J436" s="3" t="s">
        <v>25</v>
      </c>
      <c r="K436" s="3" t="s">
        <v>19</v>
      </c>
      <c r="L436" s="4">
        <v>78225</v>
      </c>
      <c r="M436" s="3" t="s">
        <v>20</v>
      </c>
      <c r="N436">
        <v>0.28000000000000003</v>
      </c>
      <c r="O436">
        <v>0.6</v>
      </c>
      <c r="P436" s="8">
        <f>ABS(PMT(Table1[[#This Row],[Corrected Interested Rate]]/12,Table1[[#This Row],[Term (Months)]],-Table1[[#This Row],[Loan Amount]]))</f>
        <v>651.71763558289229</v>
      </c>
      <c r="Q436" s="8">
        <f ca="1">Table1[[#This Row],[Expected Monthly Payments]]*Table1[[#This Row],[Months on Book(age Loan)]]</f>
        <v>24113.552516567015</v>
      </c>
      <c r="R436" s="4">
        <v>31005.65</v>
      </c>
      <c r="S436" s="4">
        <v>0</v>
      </c>
      <c r="T436" s="2">
        <f ca="1">DATEDIF(Table1[[#This Row],[Issue Date]],TODAY(),"m")</f>
        <v>37</v>
      </c>
      <c r="U436" s="2">
        <f>Table1[[#This Row],[Total Payments Received]]+(Table1[[#This Row],[Loan Amount]]*'What-IF Analysis'!$B$8)-Table1[[#This Row],[Loan Amount]]</f>
        <v>11304.688539962561</v>
      </c>
    </row>
    <row r="437" spans="1:21" x14ac:dyDescent="0.3">
      <c r="A437" s="2" t="s">
        <v>914</v>
      </c>
      <c r="B437" s="1">
        <v>45259</v>
      </c>
      <c r="C437" s="2" t="s">
        <v>915</v>
      </c>
      <c r="D437" s="3" t="s">
        <v>70</v>
      </c>
      <c r="E437" s="4">
        <v>14629</v>
      </c>
      <c r="F437" s="9">
        <f>Table1[[#This Row],[Interest Rate]]/100</f>
        <v>0.17600000000000002</v>
      </c>
      <c r="G437" s="2">
        <v>17.600000000000001</v>
      </c>
      <c r="H437" s="2">
        <v>36</v>
      </c>
      <c r="I437" s="3" t="s">
        <v>17</v>
      </c>
      <c r="J437" s="3" t="s">
        <v>55</v>
      </c>
      <c r="K437" s="3" t="s">
        <v>45</v>
      </c>
      <c r="L437" s="4">
        <v>117985</v>
      </c>
      <c r="M437" s="3" t="s">
        <v>27</v>
      </c>
      <c r="N437">
        <v>0.49</v>
      </c>
      <c r="O437">
        <v>0.56999999999999995</v>
      </c>
      <c r="P437" s="8">
        <f>ABS(PMT(Table1[[#This Row],[Corrected Interested Rate]]/12,Table1[[#This Row],[Term (Months)]],-Table1[[#This Row],[Loan Amount]]))</f>
        <v>525.94257729878541</v>
      </c>
      <c r="Q437" s="8">
        <f ca="1">Table1[[#This Row],[Expected Monthly Payments]]*Table1[[#This Row],[Months on Book(age Loan)]]</f>
        <v>11044.794123274494</v>
      </c>
      <c r="R437" s="4">
        <v>17203.7</v>
      </c>
      <c r="S437" s="4">
        <v>0</v>
      </c>
      <c r="T437" s="2">
        <f ca="1">DATEDIF(Table1[[#This Row],[Issue Date]],TODAY(),"m")</f>
        <v>21</v>
      </c>
      <c r="U437" s="2">
        <f>Table1[[#This Row],[Total Payments Received]]+(Table1[[#This Row],[Loan Amount]]*'What-IF Analysis'!$B$8)-Table1[[#This Row],[Loan Amount]]</f>
        <v>6402.6144699288816</v>
      </c>
    </row>
    <row r="438" spans="1:21" x14ac:dyDescent="0.3">
      <c r="A438" s="2" t="s">
        <v>916</v>
      </c>
      <c r="B438" s="1">
        <v>44305</v>
      </c>
      <c r="C438" s="2" t="s">
        <v>917</v>
      </c>
      <c r="D438" s="3" t="s">
        <v>51</v>
      </c>
      <c r="E438" s="4">
        <v>25826</v>
      </c>
      <c r="F438" s="9">
        <f>Table1[[#This Row],[Interest Rate]]/100</f>
        <v>0.157</v>
      </c>
      <c r="G438" s="2">
        <v>15.7</v>
      </c>
      <c r="H438" s="2">
        <v>60</v>
      </c>
      <c r="I438" s="3" t="s">
        <v>24</v>
      </c>
      <c r="J438" s="3" t="s">
        <v>18</v>
      </c>
      <c r="K438" s="3" t="s">
        <v>45</v>
      </c>
      <c r="L438" s="4">
        <v>113014</v>
      </c>
      <c r="M438" s="3" t="s">
        <v>27</v>
      </c>
      <c r="N438">
        <v>0.1</v>
      </c>
      <c r="O438">
        <v>0.53</v>
      </c>
      <c r="P438" s="8">
        <f>ABS(PMT(Table1[[#This Row],[Corrected Interested Rate]]/12,Table1[[#This Row],[Term (Months)]],-Table1[[#This Row],[Loan Amount]]))</f>
        <v>623.92892088706026</v>
      </c>
      <c r="Q438" s="8">
        <f ca="1">Table1[[#This Row],[Expected Monthly Payments]]*Table1[[#This Row],[Months on Book(age Loan)]]</f>
        <v>32444.303886127134</v>
      </c>
      <c r="R438" s="4">
        <v>2961.24</v>
      </c>
      <c r="S438" s="4">
        <v>0</v>
      </c>
      <c r="T438" s="2">
        <f ca="1">DATEDIF(Table1[[#This Row],[Issue Date]],TODAY(),"m")</f>
        <v>52</v>
      </c>
      <c r="U438" s="2">
        <f>Table1[[#This Row],[Total Payments Received]]+(Table1[[#This Row],[Loan Amount]]*'What-IF Analysis'!$B$8)-Table1[[#This Row],[Loan Amount]]</f>
        <v>-16106.969371769548</v>
      </c>
    </row>
    <row r="439" spans="1:21" x14ac:dyDescent="0.3">
      <c r="A439" s="2" t="s">
        <v>918</v>
      </c>
      <c r="B439" s="1">
        <v>45262</v>
      </c>
      <c r="C439" s="2" t="s">
        <v>919</v>
      </c>
      <c r="D439" s="3" t="s">
        <v>48</v>
      </c>
      <c r="E439" s="4">
        <v>36198</v>
      </c>
      <c r="F439" s="9">
        <f>Table1[[#This Row],[Interest Rate]]/100</f>
        <v>0.17699999999999999</v>
      </c>
      <c r="G439" s="2">
        <v>17.7</v>
      </c>
      <c r="H439" s="2">
        <v>60</v>
      </c>
      <c r="I439" s="3" t="s">
        <v>17</v>
      </c>
      <c r="J439" s="3" t="s">
        <v>25</v>
      </c>
      <c r="K439" s="3" t="s">
        <v>19</v>
      </c>
      <c r="L439" s="4">
        <v>65179</v>
      </c>
      <c r="M439" s="3" t="s">
        <v>20</v>
      </c>
      <c r="N439">
        <v>0.35</v>
      </c>
      <c r="O439">
        <v>0.87</v>
      </c>
      <c r="P439" s="8">
        <f>ABS(PMT(Table1[[#This Row],[Corrected Interested Rate]]/12,Table1[[#This Row],[Term (Months)]],-Table1[[#This Row],[Loan Amount]]))</f>
        <v>913.2940207312397</v>
      </c>
      <c r="Q439" s="8">
        <f ca="1">Table1[[#This Row],[Expected Monthly Payments]]*Table1[[#This Row],[Months on Book(age Loan)]]</f>
        <v>19179.174435356035</v>
      </c>
      <c r="R439" s="4">
        <v>42605.05</v>
      </c>
      <c r="S439" s="4">
        <v>0</v>
      </c>
      <c r="T439" s="2">
        <f ca="1">DATEDIF(Table1[[#This Row],[Issue Date]],TODAY(),"m")</f>
        <v>21</v>
      </c>
      <c r="U439" s="2">
        <f>Table1[[#This Row],[Total Payments Received]]+(Table1[[#This Row],[Loan Amount]]*'What-IF Analysis'!$B$8)-Table1[[#This Row],[Loan Amount]]</f>
        <v>15878.842192390846</v>
      </c>
    </row>
    <row r="440" spans="1:21" x14ac:dyDescent="0.3">
      <c r="A440" s="2" t="s">
        <v>920</v>
      </c>
      <c r="B440" s="1">
        <v>45131</v>
      </c>
      <c r="C440" s="2" t="s">
        <v>921</v>
      </c>
      <c r="D440" s="3" t="s">
        <v>48</v>
      </c>
      <c r="E440" s="4">
        <v>27630</v>
      </c>
      <c r="F440" s="9">
        <f>Table1[[#This Row],[Interest Rate]]/100</f>
        <v>0.14000000000000001</v>
      </c>
      <c r="G440" s="2">
        <v>14</v>
      </c>
      <c r="H440" s="2">
        <v>60</v>
      </c>
      <c r="I440" s="3" t="s">
        <v>17</v>
      </c>
      <c r="J440" s="3" t="s">
        <v>34</v>
      </c>
      <c r="K440" s="3" t="s">
        <v>19</v>
      </c>
      <c r="L440" s="4">
        <v>147305</v>
      </c>
      <c r="M440" s="3" t="s">
        <v>27</v>
      </c>
      <c r="N440">
        <v>0.35</v>
      </c>
      <c r="O440">
        <v>0.64</v>
      </c>
      <c r="P440" s="8">
        <f>ABS(PMT(Table1[[#This Row],[Corrected Interested Rate]]/12,Table1[[#This Row],[Term (Months)]],-Table1[[#This Row],[Loan Amount]]))</f>
        <v>642.90177096858213</v>
      </c>
      <c r="Q440" s="8">
        <f ca="1">Table1[[#This Row],[Expected Monthly Payments]]*Table1[[#This Row],[Months on Book(age Loan)]]</f>
        <v>16072.544274214553</v>
      </c>
      <c r="R440" s="4">
        <v>31498.2</v>
      </c>
      <c r="S440" s="4">
        <v>0</v>
      </c>
      <c r="T440" s="2">
        <f ca="1">DATEDIF(Table1[[#This Row],[Issue Date]],TODAY(),"m")</f>
        <v>25</v>
      </c>
      <c r="U440" s="2">
        <f>Table1[[#This Row],[Total Payments Received]]+(Table1[[#This Row],[Loan Amount]]*'What-IF Analysis'!$B$8)-Table1[[#This Row],[Loan Amount]]</f>
        <v>11098.036407419168</v>
      </c>
    </row>
    <row r="441" spans="1:21" x14ac:dyDescent="0.3">
      <c r="A441" s="2" t="s">
        <v>922</v>
      </c>
      <c r="B441" s="1">
        <v>44594</v>
      </c>
      <c r="C441" s="2" t="s">
        <v>923</v>
      </c>
      <c r="D441" s="3" t="s">
        <v>38</v>
      </c>
      <c r="E441" s="4">
        <v>34226</v>
      </c>
      <c r="F441" s="9">
        <f>Table1[[#This Row],[Interest Rate]]/100</f>
        <v>9.4E-2</v>
      </c>
      <c r="G441" s="2">
        <v>9.4</v>
      </c>
      <c r="H441" s="2">
        <v>36</v>
      </c>
      <c r="I441" s="3" t="s">
        <v>17</v>
      </c>
      <c r="J441" s="3" t="s">
        <v>25</v>
      </c>
      <c r="K441" s="3" t="s">
        <v>19</v>
      </c>
      <c r="L441" s="4">
        <v>142417</v>
      </c>
      <c r="M441" s="3" t="s">
        <v>31</v>
      </c>
      <c r="N441">
        <v>0.28000000000000003</v>
      </c>
      <c r="O441">
        <v>0.68</v>
      </c>
      <c r="P441" s="8">
        <f>ABS(PMT(Table1[[#This Row],[Corrected Interested Rate]]/12,Table1[[#This Row],[Term (Months)]],-Table1[[#This Row],[Loan Amount]]))</f>
        <v>1094.7605247721738</v>
      </c>
      <c r="Q441" s="8">
        <f ca="1">Table1[[#This Row],[Expected Monthly Payments]]*Table1[[#This Row],[Months on Book(age Loan)]]</f>
        <v>47074.702565203472</v>
      </c>
      <c r="R441" s="4">
        <v>37443.24</v>
      </c>
      <c r="S441" s="4">
        <v>0</v>
      </c>
      <c r="T441" s="2">
        <f ca="1">DATEDIF(Table1[[#This Row],[Issue Date]],TODAY(),"m")</f>
        <v>43</v>
      </c>
      <c r="U441" s="2">
        <f>Table1[[#This Row],[Total Payments Received]]+(Table1[[#This Row],[Loan Amount]]*'What-IF Analysis'!$B$8)-Table1[[#This Row],[Loan Amount]]</f>
        <v>12173.026495849743</v>
      </c>
    </row>
    <row r="442" spans="1:21" x14ac:dyDescent="0.3">
      <c r="A442" s="2" t="s">
        <v>924</v>
      </c>
      <c r="B442" s="1">
        <v>44830</v>
      </c>
      <c r="C442" s="2" t="s">
        <v>925</v>
      </c>
      <c r="D442" s="3" t="s">
        <v>38</v>
      </c>
      <c r="E442" s="4">
        <v>33975</v>
      </c>
      <c r="F442" s="9">
        <f>Table1[[#This Row],[Interest Rate]]/100</f>
        <v>7.400000000000001E-2</v>
      </c>
      <c r="G442" s="2">
        <v>7.4</v>
      </c>
      <c r="H442" s="2">
        <v>36</v>
      </c>
      <c r="I442" s="3" t="s">
        <v>17</v>
      </c>
      <c r="J442" s="3" t="s">
        <v>25</v>
      </c>
      <c r="K442" s="3" t="s">
        <v>35</v>
      </c>
      <c r="L442" s="4">
        <v>55338</v>
      </c>
      <c r="M442" s="3" t="s">
        <v>20</v>
      </c>
      <c r="N442">
        <v>0.26</v>
      </c>
      <c r="O442">
        <v>0.73</v>
      </c>
      <c r="P442" s="8">
        <f>ABS(PMT(Table1[[#This Row],[Corrected Interested Rate]]/12,Table1[[#This Row],[Term (Months)]],-Table1[[#This Row],[Loan Amount]]))</f>
        <v>1055.2740926883585</v>
      </c>
      <c r="Q442" s="8">
        <f ca="1">Table1[[#This Row],[Expected Monthly Payments]]*Table1[[#This Row],[Months on Book(age Loan)]]</f>
        <v>36934.593244092546</v>
      </c>
      <c r="R442" s="4">
        <v>36489.15</v>
      </c>
      <c r="S442" s="4">
        <v>0</v>
      </c>
      <c r="T442" s="2">
        <f ca="1">DATEDIF(Table1[[#This Row],[Issue Date]],TODAY(),"m")</f>
        <v>35</v>
      </c>
      <c r="U442" s="2">
        <f>Table1[[#This Row],[Total Payments Received]]+(Table1[[#This Row],[Loan Amount]]*'What-IF Analysis'!$B$8)-Table1[[#This Row],[Loan Amount]]</f>
        <v>11404.258285995878</v>
      </c>
    </row>
    <row r="443" spans="1:21" x14ac:dyDescent="0.3">
      <c r="A443" s="2" t="s">
        <v>926</v>
      </c>
      <c r="B443" s="1">
        <v>44929</v>
      </c>
      <c r="C443" s="2" t="s">
        <v>927</v>
      </c>
      <c r="D443" s="3" t="s">
        <v>54</v>
      </c>
      <c r="E443" s="4">
        <v>1899</v>
      </c>
      <c r="F443" s="9">
        <f>Table1[[#This Row],[Interest Rate]]/100</f>
        <v>6.4000000000000001E-2</v>
      </c>
      <c r="G443" s="2">
        <v>6.4</v>
      </c>
      <c r="H443" s="2">
        <v>36</v>
      </c>
      <c r="I443" s="3" t="s">
        <v>79</v>
      </c>
      <c r="J443" s="3" t="s">
        <v>55</v>
      </c>
      <c r="K443" s="3" t="s">
        <v>19</v>
      </c>
      <c r="L443" s="4">
        <v>122435</v>
      </c>
      <c r="M443" s="3" t="s">
        <v>20</v>
      </c>
      <c r="N443">
        <v>0.28000000000000003</v>
      </c>
      <c r="O443">
        <v>0.88</v>
      </c>
      <c r="P443" s="8">
        <f>ABS(PMT(Table1[[#This Row],[Corrected Interested Rate]]/12,Table1[[#This Row],[Term (Months)]],-Table1[[#This Row],[Loan Amount]]))</f>
        <v>58.116060679707822</v>
      </c>
      <c r="Q443" s="8">
        <f ca="1">Table1[[#This Row],[Expected Monthly Payments]]*Table1[[#This Row],[Months on Book(age Loan)]]</f>
        <v>1859.7139417506503</v>
      </c>
      <c r="R443" s="4">
        <v>487.5</v>
      </c>
      <c r="S443" s="4">
        <v>737.8</v>
      </c>
      <c r="T443" s="2">
        <f ca="1">DATEDIF(Table1[[#This Row],[Issue Date]],TODAY(),"m")</f>
        <v>32</v>
      </c>
      <c r="U443" s="2">
        <f>Table1[[#This Row],[Total Payments Received]]+(Table1[[#This Row],[Loan Amount]]*'What-IF Analysis'!$B$8)-Table1[[#This Row],[Loan Amount]]</f>
        <v>-914.59593421321051</v>
      </c>
    </row>
    <row r="444" spans="1:21" x14ac:dyDescent="0.3">
      <c r="A444" s="2" t="s">
        <v>928</v>
      </c>
      <c r="B444" s="1">
        <v>44431</v>
      </c>
      <c r="C444" s="2" t="s">
        <v>929</v>
      </c>
      <c r="D444" s="3" t="s">
        <v>54</v>
      </c>
      <c r="E444" s="4">
        <v>12653</v>
      </c>
      <c r="F444" s="9">
        <f>Table1[[#This Row],[Interest Rate]]/100</f>
        <v>0.10300000000000001</v>
      </c>
      <c r="G444" s="2">
        <v>10.3</v>
      </c>
      <c r="H444" s="2">
        <v>60</v>
      </c>
      <c r="I444" s="3" t="s">
        <v>17</v>
      </c>
      <c r="J444" s="3" t="s">
        <v>18</v>
      </c>
      <c r="K444" s="3" t="s">
        <v>35</v>
      </c>
      <c r="L444" s="4">
        <v>99681</v>
      </c>
      <c r="M444" s="3" t="s">
        <v>31</v>
      </c>
      <c r="N444">
        <v>0.27</v>
      </c>
      <c r="O444">
        <v>0.79</v>
      </c>
      <c r="P444" s="8">
        <f>ABS(PMT(Table1[[#This Row],[Corrected Interested Rate]]/12,Table1[[#This Row],[Term (Months)]],-Table1[[#This Row],[Loan Amount]]))</f>
        <v>270.71040067189944</v>
      </c>
      <c r="Q444" s="8">
        <f ca="1">Table1[[#This Row],[Expected Monthly Payments]]*Table1[[#This Row],[Months on Book(age Loan)]]</f>
        <v>12994.099232251174</v>
      </c>
      <c r="R444" s="4">
        <v>13956.26</v>
      </c>
      <c r="S444" s="4">
        <v>0</v>
      </c>
      <c r="T444" s="2">
        <f ca="1">DATEDIF(Table1[[#This Row],[Issue Date]],TODAY(),"m")</f>
        <v>48</v>
      </c>
      <c r="U444" s="2">
        <f>Table1[[#This Row],[Total Payments Received]]+(Table1[[#This Row],[Loan Amount]]*'What-IF Analysis'!$B$8)-Table1[[#This Row],[Loan Amount]]</f>
        <v>4614.1221086889127</v>
      </c>
    </row>
    <row r="445" spans="1:21" x14ac:dyDescent="0.3">
      <c r="A445" s="2" t="s">
        <v>930</v>
      </c>
      <c r="B445" s="1">
        <v>44854</v>
      </c>
      <c r="C445" s="2" t="s">
        <v>931</v>
      </c>
      <c r="D445" s="3" t="s">
        <v>44</v>
      </c>
      <c r="E445" s="4">
        <v>28961</v>
      </c>
      <c r="F445" s="9">
        <f>Table1[[#This Row],[Interest Rate]]/100</f>
        <v>5.9000000000000004E-2</v>
      </c>
      <c r="G445" s="2">
        <v>5.9</v>
      </c>
      <c r="H445" s="2">
        <v>36</v>
      </c>
      <c r="I445" s="3" t="s">
        <v>24</v>
      </c>
      <c r="J445" s="3" t="s">
        <v>25</v>
      </c>
      <c r="K445" s="3" t="s">
        <v>30</v>
      </c>
      <c r="L445" s="4">
        <v>62101</v>
      </c>
      <c r="M445" s="3" t="s">
        <v>31</v>
      </c>
      <c r="N445">
        <v>0.39</v>
      </c>
      <c r="O445">
        <v>0.78</v>
      </c>
      <c r="P445" s="8">
        <f>ABS(PMT(Table1[[#This Row],[Corrected Interested Rate]]/12,Table1[[#This Row],[Term (Months)]],-Table1[[#This Row],[Loan Amount]]))</f>
        <v>879.73809988458322</v>
      </c>
      <c r="Q445" s="8">
        <f ca="1">Table1[[#This Row],[Expected Monthly Payments]]*Table1[[#This Row],[Months on Book(age Loan)]]</f>
        <v>29911.095396075831</v>
      </c>
      <c r="R445" s="4">
        <v>1542.14</v>
      </c>
      <c r="S445" s="4">
        <v>0</v>
      </c>
      <c r="T445" s="2">
        <f ca="1">DATEDIF(Table1[[#This Row],[Issue Date]],TODAY(),"m")</f>
        <v>34</v>
      </c>
      <c r="U445" s="2">
        <f>Table1[[#This Row],[Total Payments Received]]+(Table1[[#This Row],[Loan Amount]]*'What-IF Analysis'!$B$8)-Table1[[#This Row],[Loan Amount]]</f>
        <v>-19840.745914033065</v>
      </c>
    </row>
    <row r="446" spans="1:21" x14ac:dyDescent="0.3">
      <c r="A446" s="2" t="s">
        <v>932</v>
      </c>
      <c r="B446" s="1">
        <v>44947</v>
      </c>
      <c r="C446" s="2" t="s">
        <v>933</v>
      </c>
      <c r="D446" s="3" t="s">
        <v>74</v>
      </c>
      <c r="E446" s="4">
        <v>17405</v>
      </c>
      <c r="F446" s="9">
        <f>Table1[[#This Row],[Interest Rate]]/100</f>
        <v>0.16300000000000001</v>
      </c>
      <c r="G446" s="2">
        <v>16.3</v>
      </c>
      <c r="H446" s="2">
        <v>60</v>
      </c>
      <c r="I446" s="3" t="s">
        <v>17</v>
      </c>
      <c r="J446" s="3" t="s">
        <v>55</v>
      </c>
      <c r="K446" s="3" t="s">
        <v>45</v>
      </c>
      <c r="L446" s="4">
        <v>32775</v>
      </c>
      <c r="M446" s="3" t="s">
        <v>20</v>
      </c>
      <c r="N446">
        <v>0.15</v>
      </c>
      <c r="O446">
        <v>0.57999999999999996</v>
      </c>
      <c r="P446" s="8">
        <f>ABS(PMT(Table1[[#This Row],[Corrected Interested Rate]]/12,Table1[[#This Row],[Term (Months)]],-Table1[[#This Row],[Loan Amount]]))</f>
        <v>426.0351380084121</v>
      </c>
      <c r="Q446" s="8">
        <f ca="1">Table1[[#This Row],[Expected Monthly Payments]]*Table1[[#This Row],[Months on Book(age Loan)]]</f>
        <v>13207.089278260775</v>
      </c>
      <c r="R446" s="4">
        <v>20242.02</v>
      </c>
      <c r="S446" s="4">
        <v>0</v>
      </c>
      <c r="T446" s="2">
        <f ca="1">DATEDIF(Table1[[#This Row],[Issue Date]],TODAY(),"m")</f>
        <v>31</v>
      </c>
      <c r="U446" s="2">
        <f>Table1[[#This Row],[Total Payments Received]]+(Table1[[#This Row],[Loan Amount]]*'What-IF Analysis'!$B$8)-Table1[[#This Row],[Loan Amount]]</f>
        <v>7391.3197709421147</v>
      </c>
    </row>
    <row r="447" spans="1:21" x14ac:dyDescent="0.3">
      <c r="A447" s="2" t="s">
        <v>934</v>
      </c>
      <c r="B447" s="1">
        <v>44784</v>
      </c>
      <c r="C447" s="2" t="s">
        <v>935</v>
      </c>
      <c r="D447" s="3" t="s">
        <v>63</v>
      </c>
      <c r="E447" s="4">
        <v>9601</v>
      </c>
      <c r="F447" s="9">
        <f>Table1[[#This Row],[Interest Rate]]/100</f>
        <v>0.107</v>
      </c>
      <c r="G447" s="2">
        <v>10.7</v>
      </c>
      <c r="H447" s="2">
        <v>60</v>
      </c>
      <c r="I447" s="3" t="s">
        <v>17</v>
      </c>
      <c r="J447" s="3" t="s">
        <v>82</v>
      </c>
      <c r="K447" s="3" t="s">
        <v>45</v>
      </c>
      <c r="L447" s="4">
        <v>141497</v>
      </c>
      <c r="M447" s="3" t="s">
        <v>31</v>
      </c>
      <c r="N447">
        <v>0.18</v>
      </c>
      <c r="O447">
        <v>0.73</v>
      </c>
      <c r="P447" s="8">
        <f>ABS(PMT(Table1[[#This Row],[Corrected Interested Rate]]/12,Table1[[#This Row],[Term (Months)]],-Table1[[#This Row],[Loan Amount]]))</f>
        <v>207.31544634554885</v>
      </c>
      <c r="Q447" s="8">
        <f ca="1">Table1[[#This Row],[Expected Monthly Payments]]*Table1[[#This Row],[Months on Book(age Loan)]]</f>
        <v>7670.6715147853074</v>
      </c>
      <c r="R447" s="4">
        <v>10628.31</v>
      </c>
      <c r="S447" s="4">
        <v>0</v>
      </c>
      <c r="T447" s="2">
        <f ca="1">DATEDIF(Table1[[#This Row],[Issue Date]],TODAY(),"m")</f>
        <v>37</v>
      </c>
      <c r="U447" s="2">
        <f>Table1[[#This Row],[Total Payments Received]]+(Table1[[#This Row],[Loan Amount]]*'What-IF Analysis'!$B$8)-Table1[[#This Row],[Loan Amount]]</f>
        <v>3539.566943453905</v>
      </c>
    </row>
    <row r="448" spans="1:21" x14ac:dyDescent="0.3">
      <c r="A448" s="2" t="s">
        <v>936</v>
      </c>
      <c r="B448" s="1">
        <v>45229</v>
      </c>
      <c r="C448" s="2" t="s">
        <v>937</v>
      </c>
      <c r="D448" s="3" t="s">
        <v>51</v>
      </c>
      <c r="E448" s="4">
        <v>34662</v>
      </c>
      <c r="F448" s="9">
        <f>Table1[[#This Row],[Interest Rate]]/100</f>
        <v>0.215</v>
      </c>
      <c r="G448" s="2">
        <v>21.5</v>
      </c>
      <c r="H448" s="2">
        <v>36</v>
      </c>
      <c r="I448" s="3" t="s">
        <v>17</v>
      </c>
      <c r="J448" s="3" t="s">
        <v>18</v>
      </c>
      <c r="K448" s="3" t="s">
        <v>26</v>
      </c>
      <c r="L448" s="4">
        <v>127183</v>
      </c>
      <c r="M448" s="3" t="s">
        <v>20</v>
      </c>
      <c r="N448">
        <v>0.17</v>
      </c>
      <c r="O448">
        <v>0.82</v>
      </c>
      <c r="P448" s="8">
        <f>ABS(PMT(Table1[[#This Row],[Corrected Interested Rate]]/12,Table1[[#This Row],[Term (Months)]],-Table1[[#This Row],[Loan Amount]]))</f>
        <v>1314.8084716549702</v>
      </c>
      <c r="Q448" s="8">
        <f ca="1">Table1[[#This Row],[Expected Monthly Payments]]*Table1[[#This Row],[Months on Book(age Loan)]]</f>
        <v>28925.786376409342</v>
      </c>
      <c r="R448" s="4">
        <v>42114.33</v>
      </c>
      <c r="S448" s="4">
        <v>0</v>
      </c>
      <c r="T448" s="2">
        <f ca="1">DATEDIF(Table1[[#This Row],[Issue Date]],TODAY(),"m")</f>
        <v>22</v>
      </c>
      <c r="U448" s="2">
        <f>Table1[[#This Row],[Total Payments Received]]+(Table1[[#This Row],[Loan Amount]]*'What-IF Analysis'!$B$8)-Table1[[#This Row],[Loan Amount]]</f>
        <v>16522.20294802617</v>
      </c>
    </row>
    <row r="449" spans="1:21" x14ac:dyDescent="0.3">
      <c r="A449" s="2" t="s">
        <v>938</v>
      </c>
      <c r="B449" s="1">
        <v>45150</v>
      </c>
      <c r="C449" s="2" t="s">
        <v>939</v>
      </c>
      <c r="D449" s="3" t="s">
        <v>38</v>
      </c>
      <c r="E449" s="4">
        <v>34282</v>
      </c>
      <c r="F449" s="9">
        <f>Table1[[#This Row],[Interest Rate]]/100</f>
        <v>6.5000000000000002E-2</v>
      </c>
      <c r="G449" s="2">
        <v>6.5</v>
      </c>
      <c r="H449" s="2">
        <v>36</v>
      </c>
      <c r="I449" s="3" t="s">
        <v>17</v>
      </c>
      <c r="J449" s="3" t="s">
        <v>55</v>
      </c>
      <c r="K449" s="3" t="s">
        <v>30</v>
      </c>
      <c r="L449" s="4">
        <v>75619</v>
      </c>
      <c r="M449" s="3" t="s">
        <v>31</v>
      </c>
      <c r="N449">
        <v>0.2</v>
      </c>
      <c r="O449">
        <v>0.94</v>
      </c>
      <c r="P449" s="8">
        <f>ABS(PMT(Table1[[#This Row],[Corrected Interested Rate]]/12,Table1[[#This Row],[Term (Months)]],-Table1[[#This Row],[Loan Amount]]))</f>
        <v>1050.7091166125085</v>
      </c>
      <c r="Q449" s="8">
        <f ca="1">Table1[[#This Row],[Expected Monthly Payments]]*Table1[[#This Row],[Months on Book(age Loan)]]</f>
        <v>26267.727915312713</v>
      </c>
      <c r="R449" s="4">
        <v>36510.33</v>
      </c>
      <c r="S449" s="4">
        <v>0</v>
      </c>
      <c r="T449" s="2">
        <f ca="1">DATEDIF(Table1[[#This Row],[Issue Date]],TODAY(),"m")</f>
        <v>25</v>
      </c>
      <c r="U449" s="2">
        <f>Table1[[#This Row],[Total Payments Received]]+(Table1[[#This Row],[Loan Amount]]*'What-IF Analysis'!$B$8)-Table1[[#This Row],[Loan Amount]]</f>
        <v>11198.769801633869</v>
      </c>
    </row>
    <row r="450" spans="1:21" x14ac:dyDescent="0.3">
      <c r="A450" s="2" t="s">
        <v>940</v>
      </c>
      <c r="B450" s="1">
        <v>44688</v>
      </c>
      <c r="C450" s="2" t="s">
        <v>941</v>
      </c>
      <c r="D450" s="3" t="s">
        <v>63</v>
      </c>
      <c r="E450" s="4">
        <v>22288</v>
      </c>
      <c r="F450" s="9">
        <f>Table1[[#This Row],[Interest Rate]]/100</f>
        <v>9.5000000000000001E-2</v>
      </c>
      <c r="G450" s="2">
        <v>9.5</v>
      </c>
      <c r="H450" s="2">
        <v>60</v>
      </c>
      <c r="I450" s="3" t="s">
        <v>17</v>
      </c>
      <c r="J450" s="3" t="s">
        <v>55</v>
      </c>
      <c r="K450" s="3" t="s">
        <v>19</v>
      </c>
      <c r="L450" s="4">
        <v>75838</v>
      </c>
      <c r="M450" s="3" t="s">
        <v>20</v>
      </c>
      <c r="N450">
        <v>0.31</v>
      </c>
      <c r="O450">
        <v>0.59</v>
      </c>
      <c r="P450" s="8">
        <f>ABS(PMT(Table1[[#This Row],[Corrected Interested Rate]]/12,Table1[[#This Row],[Term (Months)]],-Table1[[#This Row],[Loan Amount]]))</f>
        <v>468.0894848709392</v>
      </c>
      <c r="Q450" s="8">
        <f ca="1">Table1[[#This Row],[Expected Monthly Payments]]*Table1[[#This Row],[Months on Book(age Loan)]]</f>
        <v>18723.579394837569</v>
      </c>
      <c r="R450" s="4">
        <v>24405.360000000001</v>
      </c>
      <c r="S450" s="4">
        <v>0</v>
      </c>
      <c r="T450" s="2">
        <f ca="1">DATEDIF(Table1[[#This Row],[Issue Date]],TODAY(),"m")</f>
        <v>40</v>
      </c>
      <c r="U450" s="2">
        <f>Table1[[#This Row],[Total Payments Received]]+(Table1[[#This Row],[Loan Amount]]*'What-IF Analysis'!$B$8)-Table1[[#This Row],[Loan Amount]]</f>
        <v>7949.3757020831836</v>
      </c>
    </row>
    <row r="451" spans="1:21" x14ac:dyDescent="0.3">
      <c r="A451" s="2" t="s">
        <v>942</v>
      </c>
      <c r="B451" s="1">
        <v>45109</v>
      </c>
      <c r="C451" s="2" t="s">
        <v>943</v>
      </c>
      <c r="D451" s="3" t="s">
        <v>63</v>
      </c>
      <c r="E451" s="4">
        <v>30545</v>
      </c>
      <c r="F451" s="9">
        <f>Table1[[#This Row],[Interest Rate]]/100</f>
        <v>0.19600000000000001</v>
      </c>
      <c r="G451" s="2">
        <v>19.600000000000001</v>
      </c>
      <c r="H451" s="2">
        <v>60</v>
      </c>
      <c r="I451" s="3" t="s">
        <v>24</v>
      </c>
      <c r="J451" s="3" t="s">
        <v>34</v>
      </c>
      <c r="K451" s="3" t="s">
        <v>19</v>
      </c>
      <c r="L451" s="4">
        <v>49539</v>
      </c>
      <c r="M451" s="3" t="s">
        <v>31</v>
      </c>
      <c r="N451">
        <v>0.14000000000000001</v>
      </c>
      <c r="O451">
        <v>0.5</v>
      </c>
      <c r="P451" s="8">
        <f>ABS(PMT(Table1[[#This Row],[Corrected Interested Rate]]/12,Table1[[#This Row],[Term (Months)]],-Table1[[#This Row],[Loan Amount]]))</f>
        <v>802.47242905521182</v>
      </c>
      <c r="Q451" s="8">
        <f ca="1">Table1[[#This Row],[Expected Monthly Payments]]*Table1[[#This Row],[Months on Book(age Loan)]]</f>
        <v>20864.283155435507</v>
      </c>
      <c r="R451" s="4">
        <v>5878.95</v>
      </c>
      <c r="S451" s="4">
        <v>0</v>
      </c>
      <c r="T451" s="2">
        <f ca="1">DATEDIF(Table1[[#This Row],[Issue Date]],TODAY(),"m")</f>
        <v>26</v>
      </c>
      <c r="U451" s="2">
        <f>Table1[[#This Row],[Total Payments Received]]+(Table1[[#This Row],[Loan Amount]]*'What-IF Analysis'!$B$8)-Table1[[#This Row],[Loan Amount]]</f>
        <v>-16673.456693281998</v>
      </c>
    </row>
    <row r="452" spans="1:21" x14ac:dyDescent="0.3">
      <c r="A452" s="2" t="s">
        <v>944</v>
      </c>
      <c r="B452" s="1">
        <v>44366</v>
      </c>
      <c r="C452" s="2" t="s">
        <v>945</v>
      </c>
      <c r="D452" s="3" t="s">
        <v>74</v>
      </c>
      <c r="E452" s="4">
        <v>37877</v>
      </c>
      <c r="F452" s="9">
        <f>Table1[[#This Row],[Interest Rate]]/100</f>
        <v>0.17</v>
      </c>
      <c r="G452" s="2">
        <v>17</v>
      </c>
      <c r="H452" s="2">
        <v>36</v>
      </c>
      <c r="I452" s="3" t="s">
        <v>17</v>
      </c>
      <c r="J452" s="3" t="s">
        <v>18</v>
      </c>
      <c r="K452" s="3" t="s">
        <v>30</v>
      </c>
      <c r="L452" s="4">
        <v>132274</v>
      </c>
      <c r="M452" s="3" t="s">
        <v>31</v>
      </c>
      <c r="N452">
        <v>0.45</v>
      </c>
      <c r="O452">
        <v>0.53</v>
      </c>
      <c r="P452" s="8">
        <f>ABS(PMT(Table1[[#This Row],[Corrected Interested Rate]]/12,Table1[[#This Row],[Term (Months)]],-Table1[[#This Row],[Loan Amount]]))</f>
        <v>1350.4183605305082</v>
      </c>
      <c r="Q452" s="8">
        <f ca="1">Table1[[#This Row],[Expected Monthly Payments]]*Table1[[#This Row],[Months on Book(age Loan)]]</f>
        <v>67520.918026525411</v>
      </c>
      <c r="R452" s="4">
        <v>44316.09</v>
      </c>
      <c r="S452" s="4">
        <v>0</v>
      </c>
      <c r="T452" s="2">
        <f ca="1">DATEDIF(Table1[[#This Row],[Issue Date]],TODAY(),"m")</f>
        <v>50</v>
      </c>
      <c r="U452" s="2">
        <f>Table1[[#This Row],[Total Payments Received]]+(Table1[[#This Row],[Loan Amount]]*'What-IF Analysis'!$B$8)-Table1[[#This Row],[Loan Amount]]</f>
        <v>16350.219699739981</v>
      </c>
    </row>
    <row r="453" spans="1:21" x14ac:dyDescent="0.3">
      <c r="A453" s="2" t="s">
        <v>946</v>
      </c>
      <c r="B453" s="1">
        <v>45142</v>
      </c>
      <c r="C453" s="2" t="s">
        <v>947</v>
      </c>
      <c r="D453" s="3" t="s">
        <v>23</v>
      </c>
      <c r="E453" s="4">
        <v>16313</v>
      </c>
      <c r="F453" s="9">
        <f>Table1[[#This Row],[Interest Rate]]/100</f>
        <v>6.3E-2</v>
      </c>
      <c r="G453" s="2">
        <v>6.3</v>
      </c>
      <c r="H453" s="2">
        <v>36</v>
      </c>
      <c r="I453" s="3" t="s">
        <v>17</v>
      </c>
      <c r="J453" s="3" t="s">
        <v>18</v>
      </c>
      <c r="K453" s="3" t="s">
        <v>19</v>
      </c>
      <c r="L453" s="4">
        <v>87124</v>
      </c>
      <c r="M453" s="3" t="s">
        <v>27</v>
      </c>
      <c r="N453">
        <v>0.22</v>
      </c>
      <c r="O453">
        <v>0.67</v>
      </c>
      <c r="P453" s="8">
        <f>ABS(PMT(Table1[[#This Row],[Corrected Interested Rate]]/12,Table1[[#This Row],[Term (Months)]],-Table1[[#This Row],[Loan Amount]]))</f>
        <v>498.49352201318197</v>
      </c>
      <c r="Q453" s="8">
        <f ca="1">Table1[[#This Row],[Expected Monthly Payments]]*Table1[[#This Row],[Months on Book(age Loan)]]</f>
        <v>12462.338050329548</v>
      </c>
      <c r="R453" s="4">
        <v>17340.72</v>
      </c>
      <c r="S453" s="4">
        <v>0</v>
      </c>
      <c r="T453" s="2">
        <f ca="1">DATEDIF(Table1[[#This Row],[Issue Date]],TODAY(),"m")</f>
        <v>25</v>
      </c>
      <c r="U453" s="2">
        <f>Table1[[#This Row],[Total Payments Received]]+(Table1[[#This Row],[Loan Amount]]*'What-IF Analysis'!$B$8)-Table1[[#This Row],[Loan Amount]]</f>
        <v>5296.2803081516067</v>
      </c>
    </row>
    <row r="454" spans="1:21" x14ac:dyDescent="0.3">
      <c r="A454" s="2" t="s">
        <v>948</v>
      </c>
      <c r="B454" s="1">
        <v>44991</v>
      </c>
      <c r="C454" s="2" t="s">
        <v>949</v>
      </c>
      <c r="D454" s="3" t="s">
        <v>23</v>
      </c>
      <c r="E454" s="4">
        <v>16349</v>
      </c>
      <c r="F454" s="9">
        <f>Table1[[#This Row],[Interest Rate]]/100</f>
        <v>0.22500000000000001</v>
      </c>
      <c r="G454" s="2">
        <v>22.5</v>
      </c>
      <c r="H454" s="2">
        <v>36</v>
      </c>
      <c r="I454" s="3" t="s">
        <v>17</v>
      </c>
      <c r="J454" s="3" t="s">
        <v>18</v>
      </c>
      <c r="K454" s="3" t="s">
        <v>26</v>
      </c>
      <c r="L454" s="4">
        <v>95149</v>
      </c>
      <c r="M454" s="3" t="s">
        <v>27</v>
      </c>
      <c r="N454">
        <v>0.17</v>
      </c>
      <c r="O454">
        <v>0.87</v>
      </c>
      <c r="P454" s="8">
        <f>ABS(PMT(Table1[[#This Row],[Corrected Interested Rate]]/12,Table1[[#This Row],[Term (Months)]],-Table1[[#This Row],[Loan Amount]]))</f>
        <v>628.61256401633307</v>
      </c>
      <c r="Q454" s="8">
        <f ca="1">Table1[[#This Row],[Expected Monthly Payments]]*Table1[[#This Row],[Months on Book(age Loan)]]</f>
        <v>18858.376920489991</v>
      </c>
      <c r="R454" s="4">
        <v>20027.53</v>
      </c>
      <c r="S454" s="4">
        <v>0</v>
      </c>
      <c r="T454" s="2">
        <f ca="1">DATEDIF(Table1[[#This Row],[Issue Date]],TODAY(),"m")</f>
        <v>30</v>
      </c>
      <c r="U454" s="2">
        <f>Table1[[#This Row],[Total Payments Received]]+(Table1[[#This Row],[Loan Amount]]*'What-IF Analysis'!$B$8)-Table1[[#This Row],[Loan Amount]]</f>
        <v>7956.5102904414016</v>
      </c>
    </row>
    <row r="455" spans="1:21" x14ac:dyDescent="0.3">
      <c r="A455" s="2" t="s">
        <v>950</v>
      </c>
      <c r="B455" s="1">
        <v>44830</v>
      </c>
      <c r="C455" s="2" t="s">
        <v>951</v>
      </c>
      <c r="D455" s="3" t="s">
        <v>38</v>
      </c>
      <c r="E455" s="4">
        <v>8179</v>
      </c>
      <c r="F455" s="9">
        <f>Table1[[#This Row],[Interest Rate]]/100</f>
        <v>0.22500000000000001</v>
      </c>
      <c r="G455" s="2">
        <v>22.5</v>
      </c>
      <c r="H455" s="2">
        <v>60</v>
      </c>
      <c r="I455" s="3" t="s">
        <v>17</v>
      </c>
      <c r="J455" s="3" t="s">
        <v>82</v>
      </c>
      <c r="K455" s="3" t="s">
        <v>35</v>
      </c>
      <c r="L455" s="4">
        <v>56616</v>
      </c>
      <c r="M455" s="3" t="s">
        <v>27</v>
      </c>
      <c r="N455">
        <v>0.37</v>
      </c>
      <c r="O455">
        <v>0.5</v>
      </c>
      <c r="P455" s="8">
        <f>ABS(PMT(Table1[[#This Row],[Corrected Interested Rate]]/12,Table1[[#This Row],[Term (Months)]],-Table1[[#This Row],[Loan Amount]]))</f>
        <v>228.22636709026978</v>
      </c>
      <c r="Q455" s="8">
        <f ca="1">Table1[[#This Row],[Expected Monthly Payments]]*Table1[[#This Row],[Months on Book(age Loan)]]</f>
        <v>7987.9228481594419</v>
      </c>
      <c r="R455" s="4">
        <v>10019.280000000001</v>
      </c>
      <c r="S455" s="4">
        <v>0</v>
      </c>
      <c r="T455" s="2">
        <f ca="1">DATEDIF(Table1[[#This Row],[Issue Date]],TODAY(),"m")</f>
        <v>35</v>
      </c>
      <c r="U455" s="2">
        <f>Table1[[#This Row],[Total Payments Received]]+(Table1[[#This Row],[Loan Amount]]*'What-IF Analysis'!$B$8)-Table1[[#This Row],[Loan Amount]]</f>
        <v>3980.4476430069262</v>
      </c>
    </row>
    <row r="456" spans="1:21" x14ac:dyDescent="0.3">
      <c r="A456" s="2" t="s">
        <v>952</v>
      </c>
      <c r="B456" s="1">
        <v>44225</v>
      </c>
      <c r="C456" s="2" t="s">
        <v>953</v>
      </c>
      <c r="D456" s="3" t="s">
        <v>70</v>
      </c>
      <c r="E456" s="4">
        <v>11326</v>
      </c>
      <c r="F456" s="9">
        <f>Table1[[#This Row],[Interest Rate]]/100</f>
        <v>0.11599999999999999</v>
      </c>
      <c r="G456" s="2">
        <v>11.6</v>
      </c>
      <c r="H456" s="2">
        <v>60</v>
      </c>
      <c r="I456" s="3" t="s">
        <v>79</v>
      </c>
      <c r="J456" s="3" t="s">
        <v>18</v>
      </c>
      <c r="K456" s="3" t="s">
        <v>45</v>
      </c>
      <c r="L456" s="4">
        <v>109655</v>
      </c>
      <c r="M456" s="3" t="s">
        <v>31</v>
      </c>
      <c r="N456">
        <v>0.12</v>
      </c>
      <c r="O456">
        <v>0.71</v>
      </c>
      <c r="P456" s="8">
        <f>ABS(PMT(Table1[[#This Row],[Corrected Interested Rate]]/12,Table1[[#This Row],[Term (Months)]],-Table1[[#This Row],[Loan Amount]]))</f>
        <v>249.65724138764469</v>
      </c>
      <c r="Q456" s="8">
        <f ca="1">Table1[[#This Row],[Expected Monthly Payments]]*Table1[[#This Row],[Months on Book(age Loan)]]</f>
        <v>13731.148276320459</v>
      </c>
      <c r="R456" s="4">
        <v>3433.56</v>
      </c>
      <c r="S456" s="4">
        <v>1960.48</v>
      </c>
      <c r="T456" s="2">
        <f ca="1">DATEDIF(Table1[[#This Row],[Issue Date]],TODAY(),"m")</f>
        <v>55</v>
      </c>
      <c r="U456" s="2">
        <f>Table1[[#This Row],[Total Payments Received]]+(Table1[[#This Row],[Loan Amount]]*'What-IF Analysis'!$B$8)-Table1[[#This Row],[Loan Amount]]</f>
        <v>-4928.8089051599909</v>
      </c>
    </row>
    <row r="457" spans="1:21" x14ac:dyDescent="0.3">
      <c r="A457" s="2" t="s">
        <v>954</v>
      </c>
      <c r="B457" s="1">
        <v>44535</v>
      </c>
      <c r="C457" s="2" t="s">
        <v>955</v>
      </c>
      <c r="D457" s="3" t="s">
        <v>74</v>
      </c>
      <c r="E457" s="4">
        <v>2560</v>
      </c>
      <c r="F457" s="9">
        <f>Table1[[#This Row],[Interest Rate]]/100</f>
        <v>0.11800000000000001</v>
      </c>
      <c r="G457" s="2">
        <v>11.8</v>
      </c>
      <c r="H457" s="2">
        <v>60</v>
      </c>
      <c r="I457" s="3" t="s">
        <v>17</v>
      </c>
      <c r="J457" s="3" t="s">
        <v>18</v>
      </c>
      <c r="K457" s="3" t="s">
        <v>30</v>
      </c>
      <c r="L457" s="4">
        <v>120695</v>
      </c>
      <c r="M457" s="3" t="s">
        <v>20</v>
      </c>
      <c r="N457">
        <v>0.35</v>
      </c>
      <c r="O457">
        <v>0.65</v>
      </c>
      <c r="P457" s="8">
        <f>ABS(PMT(Table1[[#This Row],[Corrected Interested Rate]]/12,Table1[[#This Row],[Term (Months)]],-Table1[[#This Row],[Loan Amount]]))</f>
        <v>56.68739380673663</v>
      </c>
      <c r="Q457" s="8">
        <f ca="1">Table1[[#This Row],[Expected Monthly Payments]]*Table1[[#This Row],[Months on Book(age Loan)]]</f>
        <v>2550.9327213031484</v>
      </c>
      <c r="R457" s="4">
        <v>2862.08</v>
      </c>
      <c r="S457" s="4">
        <v>0</v>
      </c>
      <c r="T457" s="2">
        <f ca="1">DATEDIF(Table1[[#This Row],[Issue Date]],TODAY(),"m")</f>
        <v>45</v>
      </c>
      <c r="U457" s="2">
        <f>Table1[[#This Row],[Total Payments Received]]+(Table1[[#This Row],[Loan Amount]]*'What-IF Analysis'!$B$8)-Table1[[#This Row],[Loan Amount]]</f>
        <v>971.94540727445019</v>
      </c>
    </row>
    <row r="458" spans="1:21" x14ac:dyDescent="0.3">
      <c r="A458" s="2" t="s">
        <v>956</v>
      </c>
      <c r="B458" s="1">
        <v>44696</v>
      </c>
      <c r="C458" s="2" t="s">
        <v>957</v>
      </c>
      <c r="D458" s="3" t="s">
        <v>74</v>
      </c>
      <c r="E458" s="4">
        <v>14612</v>
      </c>
      <c r="F458" s="9">
        <f>Table1[[#This Row],[Interest Rate]]/100</f>
        <v>0.248</v>
      </c>
      <c r="G458" s="2">
        <v>24.8</v>
      </c>
      <c r="H458" s="2">
        <v>60</v>
      </c>
      <c r="I458" s="3" t="s">
        <v>17</v>
      </c>
      <c r="J458" s="3" t="s">
        <v>18</v>
      </c>
      <c r="K458" s="3" t="s">
        <v>45</v>
      </c>
      <c r="L458" s="4">
        <v>84567</v>
      </c>
      <c r="M458" s="3" t="s">
        <v>31</v>
      </c>
      <c r="N458">
        <v>0.38</v>
      </c>
      <c r="O458">
        <v>0.52</v>
      </c>
      <c r="P458" s="8">
        <f>ABS(PMT(Table1[[#This Row],[Corrected Interested Rate]]/12,Table1[[#This Row],[Term (Months)]],-Table1[[#This Row],[Loan Amount]]))</f>
        <v>427.1699315881404</v>
      </c>
      <c r="Q458" s="8">
        <f ca="1">Table1[[#This Row],[Expected Monthly Payments]]*Table1[[#This Row],[Months on Book(age Loan)]]</f>
        <v>17086.797263525616</v>
      </c>
      <c r="R458" s="4">
        <v>18235.78</v>
      </c>
      <c r="S458" s="4">
        <v>0</v>
      </c>
      <c r="T458" s="2">
        <f ca="1">DATEDIF(Table1[[#This Row],[Issue Date]],TODAY(),"m")</f>
        <v>40</v>
      </c>
      <c r="U458" s="2">
        <f>Table1[[#This Row],[Total Payments Received]]+(Table1[[#This Row],[Loan Amount]]*'What-IF Analysis'!$B$8)-Table1[[#This Row],[Loan Amount]]</f>
        <v>7447.246144958699</v>
      </c>
    </row>
    <row r="459" spans="1:21" x14ac:dyDescent="0.3">
      <c r="A459" s="2" t="s">
        <v>958</v>
      </c>
      <c r="B459" s="1">
        <v>44707</v>
      </c>
      <c r="C459" s="2" t="s">
        <v>959</v>
      </c>
      <c r="D459" s="3" t="s">
        <v>16</v>
      </c>
      <c r="E459" s="4">
        <v>18650</v>
      </c>
      <c r="F459" s="9">
        <f>Table1[[#This Row],[Interest Rate]]/100</f>
        <v>0.17499999999999999</v>
      </c>
      <c r="G459" s="2">
        <v>17.5</v>
      </c>
      <c r="H459" s="2">
        <v>60</v>
      </c>
      <c r="I459" s="3" t="s">
        <v>17</v>
      </c>
      <c r="J459" s="3" t="s">
        <v>25</v>
      </c>
      <c r="K459" s="3" t="s">
        <v>35</v>
      </c>
      <c r="L459" s="4">
        <v>67099</v>
      </c>
      <c r="M459" s="3" t="s">
        <v>27</v>
      </c>
      <c r="N459">
        <v>0.19</v>
      </c>
      <c r="O459">
        <v>0.7</v>
      </c>
      <c r="P459" s="8">
        <f>ABS(PMT(Table1[[#This Row],[Corrected Interested Rate]]/12,Table1[[#This Row],[Term (Months)]],-Table1[[#This Row],[Loan Amount]]))</f>
        <v>468.52928600570027</v>
      </c>
      <c r="Q459" s="8">
        <f ca="1">Table1[[#This Row],[Expected Monthly Payments]]*Table1[[#This Row],[Months on Book(age Loan)]]</f>
        <v>18272.642154222311</v>
      </c>
      <c r="R459" s="4">
        <v>21913.75</v>
      </c>
      <c r="S459" s="4">
        <v>0</v>
      </c>
      <c r="T459" s="2">
        <f ca="1">DATEDIF(Table1[[#This Row],[Issue Date]],TODAY(),"m")</f>
        <v>39</v>
      </c>
      <c r="U459" s="2">
        <f>Table1[[#This Row],[Total Payments Received]]+(Table1[[#This Row],[Loan Amount]]*'What-IF Analysis'!$B$8)-Table1[[#This Row],[Loan Amount]]</f>
        <v>8143.8241584642565</v>
      </c>
    </row>
    <row r="460" spans="1:21" x14ac:dyDescent="0.3">
      <c r="A460" s="2" t="s">
        <v>960</v>
      </c>
      <c r="B460" s="1">
        <v>44413</v>
      </c>
      <c r="C460" s="2" t="s">
        <v>961</v>
      </c>
      <c r="D460" s="3" t="s">
        <v>63</v>
      </c>
      <c r="E460" s="4">
        <v>27745</v>
      </c>
      <c r="F460" s="9">
        <f>Table1[[#This Row],[Interest Rate]]/100</f>
        <v>0.156</v>
      </c>
      <c r="G460" s="2">
        <v>15.6</v>
      </c>
      <c r="H460" s="2">
        <v>36</v>
      </c>
      <c r="I460" s="3" t="s">
        <v>58</v>
      </c>
      <c r="J460" s="3" t="s">
        <v>18</v>
      </c>
      <c r="K460" s="3" t="s">
        <v>30</v>
      </c>
      <c r="L460" s="4">
        <v>105831</v>
      </c>
      <c r="M460" s="3" t="s">
        <v>31</v>
      </c>
      <c r="N460">
        <v>0.12</v>
      </c>
      <c r="O460">
        <v>0.61</v>
      </c>
      <c r="P460" s="8">
        <f>ABS(PMT(Table1[[#This Row],[Corrected Interested Rate]]/12,Table1[[#This Row],[Term (Months)]],-Table1[[#This Row],[Loan Amount]]))</f>
        <v>969.96163555344776</v>
      </c>
      <c r="Q460" s="8">
        <f ca="1">Table1[[#This Row],[Expected Monthly Payments]]*Table1[[#This Row],[Months on Book(age Loan)]]</f>
        <v>47528.12014211894</v>
      </c>
      <c r="R460" s="4">
        <v>0</v>
      </c>
      <c r="S460" s="4">
        <v>0</v>
      </c>
      <c r="T460" s="2">
        <f ca="1">DATEDIF(Table1[[#This Row],[Issue Date]],TODAY(),"m")</f>
        <v>49</v>
      </c>
      <c r="U460" s="2">
        <f>Table1[[#This Row],[Total Payments Received]]+(Table1[[#This Row],[Loan Amount]]*'What-IF Analysis'!$B$8)-Table1[[#This Row],[Loan Amount]]</f>
        <v>-20485.071982488429</v>
      </c>
    </row>
    <row r="461" spans="1:21" x14ac:dyDescent="0.3">
      <c r="A461" s="2" t="s">
        <v>962</v>
      </c>
      <c r="B461" s="1">
        <v>45290</v>
      </c>
      <c r="C461" s="2" t="s">
        <v>963</v>
      </c>
      <c r="D461" s="3" t="s">
        <v>16</v>
      </c>
      <c r="E461" s="4">
        <v>32890</v>
      </c>
      <c r="F461" s="9">
        <f>Table1[[#This Row],[Interest Rate]]/100</f>
        <v>0.218</v>
      </c>
      <c r="G461" s="2">
        <v>21.8</v>
      </c>
      <c r="H461" s="2">
        <v>36</v>
      </c>
      <c r="I461" s="3" t="s">
        <v>17</v>
      </c>
      <c r="J461" s="3" t="s">
        <v>55</v>
      </c>
      <c r="K461" s="3" t="s">
        <v>35</v>
      </c>
      <c r="L461" s="4">
        <v>130246</v>
      </c>
      <c r="M461" s="3" t="s">
        <v>27</v>
      </c>
      <c r="N461">
        <v>0.25</v>
      </c>
      <c r="O461">
        <v>0.66</v>
      </c>
      <c r="P461" s="8">
        <f>ABS(PMT(Table1[[#This Row],[Corrected Interested Rate]]/12,Table1[[#This Row],[Term (Months)]],-Table1[[#This Row],[Loan Amount]]))</f>
        <v>1252.6835606278269</v>
      </c>
      <c r="Q461" s="8">
        <f ca="1">Table1[[#This Row],[Expected Monthly Payments]]*Table1[[#This Row],[Months on Book(age Loan)]]</f>
        <v>25053.671212556539</v>
      </c>
      <c r="R461" s="4">
        <v>40060.019999999997</v>
      </c>
      <c r="S461" s="4">
        <v>0</v>
      </c>
      <c r="T461" s="2">
        <f ca="1">DATEDIF(Table1[[#This Row],[Issue Date]],TODAY(),"m")</f>
        <v>20</v>
      </c>
      <c r="U461" s="2">
        <f>Table1[[#This Row],[Total Payments Received]]+(Table1[[#This Row],[Loan Amount]]*'What-IF Analysis'!$B$8)-Table1[[#This Row],[Loan Amount]]</f>
        <v>15776.220486428385</v>
      </c>
    </row>
    <row r="462" spans="1:21" x14ac:dyDescent="0.3">
      <c r="A462" s="2" t="s">
        <v>964</v>
      </c>
      <c r="B462" s="1">
        <v>44641</v>
      </c>
      <c r="C462" s="2" t="s">
        <v>965</v>
      </c>
      <c r="D462" s="3" t="s">
        <v>63</v>
      </c>
      <c r="E462" s="4">
        <v>21022</v>
      </c>
      <c r="F462" s="9">
        <f>Table1[[#This Row],[Interest Rate]]/100</f>
        <v>0.107</v>
      </c>
      <c r="G462" s="2">
        <v>10.7</v>
      </c>
      <c r="H462" s="2">
        <v>60</v>
      </c>
      <c r="I462" s="3" t="s">
        <v>24</v>
      </c>
      <c r="J462" s="3" t="s">
        <v>55</v>
      </c>
      <c r="K462" s="3" t="s">
        <v>19</v>
      </c>
      <c r="L462" s="4">
        <v>91799</v>
      </c>
      <c r="M462" s="3" t="s">
        <v>27</v>
      </c>
      <c r="N462">
        <v>0.14000000000000001</v>
      </c>
      <c r="O462">
        <v>0.82</v>
      </c>
      <c r="P462" s="8">
        <f>ABS(PMT(Table1[[#This Row],[Corrected Interested Rate]]/12,Table1[[#This Row],[Term (Months)]],-Table1[[#This Row],[Loan Amount]]))</f>
        <v>453.93035236705839</v>
      </c>
      <c r="Q462" s="8">
        <f ca="1">Table1[[#This Row],[Expected Monthly Payments]]*Table1[[#This Row],[Months on Book(age Loan)]]</f>
        <v>18611.144447049395</v>
      </c>
      <c r="R462" s="4">
        <v>5630.06</v>
      </c>
      <c r="S462" s="4">
        <v>0</v>
      </c>
      <c r="T462" s="2">
        <f ca="1">DATEDIF(Table1[[#This Row],[Issue Date]],TODAY(),"m")</f>
        <v>41</v>
      </c>
      <c r="U462" s="2">
        <f>Table1[[#This Row],[Total Payments Received]]+(Table1[[#This Row],[Loan Amount]]*'What-IF Analysis'!$B$8)-Table1[[#This Row],[Loan Amount]]</f>
        <v>-9891.1936751080102</v>
      </c>
    </row>
    <row r="463" spans="1:21" x14ac:dyDescent="0.3">
      <c r="A463" s="2" t="s">
        <v>966</v>
      </c>
      <c r="B463" s="1">
        <v>45072</v>
      </c>
      <c r="C463" s="2" t="s">
        <v>967</v>
      </c>
      <c r="D463" s="3" t="s">
        <v>23</v>
      </c>
      <c r="E463" s="4">
        <v>5780</v>
      </c>
      <c r="F463" s="9">
        <f>Table1[[#This Row],[Interest Rate]]/100</f>
        <v>0.13600000000000001</v>
      </c>
      <c r="G463" s="2">
        <v>13.6</v>
      </c>
      <c r="H463" s="2">
        <v>60</v>
      </c>
      <c r="I463" s="3" t="s">
        <v>17</v>
      </c>
      <c r="J463" s="3" t="s">
        <v>71</v>
      </c>
      <c r="K463" s="3" t="s">
        <v>19</v>
      </c>
      <c r="L463" s="4">
        <v>120221</v>
      </c>
      <c r="M463" s="3" t="s">
        <v>20</v>
      </c>
      <c r="N463">
        <v>0.15</v>
      </c>
      <c r="O463">
        <v>0.73</v>
      </c>
      <c r="P463" s="8">
        <f>ABS(PMT(Table1[[#This Row],[Corrected Interested Rate]]/12,Table1[[#This Row],[Term (Months)]],-Table1[[#This Row],[Loan Amount]]))</f>
        <v>133.2948725732046</v>
      </c>
      <c r="Q463" s="8">
        <f ca="1">Table1[[#This Row],[Expected Monthly Payments]]*Table1[[#This Row],[Months on Book(age Loan)]]</f>
        <v>3598.9615594765241</v>
      </c>
      <c r="R463" s="4">
        <v>6566.08</v>
      </c>
      <c r="S463" s="4">
        <v>0</v>
      </c>
      <c r="T463" s="2">
        <f ca="1">DATEDIF(Table1[[#This Row],[Issue Date]],TODAY(),"m")</f>
        <v>27</v>
      </c>
      <c r="U463" s="2">
        <f>Table1[[#This Row],[Total Payments Received]]+(Table1[[#This Row],[Loan Amount]]*'What-IF Analysis'!$B$8)-Table1[[#This Row],[Loan Amount]]</f>
        <v>2298.5104898618447</v>
      </c>
    </row>
    <row r="464" spans="1:21" x14ac:dyDescent="0.3">
      <c r="A464" s="2" t="s">
        <v>968</v>
      </c>
      <c r="B464" s="1">
        <v>44363</v>
      </c>
      <c r="C464" s="2" t="s">
        <v>969</v>
      </c>
      <c r="D464" s="3" t="s">
        <v>38</v>
      </c>
      <c r="E464" s="4">
        <v>19311</v>
      </c>
      <c r="F464" s="9">
        <f>Table1[[#This Row],[Interest Rate]]/100</f>
        <v>0.10400000000000001</v>
      </c>
      <c r="G464" s="2">
        <v>10.4</v>
      </c>
      <c r="H464" s="2">
        <v>36</v>
      </c>
      <c r="I464" s="3" t="s">
        <v>79</v>
      </c>
      <c r="J464" s="3" t="s">
        <v>25</v>
      </c>
      <c r="K464" s="3" t="s">
        <v>19</v>
      </c>
      <c r="L464" s="4">
        <v>144879</v>
      </c>
      <c r="M464" s="3" t="s">
        <v>20</v>
      </c>
      <c r="N464">
        <v>0.2</v>
      </c>
      <c r="O464">
        <v>0.56000000000000005</v>
      </c>
      <c r="P464" s="8">
        <f>ABS(PMT(Table1[[#This Row],[Corrected Interested Rate]]/12,Table1[[#This Row],[Term (Months)]],-Table1[[#This Row],[Loan Amount]]))</f>
        <v>626.74450701321177</v>
      </c>
      <c r="Q464" s="8">
        <f ca="1">Table1[[#This Row],[Expected Monthly Payments]]*Table1[[#This Row],[Months on Book(age Loan)]]</f>
        <v>31963.969857673801</v>
      </c>
      <c r="R464" s="4">
        <v>7598.51</v>
      </c>
      <c r="S464" s="4">
        <v>3245.92</v>
      </c>
      <c r="T464" s="2">
        <f ca="1">DATEDIF(Table1[[#This Row],[Issue Date]],TODAY(),"m")</f>
        <v>51</v>
      </c>
      <c r="U464" s="2">
        <f>Table1[[#This Row],[Total Payments Received]]+(Table1[[#This Row],[Loan Amount]]*'What-IF Analysis'!$B$8)-Table1[[#This Row],[Loan Amount]]</f>
        <v>-6659.454500048083</v>
      </c>
    </row>
    <row r="465" spans="1:21" x14ac:dyDescent="0.3">
      <c r="A465" s="2" t="s">
        <v>970</v>
      </c>
      <c r="B465" s="1">
        <v>44287</v>
      </c>
      <c r="C465" s="2" t="s">
        <v>971</v>
      </c>
      <c r="D465" s="3" t="s">
        <v>51</v>
      </c>
      <c r="E465" s="4">
        <v>29380</v>
      </c>
      <c r="F465" s="9">
        <f>Table1[[#This Row],[Interest Rate]]/100</f>
        <v>0.20800000000000002</v>
      </c>
      <c r="G465" s="2">
        <v>20.8</v>
      </c>
      <c r="H465" s="2">
        <v>36</v>
      </c>
      <c r="I465" s="3" t="s">
        <v>79</v>
      </c>
      <c r="J465" s="3" t="s">
        <v>71</v>
      </c>
      <c r="K465" s="3" t="s">
        <v>35</v>
      </c>
      <c r="L465" s="4">
        <v>55479</v>
      </c>
      <c r="M465" s="3" t="s">
        <v>27</v>
      </c>
      <c r="N465">
        <v>0.22</v>
      </c>
      <c r="O465">
        <v>0.93</v>
      </c>
      <c r="P465" s="8">
        <f>ABS(PMT(Table1[[#This Row],[Corrected Interested Rate]]/12,Table1[[#This Row],[Term (Months)]],-Table1[[#This Row],[Loan Amount]]))</f>
        <v>1103.8788096588555</v>
      </c>
      <c r="Q465" s="8">
        <f ca="1">Table1[[#This Row],[Expected Monthly Payments]]*Table1[[#This Row],[Months on Book(age Loan)]]</f>
        <v>58505.576911919343</v>
      </c>
      <c r="R465" s="4">
        <v>10642.35</v>
      </c>
      <c r="S465" s="4">
        <v>10361.469999999999</v>
      </c>
      <c r="T465" s="2">
        <f ca="1">DATEDIF(Table1[[#This Row],[Issue Date]],TODAY(),"m")</f>
        <v>53</v>
      </c>
      <c r="U465" s="2">
        <f>Table1[[#This Row],[Total Payments Received]]+(Table1[[#This Row],[Loan Amount]]*'What-IF Analysis'!$B$8)-Table1[[#This Row],[Loan Amount]]</f>
        <v>-11049.897786826816</v>
      </c>
    </row>
    <row r="466" spans="1:21" x14ac:dyDescent="0.3">
      <c r="A466" s="2" t="s">
        <v>972</v>
      </c>
      <c r="B466" s="1">
        <v>44910</v>
      </c>
      <c r="C466" s="2" t="s">
        <v>973</v>
      </c>
      <c r="D466" s="3" t="s">
        <v>23</v>
      </c>
      <c r="E466" s="4">
        <v>3356</v>
      </c>
      <c r="F466" s="9">
        <f>Table1[[#This Row],[Interest Rate]]/100</f>
        <v>0.16500000000000001</v>
      </c>
      <c r="G466" s="2">
        <v>16.5</v>
      </c>
      <c r="H466" s="2">
        <v>36</v>
      </c>
      <c r="I466" s="3" t="s">
        <v>24</v>
      </c>
      <c r="J466" s="3" t="s">
        <v>34</v>
      </c>
      <c r="K466" s="3" t="s">
        <v>35</v>
      </c>
      <c r="L466" s="4">
        <v>76172</v>
      </c>
      <c r="M466" s="3" t="s">
        <v>27</v>
      </c>
      <c r="N466">
        <v>0.31</v>
      </c>
      <c r="O466">
        <v>0.79</v>
      </c>
      <c r="P466" s="8">
        <f>ABS(PMT(Table1[[#This Row],[Corrected Interested Rate]]/12,Table1[[#This Row],[Term (Months)]],-Table1[[#This Row],[Loan Amount]]))</f>
        <v>118.81710783787707</v>
      </c>
      <c r="Q466" s="8">
        <f ca="1">Table1[[#This Row],[Expected Monthly Payments]]*Table1[[#This Row],[Months on Book(age Loan)]]</f>
        <v>3920.9645586499437</v>
      </c>
      <c r="R466" s="4">
        <v>710.07</v>
      </c>
      <c r="S466" s="4">
        <v>0</v>
      </c>
      <c r="T466" s="2">
        <f ca="1">DATEDIF(Table1[[#This Row],[Issue Date]],TODAY(),"m")</f>
        <v>33</v>
      </c>
      <c r="U466" s="2">
        <f>Table1[[#This Row],[Total Payments Received]]+(Table1[[#This Row],[Loan Amount]]*'What-IF Analysis'!$B$8)-Table1[[#This Row],[Loan Amount]]</f>
        <v>-1767.7783176511502</v>
      </c>
    </row>
    <row r="467" spans="1:21" x14ac:dyDescent="0.3">
      <c r="A467" s="2" t="s">
        <v>974</v>
      </c>
      <c r="B467" s="1">
        <v>44235</v>
      </c>
      <c r="C467" s="2" t="s">
        <v>975</v>
      </c>
      <c r="D467" s="3" t="s">
        <v>74</v>
      </c>
      <c r="E467" s="4">
        <v>5790</v>
      </c>
      <c r="F467" s="9">
        <f>Table1[[#This Row],[Interest Rate]]/100</f>
        <v>0.182</v>
      </c>
      <c r="G467" s="2">
        <v>18.2</v>
      </c>
      <c r="H467" s="2">
        <v>36</v>
      </c>
      <c r="I467" s="3" t="s">
        <v>17</v>
      </c>
      <c r="J467" s="3" t="s">
        <v>34</v>
      </c>
      <c r="K467" s="3" t="s">
        <v>35</v>
      </c>
      <c r="L467" s="4">
        <v>129165</v>
      </c>
      <c r="M467" s="3" t="s">
        <v>31</v>
      </c>
      <c r="N467">
        <v>0.37</v>
      </c>
      <c r="O467">
        <v>0.84</v>
      </c>
      <c r="P467" s="8">
        <f>ABS(PMT(Table1[[#This Row],[Corrected Interested Rate]]/12,Table1[[#This Row],[Term (Months)]],-Table1[[#This Row],[Loan Amount]]))</f>
        <v>209.90373788656083</v>
      </c>
      <c r="Q467" s="8">
        <f ca="1">Table1[[#This Row],[Expected Monthly Payments]]*Table1[[#This Row],[Months on Book(age Loan)]]</f>
        <v>11544.705583760846</v>
      </c>
      <c r="R467" s="4">
        <v>6843.78</v>
      </c>
      <c r="S467" s="4">
        <v>0</v>
      </c>
      <c r="T467" s="2">
        <f ca="1">DATEDIF(Table1[[#This Row],[Issue Date]],TODAY(),"m")</f>
        <v>55</v>
      </c>
      <c r="U467" s="2">
        <f>Table1[[#This Row],[Total Payments Received]]+(Table1[[#This Row],[Loan Amount]]*'What-IF Analysis'!$B$8)-Table1[[#This Row],[Loan Amount]]</f>
        <v>2568.8271516090099</v>
      </c>
    </row>
    <row r="468" spans="1:21" x14ac:dyDescent="0.3">
      <c r="A468" s="2" t="s">
        <v>976</v>
      </c>
      <c r="B468" s="1">
        <v>44369</v>
      </c>
      <c r="C468" s="2" t="s">
        <v>977</v>
      </c>
      <c r="D468" s="3" t="s">
        <v>51</v>
      </c>
      <c r="E468" s="4">
        <v>27911</v>
      </c>
      <c r="F468" s="9">
        <f>Table1[[#This Row],[Interest Rate]]/100</f>
        <v>0.1</v>
      </c>
      <c r="G468" s="2">
        <v>10</v>
      </c>
      <c r="H468" s="2">
        <v>60</v>
      </c>
      <c r="I468" s="3" t="s">
        <v>17</v>
      </c>
      <c r="J468" s="3" t="s">
        <v>55</v>
      </c>
      <c r="K468" s="3" t="s">
        <v>45</v>
      </c>
      <c r="L468" s="4">
        <v>85863</v>
      </c>
      <c r="M468" s="3" t="s">
        <v>27</v>
      </c>
      <c r="N468">
        <v>0.34</v>
      </c>
      <c r="O468">
        <v>0.54</v>
      </c>
      <c r="P468" s="8">
        <f>ABS(PMT(Table1[[#This Row],[Corrected Interested Rate]]/12,Table1[[#This Row],[Term (Months)]],-Table1[[#This Row],[Loan Amount]]))</f>
        <v>593.0262649362088</v>
      </c>
      <c r="Q468" s="8">
        <f ca="1">Table1[[#This Row],[Expected Monthly Payments]]*Table1[[#This Row],[Months on Book(age Loan)]]</f>
        <v>29651.313246810441</v>
      </c>
      <c r="R468" s="4">
        <v>30702.1</v>
      </c>
      <c r="S468" s="4">
        <v>0</v>
      </c>
      <c r="T468" s="2">
        <f ca="1">DATEDIF(Table1[[#This Row],[Issue Date]],TODAY(),"m")</f>
        <v>50</v>
      </c>
      <c r="U468" s="2">
        <f>Table1[[#This Row],[Total Payments Received]]+(Table1[[#This Row],[Loan Amount]]*'What-IF Analysis'!$B$8)-Table1[[#This Row],[Loan Amount]]</f>
        <v>10094.464602514519</v>
      </c>
    </row>
    <row r="469" spans="1:21" x14ac:dyDescent="0.3">
      <c r="A469" s="2" t="s">
        <v>978</v>
      </c>
      <c r="B469" s="1">
        <v>44849</v>
      </c>
      <c r="C469" s="2" t="s">
        <v>979</v>
      </c>
      <c r="D469" s="3" t="s">
        <v>54</v>
      </c>
      <c r="E469" s="4">
        <v>25363</v>
      </c>
      <c r="F469" s="9">
        <f>Table1[[#This Row],[Interest Rate]]/100</f>
        <v>9.4E-2</v>
      </c>
      <c r="G469" s="2">
        <v>9.4</v>
      </c>
      <c r="H469" s="2">
        <v>36</v>
      </c>
      <c r="I469" s="3" t="s">
        <v>17</v>
      </c>
      <c r="J469" s="3" t="s">
        <v>25</v>
      </c>
      <c r="K469" s="3" t="s">
        <v>35</v>
      </c>
      <c r="L469" s="4">
        <v>72043</v>
      </c>
      <c r="M469" s="3" t="s">
        <v>31</v>
      </c>
      <c r="N469">
        <v>0.16</v>
      </c>
      <c r="O469">
        <v>0.52</v>
      </c>
      <c r="P469" s="8">
        <f>ABS(PMT(Table1[[#This Row],[Corrected Interested Rate]]/12,Table1[[#This Row],[Term (Months)]],-Table1[[#This Row],[Loan Amount]]))</f>
        <v>811.2666157247894</v>
      </c>
      <c r="Q469" s="8">
        <f ca="1">Table1[[#This Row],[Expected Monthly Payments]]*Table1[[#This Row],[Months on Book(age Loan)]]</f>
        <v>28394.331550367628</v>
      </c>
      <c r="R469" s="4">
        <v>27747.119999999999</v>
      </c>
      <c r="S469" s="4">
        <v>0</v>
      </c>
      <c r="T469" s="2">
        <f ca="1">DATEDIF(Table1[[#This Row],[Issue Date]],TODAY(),"m")</f>
        <v>35</v>
      </c>
      <c r="U469" s="2">
        <f>Table1[[#This Row],[Total Payments Received]]+(Table1[[#This Row],[Loan Amount]]*'What-IF Analysis'!$B$8)-Table1[[#This Row],[Loan Amount]]</f>
        <v>9020.7591893366698</v>
      </c>
    </row>
    <row r="470" spans="1:21" x14ac:dyDescent="0.3">
      <c r="A470" s="2" t="s">
        <v>980</v>
      </c>
      <c r="B470" s="1">
        <v>44950</v>
      </c>
      <c r="C470" s="2" t="s">
        <v>981</v>
      </c>
      <c r="D470" s="3" t="s">
        <v>51</v>
      </c>
      <c r="E470" s="4">
        <v>21049</v>
      </c>
      <c r="F470" s="9">
        <f>Table1[[#This Row],[Interest Rate]]/100</f>
        <v>0.14800000000000002</v>
      </c>
      <c r="G470" s="2">
        <v>14.8</v>
      </c>
      <c r="H470" s="2">
        <v>60</v>
      </c>
      <c r="I470" s="3" t="s">
        <v>17</v>
      </c>
      <c r="J470" s="3" t="s">
        <v>25</v>
      </c>
      <c r="K470" s="3" t="s">
        <v>19</v>
      </c>
      <c r="L470" s="4">
        <v>112569</v>
      </c>
      <c r="M470" s="3" t="s">
        <v>27</v>
      </c>
      <c r="N470">
        <v>0.17</v>
      </c>
      <c r="O470">
        <v>0.51</v>
      </c>
      <c r="P470" s="8">
        <f>ABS(PMT(Table1[[#This Row],[Corrected Interested Rate]]/12,Table1[[#This Row],[Term (Months)]],-Table1[[#This Row],[Loan Amount]]))</f>
        <v>498.54717865868906</v>
      </c>
      <c r="Q470" s="8">
        <f ca="1">Table1[[#This Row],[Expected Monthly Payments]]*Table1[[#This Row],[Months on Book(age Loan)]]</f>
        <v>15454.96253841936</v>
      </c>
      <c r="R470" s="4">
        <v>24164.25</v>
      </c>
      <c r="S470" s="4">
        <v>0</v>
      </c>
      <c r="T470" s="2">
        <f ca="1">DATEDIF(Table1[[#This Row],[Issue Date]],TODAY(),"m")</f>
        <v>31</v>
      </c>
      <c r="U470" s="2">
        <f>Table1[[#This Row],[Total Payments Received]]+(Table1[[#This Row],[Loan Amount]]*'What-IF Analysis'!$B$8)-Table1[[#This Row],[Loan Amount]]</f>
        <v>8623.0613116093373</v>
      </c>
    </row>
    <row r="471" spans="1:21" x14ac:dyDescent="0.3">
      <c r="A471" s="2" t="s">
        <v>982</v>
      </c>
      <c r="B471" s="1">
        <v>45278</v>
      </c>
      <c r="C471" s="2" t="s">
        <v>983</v>
      </c>
      <c r="D471" s="3" t="s">
        <v>51</v>
      </c>
      <c r="E471" s="4">
        <v>11181</v>
      </c>
      <c r="F471" s="9">
        <f>Table1[[#This Row],[Interest Rate]]/100</f>
        <v>0.19800000000000001</v>
      </c>
      <c r="G471" s="2">
        <v>19.8</v>
      </c>
      <c r="H471" s="2">
        <v>36</v>
      </c>
      <c r="I471" s="3" t="s">
        <v>17</v>
      </c>
      <c r="J471" s="3" t="s">
        <v>34</v>
      </c>
      <c r="K471" s="3" t="s">
        <v>26</v>
      </c>
      <c r="L471" s="4">
        <v>132438</v>
      </c>
      <c r="M471" s="3" t="s">
        <v>20</v>
      </c>
      <c r="N471">
        <v>0.45</v>
      </c>
      <c r="O471">
        <v>0.57999999999999996</v>
      </c>
      <c r="P471" s="8">
        <f>ABS(PMT(Table1[[#This Row],[Corrected Interested Rate]]/12,Table1[[#This Row],[Term (Months)]],-Table1[[#This Row],[Loan Amount]]))</f>
        <v>414.38749887178096</v>
      </c>
      <c r="Q471" s="8">
        <f ca="1">Table1[[#This Row],[Expected Monthly Payments]]*Table1[[#This Row],[Months on Book(age Loan)]]</f>
        <v>8287.7499774356183</v>
      </c>
      <c r="R471" s="4">
        <v>13394.84</v>
      </c>
      <c r="S471" s="4">
        <v>0</v>
      </c>
      <c r="T471" s="2">
        <f ca="1">DATEDIF(Table1[[#This Row],[Issue Date]],TODAY(),"m")</f>
        <v>20</v>
      </c>
      <c r="U471" s="2">
        <f>Table1[[#This Row],[Total Payments Received]]+(Table1[[#This Row],[Loan Amount]]*'What-IF Analysis'!$B$8)-Table1[[#This Row],[Loan Amount]]</f>
        <v>5139.5294995061049</v>
      </c>
    </row>
    <row r="472" spans="1:21" x14ac:dyDescent="0.3">
      <c r="A472" s="2" t="s">
        <v>984</v>
      </c>
      <c r="B472" s="1">
        <v>44672</v>
      </c>
      <c r="C472" s="2" t="s">
        <v>985</v>
      </c>
      <c r="D472" s="3" t="s">
        <v>23</v>
      </c>
      <c r="E472" s="4">
        <v>17082</v>
      </c>
      <c r="F472" s="9">
        <f>Table1[[#This Row],[Interest Rate]]/100</f>
        <v>0.155</v>
      </c>
      <c r="G472" s="2">
        <v>15.5</v>
      </c>
      <c r="H472" s="2">
        <v>36</v>
      </c>
      <c r="I472" s="3" t="s">
        <v>17</v>
      </c>
      <c r="J472" s="3" t="s">
        <v>55</v>
      </c>
      <c r="K472" s="3" t="s">
        <v>35</v>
      </c>
      <c r="L472" s="4">
        <v>140107</v>
      </c>
      <c r="M472" s="3" t="s">
        <v>20</v>
      </c>
      <c r="N472">
        <v>0.32</v>
      </c>
      <c r="O472">
        <v>0.69</v>
      </c>
      <c r="P472" s="8">
        <f>ABS(PMT(Table1[[#This Row],[Corrected Interested Rate]]/12,Table1[[#This Row],[Term (Months)]],-Table1[[#This Row],[Loan Amount]]))</f>
        <v>596.34425321430967</v>
      </c>
      <c r="Q472" s="8">
        <f ca="1">Table1[[#This Row],[Expected Monthly Payments]]*Table1[[#This Row],[Months on Book(age Loan)]]</f>
        <v>23853.770128572389</v>
      </c>
      <c r="R472" s="4">
        <v>19729.71</v>
      </c>
      <c r="S472" s="4">
        <v>0</v>
      </c>
      <c r="T472" s="2">
        <f ca="1">DATEDIF(Table1[[#This Row],[Issue Date]],TODAY(),"m")</f>
        <v>40</v>
      </c>
      <c r="U472" s="2">
        <f>Table1[[#This Row],[Total Payments Received]]+(Table1[[#This Row],[Loan Amount]]*'What-IF Analysis'!$B$8)-Table1[[#This Row],[Loan Amount]]</f>
        <v>7117.4915965086548</v>
      </c>
    </row>
    <row r="473" spans="1:21" x14ac:dyDescent="0.3">
      <c r="A473" s="2" t="s">
        <v>986</v>
      </c>
      <c r="B473" s="1">
        <v>44652</v>
      </c>
      <c r="C473" s="2" t="s">
        <v>987</v>
      </c>
      <c r="D473" s="3" t="s">
        <v>74</v>
      </c>
      <c r="E473" s="4">
        <v>1661</v>
      </c>
      <c r="F473" s="9">
        <f>Table1[[#This Row],[Interest Rate]]/100</f>
        <v>5.7000000000000002E-2</v>
      </c>
      <c r="G473" s="2">
        <v>5.7</v>
      </c>
      <c r="H473" s="2">
        <v>36</v>
      </c>
      <c r="I473" s="3" t="s">
        <v>24</v>
      </c>
      <c r="J473" s="3" t="s">
        <v>71</v>
      </c>
      <c r="K473" s="3" t="s">
        <v>26</v>
      </c>
      <c r="L473" s="4">
        <v>45408</v>
      </c>
      <c r="M473" s="3" t="s">
        <v>27</v>
      </c>
      <c r="N473">
        <v>0.45</v>
      </c>
      <c r="O473">
        <v>0.92</v>
      </c>
      <c r="P473" s="8">
        <f>ABS(PMT(Table1[[#This Row],[Corrected Interested Rate]]/12,Table1[[#This Row],[Term (Months)]],-Table1[[#This Row],[Loan Amount]]))</f>
        <v>50.305365599693552</v>
      </c>
      <c r="Q473" s="8">
        <f ca="1">Table1[[#This Row],[Expected Monthly Payments]]*Table1[[#This Row],[Months on Book(age Loan)]]</f>
        <v>2062.5199895874357</v>
      </c>
      <c r="R473" s="4">
        <v>117.05</v>
      </c>
      <c r="S473" s="4">
        <v>0</v>
      </c>
      <c r="T473" s="2">
        <f ca="1">DATEDIF(Table1[[#This Row],[Issue Date]],TODAY(),"m")</f>
        <v>41</v>
      </c>
      <c r="U473" s="2">
        <f>Table1[[#This Row],[Total Payments Received]]+(Table1[[#This Row],[Loan Amount]]*'What-IF Analysis'!$B$8)-Table1[[#This Row],[Loan Amount]]</f>
        <v>-1109.3224837957571</v>
      </c>
    </row>
    <row r="474" spans="1:21" x14ac:dyDescent="0.3">
      <c r="A474" s="2" t="s">
        <v>988</v>
      </c>
      <c r="B474" s="1">
        <v>45025</v>
      </c>
      <c r="C474" s="2" t="s">
        <v>989</v>
      </c>
      <c r="D474" s="3" t="s">
        <v>51</v>
      </c>
      <c r="E474" s="4">
        <v>38412</v>
      </c>
      <c r="F474" s="9">
        <f>Table1[[#This Row],[Interest Rate]]/100</f>
        <v>0.22399999999999998</v>
      </c>
      <c r="G474" s="2">
        <v>22.4</v>
      </c>
      <c r="H474" s="2">
        <v>60</v>
      </c>
      <c r="I474" s="3" t="s">
        <v>17</v>
      </c>
      <c r="J474" s="3" t="s">
        <v>55</v>
      </c>
      <c r="K474" s="3" t="s">
        <v>19</v>
      </c>
      <c r="L474" s="4">
        <v>87980</v>
      </c>
      <c r="M474" s="3" t="s">
        <v>31</v>
      </c>
      <c r="N474">
        <v>0.25</v>
      </c>
      <c r="O474">
        <v>0.71</v>
      </c>
      <c r="P474" s="8">
        <f>ABS(PMT(Table1[[#This Row],[Corrected Interested Rate]]/12,Table1[[#This Row],[Term (Months)]],-Table1[[#This Row],[Loan Amount]]))</f>
        <v>1069.6520030689217</v>
      </c>
      <c r="Q474" s="8">
        <f ca="1">Table1[[#This Row],[Expected Monthly Payments]]*Table1[[#This Row],[Months on Book(age Loan)]]</f>
        <v>31019.908088998727</v>
      </c>
      <c r="R474" s="4">
        <v>47016.29</v>
      </c>
      <c r="S474" s="4">
        <v>0</v>
      </c>
      <c r="T474" s="2">
        <f ca="1">DATEDIF(Table1[[#This Row],[Issue Date]],TODAY(),"m")</f>
        <v>29</v>
      </c>
      <c r="U474" s="2">
        <f>Table1[[#This Row],[Total Payments Received]]+(Table1[[#This Row],[Loan Amount]]*'What-IF Analysis'!$B$8)-Table1[[#This Row],[Loan Amount]]</f>
        <v>18655.411103213351</v>
      </c>
    </row>
    <row r="475" spans="1:21" x14ac:dyDescent="0.3">
      <c r="A475" s="2" t="s">
        <v>990</v>
      </c>
      <c r="B475" s="1">
        <v>45091</v>
      </c>
      <c r="C475" s="2" t="s">
        <v>991</v>
      </c>
      <c r="D475" s="3" t="s">
        <v>23</v>
      </c>
      <c r="E475" s="4">
        <v>3920</v>
      </c>
      <c r="F475" s="9">
        <f>Table1[[#This Row],[Interest Rate]]/100</f>
        <v>6.3E-2</v>
      </c>
      <c r="G475" s="2">
        <v>6.3</v>
      </c>
      <c r="H475" s="2">
        <v>60</v>
      </c>
      <c r="I475" s="3" t="s">
        <v>17</v>
      </c>
      <c r="J475" s="3" t="s">
        <v>82</v>
      </c>
      <c r="K475" s="3" t="s">
        <v>35</v>
      </c>
      <c r="L475" s="4">
        <v>112956</v>
      </c>
      <c r="M475" s="3" t="s">
        <v>31</v>
      </c>
      <c r="N475">
        <v>0.35</v>
      </c>
      <c r="O475">
        <v>0.63</v>
      </c>
      <c r="P475" s="8">
        <f>ABS(PMT(Table1[[#This Row],[Corrected Interested Rate]]/12,Table1[[#This Row],[Term (Months)]],-Table1[[#This Row],[Loan Amount]]))</f>
        <v>76.332611190291502</v>
      </c>
      <c r="Q475" s="8">
        <f ca="1">Table1[[#This Row],[Expected Monthly Payments]]*Table1[[#This Row],[Months on Book(age Loan)]]</f>
        <v>2060.9805021378706</v>
      </c>
      <c r="R475" s="4">
        <v>4166.96</v>
      </c>
      <c r="S475" s="4">
        <v>0</v>
      </c>
      <c r="T475" s="2">
        <f ca="1">DATEDIF(Table1[[#This Row],[Issue Date]],TODAY(),"m")</f>
        <v>27</v>
      </c>
      <c r="U475" s="2">
        <f>Table1[[#This Row],[Total Payments Received]]+(Table1[[#This Row],[Loan Amount]]*'What-IF Analysis'!$B$8)-Table1[[#This Row],[Loan Amount]]</f>
        <v>1272.6914048890021</v>
      </c>
    </row>
    <row r="476" spans="1:21" x14ac:dyDescent="0.3">
      <c r="A476" s="2" t="s">
        <v>992</v>
      </c>
      <c r="B476" s="1">
        <v>45221</v>
      </c>
      <c r="C476" s="2" t="s">
        <v>993</v>
      </c>
      <c r="D476" s="3" t="s">
        <v>23</v>
      </c>
      <c r="E476" s="4">
        <v>26658</v>
      </c>
      <c r="F476" s="9">
        <f>Table1[[#This Row],[Interest Rate]]/100</f>
        <v>0.24100000000000002</v>
      </c>
      <c r="G476" s="2">
        <v>24.1</v>
      </c>
      <c r="H476" s="2">
        <v>36</v>
      </c>
      <c r="I476" s="3" t="s">
        <v>17</v>
      </c>
      <c r="J476" s="3" t="s">
        <v>18</v>
      </c>
      <c r="K476" s="3" t="s">
        <v>45</v>
      </c>
      <c r="L476" s="4">
        <v>46351</v>
      </c>
      <c r="M476" s="3" t="s">
        <v>31</v>
      </c>
      <c r="N476">
        <v>0.31</v>
      </c>
      <c r="O476">
        <v>0.75</v>
      </c>
      <c r="P476" s="8">
        <f>ABS(PMT(Table1[[#This Row],[Corrected Interested Rate]]/12,Table1[[#This Row],[Term (Months)]],-Table1[[#This Row],[Loan Amount]]))</f>
        <v>1047.269589863688</v>
      </c>
      <c r="Q476" s="8">
        <f ca="1">Table1[[#This Row],[Expected Monthly Payments]]*Table1[[#This Row],[Months on Book(age Loan)]]</f>
        <v>23039.930977001135</v>
      </c>
      <c r="R476" s="4">
        <v>33082.58</v>
      </c>
      <c r="S476" s="4">
        <v>0</v>
      </c>
      <c r="T476" s="2">
        <f ca="1">DATEDIF(Table1[[#This Row],[Issue Date]],TODAY(),"m")</f>
        <v>22</v>
      </c>
      <c r="U476" s="2">
        <f>Table1[[#This Row],[Total Payments Received]]+(Table1[[#This Row],[Loan Amount]]*'What-IF Analysis'!$B$8)-Table1[[#This Row],[Loan Amount]]</f>
        <v>13400.076885594652</v>
      </c>
    </row>
    <row r="477" spans="1:21" x14ac:dyDescent="0.3">
      <c r="A477" s="2" t="s">
        <v>994</v>
      </c>
      <c r="B477" s="1">
        <v>44583</v>
      </c>
      <c r="C477" s="2" t="s">
        <v>995</v>
      </c>
      <c r="D477" s="3" t="s">
        <v>51</v>
      </c>
      <c r="E477" s="4">
        <v>15025</v>
      </c>
      <c r="F477" s="9">
        <f>Table1[[#This Row],[Interest Rate]]/100</f>
        <v>5.5E-2</v>
      </c>
      <c r="G477" s="2">
        <v>5.5</v>
      </c>
      <c r="H477" s="2">
        <v>60</v>
      </c>
      <c r="I477" s="3" t="s">
        <v>313</v>
      </c>
      <c r="J477" s="3" t="s">
        <v>18</v>
      </c>
      <c r="K477" s="3" t="s">
        <v>45</v>
      </c>
      <c r="L477" s="4">
        <v>34131</v>
      </c>
      <c r="M477" s="3" t="s">
        <v>27</v>
      </c>
      <c r="N477">
        <v>0.23</v>
      </c>
      <c r="O477">
        <v>0.55000000000000004</v>
      </c>
      <c r="P477" s="8">
        <f>ABS(PMT(Table1[[#This Row],[Corrected Interested Rate]]/12,Table1[[#This Row],[Term (Months)]],-Table1[[#This Row],[Loan Amount]]))</f>
        <v>286.99496163102822</v>
      </c>
      <c r="Q477" s="8">
        <f ca="1">Table1[[#This Row],[Expected Monthly Payments]]*Table1[[#This Row],[Months on Book(age Loan)]]</f>
        <v>12340.783350134214</v>
      </c>
      <c r="R477" s="4">
        <v>0</v>
      </c>
      <c r="S477" s="4">
        <v>0</v>
      </c>
      <c r="T477" s="2">
        <f ca="1">DATEDIF(Table1[[#This Row],[Issue Date]],TODAY(),"m")</f>
        <v>43</v>
      </c>
      <c r="U477" s="2">
        <f>Table1[[#This Row],[Total Payments Received]]+(Table1[[#This Row],[Loan Amount]]*'What-IF Analysis'!$B$8)-Table1[[#This Row],[Loan Amount]]</f>
        <v>-11093.465724883354</v>
      </c>
    </row>
    <row r="478" spans="1:21" x14ac:dyDescent="0.3">
      <c r="A478" s="2" t="s">
        <v>996</v>
      </c>
      <c r="B478" s="1">
        <v>44544</v>
      </c>
      <c r="C478" s="2" t="s">
        <v>997</v>
      </c>
      <c r="D478" s="3" t="s">
        <v>63</v>
      </c>
      <c r="E478" s="4">
        <v>9946</v>
      </c>
      <c r="F478" s="9">
        <f>Table1[[#This Row],[Interest Rate]]/100</f>
        <v>0.18899999999999997</v>
      </c>
      <c r="G478" s="2">
        <v>18.899999999999999</v>
      </c>
      <c r="H478" s="2">
        <v>60</v>
      </c>
      <c r="I478" s="3" t="s">
        <v>17</v>
      </c>
      <c r="J478" s="3" t="s">
        <v>55</v>
      </c>
      <c r="K478" s="3" t="s">
        <v>26</v>
      </c>
      <c r="L478" s="4">
        <v>146836</v>
      </c>
      <c r="M478" s="3" t="s">
        <v>27</v>
      </c>
      <c r="N478">
        <v>0.28999999999999998</v>
      </c>
      <c r="O478">
        <v>0.77</v>
      </c>
      <c r="P478" s="8">
        <f>ABS(PMT(Table1[[#This Row],[Corrected Interested Rate]]/12,Table1[[#This Row],[Term (Months)]],-Table1[[#This Row],[Loan Amount]]))</f>
        <v>257.45776297341388</v>
      </c>
      <c r="Q478" s="8">
        <f ca="1">Table1[[#This Row],[Expected Monthly Payments]]*Table1[[#This Row],[Months on Book(age Loan)]]</f>
        <v>11585.599333803624</v>
      </c>
      <c r="R478" s="4">
        <v>11825.79</v>
      </c>
      <c r="S478" s="4">
        <v>0</v>
      </c>
      <c r="T478" s="2">
        <f ca="1">DATEDIF(Table1[[#This Row],[Issue Date]],TODAY(),"m")</f>
        <v>45</v>
      </c>
      <c r="U478" s="2">
        <f>Table1[[#This Row],[Total Payments Received]]+(Table1[[#This Row],[Loan Amount]]*'What-IF Analysis'!$B$8)-Table1[[#This Row],[Loan Amount]]</f>
        <v>4482.3217737311279</v>
      </c>
    </row>
    <row r="479" spans="1:21" x14ac:dyDescent="0.3">
      <c r="A479" s="2" t="s">
        <v>998</v>
      </c>
      <c r="B479" s="1">
        <v>44386</v>
      </c>
      <c r="C479" s="2" t="s">
        <v>999</v>
      </c>
      <c r="D479" s="3" t="s">
        <v>74</v>
      </c>
      <c r="E479" s="4">
        <v>29706</v>
      </c>
      <c r="F479" s="9">
        <f>Table1[[#This Row],[Interest Rate]]/100</f>
        <v>6.6000000000000003E-2</v>
      </c>
      <c r="G479" s="2">
        <v>6.6</v>
      </c>
      <c r="H479" s="2">
        <v>36</v>
      </c>
      <c r="I479" s="3" t="s">
        <v>24</v>
      </c>
      <c r="J479" s="3" t="s">
        <v>18</v>
      </c>
      <c r="K479" s="3" t="s">
        <v>45</v>
      </c>
      <c r="L479" s="4">
        <v>74825</v>
      </c>
      <c r="M479" s="3" t="s">
        <v>20</v>
      </c>
      <c r="N479">
        <v>0.3</v>
      </c>
      <c r="O479">
        <v>0.76</v>
      </c>
      <c r="P479" s="8">
        <f>ABS(PMT(Table1[[#This Row],[Corrected Interested Rate]]/12,Table1[[#This Row],[Term (Months)]],-Table1[[#This Row],[Loan Amount]]))</f>
        <v>911.81198827138587</v>
      </c>
      <c r="Q479" s="8">
        <f ca="1">Table1[[#This Row],[Expected Monthly Payments]]*Table1[[#This Row],[Months on Book(age Loan)]]</f>
        <v>45590.599413569296</v>
      </c>
      <c r="R479" s="4">
        <v>12789.38</v>
      </c>
      <c r="S479" s="4">
        <v>0</v>
      </c>
      <c r="T479" s="2">
        <f ca="1">DATEDIF(Table1[[#This Row],[Issue Date]],TODAY(),"m")</f>
        <v>50</v>
      </c>
      <c r="U479" s="2">
        <f>Table1[[#This Row],[Total Payments Received]]+(Table1[[#This Row],[Loan Amount]]*'What-IF Analysis'!$B$8)-Table1[[#This Row],[Loan Amount]]</f>
        <v>-9143.56461386921</v>
      </c>
    </row>
    <row r="480" spans="1:21" x14ac:dyDescent="0.3">
      <c r="A480" s="2" t="s">
        <v>1000</v>
      </c>
      <c r="B480" s="1">
        <v>44701</v>
      </c>
      <c r="C480" s="2" t="s">
        <v>1001</v>
      </c>
      <c r="D480" s="3" t="s">
        <v>48</v>
      </c>
      <c r="E480" s="4">
        <v>17309</v>
      </c>
      <c r="F480" s="9">
        <f>Table1[[#This Row],[Interest Rate]]/100</f>
        <v>0.23199999999999998</v>
      </c>
      <c r="G480" s="2">
        <v>23.2</v>
      </c>
      <c r="H480" s="2">
        <v>36</v>
      </c>
      <c r="I480" s="3" t="s">
        <v>17</v>
      </c>
      <c r="J480" s="3" t="s">
        <v>71</v>
      </c>
      <c r="K480" s="3" t="s">
        <v>45</v>
      </c>
      <c r="L480" s="4">
        <v>41349</v>
      </c>
      <c r="M480" s="3" t="s">
        <v>20</v>
      </c>
      <c r="N480">
        <v>0.18</v>
      </c>
      <c r="O480">
        <v>0.86</v>
      </c>
      <c r="P480" s="8">
        <f>ABS(PMT(Table1[[#This Row],[Corrected Interested Rate]]/12,Table1[[#This Row],[Term (Months)]],-Table1[[#This Row],[Loan Amount]]))</f>
        <v>671.83220791503174</v>
      </c>
      <c r="Q480" s="8">
        <f ca="1">Table1[[#This Row],[Expected Monthly Payments]]*Table1[[#This Row],[Months on Book(age Loan)]]</f>
        <v>26201.456108686238</v>
      </c>
      <c r="R480" s="4">
        <v>21324.69</v>
      </c>
      <c r="S480" s="4">
        <v>0</v>
      </c>
      <c r="T480" s="2">
        <f ca="1">DATEDIF(Table1[[#This Row],[Issue Date]],TODAY(),"m")</f>
        <v>39</v>
      </c>
      <c r="U480" s="2">
        <f>Table1[[#This Row],[Total Payments Received]]+(Table1[[#This Row],[Loan Amount]]*'What-IF Analysis'!$B$8)-Table1[[#This Row],[Loan Amount]]</f>
        <v>8544.869818169318</v>
      </c>
    </row>
    <row r="481" spans="1:21" x14ac:dyDescent="0.3">
      <c r="A481" s="2" t="s">
        <v>1002</v>
      </c>
      <c r="B481" s="1">
        <v>45020</v>
      </c>
      <c r="C481" s="2" t="s">
        <v>1003</v>
      </c>
      <c r="D481" s="3" t="s">
        <v>51</v>
      </c>
      <c r="E481" s="4">
        <v>34120</v>
      </c>
      <c r="F481" s="9">
        <f>Table1[[#This Row],[Interest Rate]]/100</f>
        <v>0.14300000000000002</v>
      </c>
      <c r="G481" s="2">
        <v>14.3</v>
      </c>
      <c r="H481" s="2">
        <v>60</v>
      </c>
      <c r="I481" s="3" t="s">
        <v>17</v>
      </c>
      <c r="J481" s="3" t="s">
        <v>18</v>
      </c>
      <c r="K481" s="3" t="s">
        <v>45</v>
      </c>
      <c r="L481" s="4">
        <v>90931</v>
      </c>
      <c r="M481" s="3" t="s">
        <v>27</v>
      </c>
      <c r="N481">
        <v>0.23</v>
      </c>
      <c r="O481">
        <v>0.94</v>
      </c>
      <c r="P481" s="8">
        <f>ABS(PMT(Table1[[#This Row],[Corrected Interested Rate]]/12,Table1[[#This Row],[Term (Months)]],-Table1[[#This Row],[Loan Amount]]))</f>
        <v>799.22941718869458</v>
      </c>
      <c r="Q481" s="8">
        <f ca="1">Table1[[#This Row],[Expected Monthly Payments]]*Table1[[#This Row],[Months on Book(age Loan)]]</f>
        <v>23177.653098472143</v>
      </c>
      <c r="R481" s="4">
        <v>38999.160000000003</v>
      </c>
      <c r="S481" s="4">
        <v>0</v>
      </c>
      <c r="T481" s="2">
        <f ca="1">DATEDIF(Table1[[#This Row],[Issue Date]],TODAY(),"m")</f>
        <v>29</v>
      </c>
      <c r="U481" s="2">
        <f>Table1[[#This Row],[Total Payments Received]]+(Table1[[#This Row],[Loan Amount]]*'What-IF Analysis'!$B$8)-Table1[[#This Row],[Loan Amount]]</f>
        <v>13807.209881329785</v>
      </c>
    </row>
    <row r="482" spans="1:21" x14ac:dyDescent="0.3">
      <c r="A482" s="2" t="s">
        <v>1004</v>
      </c>
      <c r="B482" s="1">
        <v>45125</v>
      </c>
      <c r="C482" s="2" t="s">
        <v>1005</v>
      </c>
      <c r="D482" s="3" t="s">
        <v>16</v>
      </c>
      <c r="E482" s="4">
        <v>31027</v>
      </c>
      <c r="F482" s="9">
        <f>Table1[[#This Row],[Interest Rate]]/100</f>
        <v>7.8E-2</v>
      </c>
      <c r="G482" s="2">
        <v>7.8</v>
      </c>
      <c r="H482" s="2">
        <v>60</v>
      </c>
      <c r="I482" s="3" t="s">
        <v>17</v>
      </c>
      <c r="J482" s="3" t="s">
        <v>55</v>
      </c>
      <c r="K482" s="3" t="s">
        <v>19</v>
      </c>
      <c r="L482" s="4">
        <v>74254</v>
      </c>
      <c r="M482" s="3" t="s">
        <v>20</v>
      </c>
      <c r="N482">
        <v>0.42</v>
      </c>
      <c r="O482">
        <v>0.61</v>
      </c>
      <c r="P482" s="8">
        <f>ABS(PMT(Table1[[#This Row],[Corrected Interested Rate]]/12,Table1[[#This Row],[Term (Months)]],-Table1[[#This Row],[Loan Amount]]))</f>
        <v>626.15007890401876</v>
      </c>
      <c r="Q482" s="8">
        <f ca="1">Table1[[#This Row],[Expected Monthly Payments]]*Table1[[#This Row],[Months on Book(age Loan)]]</f>
        <v>15653.751972600468</v>
      </c>
      <c r="R482" s="4">
        <v>33447.11</v>
      </c>
      <c r="S482" s="4">
        <v>0</v>
      </c>
      <c r="T482" s="2">
        <f ca="1">DATEDIF(Table1[[#This Row],[Issue Date]],TODAY(),"m")</f>
        <v>25</v>
      </c>
      <c r="U482" s="2">
        <f>Table1[[#This Row],[Total Payments Received]]+(Table1[[#This Row],[Loan Amount]]*'What-IF Analysis'!$B$8)-Table1[[#This Row],[Loan Amount]]</f>
        <v>10538.826402931394</v>
      </c>
    </row>
    <row r="483" spans="1:21" x14ac:dyDescent="0.3">
      <c r="A483" s="2" t="s">
        <v>1006</v>
      </c>
      <c r="B483" s="1">
        <v>45130</v>
      </c>
      <c r="C483" s="2" t="s">
        <v>1007</v>
      </c>
      <c r="D483" s="3" t="s">
        <v>16</v>
      </c>
      <c r="E483" s="4">
        <v>8005</v>
      </c>
      <c r="F483" s="9">
        <f>Table1[[#This Row],[Interest Rate]]/100</f>
        <v>0.11800000000000001</v>
      </c>
      <c r="G483" s="2">
        <v>11.8</v>
      </c>
      <c r="H483" s="2">
        <v>60</v>
      </c>
      <c r="I483" s="3" t="s">
        <v>17</v>
      </c>
      <c r="J483" s="3" t="s">
        <v>34</v>
      </c>
      <c r="K483" s="3" t="s">
        <v>45</v>
      </c>
      <c r="L483" s="4">
        <v>68225</v>
      </c>
      <c r="M483" s="3" t="s">
        <v>31</v>
      </c>
      <c r="N483">
        <v>0.47</v>
      </c>
      <c r="O483">
        <v>0.73</v>
      </c>
      <c r="P483" s="8">
        <f>ABS(PMT(Table1[[#This Row],[Corrected Interested Rate]]/12,Table1[[#This Row],[Term (Months)]],-Table1[[#This Row],[Loan Amount]]))</f>
        <v>177.25882321208073</v>
      </c>
      <c r="Q483" s="8">
        <f ca="1">Table1[[#This Row],[Expected Monthly Payments]]*Table1[[#This Row],[Months on Book(age Loan)]]</f>
        <v>4431.4705803020179</v>
      </c>
      <c r="R483" s="4">
        <v>8949.59</v>
      </c>
      <c r="S483" s="4">
        <v>0</v>
      </c>
      <c r="T483" s="2">
        <f ca="1">DATEDIF(Table1[[#This Row],[Issue Date]],TODAY(),"m")</f>
        <v>25</v>
      </c>
      <c r="U483" s="2">
        <f>Table1[[#This Row],[Total Payments Received]]+(Table1[[#This Row],[Loan Amount]]*'What-IF Analysis'!$B$8)-Table1[[#This Row],[Loan Amount]]</f>
        <v>3039.2277286062399</v>
      </c>
    </row>
    <row r="484" spans="1:21" x14ac:dyDescent="0.3">
      <c r="A484" s="2" t="s">
        <v>1008</v>
      </c>
      <c r="B484" s="1">
        <v>44330</v>
      </c>
      <c r="C484" s="2" t="s">
        <v>1009</v>
      </c>
      <c r="D484" s="3" t="s">
        <v>54</v>
      </c>
      <c r="E484" s="4">
        <v>1956</v>
      </c>
      <c r="F484" s="9">
        <f>Table1[[#This Row],[Interest Rate]]/100</f>
        <v>8.3000000000000004E-2</v>
      </c>
      <c r="G484" s="2">
        <v>8.3000000000000007</v>
      </c>
      <c r="H484" s="2">
        <v>36</v>
      </c>
      <c r="I484" s="3" t="s">
        <v>24</v>
      </c>
      <c r="J484" s="3" t="s">
        <v>55</v>
      </c>
      <c r="K484" s="3" t="s">
        <v>30</v>
      </c>
      <c r="L484" s="4">
        <v>134383</v>
      </c>
      <c r="M484" s="3" t="s">
        <v>31</v>
      </c>
      <c r="N484">
        <v>0.24</v>
      </c>
      <c r="O484">
        <v>0.91</v>
      </c>
      <c r="P484" s="8">
        <f>ABS(PMT(Table1[[#This Row],[Corrected Interested Rate]]/12,Table1[[#This Row],[Term (Months)]],-Table1[[#This Row],[Loan Amount]]))</f>
        <v>61.564993920563595</v>
      </c>
      <c r="Q484" s="8">
        <f ca="1">Table1[[#This Row],[Expected Monthly Payments]]*Table1[[#This Row],[Months on Book(age Loan)]]</f>
        <v>3201.379683869307</v>
      </c>
      <c r="R484" s="4">
        <v>899.87</v>
      </c>
      <c r="S484" s="4">
        <v>0</v>
      </c>
      <c r="T484" s="2">
        <f ca="1">DATEDIF(Table1[[#This Row],[Issue Date]],TODAY(),"m")</f>
        <v>52</v>
      </c>
      <c r="U484" s="2">
        <f>Table1[[#This Row],[Total Payments Received]]+(Table1[[#This Row],[Loan Amount]]*'What-IF Analysis'!$B$8)-Table1[[#This Row],[Loan Amount]]</f>
        <v>-544.31096225436522</v>
      </c>
    </row>
    <row r="485" spans="1:21" x14ac:dyDescent="0.3">
      <c r="A485" s="2" t="s">
        <v>1010</v>
      </c>
      <c r="B485" s="1">
        <v>44254</v>
      </c>
      <c r="C485" s="2" t="s">
        <v>1011</v>
      </c>
      <c r="D485" s="3" t="s">
        <v>74</v>
      </c>
      <c r="E485" s="4">
        <v>35839</v>
      </c>
      <c r="F485" s="9">
        <f>Table1[[#This Row],[Interest Rate]]/100</f>
        <v>8.4000000000000005E-2</v>
      </c>
      <c r="G485" s="2">
        <v>8.4</v>
      </c>
      <c r="H485" s="2">
        <v>36</v>
      </c>
      <c r="I485" s="3" t="s">
        <v>24</v>
      </c>
      <c r="J485" s="3" t="s">
        <v>25</v>
      </c>
      <c r="K485" s="3" t="s">
        <v>35</v>
      </c>
      <c r="L485" s="4">
        <v>42453</v>
      </c>
      <c r="M485" s="3" t="s">
        <v>27</v>
      </c>
      <c r="N485">
        <v>0.22</v>
      </c>
      <c r="O485">
        <v>0.85</v>
      </c>
      <c r="P485" s="8">
        <f>ABS(PMT(Table1[[#This Row],[Corrected Interested Rate]]/12,Table1[[#This Row],[Term (Months)]],-Table1[[#This Row],[Loan Amount]]))</f>
        <v>1129.6890438697712</v>
      </c>
      <c r="Q485" s="8">
        <f ca="1">Table1[[#This Row],[Expected Monthly Payments]]*Table1[[#This Row],[Months on Book(age Loan)]]</f>
        <v>61003.208368967644</v>
      </c>
      <c r="R485" s="4">
        <v>15026.66</v>
      </c>
      <c r="S485" s="4">
        <v>0</v>
      </c>
      <c r="T485" s="2">
        <f ca="1">DATEDIF(Table1[[#This Row],[Issue Date]],TODAY(),"m")</f>
        <v>54</v>
      </c>
      <c r="U485" s="2">
        <f>Table1[[#This Row],[Total Payments Received]]+(Table1[[#This Row],[Loan Amount]]*'What-IF Analysis'!$B$8)-Table1[[#This Row],[Loan Amount]]</f>
        <v>-11434.485964332413</v>
      </c>
    </row>
    <row r="486" spans="1:21" x14ac:dyDescent="0.3">
      <c r="A486" s="2" t="s">
        <v>1012</v>
      </c>
      <c r="B486" s="1">
        <v>44881</v>
      </c>
      <c r="C486" s="2" t="s">
        <v>1013</v>
      </c>
      <c r="D486" s="3" t="s">
        <v>23</v>
      </c>
      <c r="E486" s="4">
        <v>9595</v>
      </c>
      <c r="F486" s="9">
        <f>Table1[[#This Row],[Interest Rate]]/100</f>
        <v>0.24</v>
      </c>
      <c r="G486" s="2">
        <v>24</v>
      </c>
      <c r="H486" s="2">
        <v>60</v>
      </c>
      <c r="I486" s="3" t="s">
        <v>17</v>
      </c>
      <c r="J486" s="3" t="s">
        <v>18</v>
      </c>
      <c r="K486" s="3" t="s">
        <v>45</v>
      </c>
      <c r="L486" s="4">
        <v>48814</v>
      </c>
      <c r="M486" s="3" t="s">
        <v>31</v>
      </c>
      <c r="N486">
        <v>0.18</v>
      </c>
      <c r="O486">
        <v>0.72</v>
      </c>
      <c r="P486" s="8">
        <f>ABS(PMT(Table1[[#This Row],[Corrected Interested Rate]]/12,Table1[[#This Row],[Term (Months)]],-Table1[[#This Row],[Loan Amount]]))</f>
        <v>276.02863209861181</v>
      </c>
      <c r="Q486" s="8">
        <f ca="1">Table1[[#This Row],[Expected Monthly Payments]]*Table1[[#This Row],[Months on Book(age Loan)]]</f>
        <v>9384.9734913528009</v>
      </c>
      <c r="R486" s="4">
        <v>11897.8</v>
      </c>
      <c r="S486" s="4">
        <v>0</v>
      </c>
      <c r="T486" s="2">
        <f ca="1">DATEDIF(Table1[[#This Row],[Issue Date]],TODAY(),"m")</f>
        <v>34</v>
      </c>
      <c r="U486" s="2">
        <f>Table1[[#This Row],[Total Payments Received]]+(Table1[[#This Row],[Loan Amount]]*'What-IF Analysis'!$B$8)-Table1[[#This Row],[Loan Amount]]</f>
        <v>4813.4869464056046</v>
      </c>
    </row>
    <row r="487" spans="1:21" x14ac:dyDescent="0.3">
      <c r="A487" s="2" t="s">
        <v>1014</v>
      </c>
      <c r="B487" s="1">
        <v>44868</v>
      </c>
      <c r="C487" s="2" t="s">
        <v>1015</v>
      </c>
      <c r="D487" s="3" t="s">
        <v>44</v>
      </c>
      <c r="E487" s="4">
        <v>13803</v>
      </c>
      <c r="F487" s="9">
        <f>Table1[[#This Row],[Interest Rate]]/100</f>
        <v>0.13900000000000001</v>
      </c>
      <c r="G487" s="2">
        <v>13.9</v>
      </c>
      <c r="H487" s="2">
        <v>36</v>
      </c>
      <c r="I487" s="3" t="s">
        <v>58</v>
      </c>
      <c r="J487" s="3" t="s">
        <v>18</v>
      </c>
      <c r="K487" s="3" t="s">
        <v>45</v>
      </c>
      <c r="L487" s="4">
        <v>48263</v>
      </c>
      <c r="M487" s="3" t="s">
        <v>27</v>
      </c>
      <c r="N487">
        <v>0.37</v>
      </c>
      <c r="O487">
        <v>0.93</v>
      </c>
      <c r="P487" s="8">
        <f>ABS(PMT(Table1[[#This Row],[Corrected Interested Rate]]/12,Table1[[#This Row],[Term (Months)]],-Table1[[#This Row],[Loan Amount]]))</f>
        <v>471.08370217879826</v>
      </c>
      <c r="Q487" s="8">
        <f ca="1">Table1[[#This Row],[Expected Monthly Payments]]*Table1[[#This Row],[Months on Book(age Loan)]]</f>
        <v>16016.845874079141</v>
      </c>
      <c r="R487" s="4">
        <v>0</v>
      </c>
      <c r="S487" s="4">
        <v>0</v>
      </c>
      <c r="T487" s="2">
        <f ca="1">DATEDIF(Table1[[#This Row],[Issue Date]],TODAY(),"m")</f>
        <v>34</v>
      </c>
      <c r="U487" s="2">
        <f>Table1[[#This Row],[Total Payments Received]]+(Table1[[#This Row],[Loan Amount]]*'What-IF Analysis'!$B$8)-Table1[[#This Row],[Loan Amount]]</f>
        <v>-10191.221790387017</v>
      </c>
    </row>
    <row r="488" spans="1:21" x14ac:dyDescent="0.3">
      <c r="A488" s="2" t="s">
        <v>1016</v>
      </c>
      <c r="B488" s="1">
        <v>44369</v>
      </c>
      <c r="C488" s="2" t="s">
        <v>1017</v>
      </c>
      <c r="D488" s="3" t="s">
        <v>38</v>
      </c>
      <c r="E488" s="4">
        <v>26963</v>
      </c>
      <c r="F488" s="9">
        <f>Table1[[#This Row],[Interest Rate]]/100</f>
        <v>0.20800000000000002</v>
      </c>
      <c r="G488" s="2">
        <v>20.8</v>
      </c>
      <c r="H488" s="2">
        <v>36</v>
      </c>
      <c r="I488" s="3" t="s">
        <v>17</v>
      </c>
      <c r="J488" s="3" t="s">
        <v>82</v>
      </c>
      <c r="K488" s="3" t="s">
        <v>45</v>
      </c>
      <c r="L488" s="4">
        <v>107694</v>
      </c>
      <c r="M488" s="3" t="s">
        <v>31</v>
      </c>
      <c r="N488">
        <v>0.23</v>
      </c>
      <c r="O488">
        <v>0.53</v>
      </c>
      <c r="P488" s="8">
        <f>ABS(PMT(Table1[[#This Row],[Corrected Interested Rate]]/12,Table1[[#This Row],[Term (Months)]],-Table1[[#This Row],[Loan Amount]]))</f>
        <v>1013.0661791978121</v>
      </c>
      <c r="Q488" s="8">
        <f ca="1">Table1[[#This Row],[Expected Monthly Payments]]*Table1[[#This Row],[Months on Book(age Loan)]]</f>
        <v>50653.308959890601</v>
      </c>
      <c r="R488" s="4">
        <v>32571.3</v>
      </c>
      <c r="S488" s="4">
        <v>0</v>
      </c>
      <c r="T488" s="2">
        <f ca="1">DATEDIF(Table1[[#This Row],[Issue Date]],TODAY(),"m")</f>
        <v>50</v>
      </c>
      <c r="U488" s="2">
        <f>Table1[[#This Row],[Total Payments Received]]+(Table1[[#This Row],[Loan Amount]]*'What-IF Analysis'!$B$8)-Table1[[#This Row],[Loan Amount]]</f>
        <v>12663.605068883204</v>
      </c>
    </row>
    <row r="489" spans="1:21" x14ac:dyDescent="0.3">
      <c r="A489" s="2" t="s">
        <v>1018</v>
      </c>
      <c r="B489" s="1">
        <v>45011</v>
      </c>
      <c r="C489" s="2" t="s">
        <v>1019</v>
      </c>
      <c r="D489" s="3" t="s">
        <v>70</v>
      </c>
      <c r="E489" s="4">
        <v>37221</v>
      </c>
      <c r="F489" s="9">
        <f>Table1[[#This Row],[Interest Rate]]/100</f>
        <v>0.17800000000000002</v>
      </c>
      <c r="G489" s="2">
        <v>17.8</v>
      </c>
      <c r="H489" s="2">
        <v>60</v>
      </c>
      <c r="I489" s="3" t="s">
        <v>313</v>
      </c>
      <c r="J489" s="3" t="s">
        <v>25</v>
      </c>
      <c r="K489" s="3" t="s">
        <v>30</v>
      </c>
      <c r="L489" s="4">
        <v>45735</v>
      </c>
      <c r="M489" s="3" t="s">
        <v>27</v>
      </c>
      <c r="N489">
        <v>0.5</v>
      </c>
      <c r="O489">
        <v>0.92</v>
      </c>
      <c r="P489" s="8">
        <f>ABS(PMT(Table1[[#This Row],[Corrected Interested Rate]]/12,Table1[[#This Row],[Term (Months)]],-Table1[[#This Row],[Loan Amount]]))</f>
        <v>941.12380433737144</v>
      </c>
      <c r="Q489" s="8">
        <f ca="1">Table1[[#This Row],[Expected Monthly Payments]]*Table1[[#This Row],[Months on Book(age Loan)]]</f>
        <v>27292.590325783771</v>
      </c>
      <c r="R489" s="4">
        <v>0</v>
      </c>
      <c r="S489" s="4">
        <v>0</v>
      </c>
      <c r="T489" s="2">
        <f ca="1">DATEDIF(Table1[[#This Row],[Issue Date]],TODAY(),"m")</f>
        <v>29</v>
      </c>
      <c r="U489" s="2">
        <f>Table1[[#This Row],[Total Payments Received]]+(Table1[[#This Row],[Loan Amount]]*'What-IF Analysis'!$B$8)-Table1[[#This Row],[Loan Amount]]</f>
        <v>-27481.523310874094</v>
      </c>
    </row>
    <row r="490" spans="1:21" x14ac:dyDescent="0.3">
      <c r="A490" s="2" t="s">
        <v>1020</v>
      </c>
      <c r="B490" s="1">
        <v>44276</v>
      </c>
      <c r="C490" s="2" t="s">
        <v>1021</v>
      </c>
      <c r="D490" s="3" t="s">
        <v>44</v>
      </c>
      <c r="E490" s="4">
        <v>34723</v>
      </c>
      <c r="F490" s="9">
        <f>Table1[[#This Row],[Interest Rate]]/100</f>
        <v>0.185</v>
      </c>
      <c r="G490" s="2">
        <v>18.5</v>
      </c>
      <c r="H490" s="2">
        <v>60</v>
      </c>
      <c r="I490" s="3" t="s">
        <v>313</v>
      </c>
      <c r="J490" s="3" t="s">
        <v>55</v>
      </c>
      <c r="K490" s="3" t="s">
        <v>45</v>
      </c>
      <c r="L490" s="4">
        <v>45830</v>
      </c>
      <c r="M490" s="3" t="s">
        <v>31</v>
      </c>
      <c r="N490">
        <v>0.23</v>
      </c>
      <c r="O490">
        <v>0.52</v>
      </c>
      <c r="P490" s="8">
        <f>ABS(PMT(Table1[[#This Row],[Corrected Interested Rate]]/12,Table1[[#This Row],[Term (Months)]],-Table1[[#This Row],[Loan Amount]]))</f>
        <v>891.20778122555021</v>
      </c>
      <c r="Q490" s="8">
        <f ca="1">Table1[[#This Row],[Expected Monthly Payments]]*Table1[[#This Row],[Months on Book(age Loan)]]</f>
        <v>47234.012404954163</v>
      </c>
      <c r="R490" s="4">
        <v>0</v>
      </c>
      <c r="S490" s="4">
        <v>0</v>
      </c>
      <c r="T490" s="2">
        <f ca="1">DATEDIF(Table1[[#This Row],[Issue Date]],TODAY(),"m")</f>
        <v>53</v>
      </c>
      <c r="U490" s="2">
        <f>Table1[[#This Row],[Total Payments Received]]+(Table1[[#This Row],[Loan Amount]]*'What-IF Analysis'!$B$8)-Table1[[#This Row],[Loan Amount]]</f>
        <v>-25637.165415316118</v>
      </c>
    </row>
    <row r="491" spans="1:21" x14ac:dyDescent="0.3">
      <c r="A491" s="2" t="s">
        <v>1022</v>
      </c>
      <c r="B491" s="1">
        <v>45082</v>
      </c>
      <c r="C491" s="2" t="s">
        <v>1023</v>
      </c>
      <c r="D491" s="3" t="s">
        <v>74</v>
      </c>
      <c r="E491" s="4">
        <v>16282</v>
      </c>
      <c r="F491" s="9">
        <f>Table1[[#This Row],[Interest Rate]]/100</f>
        <v>7.5999999999999998E-2</v>
      </c>
      <c r="G491" s="2">
        <v>7.6</v>
      </c>
      <c r="H491" s="2">
        <v>36</v>
      </c>
      <c r="I491" s="3" t="s">
        <v>17</v>
      </c>
      <c r="J491" s="3" t="s">
        <v>34</v>
      </c>
      <c r="K491" s="3" t="s">
        <v>45</v>
      </c>
      <c r="L491" s="4">
        <v>77893</v>
      </c>
      <c r="M491" s="3" t="s">
        <v>31</v>
      </c>
      <c r="N491">
        <v>0.26</v>
      </c>
      <c r="O491">
        <v>0.75</v>
      </c>
      <c r="P491" s="8">
        <f>ABS(PMT(Table1[[#This Row],[Corrected Interested Rate]]/12,Table1[[#This Row],[Term (Months)]],-Table1[[#This Row],[Loan Amount]]))</f>
        <v>507.21956001856222</v>
      </c>
      <c r="Q491" s="8">
        <f ca="1">Table1[[#This Row],[Expected Monthly Payments]]*Table1[[#This Row],[Months on Book(age Loan)]]</f>
        <v>13694.928120501179</v>
      </c>
      <c r="R491" s="4">
        <v>17519.43</v>
      </c>
      <c r="S491" s="4">
        <v>0</v>
      </c>
      <c r="T491" s="2">
        <f ca="1">DATEDIF(Table1[[#This Row],[Issue Date]],TODAY(),"m")</f>
        <v>27</v>
      </c>
      <c r="U491" s="2">
        <f>Table1[[#This Row],[Total Payments Received]]+(Table1[[#This Row],[Loan Amount]]*'What-IF Analysis'!$B$8)-Table1[[#This Row],[Loan Amount]]</f>
        <v>5497.8786567353891</v>
      </c>
    </row>
    <row r="492" spans="1:21" x14ac:dyDescent="0.3">
      <c r="A492" s="2" t="s">
        <v>1024</v>
      </c>
      <c r="B492" s="1">
        <v>44399</v>
      </c>
      <c r="C492" s="2" t="s">
        <v>1025</v>
      </c>
      <c r="D492" s="3" t="s">
        <v>74</v>
      </c>
      <c r="E492" s="4">
        <v>5703</v>
      </c>
      <c r="F492" s="9">
        <f>Table1[[#This Row],[Interest Rate]]/100</f>
        <v>9.6999999999999989E-2</v>
      </c>
      <c r="G492" s="2">
        <v>9.6999999999999993</v>
      </c>
      <c r="H492" s="2">
        <v>36</v>
      </c>
      <c r="I492" s="3" t="s">
        <v>17</v>
      </c>
      <c r="J492" s="3" t="s">
        <v>34</v>
      </c>
      <c r="K492" s="3" t="s">
        <v>35</v>
      </c>
      <c r="L492" s="4">
        <v>74673</v>
      </c>
      <c r="M492" s="3" t="s">
        <v>20</v>
      </c>
      <c r="N492">
        <v>0.34</v>
      </c>
      <c r="O492">
        <v>0.9</v>
      </c>
      <c r="P492" s="8">
        <f>ABS(PMT(Table1[[#This Row],[Corrected Interested Rate]]/12,Table1[[#This Row],[Term (Months)]],-Table1[[#This Row],[Loan Amount]]))</f>
        <v>183.21755702594592</v>
      </c>
      <c r="Q492" s="8">
        <f ca="1">Table1[[#This Row],[Expected Monthly Payments]]*Table1[[#This Row],[Months on Book(age Loan)]]</f>
        <v>8977.6602942713507</v>
      </c>
      <c r="R492" s="4">
        <v>6256.19</v>
      </c>
      <c r="S492" s="4">
        <v>0</v>
      </c>
      <c r="T492" s="2">
        <f ca="1">DATEDIF(Table1[[#This Row],[Issue Date]],TODAY(),"m")</f>
        <v>49</v>
      </c>
      <c r="U492" s="2">
        <f>Table1[[#This Row],[Total Payments Received]]+(Table1[[#This Row],[Loan Amount]]*'What-IF Analysis'!$B$8)-Table1[[#This Row],[Loan Amount]]</f>
        <v>2045.4721944086677</v>
      </c>
    </row>
    <row r="493" spans="1:21" x14ac:dyDescent="0.3">
      <c r="A493" s="2" t="s">
        <v>1026</v>
      </c>
      <c r="B493" s="1">
        <v>44960</v>
      </c>
      <c r="C493" s="2" t="s">
        <v>1027</v>
      </c>
      <c r="D493" s="3" t="s">
        <v>51</v>
      </c>
      <c r="E493" s="4">
        <v>7563</v>
      </c>
      <c r="F493" s="9">
        <f>Table1[[#This Row],[Interest Rate]]/100</f>
        <v>0.20699999999999999</v>
      </c>
      <c r="G493" s="2">
        <v>20.7</v>
      </c>
      <c r="H493" s="2">
        <v>60</v>
      </c>
      <c r="I493" s="3" t="s">
        <v>17</v>
      </c>
      <c r="J493" s="3" t="s">
        <v>39</v>
      </c>
      <c r="K493" s="3" t="s">
        <v>30</v>
      </c>
      <c r="L493" s="4">
        <v>119462</v>
      </c>
      <c r="M493" s="3" t="s">
        <v>20</v>
      </c>
      <c r="N493">
        <v>0.42</v>
      </c>
      <c r="O493">
        <v>0.62</v>
      </c>
      <c r="P493" s="8">
        <f>ABS(PMT(Table1[[#This Row],[Corrected Interested Rate]]/12,Table1[[#This Row],[Term (Months)]],-Table1[[#This Row],[Loan Amount]]))</f>
        <v>203.33031627901391</v>
      </c>
      <c r="Q493" s="8">
        <f ca="1">Table1[[#This Row],[Expected Monthly Payments]]*Table1[[#This Row],[Months on Book(age Loan)]]</f>
        <v>6303.2398046494309</v>
      </c>
      <c r="R493" s="4">
        <v>9128.5400000000009</v>
      </c>
      <c r="S493" s="4">
        <v>0</v>
      </c>
      <c r="T493" s="2">
        <f ca="1">DATEDIF(Table1[[#This Row],[Issue Date]],TODAY(),"m")</f>
        <v>31</v>
      </c>
      <c r="U493" s="2">
        <f>Table1[[#This Row],[Total Payments Received]]+(Table1[[#This Row],[Loan Amount]]*'What-IF Analysis'!$B$8)-Table1[[#This Row],[Loan Amount]]</f>
        <v>3544.5212793815117</v>
      </c>
    </row>
    <row r="494" spans="1:21" x14ac:dyDescent="0.3">
      <c r="A494" s="2" t="s">
        <v>1028</v>
      </c>
      <c r="B494" s="1">
        <v>44243</v>
      </c>
      <c r="C494" s="2" t="s">
        <v>1029</v>
      </c>
      <c r="D494" s="3" t="s">
        <v>51</v>
      </c>
      <c r="E494" s="4">
        <v>26849</v>
      </c>
      <c r="F494" s="9">
        <f>Table1[[#This Row],[Interest Rate]]/100</f>
        <v>0.24399999999999999</v>
      </c>
      <c r="G494" s="2">
        <v>24.4</v>
      </c>
      <c r="H494" s="2">
        <v>36</v>
      </c>
      <c r="I494" s="3" t="s">
        <v>24</v>
      </c>
      <c r="J494" s="3" t="s">
        <v>55</v>
      </c>
      <c r="K494" s="3" t="s">
        <v>30</v>
      </c>
      <c r="L494" s="4">
        <v>75066</v>
      </c>
      <c r="M494" s="3" t="s">
        <v>20</v>
      </c>
      <c r="N494">
        <v>0.28999999999999998</v>
      </c>
      <c r="O494">
        <v>0.71</v>
      </c>
      <c r="P494" s="8">
        <f>ABS(PMT(Table1[[#This Row],[Corrected Interested Rate]]/12,Table1[[#This Row],[Term (Months)]],-Table1[[#This Row],[Loan Amount]]))</f>
        <v>1059.0099937284747</v>
      </c>
      <c r="Q494" s="8">
        <f ca="1">Table1[[#This Row],[Expected Monthly Payments]]*Table1[[#This Row],[Months on Book(age Loan)]]</f>
        <v>58245.549655066105</v>
      </c>
      <c r="R494" s="4">
        <v>2888.35</v>
      </c>
      <c r="S494" s="4">
        <v>0</v>
      </c>
      <c r="T494" s="2">
        <f ca="1">DATEDIF(Table1[[#This Row],[Issue Date]],TODAY(),"m")</f>
        <v>55</v>
      </c>
      <c r="U494" s="2">
        <f>Table1[[#This Row],[Total Payments Received]]+(Table1[[#This Row],[Loan Amount]]*'What-IF Analysis'!$B$8)-Table1[[#This Row],[Loan Amount]]</f>
        <v>-16935.174875034485</v>
      </c>
    </row>
    <row r="495" spans="1:21" x14ac:dyDescent="0.3">
      <c r="A495" s="2" t="s">
        <v>1030</v>
      </c>
      <c r="B495" s="1">
        <v>44852</v>
      </c>
      <c r="C495" s="2" t="s">
        <v>1031</v>
      </c>
      <c r="D495" s="3" t="s">
        <v>44</v>
      </c>
      <c r="E495" s="4">
        <v>32860</v>
      </c>
      <c r="F495" s="9">
        <f>Table1[[#This Row],[Interest Rate]]/100</f>
        <v>0.10300000000000001</v>
      </c>
      <c r="G495" s="2">
        <v>10.3</v>
      </c>
      <c r="H495" s="2">
        <v>36</v>
      </c>
      <c r="I495" s="3" t="s">
        <v>17</v>
      </c>
      <c r="J495" s="3" t="s">
        <v>18</v>
      </c>
      <c r="K495" s="3" t="s">
        <v>45</v>
      </c>
      <c r="L495" s="4">
        <v>130315</v>
      </c>
      <c r="M495" s="3" t="s">
        <v>20</v>
      </c>
      <c r="N495">
        <v>0.27</v>
      </c>
      <c r="O495">
        <v>0.65</v>
      </c>
      <c r="P495" s="8">
        <f>ABS(PMT(Table1[[#This Row],[Corrected Interested Rate]]/12,Table1[[#This Row],[Term (Months)]],-Table1[[#This Row],[Loan Amount]]))</f>
        <v>1064.9340702964341</v>
      </c>
      <c r="Q495" s="8">
        <f ca="1">Table1[[#This Row],[Expected Monthly Payments]]*Table1[[#This Row],[Months on Book(age Loan)]]</f>
        <v>36207.758390078758</v>
      </c>
      <c r="R495" s="4">
        <v>36244.58</v>
      </c>
      <c r="S495" s="4">
        <v>0</v>
      </c>
      <c r="T495" s="2">
        <f ca="1">DATEDIF(Table1[[#This Row],[Issue Date]],TODAY(),"m")</f>
        <v>34</v>
      </c>
      <c r="U495" s="2">
        <f>Table1[[#This Row],[Total Payments Received]]+(Table1[[#This Row],[Loan Amount]]*'What-IF Analysis'!$B$8)-Table1[[#This Row],[Loan Amount]]</f>
        <v>11982.930501186893</v>
      </c>
    </row>
    <row r="496" spans="1:21" x14ac:dyDescent="0.3">
      <c r="A496" s="2" t="s">
        <v>1032</v>
      </c>
      <c r="B496" s="1">
        <v>44667</v>
      </c>
      <c r="C496" s="2" t="s">
        <v>1033</v>
      </c>
      <c r="D496" s="3" t="s">
        <v>23</v>
      </c>
      <c r="E496" s="4">
        <v>32585</v>
      </c>
      <c r="F496" s="9">
        <f>Table1[[#This Row],[Interest Rate]]/100</f>
        <v>0.10400000000000001</v>
      </c>
      <c r="G496" s="2">
        <v>10.4</v>
      </c>
      <c r="H496" s="2">
        <v>60</v>
      </c>
      <c r="I496" s="3" t="s">
        <v>58</v>
      </c>
      <c r="J496" s="3" t="s">
        <v>71</v>
      </c>
      <c r="K496" s="3" t="s">
        <v>30</v>
      </c>
      <c r="L496" s="4">
        <v>33373</v>
      </c>
      <c r="M496" s="3" t="s">
        <v>20</v>
      </c>
      <c r="N496">
        <v>0.5</v>
      </c>
      <c r="O496">
        <v>0.93</v>
      </c>
      <c r="P496" s="8">
        <f>ABS(PMT(Table1[[#This Row],[Corrected Interested Rate]]/12,Table1[[#This Row],[Term (Months)]],-Table1[[#This Row],[Loan Amount]]))</f>
        <v>698.7656342849217</v>
      </c>
      <c r="Q496" s="8">
        <f ca="1">Table1[[#This Row],[Expected Monthly Payments]]*Table1[[#This Row],[Months on Book(age Loan)]]</f>
        <v>28649.391005681791</v>
      </c>
      <c r="R496" s="4">
        <v>0</v>
      </c>
      <c r="S496" s="4">
        <v>0</v>
      </c>
      <c r="T496" s="2">
        <f ca="1">DATEDIF(Table1[[#This Row],[Issue Date]],TODAY(),"m")</f>
        <v>41</v>
      </c>
      <c r="U496" s="2">
        <f>Table1[[#This Row],[Total Payments Received]]+(Table1[[#This Row],[Loan Amount]]*'What-IF Analysis'!$B$8)-Table1[[#This Row],[Loan Amount]]</f>
        <v>-24058.60769686017</v>
      </c>
    </row>
    <row r="497" spans="1:21" x14ac:dyDescent="0.3">
      <c r="A497" s="2" t="s">
        <v>1034</v>
      </c>
      <c r="B497" s="1">
        <v>45167</v>
      </c>
      <c r="C497" s="2" t="s">
        <v>1035</v>
      </c>
      <c r="D497" s="3" t="s">
        <v>54</v>
      </c>
      <c r="E497" s="4">
        <v>23015</v>
      </c>
      <c r="F497" s="9">
        <f>Table1[[#This Row],[Interest Rate]]/100</f>
        <v>0.14499999999999999</v>
      </c>
      <c r="G497" s="2">
        <v>14.5</v>
      </c>
      <c r="H497" s="2">
        <v>60</v>
      </c>
      <c r="I497" s="3" t="s">
        <v>24</v>
      </c>
      <c r="J497" s="3" t="s">
        <v>25</v>
      </c>
      <c r="K497" s="3" t="s">
        <v>26</v>
      </c>
      <c r="L497" s="4">
        <v>40335</v>
      </c>
      <c r="M497" s="3" t="s">
        <v>20</v>
      </c>
      <c r="N497">
        <v>0.1</v>
      </c>
      <c r="O497">
        <v>0.87</v>
      </c>
      <c r="P497" s="8">
        <f>ABS(PMT(Table1[[#This Row],[Corrected Interested Rate]]/12,Table1[[#This Row],[Term (Months)]],-Table1[[#This Row],[Loan Amount]]))</f>
        <v>541.50338907594835</v>
      </c>
      <c r="Q497" s="8">
        <f ca="1">Table1[[#This Row],[Expected Monthly Payments]]*Table1[[#This Row],[Months on Book(age Loan)]]</f>
        <v>12996.081337822761</v>
      </c>
      <c r="R497" s="4">
        <v>11485.91</v>
      </c>
      <c r="S497" s="4">
        <v>0</v>
      </c>
      <c r="T497" s="2">
        <f ca="1">DATEDIF(Table1[[#This Row],[Issue Date]],TODAY(),"m")</f>
        <v>24</v>
      </c>
      <c r="U497" s="2">
        <f>Table1[[#This Row],[Total Payments Received]]+(Table1[[#This Row],[Loan Amount]]*'What-IF Analysis'!$B$8)-Table1[[#This Row],[Loan Amount]]</f>
        <v>-5506.8429888978608</v>
      </c>
    </row>
    <row r="498" spans="1:21" x14ac:dyDescent="0.3">
      <c r="A498" s="2" t="s">
        <v>1036</v>
      </c>
      <c r="B498" s="1">
        <v>45232</v>
      </c>
      <c r="C498" s="2" t="s">
        <v>1037</v>
      </c>
      <c r="D498" s="3" t="s">
        <v>51</v>
      </c>
      <c r="E498" s="4">
        <v>13003</v>
      </c>
      <c r="F498" s="9">
        <f>Table1[[#This Row],[Interest Rate]]/100</f>
        <v>0.247</v>
      </c>
      <c r="G498" s="2">
        <v>24.7</v>
      </c>
      <c r="H498" s="2">
        <v>36</v>
      </c>
      <c r="I498" s="3" t="s">
        <v>17</v>
      </c>
      <c r="J498" s="3" t="s">
        <v>18</v>
      </c>
      <c r="K498" s="3" t="s">
        <v>30</v>
      </c>
      <c r="L498" s="4">
        <v>53741</v>
      </c>
      <c r="M498" s="3" t="s">
        <v>27</v>
      </c>
      <c r="N498">
        <v>0.46</v>
      </c>
      <c r="O498">
        <v>0.82</v>
      </c>
      <c r="P498" s="8">
        <f>ABS(PMT(Table1[[#This Row],[Corrected Interested Rate]]/12,Table1[[#This Row],[Term (Months)]],-Table1[[#This Row],[Loan Amount]]))</f>
        <v>514.93611619395631</v>
      </c>
      <c r="Q498" s="8">
        <f ca="1">Table1[[#This Row],[Expected Monthly Payments]]*Table1[[#This Row],[Months on Book(age Loan)]]</f>
        <v>11328.594556267039</v>
      </c>
      <c r="R498" s="4">
        <v>16214.74</v>
      </c>
      <c r="S498" s="4">
        <v>0</v>
      </c>
      <c r="T498" s="2">
        <f ca="1">DATEDIF(Table1[[#This Row],[Issue Date]],TODAY(),"m")</f>
        <v>22</v>
      </c>
      <c r="U498" s="2">
        <f>Table1[[#This Row],[Total Payments Received]]+(Table1[[#This Row],[Loan Amount]]*'What-IF Analysis'!$B$8)-Table1[[#This Row],[Loan Amount]]</f>
        <v>6614.1852698397161</v>
      </c>
    </row>
    <row r="499" spans="1:21" x14ac:dyDescent="0.3">
      <c r="A499" s="2" t="s">
        <v>1038</v>
      </c>
      <c r="B499" s="1">
        <v>44932</v>
      </c>
      <c r="C499" s="2" t="s">
        <v>1039</v>
      </c>
      <c r="D499" s="3" t="s">
        <v>70</v>
      </c>
      <c r="E499" s="4">
        <v>27958</v>
      </c>
      <c r="F499" s="9">
        <f>Table1[[#This Row],[Interest Rate]]/100</f>
        <v>0.10400000000000001</v>
      </c>
      <c r="G499" s="2">
        <v>10.4</v>
      </c>
      <c r="H499" s="2">
        <v>36</v>
      </c>
      <c r="I499" s="3" t="s">
        <v>17</v>
      </c>
      <c r="J499" s="3" t="s">
        <v>82</v>
      </c>
      <c r="K499" s="3" t="s">
        <v>30</v>
      </c>
      <c r="L499" s="4">
        <v>40692</v>
      </c>
      <c r="M499" s="3" t="s">
        <v>27</v>
      </c>
      <c r="N499">
        <v>0.16</v>
      </c>
      <c r="O499">
        <v>0.76</v>
      </c>
      <c r="P499" s="8">
        <f>ABS(PMT(Table1[[#This Row],[Corrected Interested Rate]]/12,Table1[[#This Row],[Term (Months)]],-Table1[[#This Row],[Loan Amount]]))</f>
        <v>907.38557956995362</v>
      </c>
      <c r="Q499" s="8">
        <f ca="1">Table1[[#This Row],[Expected Monthly Payments]]*Table1[[#This Row],[Months on Book(age Loan)]]</f>
        <v>29036.338546238516</v>
      </c>
      <c r="R499" s="4">
        <v>30865.63</v>
      </c>
      <c r="S499" s="4">
        <v>0</v>
      </c>
      <c r="T499" s="2">
        <f ca="1">DATEDIF(Table1[[#This Row],[Issue Date]],TODAY(),"m")</f>
        <v>32</v>
      </c>
      <c r="U499" s="2">
        <f>Table1[[#This Row],[Total Payments Received]]+(Table1[[#This Row],[Loan Amount]]*'What-IF Analysis'!$B$8)-Table1[[#This Row],[Loan Amount]]</f>
        <v>10223.292912726203</v>
      </c>
    </row>
    <row r="500" spans="1:21" x14ac:dyDescent="0.3">
      <c r="A500" s="2" t="s">
        <v>1040</v>
      </c>
      <c r="B500" s="1">
        <v>44980</v>
      </c>
      <c r="C500" s="2" t="s">
        <v>1041</v>
      </c>
      <c r="D500" s="3" t="s">
        <v>70</v>
      </c>
      <c r="E500" s="4">
        <v>27017</v>
      </c>
      <c r="F500" s="9">
        <f>Table1[[#This Row],[Interest Rate]]/100</f>
        <v>0.13100000000000001</v>
      </c>
      <c r="G500" s="2">
        <v>13.1</v>
      </c>
      <c r="H500" s="2">
        <v>36</v>
      </c>
      <c r="I500" s="3" t="s">
        <v>24</v>
      </c>
      <c r="J500" s="3" t="s">
        <v>18</v>
      </c>
      <c r="K500" s="3" t="s">
        <v>30</v>
      </c>
      <c r="L500" s="4">
        <v>77295</v>
      </c>
      <c r="M500" s="3" t="s">
        <v>20</v>
      </c>
      <c r="N500">
        <v>0.41</v>
      </c>
      <c r="O500">
        <v>0.87</v>
      </c>
      <c r="P500" s="8">
        <f>ABS(PMT(Table1[[#This Row],[Corrected Interested Rate]]/12,Table1[[#This Row],[Term (Months)]],-Table1[[#This Row],[Loan Amount]]))</f>
        <v>911.61135352618476</v>
      </c>
      <c r="Q500" s="8">
        <f ca="1">Table1[[#This Row],[Expected Monthly Payments]]*Table1[[#This Row],[Months on Book(age Loan)]]</f>
        <v>27348.340605785543</v>
      </c>
      <c r="R500" s="4">
        <v>4494.63</v>
      </c>
      <c r="S500" s="4">
        <v>0</v>
      </c>
      <c r="T500" s="2">
        <f ca="1">DATEDIF(Table1[[#This Row],[Issue Date]],TODAY(),"m")</f>
        <v>30</v>
      </c>
      <c r="U500" s="2">
        <f>Table1[[#This Row],[Total Payments Received]]+(Table1[[#This Row],[Loan Amount]]*'What-IF Analysis'!$B$8)-Table1[[#This Row],[Loan Amount]]</f>
        <v>-15452.934957682101</v>
      </c>
    </row>
    <row r="501" spans="1:21" x14ac:dyDescent="0.3">
      <c r="A501" s="2" t="s">
        <v>1042</v>
      </c>
      <c r="B501" s="1">
        <v>45164</v>
      </c>
      <c r="C501" s="2" t="s">
        <v>1043</v>
      </c>
      <c r="D501" s="3" t="s">
        <v>54</v>
      </c>
      <c r="E501" s="4">
        <v>12171</v>
      </c>
      <c r="F501" s="9">
        <f>Table1[[#This Row],[Interest Rate]]/100</f>
        <v>0.22800000000000001</v>
      </c>
      <c r="G501" s="2">
        <v>22.8</v>
      </c>
      <c r="H501" s="2">
        <v>60</v>
      </c>
      <c r="I501" s="3" t="s">
        <v>17</v>
      </c>
      <c r="J501" s="3" t="s">
        <v>71</v>
      </c>
      <c r="K501" s="3" t="s">
        <v>19</v>
      </c>
      <c r="L501" s="4">
        <v>75541</v>
      </c>
      <c r="M501" s="3" t="s">
        <v>27</v>
      </c>
      <c r="N501">
        <v>0.35</v>
      </c>
      <c r="O501">
        <v>0.68</v>
      </c>
      <c r="P501" s="8">
        <f>ABS(PMT(Table1[[#This Row],[Corrected Interested Rate]]/12,Table1[[#This Row],[Term (Months)]],-Table1[[#This Row],[Loan Amount]]))</f>
        <v>341.70912711168398</v>
      </c>
      <c r="Q501" s="8">
        <f ca="1">Table1[[#This Row],[Expected Monthly Payments]]*Table1[[#This Row],[Months on Book(age Loan)]]</f>
        <v>8201.0190506804156</v>
      </c>
      <c r="R501" s="4">
        <v>14945.99</v>
      </c>
      <c r="S501" s="4">
        <v>0</v>
      </c>
      <c r="T501" s="2">
        <f ca="1">DATEDIF(Table1[[#This Row],[Issue Date]],TODAY(),"m")</f>
        <v>24</v>
      </c>
      <c r="U501" s="2">
        <f>Table1[[#This Row],[Total Payments Received]]+(Table1[[#This Row],[Loan Amount]]*'What-IF Analysis'!$B$8)-Table1[[#This Row],[Loan Amount]]</f>
        <v>5959.72901247552</v>
      </c>
    </row>
    <row r="502" spans="1:21" x14ac:dyDescent="0.3">
      <c r="A502" s="2" t="s">
        <v>1044</v>
      </c>
      <c r="B502" s="1">
        <v>44554</v>
      </c>
      <c r="C502" s="2" t="s">
        <v>1045</v>
      </c>
      <c r="D502" s="3" t="s">
        <v>63</v>
      </c>
      <c r="E502" s="4">
        <v>13201</v>
      </c>
      <c r="F502" s="9">
        <f>Table1[[#This Row],[Interest Rate]]/100</f>
        <v>5.0999999999999997E-2</v>
      </c>
      <c r="G502" s="2">
        <v>5.0999999999999996</v>
      </c>
      <c r="H502" s="2">
        <v>36</v>
      </c>
      <c r="I502" s="3" t="s">
        <v>24</v>
      </c>
      <c r="J502" s="3" t="s">
        <v>55</v>
      </c>
      <c r="K502" s="3" t="s">
        <v>19</v>
      </c>
      <c r="L502" s="4">
        <v>64057</v>
      </c>
      <c r="M502" s="3" t="s">
        <v>20</v>
      </c>
      <c r="N502">
        <v>0.24</v>
      </c>
      <c r="O502">
        <v>0.7</v>
      </c>
      <c r="P502" s="8">
        <f>ABS(PMT(Table1[[#This Row],[Corrected Interested Rate]]/12,Table1[[#This Row],[Term (Months)]],-Table1[[#This Row],[Loan Amount]]))</f>
        <v>396.23878060180414</v>
      </c>
      <c r="Q502" s="8">
        <f ca="1">Table1[[#This Row],[Expected Monthly Payments]]*Table1[[#This Row],[Months on Book(age Loan)]]</f>
        <v>17434.506346479382</v>
      </c>
      <c r="R502" s="4">
        <v>4962.1499999999996</v>
      </c>
      <c r="S502" s="4">
        <v>0</v>
      </c>
      <c r="T502" s="2">
        <f ca="1">DATEDIF(Table1[[#This Row],[Issue Date]],TODAY(),"m")</f>
        <v>44</v>
      </c>
      <c r="U502" s="2">
        <f>Table1[[#This Row],[Total Payments Received]]+(Table1[[#This Row],[Loan Amount]]*'What-IF Analysis'!$B$8)-Table1[[#This Row],[Loan Amount]]</f>
        <v>-4784.5948275663995</v>
      </c>
    </row>
    <row r="503" spans="1:21" x14ac:dyDescent="0.3">
      <c r="A503" s="2" t="s">
        <v>1046</v>
      </c>
      <c r="B503" s="1">
        <v>45168</v>
      </c>
      <c r="C503" s="2" t="s">
        <v>1047</v>
      </c>
      <c r="D503" s="3" t="s">
        <v>63</v>
      </c>
      <c r="E503" s="4">
        <v>30426</v>
      </c>
      <c r="F503" s="9">
        <f>Table1[[#This Row],[Interest Rate]]/100</f>
        <v>5.7999999999999996E-2</v>
      </c>
      <c r="G503" s="2">
        <v>5.8</v>
      </c>
      <c r="H503" s="2">
        <v>36</v>
      </c>
      <c r="I503" s="3" t="s">
        <v>17</v>
      </c>
      <c r="J503" s="3" t="s">
        <v>25</v>
      </c>
      <c r="K503" s="3" t="s">
        <v>19</v>
      </c>
      <c r="L503" s="4">
        <v>96983</v>
      </c>
      <c r="M503" s="3" t="s">
        <v>27</v>
      </c>
      <c r="N503">
        <v>0.45</v>
      </c>
      <c r="O503">
        <v>0.83</v>
      </c>
      <c r="P503" s="8">
        <f>ABS(PMT(Table1[[#This Row],[Corrected Interested Rate]]/12,Table1[[#This Row],[Term (Months)]],-Table1[[#This Row],[Loan Amount]]))</f>
        <v>922.86316279446953</v>
      </c>
      <c r="Q503" s="8">
        <f ca="1">Table1[[#This Row],[Expected Monthly Payments]]*Table1[[#This Row],[Months on Book(age Loan)]]</f>
        <v>22148.715907067268</v>
      </c>
      <c r="R503" s="4">
        <v>32190.71</v>
      </c>
      <c r="S503" s="4">
        <v>0</v>
      </c>
      <c r="T503" s="2">
        <f ca="1">DATEDIF(Table1[[#This Row],[Issue Date]],TODAY(),"m")</f>
        <v>24</v>
      </c>
      <c r="U503" s="2">
        <f>Table1[[#This Row],[Total Payments Received]]+(Table1[[#This Row],[Loan Amount]]*'What-IF Analysis'!$B$8)-Table1[[#This Row],[Loan Amount]]</f>
        <v>9726.1650319267283</v>
      </c>
    </row>
    <row r="504" spans="1:21" x14ac:dyDescent="0.3">
      <c r="A504" s="2" t="s">
        <v>1048</v>
      </c>
      <c r="B504" s="1">
        <v>44864</v>
      </c>
      <c r="C504" s="2" t="s">
        <v>1049</v>
      </c>
      <c r="D504" s="3" t="s">
        <v>74</v>
      </c>
      <c r="E504" s="4">
        <v>18778</v>
      </c>
      <c r="F504" s="9">
        <f>Table1[[#This Row],[Interest Rate]]/100</f>
        <v>0.17100000000000001</v>
      </c>
      <c r="G504" s="2">
        <v>17.100000000000001</v>
      </c>
      <c r="H504" s="2">
        <v>60</v>
      </c>
      <c r="I504" s="3" t="s">
        <v>17</v>
      </c>
      <c r="J504" s="3" t="s">
        <v>55</v>
      </c>
      <c r="K504" s="3" t="s">
        <v>30</v>
      </c>
      <c r="L504" s="4">
        <v>49583</v>
      </c>
      <c r="M504" s="3" t="s">
        <v>31</v>
      </c>
      <c r="N504">
        <v>0.11</v>
      </c>
      <c r="O504">
        <v>0.66</v>
      </c>
      <c r="P504" s="8">
        <f>ABS(PMT(Table1[[#This Row],[Corrected Interested Rate]]/12,Table1[[#This Row],[Term (Months)]],-Table1[[#This Row],[Loan Amount]]))</f>
        <v>467.69194609331515</v>
      </c>
      <c r="Q504" s="8">
        <f ca="1">Table1[[#This Row],[Expected Monthly Payments]]*Table1[[#This Row],[Months on Book(age Loan)]]</f>
        <v>15901.526167172715</v>
      </c>
      <c r="R504" s="4">
        <v>21989.040000000001</v>
      </c>
      <c r="S504" s="4">
        <v>0</v>
      </c>
      <c r="T504" s="2">
        <f ca="1">DATEDIF(Table1[[#This Row],[Issue Date]],TODAY(),"m")</f>
        <v>34</v>
      </c>
      <c r="U504" s="2">
        <f>Table1[[#This Row],[Total Payments Received]]+(Table1[[#This Row],[Loan Amount]]*'What-IF Analysis'!$B$8)-Table1[[#This Row],[Loan Amount]]</f>
        <v>8124.6074288279815</v>
      </c>
    </row>
    <row r="505" spans="1:21" x14ac:dyDescent="0.3">
      <c r="A505" s="2" t="s">
        <v>1050</v>
      </c>
      <c r="B505" s="1">
        <v>44569</v>
      </c>
      <c r="C505" s="2" t="s">
        <v>1051</v>
      </c>
      <c r="D505" s="3" t="s">
        <v>51</v>
      </c>
      <c r="E505" s="4">
        <v>22116</v>
      </c>
      <c r="F505" s="9">
        <f>Table1[[#This Row],[Interest Rate]]/100</f>
        <v>0.23100000000000001</v>
      </c>
      <c r="G505" s="2">
        <v>23.1</v>
      </c>
      <c r="H505" s="2">
        <v>60</v>
      </c>
      <c r="I505" s="3" t="s">
        <v>17</v>
      </c>
      <c r="J505" s="3" t="s">
        <v>82</v>
      </c>
      <c r="K505" s="3" t="s">
        <v>26</v>
      </c>
      <c r="L505" s="4">
        <v>52765</v>
      </c>
      <c r="M505" s="3" t="s">
        <v>27</v>
      </c>
      <c r="N505">
        <v>0.19</v>
      </c>
      <c r="O505">
        <v>0.53</v>
      </c>
      <c r="P505" s="8">
        <f>ABS(PMT(Table1[[#This Row],[Corrected Interested Rate]]/12,Table1[[#This Row],[Term (Months)]],-Table1[[#This Row],[Loan Amount]]))</f>
        <v>624.73176497237398</v>
      </c>
      <c r="Q505" s="8">
        <f ca="1">Table1[[#This Row],[Expected Monthly Payments]]*Table1[[#This Row],[Months on Book(age Loan)]]</f>
        <v>27488.197658784455</v>
      </c>
      <c r="R505" s="4">
        <v>27224.799999999999</v>
      </c>
      <c r="S505" s="4">
        <v>0</v>
      </c>
      <c r="T505" s="2">
        <f ca="1">DATEDIF(Table1[[#This Row],[Issue Date]],TODAY(),"m")</f>
        <v>44</v>
      </c>
      <c r="U505" s="2">
        <f>Table1[[#This Row],[Total Payments Received]]+(Table1[[#This Row],[Loan Amount]]*'What-IF Analysis'!$B$8)-Table1[[#This Row],[Loan Amount]]</f>
        <v>10895.809120031932</v>
      </c>
    </row>
    <row r="506" spans="1:21" x14ac:dyDescent="0.3">
      <c r="A506" s="2" t="s">
        <v>1052</v>
      </c>
      <c r="B506" s="1">
        <v>45228</v>
      </c>
      <c r="C506" s="2" t="s">
        <v>1053</v>
      </c>
      <c r="D506" s="3" t="s">
        <v>16</v>
      </c>
      <c r="E506" s="4">
        <v>34297</v>
      </c>
      <c r="F506" s="9">
        <f>Table1[[#This Row],[Interest Rate]]/100</f>
        <v>9.8000000000000004E-2</v>
      </c>
      <c r="G506" s="2">
        <v>9.8000000000000007</v>
      </c>
      <c r="H506" s="2">
        <v>36</v>
      </c>
      <c r="I506" s="3" t="s">
        <v>24</v>
      </c>
      <c r="J506" s="3" t="s">
        <v>71</v>
      </c>
      <c r="K506" s="3" t="s">
        <v>30</v>
      </c>
      <c r="L506" s="4">
        <v>89287</v>
      </c>
      <c r="M506" s="3" t="s">
        <v>27</v>
      </c>
      <c r="N506">
        <v>0.33</v>
      </c>
      <c r="O506">
        <v>0.53</v>
      </c>
      <c r="P506" s="8">
        <f>ABS(PMT(Table1[[#This Row],[Corrected Interested Rate]]/12,Table1[[#This Row],[Term (Months)]],-Table1[[#This Row],[Loan Amount]]))</f>
        <v>1103.450066223231</v>
      </c>
      <c r="Q506" s="8">
        <f ca="1">Table1[[#This Row],[Expected Monthly Payments]]*Table1[[#This Row],[Months on Book(age Loan)]]</f>
        <v>24275.901456911084</v>
      </c>
      <c r="R506" s="4">
        <v>15729.14</v>
      </c>
      <c r="S506" s="4">
        <v>0</v>
      </c>
      <c r="T506" s="2">
        <f ca="1">DATEDIF(Table1[[#This Row],[Issue Date]],TODAY(),"m")</f>
        <v>22</v>
      </c>
      <c r="U506" s="2">
        <f>Table1[[#This Row],[Total Payments Received]]+(Table1[[#This Row],[Loan Amount]]*'What-IF Analysis'!$B$8)-Table1[[#This Row],[Loan Amount]]</f>
        <v>-9593.4952057453847</v>
      </c>
    </row>
    <row r="507" spans="1:21" x14ac:dyDescent="0.3">
      <c r="A507" s="2" t="s">
        <v>1054</v>
      </c>
      <c r="B507" s="1">
        <v>44872</v>
      </c>
      <c r="C507" s="2" t="s">
        <v>1055</v>
      </c>
      <c r="D507" s="3" t="s">
        <v>44</v>
      </c>
      <c r="E507" s="4">
        <v>20342</v>
      </c>
      <c r="F507" s="9">
        <f>Table1[[#This Row],[Interest Rate]]/100</f>
        <v>0.14400000000000002</v>
      </c>
      <c r="G507" s="2">
        <v>14.4</v>
      </c>
      <c r="H507" s="2">
        <v>60</v>
      </c>
      <c r="I507" s="3" t="s">
        <v>17</v>
      </c>
      <c r="J507" s="3" t="s">
        <v>82</v>
      </c>
      <c r="K507" s="3" t="s">
        <v>45</v>
      </c>
      <c r="L507" s="4">
        <v>53906</v>
      </c>
      <c r="M507" s="3" t="s">
        <v>27</v>
      </c>
      <c r="N507">
        <v>0.24</v>
      </c>
      <c r="O507">
        <v>0.55000000000000004</v>
      </c>
      <c r="P507" s="8">
        <f>ABS(PMT(Table1[[#This Row],[Corrected Interested Rate]]/12,Table1[[#This Row],[Term (Months)]],-Table1[[#This Row],[Loan Amount]]))</f>
        <v>477.55174806493085</v>
      </c>
      <c r="Q507" s="8">
        <f ca="1">Table1[[#This Row],[Expected Monthly Payments]]*Table1[[#This Row],[Months on Book(age Loan)]]</f>
        <v>16236.759434207648</v>
      </c>
      <c r="R507" s="4">
        <v>23271.25</v>
      </c>
      <c r="S507" s="4">
        <v>0</v>
      </c>
      <c r="T507" s="2">
        <f ca="1">DATEDIF(Table1[[#This Row],[Issue Date]],TODAY(),"m")</f>
        <v>34</v>
      </c>
      <c r="U507" s="2">
        <f>Table1[[#This Row],[Total Payments Received]]+(Table1[[#This Row],[Loan Amount]]*'What-IF Analysis'!$B$8)-Table1[[#This Row],[Loan Amount]]</f>
        <v>8252.0633260847135</v>
      </c>
    </row>
    <row r="508" spans="1:21" x14ac:dyDescent="0.3">
      <c r="A508" s="2" t="s">
        <v>1056</v>
      </c>
      <c r="B508" s="1">
        <v>44286</v>
      </c>
      <c r="C508" s="2" t="s">
        <v>1057</v>
      </c>
      <c r="D508" s="3" t="s">
        <v>48</v>
      </c>
      <c r="E508" s="4">
        <v>28490</v>
      </c>
      <c r="F508" s="9">
        <f>Table1[[#This Row],[Interest Rate]]/100</f>
        <v>0.14000000000000001</v>
      </c>
      <c r="G508" s="2">
        <v>14</v>
      </c>
      <c r="H508" s="2">
        <v>60</v>
      </c>
      <c r="I508" s="3" t="s">
        <v>24</v>
      </c>
      <c r="J508" s="3" t="s">
        <v>39</v>
      </c>
      <c r="K508" s="3" t="s">
        <v>26</v>
      </c>
      <c r="L508" s="4">
        <v>115103</v>
      </c>
      <c r="M508" s="3" t="s">
        <v>31</v>
      </c>
      <c r="N508">
        <v>0.34</v>
      </c>
      <c r="O508">
        <v>0.89</v>
      </c>
      <c r="P508" s="8">
        <f>ABS(PMT(Table1[[#This Row],[Corrected Interested Rate]]/12,Table1[[#This Row],[Term (Months)]],-Table1[[#This Row],[Loan Amount]]))</f>
        <v>662.91246669905547</v>
      </c>
      <c r="Q508" s="8">
        <f ca="1">Table1[[#This Row],[Expected Monthly Payments]]*Table1[[#This Row],[Months on Book(age Loan)]]</f>
        <v>35134.360735049937</v>
      </c>
      <c r="R508" s="4">
        <v>4446.13</v>
      </c>
      <c r="S508" s="4">
        <v>0</v>
      </c>
      <c r="T508" s="2">
        <f ca="1">DATEDIF(Table1[[#This Row],[Issue Date]],TODAY(),"m")</f>
        <v>53</v>
      </c>
      <c r="U508" s="2">
        <f>Table1[[#This Row],[Total Payments Received]]+(Table1[[#This Row],[Loan Amount]]*'What-IF Analysis'!$B$8)-Table1[[#This Row],[Loan Amount]]</f>
        <v>-16589.000682324575</v>
      </c>
    </row>
    <row r="509" spans="1:21" x14ac:dyDescent="0.3">
      <c r="A509" s="2" t="s">
        <v>1058</v>
      </c>
      <c r="B509" s="1">
        <v>44894</v>
      </c>
      <c r="C509" s="2" t="s">
        <v>1059</v>
      </c>
      <c r="D509" s="3" t="s">
        <v>54</v>
      </c>
      <c r="E509" s="4">
        <v>20975</v>
      </c>
      <c r="F509" s="9">
        <f>Table1[[#This Row],[Interest Rate]]/100</f>
        <v>0.14499999999999999</v>
      </c>
      <c r="G509" s="2">
        <v>14.5</v>
      </c>
      <c r="H509" s="2">
        <v>36</v>
      </c>
      <c r="I509" s="3" t="s">
        <v>17</v>
      </c>
      <c r="J509" s="3" t="s">
        <v>25</v>
      </c>
      <c r="K509" s="3" t="s">
        <v>19</v>
      </c>
      <c r="L509" s="4">
        <v>109675</v>
      </c>
      <c r="M509" s="3" t="s">
        <v>20</v>
      </c>
      <c r="N509">
        <v>0.11</v>
      </c>
      <c r="O509">
        <v>0.71</v>
      </c>
      <c r="P509" s="8">
        <f>ABS(PMT(Table1[[#This Row],[Corrected Interested Rate]]/12,Table1[[#This Row],[Term (Months)]],-Table1[[#This Row],[Loan Amount]]))</f>
        <v>721.98000186301806</v>
      </c>
      <c r="Q509" s="8">
        <f ca="1">Table1[[#This Row],[Expected Monthly Payments]]*Table1[[#This Row],[Months on Book(age Loan)]]</f>
        <v>23825.340061479597</v>
      </c>
      <c r="R509" s="4">
        <v>24016.38</v>
      </c>
      <c r="S509" s="4">
        <v>0</v>
      </c>
      <c r="T509" s="2">
        <f ca="1">DATEDIF(Table1[[#This Row],[Issue Date]],TODAY(),"m")</f>
        <v>33</v>
      </c>
      <c r="U509" s="2">
        <f>Table1[[#This Row],[Total Payments Received]]+(Table1[[#This Row],[Loan Amount]]*'What-IF Analysis'!$B$8)-Table1[[#This Row],[Loan Amount]]</f>
        <v>8529.8280146803118</v>
      </c>
    </row>
    <row r="510" spans="1:21" x14ac:dyDescent="0.3">
      <c r="A510" s="2" t="s">
        <v>1060</v>
      </c>
      <c r="B510" s="1">
        <v>44736</v>
      </c>
      <c r="C510" s="2" t="s">
        <v>1061</v>
      </c>
      <c r="D510" s="3" t="s">
        <v>74</v>
      </c>
      <c r="E510" s="4">
        <v>27723</v>
      </c>
      <c r="F510" s="9">
        <f>Table1[[#This Row],[Interest Rate]]/100</f>
        <v>0.17499999999999999</v>
      </c>
      <c r="G510" s="2">
        <v>17.5</v>
      </c>
      <c r="H510" s="2">
        <v>60</v>
      </c>
      <c r="I510" s="3" t="s">
        <v>24</v>
      </c>
      <c r="J510" s="3" t="s">
        <v>39</v>
      </c>
      <c r="K510" s="3" t="s">
        <v>35</v>
      </c>
      <c r="L510" s="4">
        <v>76525</v>
      </c>
      <c r="M510" s="3" t="s">
        <v>27</v>
      </c>
      <c r="N510">
        <v>0.15</v>
      </c>
      <c r="O510">
        <v>0.82</v>
      </c>
      <c r="P510" s="8">
        <f>ABS(PMT(Table1[[#This Row],[Corrected Interested Rate]]/12,Table1[[#This Row],[Term (Months)]],-Table1[[#This Row],[Loan Amount]]))</f>
        <v>696.46313114938494</v>
      </c>
      <c r="Q510" s="8">
        <f ca="1">Table1[[#This Row],[Expected Monthly Payments]]*Table1[[#This Row],[Months on Book(age Loan)]]</f>
        <v>26465.598983676628</v>
      </c>
      <c r="R510" s="4">
        <v>12716.99</v>
      </c>
      <c r="S510" s="4">
        <v>0</v>
      </c>
      <c r="T510" s="2">
        <f ca="1">DATEDIF(Table1[[#This Row],[Issue Date]],TODAY(),"m")</f>
        <v>38</v>
      </c>
      <c r="U510" s="2">
        <f>Table1[[#This Row],[Total Payments Received]]+(Table1[[#This Row],[Loan Amount]]*'What-IF Analysis'!$B$8)-Table1[[#This Row],[Loan Amount]]</f>
        <v>-7751.8386383321922</v>
      </c>
    </row>
    <row r="511" spans="1:21" x14ac:dyDescent="0.3">
      <c r="A511" s="2" t="s">
        <v>1062</v>
      </c>
      <c r="B511" s="1">
        <v>44928</v>
      </c>
      <c r="C511" s="2" t="s">
        <v>1063</v>
      </c>
      <c r="D511" s="3" t="s">
        <v>16</v>
      </c>
      <c r="E511" s="4">
        <v>24279</v>
      </c>
      <c r="F511" s="9">
        <f>Table1[[#This Row],[Interest Rate]]/100</f>
        <v>0.14400000000000002</v>
      </c>
      <c r="G511" s="2">
        <v>14.4</v>
      </c>
      <c r="H511" s="2">
        <v>60</v>
      </c>
      <c r="I511" s="3" t="s">
        <v>24</v>
      </c>
      <c r="J511" s="3" t="s">
        <v>18</v>
      </c>
      <c r="K511" s="3" t="s">
        <v>26</v>
      </c>
      <c r="L511" s="4">
        <v>68230</v>
      </c>
      <c r="M511" s="3" t="s">
        <v>27</v>
      </c>
      <c r="N511">
        <v>0.15</v>
      </c>
      <c r="O511">
        <v>0.68</v>
      </c>
      <c r="P511" s="8">
        <f>ABS(PMT(Table1[[#This Row],[Corrected Interested Rate]]/12,Table1[[#This Row],[Term (Months)]],-Table1[[#This Row],[Loan Amount]]))</f>
        <v>569.9773321830919</v>
      </c>
      <c r="Q511" s="8">
        <f ca="1">Table1[[#This Row],[Expected Monthly Payments]]*Table1[[#This Row],[Months on Book(age Loan)]]</f>
        <v>18239.274629858941</v>
      </c>
      <c r="R511" s="4">
        <v>4595.21</v>
      </c>
      <c r="S511" s="4">
        <v>0</v>
      </c>
      <c r="T511" s="2">
        <f ca="1">DATEDIF(Table1[[#This Row],[Issue Date]],TODAY(),"m")</f>
        <v>32</v>
      </c>
      <c r="U511" s="2">
        <f>Table1[[#This Row],[Total Payments Received]]+(Table1[[#This Row],[Loan Amount]]*'What-IF Analysis'!$B$8)-Table1[[#This Row],[Loan Amount]]</f>
        <v>-13330.796944056103</v>
      </c>
    </row>
    <row r="512" spans="1:21" x14ac:dyDescent="0.3">
      <c r="A512" s="2" t="s">
        <v>1064</v>
      </c>
      <c r="B512" s="1">
        <v>45065</v>
      </c>
      <c r="C512" s="2" t="s">
        <v>1065</v>
      </c>
      <c r="D512" s="3" t="s">
        <v>51</v>
      </c>
      <c r="E512" s="4">
        <v>13765</v>
      </c>
      <c r="F512" s="9">
        <f>Table1[[#This Row],[Interest Rate]]/100</f>
        <v>0.13900000000000001</v>
      </c>
      <c r="G512" s="2">
        <v>13.9</v>
      </c>
      <c r="H512" s="2">
        <v>36</v>
      </c>
      <c r="I512" s="3" t="s">
        <v>17</v>
      </c>
      <c r="J512" s="3" t="s">
        <v>55</v>
      </c>
      <c r="K512" s="3" t="s">
        <v>19</v>
      </c>
      <c r="L512" s="4">
        <v>147904</v>
      </c>
      <c r="M512" s="3" t="s">
        <v>31</v>
      </c>
      <c r="N512">
        <v>0.18</v>
      </c>
      <c r="O512">
        <v>0.62</v>
      </c>
      <c r="P512" s="8">
        <f>ABS(PMT(Table1[[#This Row],[Corrected Interested Rate]]/12,Table1[[#This Row],[Term (Months)]],-Table1[[#This Row],[Loan Amount]]))</f>
        <v>469.78679710868352</v>
      </c>
      <c r="Q512" s="8">
        <f ca="1">Table1[[#This Row],[Expected Monthly Payments]]*Table1[[#This Row],[Months on Book(age Loan)]]</f>
        <v>12684.243521934455</v>
      </c>
      <c r="R512" s="4">
        <v>15678.34</v>
      </c>
      <c r="S512" s="4">
        <v>0</v>
      </c>
      <c r="T512" s="2">
        <f ca="1">DATEDIF(Table1[[#This Row],[Issue Date]],TODAY(),"m")</f>
        <v>27</v>
      </c>
      <c r="U512" s="2">
        <f>Table1[[#This Row],[Total Payments Received]]+(Table1[[#This Row],[Loan Amount]]*'What-IF Analysis'!$B$8)-Table1[[#This Row],[Loan Amount]]</f>
        <v>5515.1748949737521</v>
      </c>
    </row>
    <row r="513" spans="1:21" x14ac:dyDescent="0.3">
      <c r="A513" s="2" t="s">
        <v>1066</v>
      </c>
      <c r="B513" s="1">
        <v>44237</v>
      </c>
      <c r="C513" s="2" t="s">
        <v>1067</v>
      </c>
      <c r="D513" s="3" t="s">
        <v>16</v>
      </c>
      <c r="E513" s="4">
        <v>12561</v>
      </c>
      <c r="F513" s="9">
        <f>Table1[[#This Row],[Interest Rate]]/100</f>
        <v>0.14499999999999999</v>
      </c>
      <c r="G513" s="2">
        <v>14.5</v>
      </c>
      <c r="H513" s="2">
        <v>60</v>
      </c>
      <c r="I513" s="3" t="s">
        <v>24</v>
      </c>
      <c r="J513" s="3" t="s">
        <v>18</v>
      </c>
      <c r="K513" s="3" t="s">
        <v>26</v>
      </c>
      <c r="L513" s="4">
        <v>49520</v>
      </c>
      <c r="M513" s="3" t="s">
        <v>20</v>
      </c>
      <c r="N513">
        <v>0.28000000000000003</v>
      </c>
      <c r="O513">
        <v>0.66</v>
      </c>
      <c r="P513" s="8">
        <f>ABS(PMT(Table1[[#This Row],[Corrected Interested Rate]]/12,Table1[[#This Row],[Term (Months)]],-Table1[[#This Row],[Loan Amount]]))</f>
        <v>295.53873865665821</v>
      </c>
      <c r="Q513" s="8">
        <f ca="1">Table1[[#This Row],[Expected Monthly Payments]]*Table1[[#This Row],[Months on Book(age Loan)]]</f>
        <v>16254.630626116201</v>
      </c>
      <c r="R513" s="4">
        <v>6147.18</v>
      </c>
      <c r="S513" s="4">
        <v>0</v>
      </c>
      <c r="T513" s="2">
        <f ca="1">DATEDIF(Table1[[#This Row],[Issue Date]],TODAY(),"m")</f>
        <v>55</v>
      </c>
      <c r="U513" s="2">
        <f>Table1[[#This Row],[Total Payments Received]]+(Table1[[#This Row],[Loan Amount]]*'What-IF Analysis'!$B$8)-Table1[[#This Row],[Loan Amount]]</f>
        <v>-3127.0311793850124</v>
      </c>
    </row>
    <row r="514" spans="1:21" x14ac:dyDescent="0.3">
      <c r="A514" s="2" t="s">
        <v>1068</v>
      </c>
      <c r="B514" s="1">
        <v>44936</v>
      </c>
      <c r="C514" s="2" t="s">
        <v>1069</v>
      </c>
      <c r="D514" s="3" t="s">
        <v>16</v>
      </c>
      <c r="E514" s="4">
        <v>1525</v>
      </c>
      <c r="F514" s="9">
        <f>Table1[[#This Row],[Interest Rate]]/100</f>
        <v>0.16800000000000001</v>
      </c>
      <c r="G514" s="2">
        <v>16.8</v>
      </c>
      <c r="H514" s="2">
        <v>36</v>
      </c>
      <c r="I514" s="3" t="s">
        <v>17</v>
      </c>
      <c r="J514" s="3" t="s">
        <v>55</v>
      </c>
      <c r="K514" s="3" t="s">
        <v>26</v>
      </c>
      <c r="L514" s="4">
        <v>115238</v>
      </c>
      <c r="M514" s="3" t="s">
        <v>27</v>
      </c>
      <c r="N514">
        <v>0.4</v>
      </c>
      <c r="O514">
        <v>0.86</v>
      </c>
      <c r="P514" s="8">
        <f>ABS(PMT(Table1[[#This Row],[Corrected Interested Rate]]/12,Table1[[#This Row],[Term (Months)]],-Table1[[#This Row],[Loan Amount]]))</f>
        <v>54.218737073878039</v>
      </c>
      <c r="Q514" s="8">
        <f ca="1">Table1[[#This Row],[Expected Monthly Payments]]*Table1[[#This Row],[Months on Book(age Loan)]]</f>
        <v>1734.9995863640972</v>
      </c>
      <c r="R514" s="4">
        <v>1781.2</v>
      </c>
      <c r="S514" s="4">
        <v>0</v>
      </c>
      <c r="T514" s="2">
        <f ca="1">DATEDIF(Table1[[#This Row],[Issue Date]],TODAY(),"m")</f>
        <v>32</v>
      </c>
      <c r="U514" s="2">
        <f>Table1[[#This Row],[Total Payments Received]]+(Table1[[#This Row],[Loan Amount]]*'What-IF Analysis'!$B$8)-Table1[[#This Row],[Loan Amount]]</f>
        <v>655.24091644278769</v>
      </c>
    </row>
    <row r="515" spans="1:21" x14ac:dyDescent="0.3">
      <c r="A515" s="2" t="s">
        <v>1070</v>
      </c>
      <c r="B515" s="1">
        <v>44698</v>
      </c>
      <c r="C515" s="2" t="s">
        <v>1071</v>
      </c>
      <c r="D515" s="3" t="s">
        <v>54</v>
      </c>
      <c r="E515" s="4">
        <v>23861</v>
      </c>
      <c r="F515" s="9">
        <f>Table1[[#This Row],[Interest Rate]]/100</f>
        <v>0.157</v>
      </c>
      <c r="G515" s="2">
        <v>15.7</v>
      </c>
      <c r="H515" s="2">
        <v>36</v>
      </c>
      <c r="I515" s="3" t="s">
        <v>17</v>
      </c>
      <c r="J515" s="3" t="s">
        <v>82</v>
      </c>
      <c r="K515" s="3" t="s">
        <v>30</v>
      </c>
      <c r="L515" s="4">
        <v>81934</v>
      </c>
      <c r="M515" s="3" t="s">
        <v>31</v>
      </c>
      <c r="N515">
        <v>0.46</v>
      </c>
      <c r="O515">
        <v>0.78</v>
      </c>
      <c r="P515" s="8">
        <f>ABS(PMT(Table1[[#This Row],[Corrected Interested Rate]]/12,Table1[[#This Row],[Term (Months)]],-Table1[[#This Row],[Loan Amount]]))</f>
        <v>835.35218279817036</v>
      </c>
      <c r="Q515" s="8">
        <f ca="1">Table1[[#This Row],[Expected Monthly Payments]]*Table1[[#This Row],[Months on Book(age Loan)]]</f>
        <v>33414.087311926814</v>
      </c>
      <c r="R515" s="4">
        <v>27607.18</v>
      </c>
      <c r="S515" s="4">
        <v>0</v>
      </c>
      <c r="T515" s="2">
        <f ca="1">DATEDIF(Table1[[#This Row],[Issue Date]],TODAY(),"m")</f>
        <v>40</v>
      </c>
      <c r="U515" s="2">
        <f>Table1[[#This Row],[Total Payments Received]]+(Table1[[#This Row],[Loan Amount]]*'What-IF Analysis'!$B$8)-Table1[[#This Row],[Loan Amount]]</f>
        <v>9989.7965949123682</v>
      </c>
    </row>
    <row r="516" spans="1:21" x14ac:dyDescent="0.3">
      <c r="A516" s="2" t="s">
        <v>1072</v>
      </c>
      <c r="B516" s="1">
        <v>45155</v>
      </c>
      <c r="C516" s="2" t="s">
        <v>1073</v>
      </c>
      <c r="D516" s="3" t="s">
        <v>74</v>
      </c>
      <c r="E516" s="4">
        <v>34142</v>
      </c>
      <c r="F516" s="9">
        <f>Table1[[#This Row],[Interest Rate]]/100</f>
        <v>0.221</v>
      </c>
      <c r="G516" s="2">
        <v>22.1</v>
      </c>
      <c r="H516" s="2">
        <v>60</v>
      </c>
      <c r="I516" s="3" t="s">
        <v>17</v>
      </c>
      <c r="J516" s="3" t="s">
        <v>18</v>
      </c>
      <c r="K516" s="3" t="s">
        <v>45</v>
      </c>
      <c r="L516" s="4">
        <v>55566</v>
      </c>
      <c r="M516" s="3" t="s">
        <v>20</v>
      </c>
      <c r="N516">
        <v>0.43</v>
      </c>
      <c r="O516">
        <v>0.92</v>
      </c>
      <c r="P516" s="8">
        <f>ABS(PMT(Table1[[#This Row],[Corrected Interested Rate]]/12,Table1[[#This Row],[Term (Months)]],-Table1[[#This Row],[Loan Amount]]))</f>
        <v>944.90712241012295</v>
      </c>
      <c r="Q516" s="8">
        <f ca="1">Table1[[#This Row],[Expected Monthly Payments]]*Table1[[#This Row],[Months on Book(age Loan)]]</f>
        <v>23622.678060253074</v>
      </c>
      <c r="R516" s="4">
        <v>41687.379999999997</v>
      </c>
      <c r="S516" s="4">
        <v>0</v>
      </c>
      <c r="T516" s="2">
        <f ca="1">DATEDIF(Table1[[#This Row],[Issue Date]],TODAY(),"m")</f>
        <v>25</v>
      </c>
      <c r="U516" s="2">
        <f>Table1[[#This Row],[Total Payments Received]]+(Table1[[#This Row],[Loan Amount]]*'What-IF Analysis'!$B$8)-Table1[[#This Row],[Loan Amount]]</f>
        <v>16479.186537173548</v>
      </c>
    </row>
    <row r="517" spans="1:21" x14ac:dyDescent="0.3">
      <c r="A517" s="2" t="s">
        <v>1074</v>
      </c>
      <c r="B517" s="1">
        <v>45125</v>
      </c>
      <c r="C517" s="2" t="s">
        <v>1075</v>
      </c>
      <c r="D517" s="3" t="s">
        <v>23</v>
      </c>
      <c r="E517" s="4">
        <v>27916</v>
      </c>
      <c r="F517" s="9">
        <f>Table1[[#This Row],[Interest Rate]]/100</f>
        <v>0.06</v>
      </c>
      <c r="G517" s="2">
        <v>6</v>
      </c>
      <c r="H517" s="2">
        <v>60</v>
      </c>
      <c r="I517" s="3" t="s">
        <v>24</v>
      </c>
      <c r="J517" s="3" t="s">
        <v>71</v>
      </c>
      <c r="K517" s="3" t="s">
        <v>35</v>
      </c>
      <c r="L517" s="4">
        <v>103193</v>
      </c>
      <c r="M517" s="3" t="s">
        <v>20</v>
      </c>
      <c r="N517">
        <v>0.18</v>
      </c>
      <c r="O517">
        <v>0.81</v>
      </c>
      <c r="P517" s="8">
        <f>ABS(PMT(Table1[[#This Row],[Corrected Interested Rate]]/12,Table1[[#This Row],[Term (Months)]],-Table1[[#This Row],[Loan Amount]]))</f>
        <v>539.69448749550963</v>
      </c>
      <c r="Q517" s="8">
        <f ca="1">Table1[[#This Row],[Expected Monthly Payments]]*Table1[[#This Row],[Months on Book(age Loan)]]</f>
        <v>13492.36218738774</v>
      </c>
      <c r="R517" s="4">
        <v>4929.04</v>
      </c>
      <c r="S517" s="4">
        <v>0</v>
      </c>
      <c r="T517" s="2">
        <f ca="1">DATEDIF(Table1[[#This Row],[Issue Date]],TODAY(),"m")</f>
        <v>25</v>
      </c>
      <c r="U517" s="2">
        <f>Table1[[#This Row],[Total Payments Received]]+(Table1[[#This Row],[Loan Amount]]*'What-IF Analysis'!$B$8)-Table1[[#This Row],[Loan Amount]]</f>
        <v>-15682.287066611892</v>
      </c>
    </row>
    <row r="518" spans="1:21" x14ac:dyDescent="0.3">
      <c r="A518" s="2" t="s">
        <v>1076</v>
      </c>
      <c r="B518" s="1">
        <v>44657</v>
      </c>
      <c r="C518" s="2" t="s">
        <v>1077</v>
      </c>
      <c r="D518" s="3" t="s">
        <v>70</v>
      </c>
      <c r="E518" s="4">
        <v>5648</v>
      </c>
      <c r="F518" s="9">
        <f>Table1[[#This Row],[Interest Rate]]/100</f>
        <v>0.217</v>
      </c>
      <c r="G518" s="2">
        <v>21.7</v>
      </c>
      <c r="H518" s="2">
        <v>60</v>
      </c>
      <c r="I518" s="3" t="s">
        <v>79</v>
      </c>
      <c r="J518" s="3" t="s">
        <v>71</v>
      </c>
      <c r="K518" s="3" t="s">
        <v>19</v>
      </c>
      <c r="L518" s="4">
        <v>133224</v>
      </c>
      <c r="M518" s="3" t="s">
        <v>27</v>
      </c>
      <c r="N518">
        <v>0.28000000000000003</v>
      </c>
      <c r="O518">
        <v>0.76</v>
      </c>
      <c r="P518" s="8">
        <f>ABS(PMT(Table1[[#This Row],[Corrected Interested Rate]]/12,Table1[[#This Row],[Term (Months)]],-Table1[[#This Row],[Loan Amount]]))</f>
        <v>155.02976317263497</v>
      </c>
      <c r="Q518" s="8">
        <f ca="1">Table1[[#This Row],[Expected Monthly Payments]]*Table1[[#This Row],[Months on Book(age Loan)]]</f>
        <v>6356.2202900780339</v>
      </c>
      <c r="R518" s="4">
        <v>2180.3000000000002</v>
      </c>
      <c r="S518" s="4">
        <v>1908.91</v>
      </c>
      <c r="T518" s="2">
        <f ca="1">DATEDIF(Table1[[#This Row],[Issue Date]],TODAY(),"m")</f>
        <v>41</v>
      </c>
      <c r="U518" s="2">
        <f>Table1[[#This Row],[Total Payments Received]]+(Table1[[#This Row],[Loan Amount]]*'What-IF Analysis'!$B$8)-Table1[[#This Row],[Loan Amount]]</f>
        <v>-1989.8094452007435</v>
      </c>
    </row>
    <row r="519" spans="1:21" x14ac:dyDescent="0.3">
      <c r="A519" s="2" t="s">
        <v>1078</v>
      </c>
      <c r="B519" s="1">
        <v>44928</v>
      </c>
      <c r="C519" s="2" t="s">
        <v>1079</v>
      </c>
      <c r="D519" s="3" t="s">
        <v>44</v>
      </c>
      <c r="E519" s="4">
        <v>36133</v>
      </c>
      <c r="F519" s="9">
        <f>Table1[[#This Row],[Interest Rate]]/100</f>
        <v>0.21899999999999997</v>
      </c>
      <c r="G519" s="2">
        <v>21.9</v>
      </c>
      <c r="H519" s="2">
        <v>36</v>
      </c>
      <c r="I519" s="3" t="s">
        <v>24</v>
      </c>
      <c r="J519" s="3" t="s">
        <v>71</v>
      </c>
      <c r="K519" s="3" t="s">
        <v>26</v>
      </c>
      <c r="L519" s="4">
        <v>60134</v>
      </c>
      <c r="M519" s="3" t="s">
        <v>27</v>
      </c>
      <c r="N519">
        <v>0.18</v>
      </c>
      <c r="O519">
        <v>0.77</v>
      </c>
      <c r="P519" s="8">
        <f>ABS(PMT(Table1[[#This Row],[Corrected Interested Rate]]/12,Table1[[#This Row],[Term (Months)]],-Table1[[#This Row],[Loan Amount]]))</f>
        <v>1378.0670763975409</v>
      </c>
      <c r="Q519" s="8">
        <f ca="1">Table1[[#This Row],[Expected Monthly Payments]]*Table1[[#This Row],[Months on Book(age Loan)]]</f>
        <v>44098.146444721307</v>
      </c>
      <c r="R519" s="4">
        <v>2677.28</v>
      </c>
      <c r="S519" s="4">
        <v>0</v>
      </c>
      <c r="T519" s="2">
        <f ca="1">DATEDIF(Table1[[#This Row],[Issue Date]],TODAY(),"m")</f>
        <v>32</v>
      </c>
      <c r="U519" s="2">
        <f>Table1[[#This Row],[Total Payments Received]]+(Table1[[#This Row],[Loan Amount]]*'What-IF Analysis'!$B$8)-Table1[[#This Row],[Loan Amount]]</f>
        <v>-24000.936108965736</v>
      </c>
    </row>
    <row r="520" spans="1:21" x14ac:dyDescent="0.3">
      <c r="A520" s="2" t="s">
        <v>1080</v>
      </c>
      <c r="B520" s="1">
        <v>44948</v>
      </c>
      <c r="C520" s="2" t="s">
        <v>1081</v>
      </c>
      <c r="D520" s="3" t="s">
        <v>74</v>
      </c>
      <c r="E520" s="4">
        <v>31523</v>
      </c>
      <c r="F520" s="9">
        <f>Table1[[#This Row],[Interest Rate]]/100</f>
        <v>0.107</v>
      </c>
      <c r="G520" s="2">
        <v>10.7</v>
      </c>
      <c r="H520" s="2">
        <v>60</v>
      </c>
      <c r="I520" s="3" t="s">
        <v>17</v>
      </c>
      <c r="J520" s="3" t="s">
        <v>71</v>
      </c>
      <c r="K520" s="3" t="s">
        <v>35</v>
      </c>
      <c r="L520" s="4">
        <v>40345</v>
      </c>
      <c r="M520" s="3" t="s">
        <v>27</v>
      </c>
      <c r="N520">
        <v>0.21</v>
      </c>
      <c r="O520">
        <v>0.92</v>
      </c>
      <c r="P520" s="8">
        <f>ABS(PMT(Table1[[#This Row],[Corrected Interested Rate]]/12,Table1[[#This Row],[Term (Months)]],-Table1[[#This Row],[Loan Amount]]))</f>
        <v>680.67959745346695</v>
      </c>
      <c r="Q520" s="8">
        <f ca="1">Table1[[#This Row],[Expected Monthly Payments]]*Table1[[#This Row],[Months on Book(age Loan)]]</f>
        <v>21101.067521057477</v>
      </c>
      <c r="R520" s="4">
        <v>34895.96</v>
      </c>
      <c r="S520" s="4">
        <v>0</v>
      </c>
      <c r="T520" s="2">
        <f ca="1">DATEDIF(Table1[[#This Row],[Issue Date]],TODAY(),"m")</f>
        <v>31</v>
      </c>
      <c r="U520" s="2">
        <f>Table1[[#This Row],[Total Payments Received]]+(Table1[[#This Row],[Loan Amount]]*'What-IF Analysis'!$B$8)-Table1[[#This Row],[Loan Amount]]</f>
        <v>11621.462825590817</v>
      </c>
    </row>
    <row r="521" spans="1:21" x14ac:dyDescent="0.3">
      <c r="A521" s="2" t="s">
        <v>1082</v>
      </c>
      <c r="B521" s="1">
        <v>45121</v>
      </c>
      <c r="C521" s="2" t="s">
        <v>1083</v>
      </c>
      <c r="D521" s="3" t="s">
        <v>48</v>
      </c>
      <c r="E521" s="4">
        <v>30052</v>
      </c>
      <c r="F521" s="9">
        <f>Table1[[#This Row],[Interest Rate]]/100</f>
        <v>0.14300000000000002</v>
      </c>
      <c r="G521" s="2">
        <v>14.3</v>
      </c>
      <c r="H521" s="2">
        <v>36</v>
      </c>
      <c r="I521" s="3" t="s">
        <v>24</v>
      </c>
      <c r="J521" s="3" t="s">
        <v>82</v>
      </c>
      <c r="K521" s="3" t="s">
        <v>26</v>
      </c>
      <c r="L521" s="4">
        <v>71185</v>
      </c>
      <c r="M521" s="3" t="s">
        <v>27</v>
      </c>
      <c r="N521">
        <v>0.3</v>
      </c>
      <c r="O521">
        <v>0.85</v>
      </c>
      <c r="P521" s="8">
        <f>ABS(PMT(Table1[[#This Row],[Corrected Interested Rate]]/12,Table1[[#This Row],[Term (Months)]],-Table1[[#This Row],[Loan Amount]]))</f>
        <v>1031.4903586530179</v>
      </c>
      <c r="Q521" s="8">
        <f ca="1">Table1[[#This Row],[Expected Monthly Payments]]*Table1[[#This Row],[Months on Book(age Loan)]]</f>
        <v>26818.749324978464</v>
      </c>
      <c r="R521" s="4">
        <v>11094.37</v>
      </c>
      <c r="S521" s="4">
        <v>0</v>
      </c>
      <c r="T521" s="2">
        <f ca="1">DATEDIF(Table1[[#This Row],[Issue Date]],TODAY(),"m")</f>
        <v>26</v>
      </c>
      <c r="U521" s="2">
        <f>Table1[[#This Row],[Total Payments Received]]+(Table1[[#This Row],[Loan Amount]]*'What-IF Analysis'!$B$8)-Table1[[#This Row],[Loan Amount]]</f>
        <v>-11094.038117417273</v>
      </c>
    </row>
    <row r="522" spans="1:21" x14ac:dyDescent="0.3">
      <c r="A522" s="2" t="s">
        <v>1084</v>
      </c>
      <c r="B522" s="1">
        <v>45105</v>
      </c>
      <c r="C522" s="2" t="s">
        <v>1085</v>
      </c>
      <c r="D522" s="3" t="s">
        <v>16</v>
      </c>
      <c r="E522" s="4">
        <v>35414</v>
      </c>
      <c r="F522" s="9">
        <f>Table1[[#This Row],[Interest Rate]]/100</f>
        <v>0.13800000000000001</v>
      </c>
      <c r="G522" s="2">
        <v>13.8</v>
      </c>
      <c r="H522" s="2">
        <v>60</v>
      </c>
      <c r="I522" s="3" t="s">
        <v>17</v>
      </c>
      <c r="J522" s="3" t="s">
        <v>18</v>
      </c>
      <c r="K522" s="3" t="s">
        <v>45</v>
      </c>
      <c r="L522" s="4">
        <v>145464</v>
      </c>
      <c r="M522" s="3" t="s">
        <v>31</v>
      </c>
      <c r="N522">
        <v>0.13</v>
      </c>
      <c r="O522">
        <v>0.51</v>
      </c>
      <c r="P522" s="8">
        <f>ABS(PMT(Table1[[#This Row],[Corrected Interested Rate]]/12,Table1[[#This Row],[Term (Months)]],-Table1[[#This Row],[Loan Amount]]))</f>
        <v>820.35445571514072</v>
      </c>
      <c r="Q522" s="8">
        <f ca="1">Table1[[#This Row],[Expected Monthly Payments]]*Table1[[#This Row],[Months on Book(age Loan)]]</f>
        <v>21329.21584859366</v>
      </c>
      <c r="R522" s="4">
        <v>40301.129999999997</v>
      </c>
      <c r="S522" s="4">
        <v>0</v>
      </c>
      <c r="T522" s="2">
        <f ca="1">DATEDIF(Table1[[#This Row],[Issue Date]],TODAY(),"m")</f>
        <v>26</v>
      </c>
      <c r="U522" s="2">
        <f>Table1[[#This Row],[Total Payments Received]]+(Table1[[#This Row],[Loan Amount]]*'What-IF Analysis'!$B$8)-Table1[[#This Row],[Loan Amount]]</f>
        <v>14153.775911413039</v>
      </c>
    </row>
    <row r="523" spans="1:21" x14ac:dyDescent="0.3">
      <c r="A523" s="2" t="s">
        <v>1086</v>
      </c>
      <c r="B523" s="1">
        <v>44586</v>
      </c>
      <c r="C523" s="2" t="s">
        <v>1087</v>
      </c>
      <c r="D523" s="3" t="s">
        <v>23</v>
      </c>
      <c r="E523" s="4">
        <v>33781</v>
      </c>
      <c r="F523" s="9">
        <f>Table1[[#This Row],[Interest Rate]]/100</f>
        <v>9.4E-2</v>
      </c>
      <c r="G523" s="2">
        <v>9.4</v>
      </c>
      <c r="H523" s="2">
        <v>60</v>
      </c>
      <c r="I523" s="3" t="s">
        <v>79</v>
      </c>
      <c r="J523" s="3" t="s">
        <v>55</v>
      </c>
      <c r="K523" s="3" t="s">
        <v>35</v>
      </c>
      <c r="L523" s="4">
        <v>122949</v>
      </c>
      <c r="M523" s="3" t="s">
        <v>31</v>
      </c>
      <c r="N523">
        <v>0.19</v>
      </c>
      <c r="O523">
        <v>0.74</v>
      </c>
      <c r="P523" s="8">
        <f>ABS(PMT(Table1[[#This Row],[Corrected Interested Rate]]/12,Table1[[#This Row],[Term (Months)]],-Table1[[#This Row],[Loan Amount]]))</f>
        <v>707.81416283279941</v>
      </c>
      <c r="Q523" s="8">
        <f ca="1">Table1[[#This Row],[Expected Monthly Payments]]*Table1[[#This Row],[Months on Book(age Loan)]]</f>
        <v>30436.009001810373</v>
      </c>
      <c r="R523" s="4">
        <v>8770.67</v>
      </c>
      <c r="S523" s="4">
        <v>14712.11</v>
      </c>
      <c r="T523" s="2">
        <f ca="1">DATEDIF(Table1[[#This Row],[Issue Date]],TODAY(),"m")</f>
        <v>43</v>
      </c>
      <c r="U523" s="2">
        <f>Table1[[#This Row],[Total Payments Received]]+(Table1[[#This Row],[Loan Amount]]*'What-IF Analysis'!$B$8)-Table1[[#This Row],[Loan Amount]]</f>
        <v>-16170.98495189914</v>
      </c>
    </row>
    <row r="524" spans="1:21" x14ac:dyDescent="0.3">
      <c r="A524" s="2" t="s">
        <v>1088</v>
      </c>
      <c r="B524" s="1">
        <v>45079</v>
      </c>
      <c r="C524" s="2" t="s">
        <v>1089</v>
      </c>
      <c r="D524" s="3" t="s">
        <v>54</v>
      </c>
      <c r="E524" s="4">
        <v>5599</v>
      </c>
      <c r="F524" s="9">
        <f>Table1[[#This Row],[Interest Rate]]/100</f>
        <v>0.129</v>
      </c>
      <c r="G524" s="2">
        <v>12.9</v>
      </c>
      <c r="H524" s="2">
        <v>60</v>
      </c>
      <c r="I524" s="3" t="s">
        <v>17</v>
      </c>
      <c r="J524" s="3" t="s">
        <v>71</v>
      </c>
      <c r="K524" s="3" t="s">
        <v>19</v>
      </c>
      <c r="L524" s="4">
        <v>100744</v>
      </c>
      <c r="M524" s="3" t="s">
        <v>27</v>
      </c>
      <c r="N524">
        <v>0.47</v>
      </c>
      <c r="O524">
        <v>0.81</v>
      </c>
      <c r="P524" s="8">
        <f>ABS(PMT(Table1[[#This Row],[Corrected Interested Rate]]/12,Table1[[#This Row],[Term (Months)]],-Table1[[#This Row],[Loan Amount]]))</f>
        <v>127.10802113156265</v>
      </c>
      <c r="Q524" s="8">
        <f ca="1">Table1[[#This Row],[Expected Monthly Payments]]*Table1[[#This Row],[Months on Book(age Loan)]]</f>
        <v>3431.9165705521914</v>
      </c>
      <c r="R524" s="4">
        <v>6321.27</v>
      </c>
      <c r="S524" s="4">
        <v>0</v>
      </c>
      <c r="T524" s="2">
        <f ca="1">DATEDIF(Table1[[#This Row],[Issue Date]],TODAY(),"m")</f>
        <v>27</v>
      </c>
      <c r="U524" s="2">
        <f>Table1[[#This Row],[Total Payments Received]]+(Table1[[#This Row],[Loan Amount]]*'What-IF Analysis'!$B$8)-Table1[[#This Row],[Loan Amount]]</f>
        <v>2187.3389122381441</v>
      </c>
    </row>
    <row r="525" spans="1:21" x14ac:dyDescent="0.3">
      <c r="A525" s="2" t="s">
        <v>1090</v>
      </c>
      <c r="B525" s="1">
        <v>44452</v>
      </c>
      <c r="C525" s="2" t="s">
        <v>1091</v>
      </c>
      <c r="D525" s="3" t="s">
        <v>38</v>
      </c>
      <c r="E525" s="4">
        <v>36046</v>
      </c>
      <c r="F525" s="9">
        <f>Table1[[#This Row],[Interest Rate]]/100</f>
        <v>5.9000000000000004E-2</v>
      </c>
      <c r="G525" s="2">
        <v>5.9</v>
      </c>
      <c r="H525" s="2">
        <v>36</v>
      </c>
      <c r="I525" s="3" t="s">
        <v>58</v>
      </c>
      <c r="J525" s="3" t="s">
        <v>25</v>
      </c>
      <c r="K525" s="3" t="s">
        <v>26</v>
      </c>
      <c r="L525" s="4">
        <v>63455</v>
      </c>
      <c r="M525" s="3" t="s">
        <v>20</v>
      </c>
      <c r="N525">
        <v>0.28999999999999998</v>
      </c>
      <c r="O525">
        <v>0.84</v>
      </c>
      <c r="P525" s="8">
        <f>ABS(PMT(Table1[[#This Row],[Corrected Interested Rate]]/12,Table1[[#This Row],[Term (Months)]],-Table1[[#This Row],[Loan Amount]]))</f>
        <v>1094.9566502689718</v>
      </c>
      <c r="Q525" s="8">
        <f ca="1">Table1[[#This Row],[Expected Monthly Payments]]*Table1[[#This Row],[Months on Book(age Loan)]]</f>
        <v>52557.919212910645</v>
      </c>
      <c r="R525" s="4">
        <v>0</v>
      </c>
      <c r="S525" s="4">
        <v>0</v>
      </c>
      <c r="T525" s="2">
        <f ca="1">DATEDIF(Table1[[#This Row],[Issue Date]],TODAY(),"m")</f>
        <v>48</v>
      </c>
      <c r="U525" s="2">
        <f>Table1[[#This Row],[Total Payments Received]]+(Table1[[#This Row],[Loan Amount]]*'What-IF Analysis'!$B$8)-Table1[[#This Row],[Loan Amount]]</f>
        <v>-26613.981066166081</v>
      </c>
    </row>
    <row r="526" spans="1:21" x14ac:dyDescent="0.3">
      <c r="A526" s="2" t="s">
        <v>1092</v>
      </c>
      <c r="B526" s="1">
        <v>44905</v>
      </c>
      <c r="C526" s="2" t="s">
        <v>1093</v>
      </c>
      <c r="D526" s="3" t="s">
        <v>44</v>
      </c>
      <c r="E526" s="4">
        <v>36923</v>
      </c>
      <c r="F526" s="9">
        <f>Table1[[#This Row],[Interest Rate]]/100</f>
        <v>0.106</v>
      </c>
      <c r="G526" s="2">
        <v>10.6</v>
      </c>
      <c r="H526" s="2">
        <v>60</v>
      </c>
      <c r="I526" s="3" t="s">
        <v>24</v>
      </c>
      <c r="J526" s="3" t="s">
        <v>55</v>
      </c>
      <c r="K526" s="3" t="s">
        <v>45</v>
      </c>
      <c r="L526" s="4">
        <v>145217</v>
      </c>
      <c r="M526" s="3" t="s">
        <v>27</v>
      </c>
      <c r="N526">
        <v>0.28000000000000003</v>
      </c>
      <c r="O526">
        <v>0.6</v>
      </c>
      <c r="P526" s="8">
        <f>ABS(PMT(Table1[[#This Row],[Corrected Interested Rate]]/12,Table1[[#This Row],[Term (Months)]],-Table1[[#This Row],[Loan Amount]]))</f>
        <v>795.44960652569591</v>
      </c>
      <c r="Q526" s="8">
        <f ca="1">Table1[[#This Row],[Expected Monthly Payments]]*Table1[[#This Row],[Months on Book(age Loan)]]</f>
        <v>26249.837015347966</v>
      </c>
      <c r="R526" s="4">
        <v>9786.24</v>
      </c>
      <c r="S526" s="4">
        <v>0</v>
      </c>
      <c r="T526" s="2">
        <f ca="1">DATEDIF(Table1[[#This Row],[Issue Date]],TODAY(),"m")</f>
        <v>33</v>
      </c>
      <c r="U526" s="2">
        <f>Table1[[#This Row],[Total Payments Received]]+(Table1[[#This Row],[Loan Amount]]*'What-IF Analysis'!$B$8)-Table1[[#This Row],[Loan Amount]]</f>
        <v>-17475.259830939638</v>
      </c>
    </row>
    <row r="527" spans="1:21" x14ac:dyDescent="0.3">
      <c r="A527" s="2" t="s">
        <v>1094</v>
      </c>
      <c r="B527" s="1">
        <v>44646</v>
      </c>
      <c r="C527" s="2" t="s">
        <v>1095</v>
      </c>
      <c r="D527" s="3" t="s">
        <v>44</v>
      </c>
      <c r="E527" s="4">
        <v>4814</v>
      </c>
      <c r="F527" s="9">
        <f>Table1[[#This Row],[Interest Rate]]/100</f>
        <v>0.21299999999999999</v>
      </c>
      <c r="G527" s="2">
        <v>21.3</v>
      </c>
      <c r="H527" s="2">
        <v>60</v>
      </c>
      <c r="I527" s="3" t="s">
        <v>24</v>
      </c>
      <c r="J527" s="3" t="s">
        <v>82</v>
      </c>
      <c r="K527" s="3" t="s">
        <v>35</v>
      </c>
      <c r="L527" s="4">
        <v>58018</v>
      </c>
      <c r="M527" s="3" t="s">
        <v>20</v>
      </c>
      <c r="N527">
        <v>0.11</v>
      </c>
      <c r="O527">
        <v>0.89</v>
      </c>
      <c r="P527" s="8">
        <f>ABS(PMT(Table1[[#This Row],[Corrected Interested Rate]]/12,Table1[[#This Row],[Term (Months)]],-Table1[[#This Row],[Loan Amount]]))</f>
        <v>131.04858833552751</v>
      </c>
      <c r="Q527" s="8">
        <f ca="1">Table1[[#This Row],[Expected Monthly Payments]]*Table1[[#This Row],[Months on Book(age Loan)]]</f>
        <v>5372.992121756628</v>
      </c>
      <c r="R527" s="4">
        <v>724.86</v>
      </c>
      <c r="S527" s="4">
        <v>0</v>
      </c>
      <c r="T527" s="2">
        <f ca="1">DATEDIF(Table1[[#This Row],[Issue Date]],TODAY(),"m")</f>
        <v>41</v>
      </c>
      <c r="U527" s="2">
        <f>Table1[[#This Row],[Total Payments Received]]+(Table1[[#This Row],[Loan Amount]]*'What-IF Analysis'!$B$8)-Table1[[#This Row],[Loan Amount]]</f>
        <v>-2829.4790349143736</v>
      </c>
    </row>
    <row r="528" spans="1:21" x14ac:dyDescent="0.3">
      <c r="A528" s="2" t="s">
        <v>1096</v>
      </c>
      <c r="B528" s="1">
        <v>44206</v>
      </c>
      <c r="C528" s="2" t="s">
        <v>1097</v>
      </c>
      <c r="D528" s="3" t="s">
        <v>70</v>
      </c>
      <c r="E528" s="4">
        <v>36984</v>
      </c>
      <c r="F528" s="9">
        <f>Table1[[#This Row],[Interest Rate]]/100</f>
        <v>0.107</v>
      </c>
      <c r="G528" s="2">
        <v>10.7</v>
      </c>
      <c r="H528" s="2">
        <v>36</v>
      </c>
      <c r="I528" s="3" t="s">
        <v>24</v>
      </c>
      <c r="J528" s="3" t="s">
        <v>55</v>
      </c>
      <c r="K528" s="3" t="s">
        <v>26</v>
      </c>
      <c r="L528" s="4">
        <v>84219</v>
      </c>
      <c r="M528" s="3" t="s">
        <v>20</v>
      </c>
      <c r="N528">
        <v>0.2</v>
      </c>
      <c r="O528">
        <v>0.93</v>
      </c>
      <c r="P528" s="8">
        <f>ABS(PMT(Table1[[#This Row],[Corrected Interested Rate]]/12,Table1[[#This Row],[Term (Months)]],-Table1[[#This Row],[Loan Amount]]))</f>
        <v>1205.5611962983573</v>
      </c>
      <c r="Q528" s="8">
        <f ca="1">Table1[[#This Row],[Expected Monthly Payments]]*Table1[[#This Row],[Months on Book(age Loan)]]</f>
        <v>67511.426992708017</v>
      </c>
      <c r="R528" s="4">
        <v>13592.29</v>
      </c>
      <c r="S528" s="4">
        <v>0</v>
      </c>
      <c r="T528" s="2">
        <f ca="1">DATEDIF(Table1[[#This Row],[Issue Date]],TODAY(),"m")</f>
        <v>56</v>
      </c>
      <c r="U528" s="2">
        <f>Table1[[#This Row],[Total Payments Received]]+(Table1[[#This Row],[Loan Amount]]*'What-IF Analysis'!$B$8)-Table1[[#This Row],[Loan Amount]]</f>
        <v>-13714.248194281925</v>
      </c>
    </row>
    <row r="529" spans="1:21" x14ac:dyDescent="0.3">
      <c r="A529" s="2" t="s">
        <v>1098</v>
      </c>
      <c r="B529" s="1">
        <v>45020</v>
      </c>
      <c r="C529" s="2" t="s">
        <v>1099</v>
      </c>
      <c r="D529" s="3" t="s">
        <v>38</v>
      </c>
      <c r="E529" s="4">
        <v>27616</v>
      </c>
      <c r="F529" s="9">
        <f>Table1[[#This Row],[Interest Rate]]/100</f>
        <v>0.214</v>
      </c>
      <c r="G529" s="2">
        <v>21.4</v>
      </c>
      <c r="H529" s="2">
        <v>36</v>
      </c>
      <c r="I529" s="3" t="s">
        <v>17</v>
      </c>
      <c r="J529" s="3" t="s">
        <v>55</v>
      </c>
      <c r="K529" s="3" t="s">
        <v>26</v>
      </c>
      <c r="L529" s="4">
        <v>75991</v>
      </c>
      <c r="M529" s="3" t="s">
        <v>20</v>
      </c>
      <c r="N529">
        <v>0.45</v>
      </c>
      <c r="O529">
        <v>0.61</v>
      </c>
      <c r="P529" s="8">
        <f>ABS(PMT(Table1[[#This Row],[Corrected Interested Rate]]/12,Table1[[#This Row],[Term (Months)]],-Table1[[#This Row],[Loan Amount]]))</f>
        <v>1046.114916803866</v>
      </c>
      <c r="Q529" s="8">
        <f ca="1">Table1[[#This Row],[Expected Monthly Payments]]*Table1[[#This Row],[Months on Book(age Loan)]]</f>
        <v>30337.332587312114</v>
      </c>
      <c r="R529" s="4">
        <v>33525.82</v>
      </c>
      <c r="S529" s="4">
        <v>0</v>
      </c>
      <c r="T529" s="2">
        <f ca="1">DATEDIF(Table1[[#This Row],[Issue Date]],TODAY(),"m")</f>
        <v>29</v>
      </c>
      <c r="U529" s="2">
        <f>Table1[[#This Row],[Total Payments Received]]+(Table1[[#This Row],[Loan Amount]]*'What-IF Analysis'!$B$8)-Table1[[#This Row],[Loan Amount]]</f>
        <v>13135.99308097313</v>
      </c>
    </row>
    <row r="530" spans="1:21" x14ac:dyDescent="0.3">
      <c r="A530" s="2" t="s">
        <v>1100</v>
      </c>
      <c r="B530" s="1">
        <v>44994</v>
      </c>
      <c r="C530" s="2" t="s">
        <v>1101</v>
      </c>
      <c r="D530" s="3" t="s">
        <v>51</v>
      </c>
      <c r="E530" s="4">
        <v>3113</v>
      </c>
      <c r="F530" s="9">
        <f>Table1[[#This Row],[Interest Rate]]/100</f>
        <v>0.156</v>
      </c>
      <c r="G530" s="2">
        <v>15.6</v>
      </c>
      <c r="H530" s="2">
        <v>60</v>
      </c>
      <c r="I530" s="3" t="s">
        <v>24</v>
      </c>
      <c r="J530" s="3" t="s">
        <v>18</v>
      </c>
      <c r="K530" s="3" t="s">
        <v>19</v>
      </c>
      <c r="L530" s="4">
        <v>103616</v>
      </c>
      <c r="M530" s="3" t="s">
        <v>31</v>
      </c>
      <c r="N530">
        <v>0.17</v>
      </c>
      <c r="O530">
        <v>0.9</v>
      </c>
      <c r="P530" s="8">
        <f>ABS(PMT(Table1[[#This Row],[Corrected Interested Rate]]/12,Table1[[#This Row],[Term (Months)]],-Table1[[#This Row],[Loan Amount]]))</f>
        <v>75.04209040592886</v>
      </c>
      <c r="Q530" s="8">
        <f ca="1">Table1[[#This Row],[Expected Monthly Payments]]*Table1[[#This Row],[Months on Book(age Loan)]]</f>
        <v>2251.262712177866</v>
      </c>
      <c r="R530" s="4">
        <v>422.95</v>
      </c>
      <c r="S530" s="4">
        <v>0</v>
      </c>
      <c r="T530" s="2">
        <f ca="1">DATEDIF(Table1[[#This Row],[Issue Date]],TODAY(),"m")</f>
        <v>30</v>
      </c>
      <c r="U530" s="2">
        <f>Table1[[#This Row],[Total Payments Received]]+(Table1[[#This Row],[Loan Amount]]*'What-IF Analysis'!$B$8)-Table1[[#This Row],[Loan Amount]]</f>
        <v>-1875.4831981072798</v>
      </c>
    </row>
    <row r="531" spans="1:21" x14ac:dyDescent="0.3">
      <c r="A531" s="2" t="s">
        <v>1102</v>
      </c>
      <c r="B531" s="1">
        <v>45073</v>
      </c>
      <c r="C531" s="2" t="s">
        <v>1103</v>
      </c>
      <c r="D531" s="3" t="s">
        <v>38</v>
      </c>
      <c r="E531" s="4">
        <v>14760</v>
      </c>
      <c r="F531" s="9">
        <f>Table1[[#This Row],[Interest Rate]]/100</f>
        <v>0.22600000000000001</v>
      </c>
      <c r="G531" s="2">
        <v>22.6</v>
      </c>
      <c r="H531" s="2">
        <v>60</v>
      </c>
      <c r="I531" s="3" t="s">
        <v>17</v>
      </c>
      <c r="J531" s="3" t="s">
        <v>71</v>
      </c>
      <c r="K531" s="3" t="s">
        <v>45</v>
      </c>
      <c r="L531" s="4">
        <v>117438</v>
      </c>
      <c r="M531" s="3" t="s">
        <v>20</v>
      </c>
      <c r="N531">
        <v>0.27</v>
      </c>
      <c r="O531">
        <v>0.54</v>
      </c>
      <c r="P531" s="8">
        <f>ABS(PMT(Table1[[#This Row],[Corrected Interested Rate]]/12,Table1[[#This Row],[Term (Months)]],-Table1[[#This Row],[Loan Amount]]))</f>
        <v>412.70629595900266</v>
      </c>
      <c r="Q531" s="8">
        <f ca="1">Table1[[#This Row],[Expected Monthly Payments]]*Table1[[#This Row],[Months on Book(age Loan)]]</f>
        <v>11143.069990893071</v>
      </c>
      <c r="R531" s="4">
        <v>18095.759999999998</v>
      </c>
      <c r="S531" s="4">
        <v>0</v>
      </c>
      <c r="T531" s="2">
        <f ca="1">DATEDIF(Table1[[#This Row],[Issue Date]],TODAY(),"m")</f>
        <v>27</v>
      </c>
      <c r="U531" s="2">
        <f>Table1[[#This Row],[Total Payments Received]]+(Table1[[#This Row],[Loan Amount]]*'What-IF Analysis'!$B$8)-Table1[[#This Row],[Loan Amount]]</f>
        <v>7197.9527388167517</v>
      </c>
    </row>
    <row r="532" spans="1:21" x14ac:dyDescent="0.3">
      <c r="A532" s="2" t="s">
        <v>1104</v>
      </c>
      <c r="B532" s="1">
        <v>45225</v>
      </c>
      <c r="C532" s="2" t="s">
        <v>1105</v>
      </c>
      <c r="D532" s="3" t="s">
        <v>16</v>
      </c>
      <c r="E532" s="4">
        <v>22927</v>
      </c>
      <c r="F532" s="9">
        <f>Table1[[#This Row],[Interest Rate]]/100</f>
        <v>0.16500000000000001</v>
      </c>
      <c r="G532" s="2">
        <v>16.5</v>
      </c>
      <c r="H532" s="2">
        <v>60</v>
      </c>
      <c r="I532" s="3" t="s">
        <v>24</v>
      </c>
      <c r="J532" s="3" t="s">
        <v>25</v>
      </c>
      <c r="K532" s="3" t="s">
        <v>30</v>
      </c>
      <c r="L532" s="4">
        <v>146841</v>
      </c>
      <c r="M532" s="3" t="s">
        <v>20</v>
      </c>
      <c r="N532">
        <v>0.11</v>
      </c>
      <c r="O532">
        <v>0.53</v>
      </c>
      <c r="P532" s="8">
        <f>ABS(PMT(Table1[[#This Row],[Corrected Interested Rate]]/12,Table1[[#This Row],[Term (Months)]],-Table1[[#This Row],[Loan Amount]]))</f>
        <v>563.6493151753815</v>
      </c>
      <c r="Q532" s="8">
        <f ca="1">Table1[[#This Row],[Expected Monthly Payments]]*Table1[[#This Row],[Months on Book(age Loan)]]</f>
        <v>12400.284933858393</v>
      </c>
      <c r="R532" s="4">
        <v>6850.1</v>
      </c>
      <c r="S532" s="4">
        <v>0</v>
      </c>
      <c r="T532" s="2">
        <f ca="1">DATEDIF(Table1[[#This Row],[Issue Date]],TODAY(),"m")</f>
        <v>22</v>
      </c>
      <c r="U532" s="2">
        <f>Table1[[#This Row],[Total Payments Received]]+(Table1[[#This Row],[Loan Amount]]*'What-IF Analysis'!$B$8)-Table1[[#This Row],[Loan Amount]]</f>
        <v>-10077.679612272921</v>
      </c>
    </row>
    <row r="533" spans="1:21" x14ac:dyDescent="0.3">
      <c r="A533" s="2" t="s">
        <v>1106</v>
      </c>
      <c r="B533" s="1">
        <v>45212</v>
      </c>
      <c r="C533" s="2" t="s">
        <v>1107</v>
      </c>
      <c r="D533" s="3" t="s">
        <v>16</v>
      </c>
      <c r="E533" s="4">
        <v>21939</v>
      </c>
      <c r="F533" s="9">
        <f>Table1[[#This Row],[Interest Rate]]/100</f>
        <v>5.5999999999999994E-2</v>
      </c>
      <c r="G533" s="2">
        <v>5.6</v>
      </c>
      <c r="H533" s="2">
        <v>36</v>
      </c>
      <c r="I533" s="3" t="s">
        <v>24</v>
      </c>
      <c r="J533" s="3" t="s">
        <v>18</v>
      </c>
      <c r="K533" s="3" t="s">
        <v>26</v>
      </c>
      <c r="L533" s="4">
        <v>39486</v>
      </c>
      <c r="M533" s="3" t="s">
        <v>31</v>
      </c>
      <c r="N533">
        <v>0.28999999999999998</v>
      </c>
      <c r="O533">
        <v>0.56000000000000005</v>
      </c>
      <c r="P533" s="8">
        <f>ABS(PMT(Table1[[#This Row],[Corrected Interested Rate]]/12,Table1[[#This Row],[Term (Months)]],-Table1[[#This Row],[Loan Amount]]))</f>
        <v>663.45788026839898</v>
      </c>
      <c r="Q533" s="8">
        <f ca="1">Table1[[#This Row],[Expected Monthly Payments]]*Table1[[#This Row],[Months on Book(age Loan)]]</f>
        <v>15259.531246173177</v>
      </c>
      <c r="R533" s="4">
        <v>3597.13</v>
      </c>
      <c r="S533" s="4">
        <v>0</v>
      </c>
      <c r="T533" s="2">
        <f ca="1">DATEDIF(Table1[[#This Row],[Issue Date]],TODAY(),"m")</f>
        <v>23</v>
      </c>
      <c r="U533" s="2">
        <f>Table1[[#This Row],[Total Payments Received]]+(Table1[[#This Row],[Loan Amount]]*'What-IF Analysis'!$B$8)-Table1[[#This Row],[Loan Amount]]</f>
        <v>-12601.175792892904</v>
      </c>
    </row>
    <row r="534" spans="1:21" x14ac:dyDescent="0.3">
      <c r="A534" s="2" t="s">
        <v>1108</v>
      </c>
      <c r="B534" s="1">
        <v>44570</v>
      </c>
      <c r="C534" s="2" t="s">
        <v>1109</v>
      </c>
      <c r="D534" s="3" t="s">
        <v>16</v>
      </c>
      <c r="E534" s="4">
        <v>33419</v>
      </c>
      <c r="F534" s="9">
        <f>Table1[[#This Row],[Interest Rate]]/100</f>
        <v>0.185</v>
      </c>
      <c r="G534" s="2">
        <v>18.5</v>
      </c>
      <c r="H534" s="2">
        <v>36</v>
      </c>
      <c r="I534" s="3" t="s">
        <v>79</v>
      </c>
      <c r="J534" s="3" t="s">
        <v>55</v>
      </c>
      <c r="K534" s="3" t="s">
        <v>35</v>
      </c>
      <c r="L534" s="4">
        <v>68862</v>
      </c>
      <c r="M534" s="3" t="s">
        <v>20</v>
      </c>
      <c r="N534">
        <v>0.11</v>
      </c>
      <c r="O534">
        <v>0.53</v>
      </c>
      <c r="P534" s="8">
        <f>ABS(PMT(Table1[[#This Row],[Corrected Interested Rate]]/12,Table1[[#This Row],[Term (Months)]],-Table1[[#This Row],[Loan Amount]]))</f>
        <v>1216.5757284630436</v>
      </c>
      <c r="Q534" s="8">
        <f ca="1">Table1[[#This Row],[Expected Monthly Payments]]*Table1[[#This Row],[Months on Book(age Loan)]]</f>
        <v>53529.332052373917</v>
      </c>
      <c r="R534" s="4">
        <v>12922.67</v>
      </c>
      <c r="S534" s="4">
        <v>11291.82</v>
      </c>
      <c r="T534" s="2">
        <f ca="1">DATEDIF(Table1[[#This Row],[Issue Date]],TODAY(),"m")</f>
        <v>44</v>
      </c>
      <c r="U534" s="2">
        <f>Table1[[#This Row],[Total Payments Received]]+(Table1[[#This Row],[Loan Amount]]*'What-IF Analysis'!$B$8)-Table1[[#This Row],[Loan Amount]]</f>
        <v>-11751.70810714654</v>
      </c>
    </row>
    <row r="535" spans="1:21" x14ac:dyDescent="0.3">
      <c r="A535" s="2" t="s">
        <v>1110</v>
      </c>
      <c r="B535" s="1">
        <v>45285</v>
      </c>
      <c r="C535" s="2" t="s">
        <v>1111</v>
      </c>
      <c r="D535" s="3" t="s">
        <v>16</v>
      </c>
      <c r="E535" s="4">
        <v>13588</v>
      </c>
      <c r="F535" s="9">
        <f>Table1[[#This Row],[Interest Rate]]/100</f>
        <v>5.9000000000000004E-2</v>
      </c>
      <c r="G535" s="2">
        <v>5.9</v>
      </c>
      <c r="H535" s="2">
        <v>36</v>
      </c>
      <c r="I535" s="3" t="s">
        <v>17</v>
      </c>
      <c r="J535" s="3" t="s">
        <v>82</v>
      </c>
      <c r="K535" s="3" t="s">
        <v>19</v>
      </c>
      <c r="L535" s="4">
        <v>88870</v>
      </c>
      <c r="M535" s="3" t="s">
        <v>20</v>
      </c>
      <c r="N535">
        <v>0.43</v>
      </c>
      <c r="O535">
        <v>0.88</v>
      </c>
      <c r="P535" s="8">
        <f>ABS(PMT(Table1[[#This Row],[Corrected Interested Rate]]/12,Table1[[#This Row],[Term (Months)]],-Table1[[#This Row],[Loan Amount]]))</f>
        <v>412.7578916899181</v>
      </c>
      <c r="Q535" s="8">
        <f ca="1">Table1[[#This Row],[Expected Monthly Payments]]*Table1[[#This Row],[Months on Book(age Loan)]]</f>
        <v>8255.1578337983628</v>
      </c>
      <c r="R535" s="4">
        <v>14389.69</v>
      </c>
      <c r="S535" s="4">
        <v>0</v>
      </c>
      <c r="T535" s="2">
        <f ca="1">DATEDIF(Table1[[#This Row],[Issue Date]],TODAY(),"m")</f>
        <v>20</v>
      </c>
      <c r="U535" s="2">
        <f>Table1[[#This Row],[Total Payments Received]]+(Table1[[#This Row],[Loan Amount]]*'What-IF Analysis'!$B$8)-Table1[[#This Row],[Loan Amount]]</f>
        <v>4357.2099820489202</v>
      </c>
    </row>
    <row r="536" spans="1:21" x14ac:dyDescent="0.3">
      <c r="A536" s="2" t="s">
        <v>1112</v>
      </c>
      <c r="B536" s="1">
        <v>44342</v>
      </c>
      <c r="C536" s="2" t="s">
        <v>1113</v>
      </c>
      <c r="D536" s="3" t="s">
        <v>74</v>
      </c>
      <c r="E536" s="4">
        <v>37142</v>
      </c>
      <c r="F536" s="9">
        <f>Table1[[#This Row],[Interest Rate]]/100</f>
        <v>0.14000000000000001</v>
      </c>
      <c r="G536" s="2">
        <v>14</v>
      </c>
      <c r="H536" s="2">
        <v>36</v>
      </c>
      <c r="I536" s="3" t="s">
        <v>17</v>
      </c>
      <c r="J536" s="3" t="s">
        <v>55</v>
      </c>
      <c r="K536" s="3" t="s">
        <v>19</v>
      </c>
      <c r="L536" s="4">
        <v>116694</v>
      </c>
      <c r="M536" s="3" t="s">
        <v>27</v>
      </c>
      <c r="N536">
        <v>0.43</v>
      </c>
      <c r="O536">
        <v>0.53</v>
      </c>
      <c r="P536" s="8">
        <f>ABS(PMT(Table1[[#This Row],[Corrected Interested Rate]]/12,Table1[[#This Row],[Term (Months)]],-Table1[[#This Row],[Loan Amount]]))</f>
        <v>1269.4255244725875</v>
      </c>
      <c r="Q536" s="8">
        <f ca="1">Table1[[#This Row],[Expected Monthly Payments]]*Table1[[#This Row],[Months on Book(age Loan)]]</f>
        <v>64740.701748101965</v>
      </c>
      <c r="R536" s="4">
        <v>42341.88</v>
      </c>
      <c r="S536" s="4">
        <v>0</v>
      </c>
      <c r="T536" s="2">
        <f ca="1">DATEDIF(Table1[[#This Row],[Issue Date]],TODAY(),"m")</f>
        <v>51</v>
      </c>
      <c r="U536" s="2">
        <f>Table1[[#This Row],[Total Payments Received]]+(Table1[[#This Row],[Loan Amount]]*'What-IF Analysis'!$B$8)-Table1[[#This Row],[Loan Amount]]</f>
        <v>14918.685061323289</v>
      </c>
    </row>
    <row r="537" spans="1:21" x14ac:dyDescent="0.3">
      <c r="A537" s="2" t="s">
        <v>1114</v>
      </c>
      <c r="B537" s="1">
        <v>44420</v>
      </c>
      <c r="C537" s="2" t="s">
        <v>1115</v>
      </c>
      <c r="D537" s="3" t="s">
        <v>44</v>
      </c>
      <c r="E537" s="4">
        <v>34397</v>
      </c>
      <c r="F537" s="9">
        <f>Table1[[#This Row],[Interest Rate]]/100</f>
        <v>0.23600000000000002</v>
      </c>
      <c r="G537" s="2">
        <v>23.6</v>
      </c>
      <c r="H537" s="2">
        <v>60</v>
      </c>
      <c r="I537" s="3" t="s">
        <v>17</v>
      </c>
      <c r="J537" s="3" t="s">
        <v>18</v>
      </c>
      <c r="K537" s="3" t="s">
        <v>26</v>
      </c>
      <c r="L537" s="4">
        <v>135996</v>
      </c>
      <c r="M537" s="3" t="s">
        <v>20</v>
      </c>
      <c r="N537">
        <v>0.42</v>
      </c>
      <c r="O537">
        <v>0.62</v>
      </c>
      <c r="P537" s="8">
        <f>ABS(PMT(Table1[[#This Row],[Corrected Interested Rate]]/12,Table1[[#This Row],[Term (Months)]],-Table1[[#This Row],[Loan Amount]]))</f>
        <v>981.56174470620761</v>
      </c>
      <c r="Q537" s="8">
        <f ca="1">Table1[[#This Row],[Expected Monthly Payments]]*Table1[[#This Row],[Months on Book(age Loan)]]</f>
        <v>48096.525490604174</v>
      </c>
      <c r="R537" s="4">
        <v>42514.69</v>
      </c>
      <c r="S537" s="4">
        <v>0</v>
      </c>
      <c r="T537" s="2">
        <f ca="1">DATEDIF(Table1[[#This Row],[Issue Date]],TODAY(),"m")</f>
        <v>49</v>
      </c>
      <c r="U537" s="2">
        <f>Table1[[#This Row],[Total Payments Received]]+(Table1[[#This Row],[Loan Amount]]*'What-IF Analysis'!$B$8)-Table1[[#This Row],[Loan Amount]]</f>
        <v>17118.221411726277</v>
      </c>
    </row>
    <row r="538" spans="1:21" x14ac:dyDescent="0.3">
      <c r="A538" s="2" t="s">
        <v>1116</v>
      </c>
      <c r="B538" s="1">
        <v>44373</v>
      </c>
      <c r="C538" s="2" t="s">
        <v>1117</v>
      </c>
      <c r="D538" s="3" t="s">
        <v>38</v>
      </c>
      <c r="E538" s="4">
        <v>17653</v>
      </c>
      <c r="F538" s="9">
        <f>Table1[[#This Row],[Interest Rate]]/100</f>
        <v>8.3000000000000004E-2</v>
      </c>
      <c r="G538" s="2">
        <v>8.3000000000000007</v>
      </c>
      <c r="H538" s="2">
        <v>36</v>
      </c>
      <c r="I538" s="3" t="s">
        <v>24</v>
      </c>
      <c r="J538" s="3" t="s">
        <v>25</v>
      </c>
      <c r="K538" s="3" t="s">
        <v>26</v>
      </c>
      <c r="L538" s="4">
        <v>73856</v>
      </c>
      <c r="M538" s="3" t="s">
        <v>20</v>
      </c>
      <c r="N538">
        <v>0.21</v>
      </c>
      <c r="O538">
        <v>0.55000000000000004</v>
      </c>
      <c r="P538" s="8">
        <f>ABS(PMT(Table1[[#This Row],[Corrected Interested Rate]]/12,Table1[[#This Row],[Term (Months)]],-Table1[[#This Row],[Loan Amount]]))</f>
        <v>555.62721762766319</v>
      </c>
      <c r="Q538" s="8">
        <f ca="1">Table1[[#This Row],[Expected Monthly Payments]]*Table1[[#This Row],[Months on Book(age Loan)]]</f>
        <v>27781.36088138316</v>
      </c>
      <c r="R538" s="4">
        <v>1110.0899999999999</v>
      </c>
      <c r="S538" s="4">
        <v>0</v>
      </c>
      <c r="T538" s="2">
        <f ca="1">DATEDIF(Table1[[#This Row],[Issue Date]],TODAY(),"m")</f>
        <v>50</v>
      </c>
      <c r="U538" s="2">
        <f>Table1[[#This Row],[Total Payments Received]]+(Table1[[#This Row],[Loan Amount]]*'What-IF Analysis'!$B$8)-Table1[[#This Row],[Loan Amount]]</f>
        <v>-11923.717017728175</v>
      </c>
    </row>
    <row r="539" spans="1:21" x14ac:dyDescent="0.3">
      <c r="A539" s="2" t="s">
        <v>1118</v>
      </c>
      <c r="B539" s="1">
        <v>45049</v>
      </c>
      <c r="C539" s="2" t="s">
        <v>1119</v>
      </c>
      <c r="D539" s="3" t="s">
        <v>44</v>
      </c>
      <c r="E539" s="4">
        <v>11831</v>
      </c>
      <c r="F539" s="9">
        <f>Table1[[#This Row],[Interest Rate]]/100</f>
        <v>0.128</v>
      </c>
      <c r="G539" s="2">
        <v>12.8</v>
      </c>
      <c r="H539" s="2">
        <v>36</v>
      </c>
      <c r="I539" s="3" t="s">
        <v>17</v>
      </c>
      <c r="J539" s="3" t="s">
        <v>18</v>
      </c>
      <c r="K539" s="3" t="s">
        <v>26</v>
      </c>
      <c r="L539" s="4">
        <v>131407</v>
      </c>
      <c r="M539" s="3" t="s">
        <v>20</v>
      </c>
      <c r="N539">
        <v>0.43</v>
      </c>
      <c r="O539">
        <v>0.63</v>
      </c>
      <c r="P539" s="8">
        <f>ABS(PMT(Table1[[#This Row],[Corrected Interested Rate]]/12,Table1[[#This Row],[Term (Months)]],-Table1[[#This Row],[Loan Amount]]))</f>
        <v>397.49439183492746</v>
      </c>
      <c r="Q539" s="8">
        <f ca="1">Table1[[#This Row],[Expected Monthly Payments]]*Table1[[#This Row],[Months on Book(age Loan)]]</f>
        <v>11129.84297137797</v>
      </c>
      <c r="R539" s="4">
        <v>13345.37</v>
      </c>
      <c r="S539" s="4">
        <v>0</v>
      </c>
      <c r="T539" s="2">
        <f ca="1">DATEDIF(Table1[[#This Row],[Issue Date]],TODAY(),"m")</f>
        <v>28</v>
      </c>
      <c r="U539" s="2">
        <f>Table1[[#This Row],[Total Payments Received]]+(Table1[[#This Row],[Loan Amount]]*'What-IF Analysis'!$B$8)-Table1[[#This Row],[Loan Amount]]</f>
        <v>4610.1425130718853</v>
      </c>
    </row>
    <row r="540" spans="1:21" x14ac:dyDescent="0.3">
      <c r="A540" s="2" t="s">
        <v>1120</v>
      </c>
      <c r="B540" s="1">
        <v>44259</v>
      </c>
      <c r="C540" s="2" t="s">
        <v>1121</v>
      </c>
      <c r="D540" s="3" t="s">
        <v>48</v>
      </c>
      <c r="E540" s="4">
        <v>6724</v>
      </c>
      <c r="F540" s="9">
        <f>Table1[[#This Row],[Interest Rate]]/100</f>
        <v>0.19600000000000001</v>
      </c>
      <c r="G540" s="2">
        <v>19.600000000000001</v>
      </c>
      <c r="H540" s="2">
        <v>36</v>
      </c>
      <c r="I540" s="3" t="s">
        <v>17</v>
      </c>
      <c r="J540" s="3" t="s">
        <v>34</v>
      </c>
      <c r="K540" s="3" t="s">
        <v>30</v>
      </c>
      <c r="L540" s="4">
        <v>130744</v>
      </c>
      <c r="M540" s="3" t="s">
        <v>20</v>
      </c>
      <c r="N540">
        <v>0.32</v>
      </c>
      <c r="O540">
        <v>0.54</v>
      </c>
      <c r="P540" s="8">
        <f>ABS(PMT(Table1[[#This Row],[Corrected Interested Rate]]/12,Table1[[#This Row],[Term (Months)]],-Table1[[#This Row],[Loan Amount]]))</f>
        <v>248.51962173331688</v>
      </c>
      <c r="Q540" s="8">
        <f ca="1">Table1[[#This Row],[Expected Monthly Payments]]*Table1[[#This Row],[Months on Book(age Loan)]]</f>
        <v>13420.059573599112</v>
      </c>
      <c r="R540" s="4">
        <v>8041.9</v>
      </c>
      <c r="S540" s="4">
        <v>0</v>
      </c>
      <c r="T540" s="2">
        <f ca="1">DATEDIF(Table1[[#This Row],[Issue Date]],TODAY(),"m")</f>
        <v>54</v>
      </c>
      <c r="U540" s="2">
        <f>Table1[[#This Row],[Total Payments Received]]+(Table1[[#This Row],[Loan Amount]]*'What-IF Analysis'!$B$8)-Table1[[#This Row],[Loan Amount]]</f>
        <v>3077.3433587942982</v>
      </c>
    </row>
    <row r="541" spans="1:21" x14ac:dyDescent="0.3">
      <c r="A541" s="2" t="s">
        <v>1122</v>
      </c>
      <c r="B541" s="1">
        <v>45023</v>
      </c>
      <c r="C541" s="2" t="s">
        <v>1123</v>
      </c>
      <c r="D541" s="3" t="s">
        <v>38</v>
      </c>
      <c r="E541" s="4">
        <v>12083</v>
      </c>
      <c r="F541" s="9">
        <f>Table1[[#This Row],[Interest Rate]]/100</f>
        <v>0.22600000000000001</v>
      </c>
      <c r="G541" s="2">
        <v>22.6</v>
      </c>
      <c r="H541" s="2">
        <v>60</v>
      </c>
      <c r="I541" s="3" t="s">
        <v>24</v>
      </c>
      <c r="J541" s="3" t="s">
        <v>18</v>
      </c>
      <c r="K541" s="3" t="s">
        <v>26</v>
      </c>
      <c r="L541" s="4">
        <v>116055</v>
      </c>
      <c r="M541" s="3" t="s">
        <v>20</v>
      </c>
      <c r="N541">
        <v>0.25</v>
      </c>
      <c r="O541">
        <v>0.8</v>
      </c>
      <c r="P541" s="8">
        <f>ABS(PMT(Table1[[#This Row],[Corrected Interested Rate]]/12,Table1[[#This Row],[Term (Months)]],-Table1[[#This Row],[Loan Amount]]))</f>
        <v>337.85434783689902</v>
      </c>
      <c r="Q541" s="8">
        <f ca="1">Table1[[#This Row],[Expected Monthly Payments]]*Table1[[#This Row],[Months on Book(age Loan)]]</f>
        <v>9797.776087270071</v>
      </c>
      <c r="R541" s="4">
        <v>1690.14</v>
      </c>
      <c r="S541" s="4">
        <v>0</v>
      </c>
      <c r="T541" s="2">
        <f ca="1">DATEDIF(Table1[[#This Row],[Issue Date]],TODAY(),"m")</f>
        <v>29</v>
      </c>
      <c r="U541" s="2">
        <f>Table1[[#This Row],[Total Payments Received]]+(Table1[[#This Row],[Loan Amount]]*'What-IF Analysis'!$B$8)-Table1[[#This Row],[Loan Amount]]</f>
        <v>-7231.1476108995375</v>
      </c>
    </row>
    <row r="542" spans="1:21" x14ac:dyDescent="0.3">
      <c r="A542" s="2" t="s">
        <v>1124</v>
      </c>
      <c r="B542" s="1">
        <v>44991</v>
      </c>
      <c r="C542" s="2" t="s">
        <v>1125</v>
      </c>
      <c r="D542" s="3" t="s">
        <v>74</v>
      </c>
      <c r="E542" s="4">
        <v>20816</v>
      </c>
      <c r="F542" s="9">
        <f>Table1[[#This Row],[Interest Rate]]/100</f>
        <v>0.184</v>
      </c>
      <c r="G542" s="2">
        <v>18.399999999999999</v>
      </c>
      <c r="H542" s="2">
        <v>60</v>
      </c>
      <c r="I542" s="3" t="s">
        <v>24</v>
      </c>
      <c r="J542" s="3" t="s">
        <v>25</v>
      </c>
      <c r="K542" s="3" t="s">
        <v>45</v>
      </c>
      <c r="L542" s="4">
        <v>61379</v>
      </c>
      <c r="M542" s="3" t="s">
        <v>31</v>
      </c>
      <c r="N542">
        <v>0.35</v>
      </c>
      <c r="O542">
        <v>0.56000000000000005</v>
      </c>
      <c r="P542" s="8">
        <f>ABS(PMT(Table1[[#This Row],[Corrected Interested Rate]]/12,Table1[[#This Row],[Term (Months)]],-Table1[[#This Row],[Loan Amount]]))</f>
        <v>533.12956177767524</v>
      </c>
      <c r="Q542" s="8">
        <f ca="1">Table1[[#This Row],[Expected Monthly Payments]]*Table1[[#This Row],[Months on Book(age Loan)]]</f>
        <v>15993.886853330258</v>
      </c>
      <c r="R542" s="4">
        <v>3310.57</v>
      </c>
      <c r="S542" s="4">
        <v>0</v>
      </c>
      <c r="T542" s="2">
        <f ca="1">DATEDIF(Table1[[#This Row],[Issue Date]],TODAY(),"m")</f>
        <v>30</v>
      </c>
      <c r="U542" s="2">
        <f>Table1[[#This Row],[Total Payments Received]]+(Table1[[#This Row],[Loan Amount]]*'What-IF Analysis'!$B$8)-Table1[[#This Row],[Loan Amount]]</f>
        <v>-12058.586907099625</v>
      </c>
    </row>
    <row r="543" spans="1:21" x14ac:dyDescent="0.3">
      <c r="A543" s="2" t="s">
        <v>1126</v>
      </c>
      <c r="B543" s="1">
        <v>44885</v>
      </c>
      <c r="C543" s="2" t="s">
        <v>1127</v>
      </c>
      <c r="D543" s="3" t="s">
        <v>48</v>
      </c>
      <c r="E543" s="4">
        <v>7276</v>
      </c>
      <c r="F543" s="9">
        <f>Table1[[#This Row],[Interest Rate]]/100</f>
        <v>0.10199999999999999</v>
      </c>
      <c r="G543" s="2">
        <v>10.199999999999999</v>
      </c>
      <c r="H543" s="2">
        <v>36</v>
      </c>
      <c r="I543" s="3" t="s">
        <v>17</v>
      </c>
      <c r="J543" s="3" t="s">
        <v>71</v>
      </c>
      <c r="K543" s="3" t="s">
        <v>35</v>
      </c>
      <c r="L543" s="4">
        <v>94729</v>
      </c>
      <c r="M543" s="3" t="s">
        <v>20</v>
      </c>
      <c r="N543">
        <v>0.1</v>
      </c>
      <c r="O543">
        <v>0.88</v>
      </c>
      <c r="P543" s="8">
        <f>ABS(PMT(Table1[[#This Row],[Corrected Interested Rate]]/12,Table1[[#This Row],[Term (Months)]],-Table1[[#This Row],[Loan Amount]]))</f>
        <v>235.45985503166756</v>
      </c>
      <c r="Q543" s="8">
        <f ca="1">Table1[[#This Row],[Expected Monthly Payments]]*Table1[[#This Row],[Months on Book(age Loan)]]</f>
        <v>7770.1752160450296</v>
      </c>
      <c r="R543" s="4">
        <v>8018.15</v>
      </c>
      <c r="S543" s="4">
        <v>0</v>
      </c>
      <c r="T543" s="2">
        <f ca="1">DATEDIF(Table1[[#This Row],[Issue Date]],TODAY(),"m")</f>
        <v>33</v>
      </c>
      <c r="U543" s="2">
        <f>Table1[[#This Row],[Total Payments Received]]+(Table1[[#This Row],[Loan Amount]]*'What-IF Analysis'!$B$8)-Table1[[#This Row],[Loan Amount]]</f>
        <v>2646.0330872378509</v>
      </c>
    </row>
    <row r="544" spans="1:21" x14ac:dyDescent="0.3">
      <c r="A544" s="2" t="s">
        <v>1128</v>
      </c>
      <c r="B544" s="1">
        <v>44301</v>
      </c>
      <c r="C544" s="2" t="s">
        <v>1129</v>
      </c>
      <c r="D544" s="3" t="s">
        <v>44</v>
      </c>
      <c r="E544" s="4">
        <v>39663</v>
      </c>
      <c r="F544" s="9">
        <f>Table1[[#This Row],[Interest Rate]]/100</f>
        <v>0.185</v>
      </c>
      <c r="G544" s="2">
        <v>18.5</v>
      </c>
      <c r="H544" s="2">
        <v>36</v>
      </c>
      <c r="I544" s="3" t="s">
        <v>17</v>
      </c>
      <c r="J544" s="3" t="s">
        <v>82</v>
      </c>
      <c r="K544" s="3" t="s">
        <v>26</v>
      </c>
      <c r="L544" s="4">
        <v>58378</v>
      </c>
      <c r="M544" s="3" t="s">
        <v>20</v>
      </c>
      <c r="N544">
        <v>0.16</v>
      </c>
      <c r="O544">
        <v>0.87</v>
      </c>
      <c r="P544" s="8">
        <f>ABS(PMT(Table1[[#This Row],[Corrected Interested Rate]]/12,Table1[[#This Row],[Term (Months)]],-Table1[[#This Row],[Loan Amount]]))</f>
        <v>1443.8805206029413</v>
      </c>
      <c r="Q544" s="8">
        <f ca="1">Table1[[#This Row],[Expected Monthly Payments]]*Table1[[#This Row],[Months on Book(age Loan)]]</f>
        <v>76525.667591955891</v>
      </c>
      <c r="R544" s="4">
        <v>47000.66</v>
      </c>
      <c r="S544" s="4">
        <v>0</v>
      </c>
      <c r="T544" s="2">
        <f ca="1">DATEDIF(Table1[[#This Row],[Issue Date]],TODAY(),"m")</f>
        <v>53</v>
      </c>
      <c r="U544" s="2">
        <f>Table1[[#This Row],[Total Payments Received]]+(Table1[[#This Row],[Loan Amount]]*'What-IF Analysis'!$B$8)-Table1[[#This Row],[Loan Amount]]</f>
        <v>17716.1254877838</v>
      </c>
    </row>
    <row r="545" spans="1:21" x14ac:dyDescent="0.3">
      <c r="A545" s="2" t="s">
        <v>1130</v>
      </c>
      <c r="B545" s="1">
        <v>44707</v>
      </c>
      <c r="C545" s="2" t="s">
        <v>1131</v>
      </c>
      <c r="D545" s="3" t="s">
        <v>48</v>
      </c>
      <c r="E545" s="4">
        <v>14994</v>
      </c>
      <c r="F545" s="9">
        <f>Table1[[#This Row],[Interest Rate]]/100</f>
        <v>0.109</v>
      </c>
      <c r="G545" s="2">
        <v>10.9</v>
      </c>
      <c r="H545" s="2">
        <v>60</v>
      </c>
      <c r="I545" s="3" t="s">
        <v>24</v>
      </c>
      <c r="J545" s="3" t="s">
        <v>18</v>
      </c>
      <c r="K545" s="3" t="s">
        <v>30</v>
      </c>
      <c r="L545" s="4">
        <v>135428</v>
      </c>
      <c r="M545" s="3" t="s">
        <v>31</v>
      </c>
      <c r="N545">
        <v>0.4</v>
      </c>
      <c r="O545">
        <v>0.51</v>
      </c>
      <c r="P545" s="8">
        <f>ABS(PMT(Table1[[#This Row],[Corrected Interested Rate]]/12,Table1[[#This Row],[Term (Months)]],-Table1[[#This Row],[Loan Amount]]))</f>
        <v>325.25862592357072</v>
      </c>
      <c r="Q545" s="8">
        <f ca="1">Table1[[#This Row],[Expected Monthly Payments]]*Table1[[#This Row],[Months on Book(age Loan)]]</f>
        <v>12685.086411019258</v>
      </c>
      <c r="R545" s="4">
        <v>3543.54</v>
      </c>
      <c r="S545" s="4">
        <v>0</v>
      </c>
      <c r="T545" s="2">
        <f ca="1">DATEDIF(Table1[[#This Row],[Issue Date]],TODAY(),"m")</f>
        <v>39</v>
      </c>
      <c r="U545" s="2">
        <f>Table1[[#This Row],[Total Payments Received]]+(Table1[[#This Row],[Loan Amount]]*'What-IF Analysis'!$B$8)-Table1[[#This Row],[Loan Amount]]</f>
        <v>-7527.0373762995678</v>
      </c>
    </row>
    <row r="546" spans="1:21" x14ac:dyDescent="0.3">
      <c r="A546" s="2" t="s">
        <v>1132</v>
      </c>
      <c r="B546" s="1">
        <v>44581</v>
      </c>
      <c r="C546" s="2" t="s">
        <v>1133</v>
      </c>
      <c r="D546" s="3" t="s">
        <v>70</v>
      </c>
      <c r="E546" s="4">
        <v>24499</v>
      </c>
      <c r="F546" s="9">
        <f>Table1[[#This Row],[Interest Rate]]/100</f>
        <v>0.19399999999999998</v>
      </c>
      <c r="G546" s="2">
        <v>19.399999999999999</v>
      </c>
      <c r="H546" s="2">
        <v>60</v>
      </c>
      <c r="I546" s="3" t="s">
        <v>17</v>
      </c>
      <c r="J546" s="3" t="s">
        <v>25</v>
      </c>
      <c r="K546" s="3" t="s">
        <v>35</v>
      </c>
      <c r="L546" s="4">
        <v>84353</v>
      </c>
      <c r="M546" s="3" t="s">
        <v>31</v>
      </c>
      <c r="N546">
        <v>0.2</v>
      </c>
      <c r="O546">
        <v>0.9</v>
      </c>
      <c r="P546" s="8">
        <f>ABS(PMT(Table1[[#This Row],[Corrected Interested Rate]]/12,Table1[[#This Row],[Term (Months)]],-Table1[[#This Row],[Loan Amount]]))</f>
        <v>640.9218355105445</v>
      </c>
      <c r="Q546" s="8">
        <f ca="1">Table1[[#This Row],[Expected Monthly Payments]]*Table1[[#This Row],[Months on Book(age Loan)]]</f>
        <v>27559.638926953412</v>
      </c>
      <c r="R546" s="4">
        <v>29251.81</v>
      </c>
      <c r="S546" s="4">
        <v>0</v>
      </c>
      <c r="T546" s="2">
        <f ca="1">DATEDIF(Table1[[#This Row],[Issue Date]],TODAY(),"m")</f>
        <v>43</v>
      </c>
      <c r="U546" s="2">
        <f>Table1[[#This Row],[Total Payments Received]]+(Table1[[#This Row],[Loan Amount]]*'What-IF Analysis'!$B$8)-Table1[[#This Row],[Loan Amount]]</f>
        <v>11163.369614381547</v>
      </c>
    </row>
    <row r="547" spans="1:21" x14ac:dyDescent="0.3">
      <c r="A547" s="2" t="s">
        <v>1134</v>
      </c>
      <c r="B547" s="1">
        <v>44601</v>
      </c>
      <c r="C547" s="2" t="s">
        <v>1135</v>
      </c>
      <c r="D547" s="3" t="s">
        <v>48</v>
      </c>
      <c r="E547" s="4">
        <v>24040</v>
      </c>
      <c r="F547" s="9">
        <f>Table1[[#This Row],[Interest Rate]]/100</f>
        <v>0.24100000000000002</v>
      </c>
      <c r="G547" s="2">
        <v>24.1</v>
      </c>
      <c r="H547" s="2">
        <v>60</v>
      </c>
      <c r="I547" s="3" t="s">
        <v>24</v>
      </c>
      <c r="J547" s="3" t="s">
        <v>71</v>
      </c>
      <c r="K547" s="3" t="s">
        <v>19</v>
      </c>
      <c r="L547" s="4">
        <v>79996</v>
      </c>
      <c r="M547" s="3" t="s">
        <v>20</v>
      </c>
      <c r="N547">
        <v>0.34</v>
      </c>
      <c r="O547">
        <v>0.51</v>
      </c>
      <c r="P547" s="8">
        <f>ABS(PMT(Table1[[#This Row],[Corrected Interested Rate]]/12,Table1[[#This Row],[Term (Months)]],-Table1[[#This Row],[Loan Amount]]))</f>
        <v>692.97797685950616</v>
      </c>
      <c r="Q547" s="8">
        <f ca="1">Table1[[#This Row],[Expected Monthly Payments]]*Table1[[#This Row],[Months on Book(age Loan)]]</f>
        <v>29798.053004958765</v>
      </c>
      <c r="R547" s="4">
        <v>3719.68</v>
      </c>
      <c r="S547" s="4">
        <v>0</v>
      </c>
      <c r="T547" s="2">
        <f ca="1">DATEDIF(Table1[[#This Row],[Issue Date]],TODAY(),"m")</f>
        <v>43</v>
      </c>
      <c r="U547" s="2">
        <f>Table1[[#This Row],[Total Payments Received]]+(Table1[[#This Row],[Loan Amount]]*'What-IF Analysis'!$B$8)-Table1[[#This Row],[Loan Amount]]</f>
        <v>-14029.865159813366</v>
      </c>
    </row>
    <row r="548" spans="1:21" x14ac:dyDescent="0.3">
      <c r="A548" s="2" t="s">
        <v>1136</v>
      </c>
      <c r="B548" s="1">
        <v>45019</v>
      </c>
      <c r="C548" s="2" t="s">
        <v>1137</v>
      </c>
      <c r="D548" s="3" t="s">
        <v>38</v>
      </c>
      <c r="E548" s="4">
        <v>17959</v>
      </c>
      <c r="F548" s="9">
        <f>Table1[[#This Row],[Interest Rate]]/100</f>
        <v>0.19399999999999998</v>
      </c>
      <c r="G548" s="2">
        <v>19.399999999999999</v>
      </c>
      <c r="H548" s="2">
        <v>60</v>
      </c>
      <c r="I548" s="3" t="s">
        <v>17</v>
      </c>
      <c r="J548" s="3" t="s">
        <v>71</v>
      </c>
      <c r="K548" s="3" t="s">
        <v>26</v>
      </c>
      <c r="L548" s="4">
        <v>44031</v>
      </c>
      <c r="M548" s="3" t="s">
        <v>20</v>
      </c>
      <c r="N548">
        <v>0.25</v>
      </c>
      <c r="O548">
        <v>0.61</v>
      </c>
      <c r="P548" s="8">
        <f>ABS(PMT(Table1[[#This Row],[Corrected Interested Rate]]/12,Table1[[#This Row],[Term (Months)]],-Table1[[#This Row],[Loan Amount]]))</f>
        <v>469.82796211820352</v>
      </c>
      <c r="Q548" s="8">
        <f ca="1">Table1[[#This Row],[Expected Monthly Payments]]*Table1[[#This Row],[Months on Book(age Loan)]]</f>
        <v>13625.010901427902</v>
      </c>
      <c r="R548" s="4">
        <v>21443.05</v>
      </c>
      <c r="S548" s="4">
        <v>0</v>
      </c>
      <c r="T548" s="2">
        <f ca="1">DATEDIF(Table1[[#This Row],[Issue Date]],TODAY(),"m")</f>
        <v>29</v>
      </c>
      <c r="U548" s="2">
        <f>Table1[[#This Row],[Total Payments Received]]+(Table1[[#This Row],[Loan Amount]]*'What-IF Analysis'!$B$8)-Table1[[#This Row],[Loan Amount]]</f>
        <v>8183.3128317351002</v>
      </c>
    </row>
    <row r="549" spans="1:21" x14ac:dyDescent="0.3">
      <c r="A549" s="2" t="s">
        <v>1138</v>
      </c>
      <c r="B549" s="1">
        <v>44714</v>
      </c>
      <c r="C549" s="2" t="s">
        <v>1139</v>
      </c>
      <c r="D549" s="3" t="s">
        <v>16</v>
      </c>
      <c r="E549" s="4">
        <v>7099</v>
      </c>
      <c r="F549" s="9">
        <f>Table1[[#This Row],[Interest Rate]]/100</f>
        <v>0.223</v>
      </c>
      <c r="G549" s="2">
        <v>22.3</v>
      </c>
      <c r="H549" s="2">
        <v>60</v>
      </c>
      <c r="I549" s="3" t="s">
        <v>79</v>
      </c>
      <c r="J549" s="3" t="s">
        <v>71</v>
      </c>
      <c r="K549" s="3" t="s">
        <v>35</v>
      </c>
      <c r="L549" s="4">
        <v>110072</v>
      </c>
      <c r="M549" s="3" t="s">
        <v>20</v>
      </c>
      <c r="N549">
        <v>0.44</v>
      </c>
      <c r="O549">
        <v>0.51</v>
      </c>
      <c r="P549" s="8">
        <f>ABS(PMT(Table1[[#This Row],[Corrected Interested Rate]]/12,Table1[[#This Row],[Term (Months)]],-Table1[[#This Row],[Loan Amount]]))</f>
        <v>197.27945113544931</v>
      </c>
      <c r="Q549" s="8">
        <f ca="1">Table1[[#This Row],[Expected Monthly Payments]]*Table1[[#This Row],[Months on Book(age Loan)]]</f>
        <v>7693.8985942825229</v>
      </c>
      <c r="R549" s="4">
        <v>1756.33</v>
      </c>
      <c r="S549" s="4">
        <v>874.52</v>
      </c>
      <c r="T549" s="2">
        <f ca="1">DATEDIF(Table1[[#This Row],[Issue Date]],TODAY(),"m")</f>
        <v>39</v>
      </c>
      <c r="U549" s="2">
        <f>Table1[[#This Row],[Total Payments Received]]+(Table1[[#This Row],[Loan Amount]]*'What-IF Analysis'!$B$8)-Table1[[#This Row],[Loan Amount]]</f>
        <v>-3485.1018256869834</v>
      </c>
    </row>
    <row r="550" spans="1:21" x14ac:dyDescent="0.3">
      <c r="A550" s="2" t="s">
        <v>1140</v>
      </c>
      <c r="B550" s="1">
        <v>44672</v>
      </c>
      <c r="C550" s="2" t="s">
        <v>1141</v>
      </c>
      <c r="D550" s="3" t="s">
        <v>16</v>
      </c>
      <c r="E550" s="4">
        <v>20576</v>
      </c>
      <c r="F550" s="9">
        <f>Table1[[#This Row],[Interest Rate]]/100</f>
        <v>0.05</v>
      </c>
      <c r="G550" s="2">
        <v>5</v>
      </c>
      <c r="H550" s="2">
        <v>60</v>
      </c>
      <c r="I550" s="3" t="s">
        <v>17</v>
      </c>
      <c r="J550" s="3" t="s">
        <v>25</v>
      </c>
      <c r="K550" s="3" t="s">
        <v>19</v>
      </c>
      <c r="L550" s="4">
        <v>95982</v>
      </c>
      <c r="M550" s="3" t="s">
        <v>27</v>
      </c>
      <c r="N550">
        <v>0.48</v>
      </c>
      <c r="O550">
        <v>0.65</v>
      </c>
      <c r="P550" s="8">
        <f>ABS(PMT(Table1[[#This Row],[Corrected Interested Rate]]/12,Table1[[#This Row],[Term (Months)]],-Table1[[#This Row],[Loan Amount]]))</f>
        <v>388.29450345916905</v>
      </c>
      <c r="Q550" s="8">
        <f ca="1">Table1[[#This Row],[Expected Monthly Payments]]*Table1[[#This Row],[Months on Book(age Loan)]]</f>
        <v>15531.780138366761</v>
      </c>
      <c r="R550" s="4">
        <v>21604.799999999999</v>
      </c>
      <c r="S550" s="4">
        <v>0</v>
      </c>
      <c r="T550" s="2">
        <f ca="1">DATEDIF(Table1[[#This Row],[Issue Date]],TODAY(),"m")</f>
        <v>40</v>
      </c>
      <c r="U550" s="2">
        <f>Table1[[#This Row],[Total Payments Received]]+(Table1[[#This Row],[Loan Amount]]*'What-IF Analysis'!$B$8)-Table1[[#This Row],[Loan Amount]]</f>
        <v>6412.8432109683927</v>
      </c>
    </row>
    <row r="551" spans="1:21" x14ac:dyDescent="0.3">
      <c r="A551" s="2" t="s">
        <v>1142</v>
      </c>
      <c r="B551" s="1">
        <v>44905</v>
      </c>
      <c r="C551" s="2" t="s">
        <v>1143</v>
      </c>
      <c r="D551" s="3" t="s">
        <v>51</v>
      </c>
      <c r="E551" s="4">
        <v>36946</v>
      </c>
      <c r="F551" s="9">
        <f>Table1[[#This Row],[Interest Rate]]/100</f>
        <v>0.19399999999999998</v>
      </c>
      <c r="G551" s="2">
        <v>19.399999999999999</v>
      </c>
      <c r="H551" s="2">
        <v>60</v>
      </c>
      <c r="I551" s="3" t="s">
        <v>17</v>
      </c>
      <c r="J551" s="3" t="s">
        <v>34</v>
      </c>
      <c r="K551" s="3" t="s">
        <v>30</v>
      </c>
      <c r="L551" s="4">
        <v>66683</v>
      </c>
      <c r="M551" s="3" t="s">
        <v>27</v>
      </c>
      <c r="N551">
        <v>0.45</v>
      </c>
      <c r="O551">
        <v>0.73</v>
      </c>
      <c r="P551" s="8">
        <f>ABS(PMT(Table1[[#This Row],[Corrected Interested Rate]]/12,Table1[[#This Row],[Term (Months)]],-Table1[[#This Row],[Loan Amount]]))</f>
        <v>966.54957895312361</v>
      </c>
      <c r="Q551" s="8">
        <f ca="1">Table1[[#This Row],[Expected Monthly Payments]]*Table1[[#This Row],[Months on Book(age Loan)]]</f>
        <v>31896.136105453079</v>
      </c>
      <c r="R551" s="4">
        <v>44113.52</v>
      </c>
      <c r="S551" s="4">
        <v>0</v>
      </c>
      <c r="T551" s="2">
        <f ca="1">DATEDIF(Table1[[#This Row],[Issue Date]],TODAY(),"m")</f>
        <v>33</v>
      </c>
      <c r="U551" s="2">
        <f>Table1[[#This Row],[Total Payments Received]]+(Table1[[#This Row],[Loan Amount]]*'What-IF Analysis'!$B$8)-Table1[[#This Row],[Loan Amount]]</f>
        <v>16835.038491078842</v>
      </c>
    </row>
    <row r="552" spans="1:21" x14ac:dyDescent="0.3">
      <c r="A552" s="2" t="s">
        <v>1144</v>
      </c>
      <c r="B552" s="1">
        <v>44967</v>
      </c>
      <c r="C552" s="2" t="s">
        <v>1145</v>
      </c>
      <c r="D552" s="3" t="s">
        <v>44</v>
      </c>
      <c r="E552" s="4">
        <v>7116</v>
      </c>
      <c r="F552" s="9">
        <f>Table1[[#This Row],[Interest Rate]]/100</f>
        <v>0.21600000000000003</v>
      </c>
      <c r="G552" s="2">
        <v>21.6</v>
      </c>
      <c r="H552" s="2">
        <v>60</v>
      </c>
      <c r="I552" s="3" t="s">
        <v>24</v>
      </c>
      <c r="J552" s="3" t="s">
        <v>18</v>
      </c>
      <c r="K552" s="3" t="s">
        <v>45</v>
      </c>
      <c r="L552" s="4">
        <v>144091</v>
      </c>
      <c r="M552" s="3" t="s">
        <v>20</v>
      </c>
      <c r="N552">
        <v>0.21</v>
      </c>
      <c r="O552">
        <v>0.86</v>
      </c>
      <c r="P552" s="8">
        <f>ABS(PMT(Table1[[#This Row],[Corrected Interested Rate]]/12,Table1[[#This Row],[Term (Months)]],-Table1[[#This Row],[Loan Amount]]))</f>
        <v>194.92123290816068</v>
      </c>
      <c r="Q552" s="8">
        <f ca="1">Table1[[#This Row],[Expected Monthly Payments]]*Table1[[#This Row],[Months on Book(age Loan)]]</f>
        <v>6042.5582201529805</v>
      </c>
      <c r="R552" s="4">
        <v>3149.61</v>
      </c>
      <c r="S552" s="4">
        <v>0</v>
      </c>
      <c r="T552" s="2">
        <f ca="1">DATEDIF(Table1[[#This Row],[Issue Date]],TODAY(),"m")</f>
        <v>31</v>
      </c>
      <c r="U552" s="2">
        <f>Table1[[#This Row],[Total Payments Received]]+(Table1[[#This Row],[Loan Amount]]*'What-IF Analysis'!$B$8)-Table1[[#This Row],[Loan Amount]]</f>
        <v>-2104.3735007168016</v>
      </c>
    </row>
    <row r="553" spans="1:21" x14ac:dyDescent="0.3">
      <c r="A553" s="2" t="s">
        <v>1146</v>
      </c>
      <c r="B553" s="1">
        <v>45243</v>
      </c>
      <c r="C553" s="2" t="s">
        <v>1147</v>
      </c>
      <c r="D553" s="3" t="s">
        <v>70</v>
      </c>
      <c r="E553" s="4">
        <v>16563</v>
      </c>
      <c r="F553" s="9">
        <f>Table1[[#This Row],[Interest Rate]]/100</f>
        <v>5.7999999999999996E-2</v>
      </c>
      <c r="G553" s="2">
        <v>5.8</v>
      </c>
      <c r="H553" s="2">
        <v>36</v>
      </c>
      <c r="I553" s="3" t="s">
        <v>24</v>
      </c>
      <c r="J553" s="3" t="s">
        <v>18</v>
      </c>
      <c r="K553" s="3" t="s">
        <v>26</v>
      </c>
      <c r="L553" s="4">
        <v>147797</v>
      </c>
      <c r="M553" s="3" t="s">
        <v>31</v>
      </c>
      <c r="N553">
        <v>0.18</v>
      </c>
      <c r="O553">
        <v>0.65</v>
      </c>
      <c r="P553" s="8">
        <f>ABS(PMT(Table1[[#This Row],[Corrected Interested Rate]]/12,Table1[[#This Row],[Term (Months)]],-Table1[[#This Row],[Loan Amount]]))</f>
        <v>502.3789707935581</v>
      </c>
      <c r="Q553" s="8">
        <f ca="1">Table1[[#This Row],[Expected Monthly Payments]]*Table1[[#This Row],[Months on Book(age Loan)]]</f>
        <v>11052.337357458278</v>
      </c>
      <c r="R553" s="4">
        <v>6135.41</v>
      </c>
      <c r="S553" s="4">
        <v>0</v>
      </c>
      <c r="T553" s="2">
        <f ca="1">DATEDIF(Table1[[#This Row],[Issue Date]],TODAY(),"m")</f>
        <v>22</v>
      </c>
      <c r="U553" s="2">
        <f>Table1[[#This Row],[Total Payments Received]]+(Table1[[#This Row],[Loan Amount]]*'What-IF Analysis'!$B$8)-Table1[[#This Row],[Loan Amount]]</f>
        <v>-6093.6131481692501</v>
      </c>
    </row>
    <row r="554" spans="1:21" x14ac:dyDescent="0.3">
      <c r="A554" s="2" t="s">
        <v>1148</v>
      </c>
      <c r="B554" s="1">
        <v>45193</v>
      </c>
      <c r="C554" s="2" t="s">
        <v>1149</v>
      </c>
      <c r="D554" s="3" t="s">
        <v>38</v>
      </c>
      <c r="E554" s="4">
        <v>27788</v>
      </c>
      <c r="F554" s="9">
        <f>Table1[[#This Row],[Interest Rate]]/100</f>
        <v>0.22399999999999998</v>
      </c>
      <c r="G554" s="2">
        <v>22.4</v>
      </c>
      <c r="H554" s="2">
        <v>36</v>
      </c>
      <c r="I554" s="3" t="s">
        <v>17</v>
      </c>
      <c r="J554" s="3" t="s">
        <v>82</v>
      </c>
      <c r="K554" s="3" t="s">
        <v>45</v>
      </c>
      <c r="L554" s="4">
        <v>47618</v>
      </c>
      <c r="M554" s="3" t="s">
        <v>20</v>
      </c>
      <c r="N554">
        <v>0.28999999999999998</v>
      </c>
      <c r="O554">
        <v>0.82</v>
      </c>
      <c r="P554" s="8">
        <f>ABS(PMT(Table1[[#This Row],[Corrected Interested Rate]]/12,Table1[[#This Row],[Term (Months)]],-Table1[[#This Row],[Loan Amount]]))</f>
        <v>1066.9951688274457</v>
      </c>
      <c r="Q554" s="8">
        <f ca="1">Table1[[#This Row],[Expected Monthly Payments]]*Table1[[#This Row],[Months on Book(age Loan)]]</f>
        <v>24540.88888303125</v>
      </c>
      <c r="R554" s="4">
        <v>34012.51</v>
      </c>
      <c r="S554" s="4">
        <v>0</v>
      </c>
      <c r="T554" s="2">
        <f ca="1">DATEDIF(Table1[[#This Row],[Issue Date]],TODAY(),"m")</f>
        <v>23</v>
      </c>
      <c r="U554" s="2">
        <f>Table1[[#This Row],[Total Payments Received]]+(Table1[[#This Row],[Loan Amount]]*'What-IF Analysis'!$B$8)-Table1[[#This Row],[Loan Amount]]</f>
        <v>13495.689663024386</v>
      </c>
    </row>
    <row r="555" spans="1:21" x14ac:dyDescent="0.3">
      <c r="A555" s="2" t="s">
        <v>1150</v>
      </c>
      <c r="B555" s="1">
        <v>44873</v>
      </c>
      <c r="C555" s="2" t="s">
        <v>1151</v>
      </c>
      <c r="D555" s="3" t="s">
        <v>38</v>
      </c>
      <c r="E555" s="4">
        <v>27928</v>
      </c>
      <c r="F555" s="9">
        <f>Table1[[#This Row],[Interest Rate]]/100</f>
        <v>0.10099999999999999</v>
      </c>
      <c r="G555" s="2">
        <v>10.1</v>
      </c>
      <c r="H555" s="2">
        <v>36</v>
      </c>
      <c r="I555" s="3" t="s">
        <v>24</v>
      </c>
      <c r="J555" s="3" t="s">
        <v>18</v>
      </c>
      <c r="K555" s="3" t="s">
        <v>30</v>
      </c>
      <c r="L555" s="4">
        <v>36587</v>
      </c>
      <c r="M555" s="3" t="s">
        <v>31</v>
      </c>
      <c r="N555">
        <v>0.1</v>
      </c>
      <c r="O555">
        <v>0.57999999999999996</v>
      </c>
      <c r="P555" s="8">
        <f>ABS(PMT(Table1[[#This Row],[Corrected Interested Rate]]/12,Table1[[#This Row],[Term (Months)]],-Table1[[#This Row],[Loan Amount]]))</f>
        <v>902.46977660061623</v>
      </c>
      <c r="Q555" s="8">
        <f ca="1">Table1[[#This Row],[Expected Monthly Payments]]*Table1[[#This Row],[Months on Book(age Loan)]]</f>
        <v>30683.972404420951</v>
      </c>
      <c r="R555" s="4">
        <v>8685.1299999999992</v>
      </c>
      <c r="S555" s="4">
        <v>0</v>
      </c>
      <c r="T555" s="2">
        <f ca="1">DATEDIF(Table1[[#This Row],[Issue Date]],TODAY(),"m")</f>
        <v>34</v>
      </c>
      <c r="U555" s="2">
        <f>Table1[[#This Row],[Total Payments Received]]+(Table1[[#This Row],[Loan Amount]]*'What-IF Analysis'!$B$8)-Table1[[#This Row],[Loan Amount]]</f>
        <v>-11935.057072515294</v>
      </c>
    </row>
    <row r="556" spans="1:21" x14ac:dyDescent="0.3">
      <c r="A556" s="2" t="s">
        <v>1152</v>
      </c>
      <c r="B556" s="1">
        <v>44910</v>
      </c>
      <c r="C556" s="2" t="s">
        <v>1153</v>
      </c>
      <c r="D556" s="3" t="s">
        <v>54</v>
      </c>
      <c r="E556" s="4">
        <v>37336</v>
      </c>
      <c r="F556" s="9">
        <f>Table1[[#This Row],[Interest Rate]]/100</f>
        <v>0.183</v>
      </c>
      <c r="G556" s="2">
        <v>18.3</v>
      </c>
      <c r="H556" s="2">
        <v>36</v>
      </c>
      <c r="I556" s="3" t="s">
        <v>17</v>
      </c>
      <c r="J556" s="3" t="s">
        <v>39</v>
      </c>
      <c r="K556" s="3" t="s">
        <v>35</v>
      </c>
      <c r="L556" s="4">
        <v>92790</v>
      </c>
      <c r="M556" s="3" t="s">
        <v>31</v>
      </c>
      <c r="N556">
        <v>0.11</v>
      </c>
      <c r="O556">
        <v>0.84</v>
      </c>
      <c r="P556" s="8">
        <f>ABS(PMT(Table1[[#This Row],[Corrected Interested Rate]]/12,Table1[[#This Row],[Term (Months)]],-Table1[[#This Row],[Loan Amount]]))</f>
        <v>1355.4113559144548</v>
      </c>
      <c r="Q556" s="8">
        <f ca="1">Table1[[#This Row],[Expected Monthly Payments]]*Table1[[#This Row],[Months on Book(age Loan)]]</f>
        <v>44728.574745177008</v>
      </c>
      <c r="R556" s="4">
        <v>44168.49</v>
      </c>
      <c r="S556" s="4">
        <v>0</v>
      </c>
      <c r="T556" s="2">
        <f ca="1">DATEDIF(Table1[[#This Row],[Issue Date]],TODAY(),"m")</f>
        <v>33</v>
      </c>
      <c r="U556" s="2">
        <f>Table1[[#This Row],[Total Payments Received]]+(Table1[[#This Row],[Loan Amount]]*'What-IF Analysis'!$B$8)-Table1[[#This Row],[Loan Amount]]</f>
        <v>16602.058299218312</v>
      </c>
    </row>
    <row r="557" spans="1:21" x14ac:dyDescent="0.3">
      <c r="A557" s="2" t="s">
        <v>1154</v>
      </c>
      <c r="B557" s="1">
        <v>44279</v>
      </c>
      <c r="C557" s="2" t="s">
        <v>1155</v>
      </c>
      <c r="D557" s="3" t="s">
        <v>63</v>
      </c>
      <c r="E557" s="4">
        <v>10847</v>
      </c>
      <c r="F557" s="9">
        <f>Table1[[#This Row],[Interest Rate]]/100</f>
        <v>0.21</v>
      </c>
      <c r="G557" s="2">
        <v>21</v>
      </c>
      <c r="H557" s="2">
        <v>36</v>
      </c>
      <c r="I557" s="3" t="s">
        <v>79</v>
      </c>
      <c r="J557" s="3" t="s">
        <v>71</v>
      </c>
      <c r="K557" s="3" t="s">
        <v>35</v>
      </c>
      <c r="L557" s="4">
        <v>61480</v>
      </c>
      <c r="M557" s="3" t="s">
        <v>31</v>
      </c>
      <c r="N557">
        <v>0.32</v>
      </c>
      <c r="O557">
        <v>0.61</v>
      </c>
      <c r="P557" s="8">
        <f>ABS(PMT(Table1[[#This Row],[Corrected Interested Rate]]/12,Table1[[#This Row],[Term (Months)]],-Table1[[#This Row],[Loan Amount]]))</f>
        <v>408.66145539567208</v>
      </c>
      <c r="Q557" s="8">
        <f ca="1">Table1[[#This Row],[Expected Monthly Payments]]*Table1[[#This Row],[Months on Book(age Loan)]]</f>
        <v>21659.057135970619</v>
      </c>
      <c r="R557" s="4">
        <v>1374.33</v>
      </c>
      <c r="S557" s="4">
        <v>4848.7</v>
      </c>
      <c r="T557" s="2">
        <f ca="1">DATEDIF(Table1[[#This Row],[Issue Date]],TODAY(),"m")</f>
        <v>53</v>
      </c>
      <c r="U557" s="2">
        <f>Table1[[#This Row],[Total Payments Received]]+(Table1[[#This Row],[Loan Amount]]*'What-IF Analysis'!$B$8)-Table1[[#This Row],[Loan Amount]]</f>
        <v>-6634.3770028492336</v>
      </c>
    </row>
    <row r="558" spans="1:21" x14ac:dyDescent="0.3">
      <c r="A558" s="2" t="s">
        <v>1156</v>
      </c>
      <c r="B558" s="1">
        <v>44653</v>
      </c>
      <c r="C558" s="2" t="s">
        <v>1157</v>
      </c>
      <c r="D558" s="3" t="s">
        <v>44</v>
      </c>
      <c r="E558" s="4">
        <v>27155</v>
      </c>
      <c r="F558" s="9">
        <f>Table1[[#This Row],[Interest Rate]]/100</f>
        <v>0.183</v>
      </c>
      <c r="G558" s="2">
        <v>18.3</v>
      </c>
      <c r="H558" s="2">
        <v>36</v>
      </c>
      <c r="I558" s="3" t="s">
        <v>24</v>
      </c>
      <c r="J558" s="3" t="s">
        <v>25</v>
      </c>
      <c r="K558" s="3" t="s">
        <v>30</v>
      </c>
      <c r="L558" s="4">
        <v>128530</v>
      </c>
      <c r="M558" s="3" t="s">
        <v>20</v>
      </c>
      <c r="N558">
        <v>0.31</v>
      </c>
      <c r="O558">
        <v>0.56000000000000005</v>
      </c>
      <c r="P558" s="8">
        <f>ABS(PMT(Table1[[#This Row],[Corrected Interested Rate]]/12,Table1[[#This Row],[Term (Months)]],-Table1[[#This Row],[Loan Amount]]))</f>
        <v>985.80981813416054</v>
      </c>
      <c r="Q558" s="8">
        <f ca="1">Table1[[#This Row],[Expected Monthly Payments]]*Table1[[#This Row],[Months on Book(age Loan)]]</f>
        <v>40418.202543500585</v>
      </c>
      <c r="R558" s="4">
        <v>9838.16</v>
      </c>
      <c r="S558" s="4">
        <v>0</v>
      </c>
      <c r="T558" s="2">
        <f ca="1">DATEDIF(Table1[[#This Row],[Issue Date]],TODAY(),"m")</f>
        <v>41</v>
      </c>
      <c r="U558" s="2">
        <f>Table1[[#This Row],[Total Payments Received]]+(Table1[[#This Row],[Loan Amount]]*'What-IF Analysis'!$B$8)-Table1[[#This Row],[Loan Amount]]</f>
        <v>-10211.295025571213</v>
      </c>
    </row>
    <row r="559" spans="1:21" x14ac:dyDescent="0.3">
      <c r="A559" s="2" t="s">
        <v>1158</v>
      </c>
      <c r="B559" s="1">
        <v>44197</v>
      </c>
      <c r="C559" s="2" t="s">
        <v>1159</v>
      </c>
      <c r="D559" s="3" t="s">
        <v>38</v>
      </c>
      <c r="E559" s="4">
        <v>15135</v>
      </c>
      <c r="F559" s="9">
        <f>Table1[[#This Row],[Interest Rate]]/100</f>
        <v>6.8000000000000005E-2</v>
      </c>
      <c r="G559" s="2">
        <v>6.8</v>
      </c>
      <c r="H559" s="2">
        <v>60</v>
      </c>
      <c r="I559" s="3" t="s">
        <v>17</v>
      </c>
      <c r="J559" s="3" t="s">
        <v>18</v>
      </c>
      <c r="K559" s="3" t="s">
        <v>30</v>
      </c>
      <c r="L559" s="4">
        <v>50527</v>
      </c>
      <c r="M559" s="3" t="s">
        <v>20</v>
      </c>
      <c r="N559">
        <v>0.5</v>
      </c>
      <c r="O559">
        <v>0.57999999999999996</v>
      </c>
      <c r="P559" s="8">
        <f>ABS(PMT(Table1[[#This Row],[Corrected Interested Rate]]/12,Table1[[#This Row],[Term (Months)]],-Table1[[#This Row],[Loan Amount]]))</f>
        <v>298.26505483322558</v>
      </c>
      <c r="Q559" s="8">
        <f ca="1">Table1[[#This Row],[Expected Monthly Payments]]*Table1[[#This Row],[Months on Book(age Loan)]]</f>
        <v>16702.84307066063</v>
      </c>
      <c r="R559" s="4">
        <v>16164.18</v>
      </c>
      <c r="S559" s="4">
        <v>0</v>
      </c>
      <c r="T559" s="2">
        <f ca="1">DATEDIF(Table1[[#This Row],[Issue Date]],TODAY(),"m")</f>
        <v>56</v>
      </c>
      <c r="U559" s="2">
        <f>Table1[[#This Row],[Total Payments Received]]+(Table1[[#This Row],[Loan Amount]]*'What-IF Analysis'!$B$8)-Table1[[#This Row],[Loan Amount]]</f>
        <v>4989.4975543354703</v>
      </c>
    </row>
    <row r="560" spans="1:21" x14ac:dyDescent="0.3">
      <c r="A560" s="2" t="s">
        <v>1160</v>
      </c>
      <c r="B560" s="1">
        <v>44247</v>
      </c>
      <c r="C560" s="2" t="s">
        <v>1161</v>
      </c>
      <c r="D560" s="3" t="s">
        <v>23</v>
      </c>
      <c r="E560" s="4">
        <v>18774</v>
      </c>
      <c r="F560" s="9">
        <f>Table1[[#This Row],[Interest Rate]]/100</f>
        <v>0.16899999999999998</v>
      </c>
      <c r="G560" s="2">
        <v>16.899999999999999</v>
      </c>
      <c r="H560" s="2">
        <v>60</v>
      </c>
      <c r="I560" s="3" t="s">
        <v>24</v>
      </c>
      <c r="J560" s="3" t="s">
        <v>18</v>
      </c>
      <c r="K560" s="3" t="s">
        <v>26</v>
      </c>
      <c r="L560" s="4">
        <v>53569</v>
      </c>
      <c r="M560" s="3" t="s">
        <v>31</v>
      </c>
      <c r="N560">
        <v>0.18</v>
      </c>
      <c r="O560">
        <v>0.57999999999999996</v>
      </c>
      <c r="P560" s="8">
        <f>ABS(PMT(Table1[[#This Row],[Corrected Interested Rate]]/12,Table1[[#This Row],[Term (Months)]],-Table1[[#This Row],[Loan Amount]]))</f>
        <v>465.57338331408789</v>
      </c>
      <c r="Q560" s="8">
        <f ca="1">Table1[[#This Row],[Expected Monthly Payments]]*Table1[[#This Row],[Months on Book(age Loan)]]</f>
        <v>25140.962698960746</v>
      </c>
      <c r="R560" s="4">
        <v>2344.62</v>
      </c>
      <c r="S560" s="4">
        <v>0</v>
      </c>
      <c r="T560" s="2">
        <f ca="1">DATEDIF(Table1[[#This Row],[Issue Date]],TODAY(),"m")</f>
        <v>54</v>
      </c>
      <c r="U560" s="2">
        <f>Table1[[#This Row],[Total Payments Received]]+(Table1[[#This Row],[Loan Amount]]*'What-IF Analysis'!$B$8)-Table1[[#This Row],[Loan Amount]]</f>
        <v>-11516.859235870887</v>
      </c>
    </row>
    <row r="561" spans="1:21" x14ac:dyDescent="0.3">
      <c r="A561" s="2" t="s">
        <v>1162</v>
      </c>
      <c r="B561" s="1">
        <v>44881</v>
      </c>
      <c r="C561" s="2" t="s">
        <v>1163</v>
      </c>
      <c r="D561" s="3" t="s">
        <v>38</v>
      </c>
      <c r="E561" s="4">
        <v>2742</v>
      </c>
      <c r="F561" s="9">
        <f>Table1[[#This Row],[Interest Rate]]/100</f>
        <v>0.16</v>
      </c>
      <c r="G561" s="2">
        <v>16</v>
      </c>
      <c r="H561" s="2">
        <v>36</v>
      </c>
      <c r="I561" s="3" t="s">
        <v>17</v>
      </c>
      <c r="J561" s="3" t="s">
        <v>25</v>
      </c>
      <c r="K561" s="3" t="s">
        <v>19</v>
      </c>
      <c r="L561" s="4">
        <v>41151</v>
      </c>
      <c r="M561" s="3" t="s">
        <v>27</v>
      </c>
      <c r="N561">
        <v>0.2</v>
      </c>
      <c r="O561">
        <v>0.73</v>
      </c>
      <c r="P561" s="8">
        <f>ABS(PMT(Table1[[#This Row],[Corrected Interested Rate]]/12,Table1[[#This Row],[Term (Months)]],-Table1[[#This Row],[Loan Amount]]))</f>
        <v>96.40058458567195</v>
      </c>
      <c r="Q561" s="8">
        <f ca="1">Table1[[#This Row],[Expected Monthly Payments]]*Table1[[#This Row],[Months on Book(age Loan)]]</f>
        <v>3277.6198759128465</v>
      </c>
      <c r="R561" s="4">
        <v>3180.72</v>
      </c>
      <c r="S561" s="4">
        <v>0</v>
      </c>
      <c r="T561" s="2">
        <f ca="1">DATEDIF(Table1[[#This Row],[Issue Date]],TODAY(),"m")</f>
        <v>34</v>
      </c>
      <c r="U561" s="2">
        <f>Table1[[#This Row],[Total Payments Received]]+(Table1[[#This Row],[Loan Amount]]*'What-IF Analysis'!$B$8)-Table1[[#This Row],[Loan Amount]]</f>
        <v>1156.2086510728682</v>
      </c>
    </row>
    <row r="562" spans="1:21" x14ac:dyDescent="0.3">
      <c r="A562" s="2" t="s">
        <v>1164</v>
      </c>
      <c r="B562" s="1">
        <v>44913</v>
      </c>
      <c r="C562" s="2" t="s">
        <v>1165</v>
      </c>
      <c r="D562" s="3" t="s">
        <v>54</v>
      </c>
      <c r="E562" s="4">
        <v>19309</v>
      </c>
      <c r="F562" s="9">
        <f>Table1[[#This Row],[Interest Rate]]/100</f>
        <v>0.23</v>
      </c>
      <c r="G562" s="2">
        <v>23</v>
      </c>
      <c r="H562" s="2">
        <v>36</v>
      </c>
      <c r="I562" s="3" t="s">
        <v>17</v>
      </c>
      <c r="J562" s="3" t="s">
        <v>34</v>
      </c>
      <c r="K562" s="3" t="s">
        <v>45</v>
      </c>
      <c r="L562" s="4">
        <v>101094</v>
      </c>
      <c r="M562" s="3" t="s">
        <v>27</v>
      </c>
      <c r="N562">
        <v>0.15</v>
      </c>
      <c r="O562">
        <v>0.88</v>
      </c>
      <c r="P562" s="8">
        <f>ABS(PMT(Table1[[#This Row],[Corrected Interested Rate]]/12,Table1[[#This Row],[Term (Months)]],-Table1[[#This Row],[Loan Amount]]))</f>
        <v>747.44601352470931</v>
      </c>
      <c r="Q562" s="8">
        <f ca="1">Table1[[#This Row],[Expected Monthly Payments]]*Table1[[#This Row],[Months on Book(age Loan)]]</f>
        <v>23918.272432790698</v>
      </c>
      <c r="R562" s="4">
        <v>23750.07</v>
      </c>
      <c r="S562" s="4">
        <v>0</v>
      </c>
      <c r="T562" s="2">
        <f ca="1">DATEDIF(Table1[[#This Row],[Issue Date]],TODAY(),"m")</f>
        <v>32</v>
      </c>
      <c r="U562" s="2">
        <f>Table1[[#This Row],[Total Payments Received]]+(Table1[[#This Row],[Loan Amount]]*'What-IF Analysis'!$B$8)-Table1[[#This Row],[Loan Amount]]</f>
        <v>9493.5821676024862</v>
      </c>
    </row>
    <row r="563" spans="1:21" x14ac:dyDescent="0.3">
      <c r="A563" s="2" t="s">
        <v>1166</v>
      </c>
      <c r="B563" s="1">
        <v>44645</v>
      </c>
      <c r="C563" s="2" t="s">
        <v>1167</v>
      </c>
      <c r="D563" s="3" t="s">
        <v>48</v>
      </c>
      <c r="E563" s="4">
        <v>1619</v>
      </c>
      <c r="F563" s="9">
        <f>Table1[[#This Row],[Interest Rate]]/100</f>
        <v>0.13100000000000001</v>
      </c>
      <c r="G563" s="2">
        <v>13.1</v>
      </c>
      <c r="H563" s="2">
        <v>60</v>
      </c>
      <c r="I563" s="3" t="s">
        <v>58</v>
      </c>
      <c r="J563" s="3" t="s">
        <v>39</v>
      </c>
      <c r="K563" s="3" t="s">
        <v>45</v>
      </c>
      <c r="L563" s="4">
        <v>89174</v>
      </c>
      <c r="M563" s="3" t="s">
        <v>27</v>
      </c>
      <c r="N563">
        <v>0.47</v>
      </c>
      <c r="O563">
        <v>0.54</v>
      </c>
      <c r="P563" s="8">
        <f>ABS(PMT(Table1[[#This Row],[Corrected Interested Rate]]/12,Table1[[#This Row],[Term (Months)]],-Table1[[#This Row],[Loan Amount]]))</f>
        <v>36.920156495614386</v>
      </c>
      <c r="Q563" s="8">
        <f ca="1">Table1[[#This Row],[Expected Monthly Payments]]*Table1[[#This Row],[Months on Book(age Loan)]]</f>
        <v>1513.7264163201899</v>
      </c>
      <c r="R563" s="4">
        <v>0</v>
      </c>
      <c r="S563" s="4">
        <v>0</v>
      </c>
      <c r="T563" s="2">
        <f ca="1">DATEDIF(Table1[[#This Row],[Issue Date]],TODAY(),"m")</f>
        <v>41</v>
      </c>
      <c r="U563" s="2">
        <f>Table1[[#This Row],[Total Payments Received]]+(Table1[[#This Row],[Loan Amount]]*'What-IF Analysis'!$B$8)-Table1[[#This Row],[Loan Amount]]</f>
        <v>-1195.3624631338535</v>
      </c>
    </row>
    <row r="564" spans="1:21" x14ac:dyDescent="0.3">
      <c r="A564" s="2" t="s">
        <v>1168</v>
      </c>
      <c r="B564" s="1">
        <v>45077</v>
      </c>
      <c r="C564" s="2" t="s">
        <v>1169</v>
      </c>
      <c r="D564" s="3" t="s">
        <v>74</v>
      </c>
      <c r="E564" s="4">
        <v>18658</v>
      </c>
      <c r="F564" s="9">
        <f>Table1[[#This Row],[Interest Rate]]/100</f>
        <v>0.114</v>
      </c>
      <c r="G564" s="2">
        <v>11.4</v>
      </c>
      <c r="H564" s="2">
        <v>60</v>
      </c>
      <c r="I564" s="3" t="s">
        <v>24</v>
      </c>
      <c r="J564" s="3" t="s">
        <v>18</v>
      </c>
      <c r="K564" s="3" t="s">
        <v>35</v>
      </c>
      <c r="L564" s="4">
        <v>74739</v>
      </c>
      <c r="M564" s="3" t="s">
        <v>31</v>
      </c>
      <c r="N564">
        <v>0.41</v>
      </c>
      <c r="O564">
        <v>0.82</v>
      </c>
      <c r="P564" s="8">
        <f>ABS(PMT(Table1[[#This Row],[Corrected Interested Rate]]/12,Table1[[#This Row],[Term (Months)]],-Table1[[#This Row],[Loan Amount]]))</f>
        <v>409.40200544323216</v>
      </c>
      <c r="Q564" s="8">
        <f ca="1">Table1[[#This Row],[Expected Monthly Payments]]*Table1[[#This Row],[Months on Book(age Loan)]]</f>
        <v>11053.854146967267</v>
      </c>
      <c r="R564" s="4">
        <v>7535.32</v>
      </c>
      <c r="S564" s="4">
        <v>0</v>
      </c>
      <c r="T564" s="2">
        <f ca="1">DATEDIF(Table1[[#This Row],[Issue Date]],TODAY(),"m")</f>
        <v>27</v>
      </c>
      <c r="U564" s="2">
        <f>Table1[[#This Row],[Total Payments Received]]+(Table1[[#This Row],[Loan Amount]]*'What-IF Analysis'!$B$8)-Table1[[#This Row],[Loan Amount]]</f>
        <v>-6240.5125121380115</v>
      </c>
    </row>
    <row r="565" spans="1:21" x14ac:dyDescent="0.3">
      <c r="A565" s="2" t="s">
        <v>1170</v>
      </c>
      <c r="B565" s="1">
        <v>44684</v>
      </c>
      <c r="C565" s="2" t="s">
        <v>1171</v>
      </c>
      <c r="D565" s="3" t="s">
        <v>74</v>
      </c>
      <c r="E565" s="4">
        <v>35707</v>
      </c>
      <c r="F565" s="9">
        <f>Table1[[#This Row],[Interest Rate]]/100</f>
        <v>0.2</v>
      </c>
      <c r="G565" s="2">
        <v>20</v>
      </c>
      <c r="H565" s="2">
        <v>60</v>
      </c>
      <c r="I565" s="3" t="s">
        <v>17</v>
      </c>
      <c r="J565" s="3" t="s">
        <v>18</v>
      </c>
      <c r="K565" s="3" t="s">
        <v>35</v>
      </c>
      <c r="L565" s="4">
        <v>62954</v>
      </c>
      <c r="M565" s="3" t="s">
        <v>20</v>
      </c>
      <c r="N565">
        <v>0.43</v>
      </c>
      <c r="O565">
        <v>0.79</v>
      </c>
      <c r="P565" s="8">
        <f>ABS(PMT(Table1[[#This Row],[Corrected Interested Rate]]/12,Table1[[#This Row],[Term (Months)]],-Table1[[#This Row],[Loan Amount]]))</f>
        <v>946.01710581100838</v>
      </c>
      <c r="Q565" s="8">
        <f ca="1">Table1[[#This Row],[Expected Monthly Payments]]*Table1[[#This Row],[Months on Book(age Loan)]]</f>
        <v>37840.684232440333</v>
      </c>
      <c r="R565" s="4">
        <v>42848.4</v>
      </c>
      <c r="S565" s="4">
        <v>0</v>
      </c>
      <c r="T565" s="2">
        <f ca="1">DATEDIF(Table1[[#This Row],[Issue Date]],TODAY(),"m")</f>
        <v>40</v>
      </c>
      <c r="U565" s="2">
        <f>Table1[[#This Row],[Total Payments Received]]+(Table1[[#This Row],[Loan Amount]]*'What-IF Analysis'!$B$8)-Table1[[#This Row],[Loan Amount]]</f>
        <v>16484.714100605001</v>
      </c>
    </row>
    <row r="566" spans="1:21" x14ac:dyDescent="0.3">
      <c r="A566" s="2" t="s">
        <v>1172</v>
      </c>
      <c r="B566" s="1">
        <v>44230</v>
      </c>
      <c r="C566" s="2" t="s">
        <v>1173</v>
      </c>
      <c r="D566" s="3" t="s">
        <v>23</v>
      </c>
      <c r="E566" s="4">
        <v>21337</v>
      </c>
      <c r="F566" s="9">
        <f>Table1[[#This Row],[Interest Rate]]/100</f>
        <v>0.13300000000000001</v>
      </c>
      <c r="G566" s="2">
        <v>13.3</v>
      </c>
      <c r="H566" s="2">
        <v>36</v>
      </c>
      <c r="I566" s="3" t="s">
        <v>17</v>
      </c>
      <c r="J566" s="3" t="s">
        <v>18</v>
      </c>
      <c r="K566" s="3" t="s">
        <v>26</v>
      </c>
      <c r="L566" s="4">
        <v>142984</v>
      </c>
      <c r="M566" s="3" t="s">
        <v>31</v>
      </c>
      <c r="N566">
        <v>0.46</v>
      </c>
      <c r="O566">
        <v>0.89</v>
      </c>
      <c r="P566" s="8">
        <f>ABS(PMT(Table1[[#This Row],[Corrected Interested Rate]]/12,Table1[[#This Row],[Term (Months)]],-Table1[[#This Row],[Loan Amount]]))</f>
        <v>722.01489623691555</v>
      </c>
      <c r="Q566" s="8">
        <f ca="1">Table1[[#This Row],[Expected Monthly Payments]]*Table1[[#This Row],[Months on Book(age Loan)]]</f>
        <v>39710.819293030356</v>
      </c>
      <c r="R566" s="4">
        <v>24174.82</v>
      </c>
      <c r="S566" s="4">
        <v>0</v>
      </c>
      <c r="T566" s="2">
        <f ca="1">DATEDIF(Table1[[#This Row],[Issue Date]],TODAY(),"m")</f>
        <v>55</v>
      </c>
      <c r="U566" s="2">
        <f>Table1[[#This Row],[Total Payments Received]]+(Table1[[#This Row],[Loan Amount]]*'What-IF Analysis'!$B$8)-Table1[[#This Row],[Loan Amount]]</f>
        <v>8420.9911699277145</v>
      </c>
    </row>
    <row r="567" spans="1:21" x14ac:dyDescent="0.3">
      <c r="A567" s="2" t="s">
        <v>1174</v>
      </c>
      <c r="B567" s="1">
        <v>44291</v>
      </c>
      <c r="C567" s="2" t="s">
        <v>1175</v>
      </c>
      <c r="D567" s="3" t="s">
        <v>23</v>
      </c>
      <c r="E567" s="4">
        <v>17001</v>
      </c>
      <c r="F567" s="9">
        <f>Table1[[#This Row],[Interest Rate]]/100</f>
        <v>0.17899999999999999</v>
      </c>
      <c r="G567" s="2">
        <v>17.899999999999999</v>
      </c>
      <c r="H567" s="2">
        <v>60</v>
      </c>
      <c r="I567" s="3" t="s">
        <v>17</v>
      </c>
      <c r="J567" s="3" t="s">
        <v>82</v>
      </c>
      <c r="K567" s="3" t="s">
        <v>30</v>
      </c>
      <c r="L567" s="4">
        <v>142863</v>
      </c>
      <c r="M567" s="3" t="s">
        <v>27</v>
      </c>
      <c r="N567">
        <v>0.31</v>
      </c>
      <c r="O567">
        <v>0.61</v>
      </c>
      <c r="P567" s="8">
        <f>ABS(PMT(Table1[[#This Row],[Corrected Interested Rate]]/12,Table1[[#This Row],[Term (Months)]],-Table1[[#This Row],[Loan Amount]]))</f>
        <v>430.78934197358444</v>
      </c>
      <c r="Q567" s="8">
        <f ca="1">Table1[[#This Row],[Expected Monthly Payments]]*Table1[[#This Row],[Months on Book(age Loan)]]</f>
        <v>22831.835124599977</v>
      </c>
      <c r="R567" s="4">
        <v>20044.18</v>
      </c>
      <c r="S567" s="4">
        <v>0</v>
      </c>
      <c r="T567" s="2">
        <f ca="1">DATEDIF(Table1[[#This Row],[Issue Date]],TODAY(),"m")</f>
        <v>53</v>
      </c>
      <c r="U567" s="2">
        <f>Table1[[#This Row],[Total Payments Received]]+(Table1[[#This Row],[Loan Amount]]*'What-IF Analysis'!$B$8)-Table1[[#This Row],[Loan Amount]]</f>
        <v>7491.7666363566132</v>
      </c>
    </row>
    <row r="568" spans="1:21" x14ac:dyDescent="0.3">
      <c r="A568" s="2" t="s">
        <v>1176</v>
      </c>
      <c r="B568" s="1">
        <v>44350</v>
      </c>
      <c r="C568" s="2" t="s">
        <v>1177</v>
      </c>
      <c r="D568" s="3" t="s">
        <v>51</v>
      </c>
      <c r="E568" s="4">
        <v>1968</v>
      </c>
      <c r="F568" s="9">
        <f>Table1[[#This Row],[Interest Rate]]/100</f>
        <v>0.17899999999999999</v>
      </c>
      <c r="G568" s="2">
        <v>17.899999999999999</v>
      </c>
      <c r="H568" s="2">
        <v>36</v>
      </c>
      <c r="I568" s="3" t="s">
        <v>58</v>
      </c>
      <c r="J568" s="3" t="s">
        <v>55</v>
      </c>
      <c r="K568" s="3" t="s">
        <v>45</v>
      </c>
      <c r="L568" s="4">
        <v>139373</v>
      </c>
      <c r="M568" s="3" t="s">
        <v>20</v>
      </c>
      <c r="N568">
        <v>0.28000000000000003</v>
      </c>
      <c r="O568">
        <v>0.7</v>
      </c>
      <c r="P568" s="8">
        <f>ABS(PMT(Table1[[#This Row],[Corrected Interested Rate]]/12,Table1[[#This Row],[Term (Months)]],-Table1[[#This Row],[Loan Amount]]))</f>
        <v>71.049228802243917</v>
      </c>
      <c r="Q568" s="8">
        <f ca="1">Table1[[#This Row],[Expected Monthly Payments]]*Table1[[#This Row],[Months on Book(age Loan)]]</f>
        <v>3623.51066891444</v>
      </c>
      <c r="R568" s="4">
        <v>0</v>
      </c>
      <c r="S568" s="4">
        <v>0</v>
      </c>
      <c r="T568" s="2">
        <f ca="1">DATEDIF(Table1[[#This Row],[Issue Date]],TODAY(),"m")</f>
        <v>51</v>
      </c>
      <c r="U568" s="2">
        <f>Table1[[#This Row],[Total Payments Received]]+(Table1[[#This Row],[Loan Amount]]*'What-IF Analysis'!$B$8)-Table1[[#This Row],[Loan Amount]]</f>
        <v>-1453.0409681577662</v>
      </c>
    </row>
    <row r="569" spans="1:21" x14ac:dyDescent="0.3">
      <c r="A569" s="2" t="s">
        <v>1178</v>
      </c>
      <c r="B569" s="1">
        <v>44446</v>
      </c>
      <c r="C569" s="2" t="s">
        <v>1179</v>
      </c>
      <c r="D569" s="3" t="s">
        <v>74</v>
      </c>
      <c r="E569" s="4">
        <v>26892</v>
      </c>
      <c r="F569" s="9">
        <f>Table1[[#This Row],[Interest Rate]]/100</f>
        <v>0.22800000000000001</v>
      </c>
      <c r="G569" s="2">
        <v>22.8</v>
      </c>
      <c r="H569" s="2">
        <v>36</v>
      </c>
      <c r="I569" s="3" t="s">
        <v>17</v>
      </c>
      <c r="J569" s="3" t="s">
        <v>18</v>
      </c>
      <c r="K569" s="3" t="s">
        <v>26</v>
      </c>
      <c r="L569" s="4">
        <v>65303</v>
      </c>
      <c r="M569" s="3" t="s">
        <v>31</v>
      </c>
      <c r="N569">
        <v>0.23</v>
      </c>
      <c r="O569">
        <v>0.92</v>
      </c>
      <c r="P569" s="8">
        <f>ABS(PMT(Table1[[#This Row],[Corrected Interested Rate]]/12,Table1[[#This Row],[Term (Months)]],-Table1[[#This Row],[Loan Amount]]))</f>
        <v>1038.1806717513402</v>
      </c>
      <c r="Q569" s="8">
        <f ca="1">Table1[[#This Row],[Expected Monthly Payments]]*Table1[[#This Row],[Months on Book(age Loan)]]</f>
        <v>49832.672244064335</v>
      </c>
      <c r="R569" s="4">
        <v>33023.379999999997</v>
      </c>
      <c r="S569" s="4">
        <v>0</v>
      </c>
      <c r="T569" s="2">
        <f ca="1">DATEDIF(Table1[[#This Row],[Issue Date]],TODAY(),"m")</f>
        <v>48</v>
      </c>
      <c r="U569" s="2">
        <f>Table1[[#This Row],[Total Payments Received]]+(Table1[[#This Row],[Loan Amount]]*'What-IF Analysis'!$B$8)-Table1[[#This Row],[Loan Amount]]</f>
        <v>13168.106770478327</v>
      </c>
    </row>
    <row r="570" spans="1:21" x14ac:dyDescent="0.3">
      <c r="A570" s="2" t="s">
        <v>1180</v>
      </c>
      <c r="B570" s="1">
        <v>44870</v>
      </c>
      <c r="C570" s="2" t="s">
        <v>1181</v>
      </c>
      <c r="D570" s="3" t="s">
        <v>48</v>
      </c>
      <c r="E570" s="4">
        <v>26619</v>
      </c>
      <c r="F570" s="9">
        <f>Table1[[#This Row],[Interest Rate]]/100</f>
        <v>0.17</v>
      </c>
      <c r="G570" s="2">
        <v>17</v>
      </c>
      <c r="H570" s="2">
        <v>60</v>
      </c>
      <c r="I570" s="3" t="s">
        <v>17</v>
      </c>
      <c r="J570" s="3" t="s">
        <v>18</v>
      </c>
      <c r="K570" s="3" t="s">
        <v>35</v>
      </c>
      <c r="L570" s="4">
        <v>64700</v>
      </c>
      <c r="M570" s="3" t="s">
        <v>31</v>
      </c>
      <c r="N570">
        <v>0.34</v>
      </c>
      <c r="O570">
        <v>0.8</v>
      </c>
      <c r="P570" s="8">
        <f>ABS(PMT(Table1[[#This Row],[Corrected Interested Rate]]/12,Table1[[#This Row],[Term (Months)]],-Table1[[#This Row],[Loan Amount]]))</f>
        <v>661.55071434525382</v>
      </c>
      <c r="Q570" s="8">
        <f ca="1">Table1[[#This Row],[Expected Monthly Payments]]*Table1[[#This Row],[Months on Book(age Loan)]]</f>
        <v>22492.724287738631</v>
      </c>
      <c r="R570" s="4">
        <v>31144.23</v>
      </c>
      <c r="S570" s="4">
        <v>0</v>
      </c>
      <c r="T570" s="2">
        <f ca="1">DATEDIF(Table1[[#This Row],[Issue Date]],TODAY(),"m")</f>
        <v>34</v>
      </c>
      <c r="U570" s="2">
        <f>Table1[[#This Row],[Total Payments Received]]+(Table1[[#This Row],[Loan Amount]]*'What-IF Analysis'!$B$8)-Table1[[#This Row],[Loan Amount]]</f>
        <v>11490.521904780704</v>
      </c>
    </row>
    <row r="571" spans="1:21" x14ac:dyDescent="0.3">
      <c r="A571" s="2" t="s">
        <v>1182</v>
      </c>
      <c r="B571" s="1">
        <v>44634</v>
      </c>
      <c r="C571" s="2" t="s">
        <v>1183</v>
      </c>
      <c r="D571" s="3" t="s">
        <v>74</v>
      </c>
      <c r="E571" s="4">
        <v>1281</v>
      </c>
      <c r="F571" s="9">
        <f>Table1[[#This Row],[Interest Rate]]/100</f>
        <v>0.15</v>
      </c>
      <c r="G571" s="2">
        <v>15</v>
      </c>
      <c r="H571" s="2">
        <v>60</v>
      </c>
      <c r="I571" s="3" t="s">
        <v>17</v>
      </c>
      <c r="J571" s="3" t="s">
        <v>55</v>
      </c>
      <c r="K571" s="3" t="s">
        <v>35</v>
      </c>
      <c r="L571" s="4">
        <v>123036</v>
      </c>
      <c r="M571" s="3" t="s">
        <v>27</v>
      </c>
      <c r="N571">
        <v>0.28000000000000003</v>
      </c>
      <c r="O571">
        <v>0.67</v>
      </c>
      <c r="P571" s="8">
        <f>ABS(PMT(Table1[[#This Row],[Corrected Interested Rate]]/12,Table1[[#This Row],[Term (Months)]],-Table1[[#This Row],[Loan Amount]]))</f>
        <v>30.474900440625536</v>
      </c>
      <c r="Q571" s="8">
        <f ca="1">Table1[[#This Row],[Expected Monthly Payments]]*Table1[[#This Row],[Months on Book(age Loan)]]</f>
        <v>1279.9458185062724</v>
      </c>
      <c r="R571" s="4">
        <v>1473.15</v>
      </c>
      <c r="S571" s="4">
        <v>0</v>
      </c>
      <c r="T571" s="2">
        <f ca="1">DATEDIF(Table1[[#This Row],[Issue Date]],TODAY(),"m")</f>
        <v>42</v>
      </c>
      <c r="U571" s="2">
        <f>Table1[[#This Row],[Total Payments Received]]+(Table1[[#This Row],[Loan Amount]]*'What-IF Analysis'!$B$8)-Table1[[#This Row],[Loan Amount]]</f>
        <v>527.34436981194176</v>
      </c>
    </row>
    <row r="572" spans="1:21" x14ac:dyDescent="0.3">
      <c r="A572" s="2" t="s">
        <v>1184</v>
      </c>
      <c r="B572" s="1">
        <v>44314</v>
      </c>
      <c r="C572" s="2" t="s">
        <v>1185</v>
      </c>
      <c r="D572" s="3" t="s">
        <v>63</v>
      </c>
      <c r="E572" s="4">
        <v>28420</v>
      </c>
      <c r="F572" s="9">
        <f>Table1[[#This Row],[Interest Rate]]/100</f>
        <v>7.8E-2</v>
      </c>
      <c r="G572" s="2">
        <v>7.8</v>
      </c>
      <c r="H572" s="2">
        <v>36</v>
      </c>
      <c r="I572" s="3" t="s">
        <v>17</v>
      </c>
      <c r="J572" s="3" t="s">
        <v>39</v>
      </c>
      <c r="K572" s="3" t="s">
        <v>45</v>
      </c>
      <c r="L572" s="4">
        <v>97568</v>
      </c>
      <c r="M572" s="3" t="s">
        <v>31</v>
      </c>
      <c r="N572">
        <v>0.28000000000000003</v>
      </c>
      <c r="O572">
        <v>0.56000000000000005</v>
      </c>
      <c r="P572" s="8">
        <f>ABS(PMT(Table1[[#This Row],[Corrected Interested Rate]]/12,Table1[[#This Row],[Term (Months)]],-Table1[[#This Row],[Loan Amount]]))</f>
        <v>887.95969522693997</v>
      </c>
      <c r="Q572" s="8">
        <f ca="1">Table1[[#This Row],[Expected Monthly Payments]]*Table1[[#This Row],[Months on Book(age Loan)]]</f>
        <v>46173.904151800882</v>
      </c>
      <c r="R572" s="4">
        <v>30636.76</v>
      </c>
      <c r="S572" s="4">
        <v>0</v>
      </c>
      <c r="T572" s="2">
        <f ca="1">DATEDIF(Table1[[#This Row],[Issue Date]],TODAY(),"m")</f>
        <v>52</v>
      </c>
      <c r="U572" s="2">
        <f>Table1[[#This Row],[Total Payments Received]]+(Table1[[#This Row],[Loan Amount]]*'What-IF Analysis'!$B$8)-Table1[[#This Row],[Loan Amount]]</f>
        <v>9653.3126854452639</v>
      </c>
    </row>
    <row r="573" spans="1:21" x14ac:dyDescent="0.3">
      <c r="A573" s="2" t="s">
        <v>1186</v>
      </c>
      <c r="B573" s="1">
        <v>44967</v>
      </c>
      <c r="C573" s="2" t="s">
        <v>1187</v>
      </c>
      <c r="D573" s="3" t="s">
        <v>44</v>
      </c>
      <c r="E573" s="4">
        <v>16360</v>
      </c>
      <c r="F573" s="9">
        <f>Table1[[#This Row],[Interest Rate]]/100</f>
        <v>7.2999999999999995E-2</v>
      </c>
      <c r="G573" s="2">
        <v>7.3</v>
      </c>
      <c r="H573" s="2">
        <v>60</v>
      </c>
      <c r="I573" s="3" t="s">
        <v>17</v>
      </c>
      <c r="J573" s="3" t="s">
        <v>71</v>
      </c>
      <c r="K573" s="3" t="s">
        <v>35</v>
      </c>
      <c r="L573" s="4">
        <v>96788</v>
      </c>
      <c r="M573" s="3" t="s">
        <v>20</v>
      </c>
      <c r="N573">
        <v>0.47</v>
      </c>
      <c r="O573">
        <v>0.62</v>
      </c>
      <c r="P573" s="8">
        <f>ABS(PMT(Table1[[#This Row],[Corrected Interested Rate]]/12,Table1[[#This Row],[Term (Months)]],-Table1[[#This Row],[Loan Amount]]))</f>
        <v>326.26821396240007</v>
      </c>
      <c r="Q573" s="8">
        <f ca="1">Table1[[#This Row],[Expected Monthly Payments]]*Table1[[#This Row],[Months on Book(age Loan)]]</f>
        <v>10114.314632834403</v>
      </c>
      <c r="R573" s="4">
        <v>17554.28</v>
      </c>
      <c r="S573" s="4">
        <v>0</v>
      </c>
      <c r="T573" s="2">
        <f ca="1">DATEDIF(Table1[[#This Row],[Issue Date]],TODAY(),"m")</f>
        <v>31</v>
      </c>
      <c r="U573" s="2">
        <f>Table1[[#This Row],[Total Payments Received]]+(Table1[[#This Row],[Loan Amount]]*'What-IF Analysis'!$B$8)-Table1[[#This Row],[Loan Amount]]</f>
        <v>5475.1386183632821</v>
      </c>
    </row>
    <row r="574" spans="1:21" x14ac:dyDescent="0.3">
      <c r="A574" s="2" t="s">
        <v>1188</v>
      </c>
      <c r="B574" s="1">
        <v>44464</v>
      </c>
      <c r="C574" s="2" t="s">
        <v>1189</v>
      </c>
      <c r="D574" s="3" t="s">
        <v>74</v>
      </c>
      <c r="E574" s="4">
        <v>2058</v>
      </c>
      <c r="F574" s="9">
        <f>Table1[[#This Row],[Interest Rate]]/100</f>
        <v>8.1000000000000003E-2</v>
      </c>
      <c r="G574" s="2">
        <v>8.1</v>
      </c>
      <c r="H574" s="2">
        <v>60</v>
      </c>
      <c r="I574" s="3" t="s">
        <v>17</v>
      </c>
      <c r="J574" s="3" t="s">
        <v>18</v>
      </c>
      <c r="K574" s="3" t="s">
        <v>35</v>
      </c>
      <c r="L574" s="4">
        <v>101045</v>
      </c>
      <c r="M574" s="3" t="s">
        <v>27</v>
      </c>
      <c r="N574">
        <v>0.49</v>
      </c>
      <c r="O574">
        <v>0.76</v>
      </c>
      <c r="P574" s="8">
        <f>ABS(PMT(Table1[[#This Row],[Corrected Interested Rate]]/12,Table1[[#This Row],[Term (Months)]],-Table1[[#This Row],[Loan Amount]]))</f>
        <v>41.827381677146363</v>
      </c>
      <c r="Q574" s="8">
        <f ca="1">Table1[[#This Row],[Expected Monthly Payments]]*Table1[[#This Row],[Months on Book(age Loan)]]</f>
        <v>1965.886938825879</v>
      </c>
      <c r="R574" s="4">
        <v>2224.6999999999998</v>
      </c>
      <c r="S574" s="4">
        <v>0</v>
      </c>
      <c r="T574" s="2">
        <f ca="1">DATEDIF(Table1[[#This Row],[Issue Date]],TODAY(),"m")</f>
        <v>47</v>
      </c>
      <c r="U574" s="2">
        <f>Table1[[#This Row],[Total Payments Received]]+(Table1[[#This Row],[Loan Amount]]*'What-IF Analysis'!$B$8)-Table1[[#This Row],[Loan Amount]]</f>
        <v>705.20898756672614</v>
      </c>
    </row>
    <row r="575" spans="1:21" x14ac:dyDescent="0.3">
      <c r="A575" s="2" t="s">
        <v>1190</v>
      </c>
      <c r="B575" s="1">
        <v>45274</v>
      </c>
      <c r="C575" s="2" t="s">
        <v>1191</v>
      </c>
      <c r="D575" s="3" t="s">
        <v>16</v>
      </c>
      <c r="E575" s="4">
        <v>21677</v>
      </c>
      <c r="F575" s="9">
        <f>Table1[[#This Row],[Interest Rate]]/100</f>
        <v>8.4000000000000005E-2</v>
      </c>
      <c r="G575" s="2">
        <v>8.4</v>
      </c>
      <c r="H575" s="2">
        <v>36</v>
      </c>
      <c r="I575" s="3" t="s">
        <v>17</v>
      </c>
      <c r="J575" s="3" t="s">
        <v>55</v>
      </c>
      <c r="K575" s="3" t="s">
        <v>19</v>
      </c>
      <c r="L575" s="4">
        <v>67842</v>
      </c>
      <c r="M575" s="3" t="s">
        <v>27</v>
      </c>
      <c r="N575">
        <v>0.42</v>
      </c>
      <c r="O575">
        <v>0.82</v>
      </c>
      <c r="P575" s="8">
        <f>ABS(PMT(Table1[[#This Row],[Corrected Interested Rate]]/12,Table1[[#This Row],[Term (Months)]],-Table1[[#This Row],[Loan Amount]]))</f>
        <v>683.28551030902179</v>
      </c>
      <c r="Q575" s="8">
        <f ca="1">Table1[[#This Row],[Expected Monthly Payments]]*Table1[[#This Row],[Months on Book(age Loan)]]</f>
        <v>14348.995716489457</v>
      </c>
      <c r="R575" s="4">
        <v>23497.87</v>
      </c>
      <c r="S575" s="4">
        <v>0</v>
      </c>
      <c r="T575" s="2">
        <f ca="1">DATEDIF(Table1[[#This Row],[Issue Date]],TODAY(),"m")</f>
        <v>21</v>
      </c>
      <c r="U575" s="2">
        <f>Table1[[#This Row],[Total Payments Received]]+(Table1[[#This Row],[Loan Amount]]*'What-IF Analysis'!$B$8)-Table1[[#This Row],[Loan Amount]]</f>
        <v>7493.0076693313495</v>
      </c>
    </row>
    <row r="576" spans="1:21" x14ac:dyDescent="0.3">
      <c r="A576" s="2" t="s">
        <v>1192</v>
      </c>
      <c r="B576" s="1">
        <v>44432</v>
      </c>
      <c r="C576" s="2" t="s">
        <v>1193</v>
      </c>
      <c r="D576" s="3" t="s">
        <v>51</v>
      </c>
      <c r="E576" s="4">
        <v>11724</v>
      </c>
      <c r="F576" s="9">
        <f>Table1[[#This Row],[Interest Rate]]/100</f>
        <v>0.17800000000000002</v>
      </c>
      <c r="G576" s="2">
        <v>17.8</v>
      </c>
      <c r="H576" s="2">
        <v>60</v>
      </c>
      <c r="I576" s="3" t="s">
        <v>17</v>
      </c>
      <c r="J576" s="3" t="s">
        <v>55</v>
      </c>
      <c r="K576" s="3" t="s">
        <v>30</v>
      </c>
      <c r="L576" s="4">
        <v>43900</v>
      </c>
      <c r="M576" s="3" t="s">
        <v>20</v>
      </c>
      <c r="N576">
        <v>0.4</v>
      </c>
      <c r="O576">
        <v>0.56000000000000005</v>
      </c>
      <c r="P576" s="8">
        <f>ABS(PMT(Table1[[#This Row],[Corrected Interested Rate]]/12,Table1[[#This Row],[Term (Months)]],-Table1[[#This Row],[Loan Amount]]))</f>
        <v>296.43844824296343</v>
      </c>
      <c r="Q576" s="8">
        <f ca="1">Table1[[#This Row],[Expected Monthly Payments]]*Table1[[#This Row],[Months on Book(age Loan)]]</f>
        <v>14229.045515662245</v>
      </c>
      <c r="R576" s="4">
        <v>13810.87</v>
      </c>
      <c r="S576" s="4">
        <v>0</v>
      </c>
      <c r="T576" s="2">
        <f ca="1">DATEDIF(Table1[[#This Row],[Issue Date]],TODAY(),"m")</f>
        <v>48</v>
      </c>
      <c r="U576" s="2">
        <f>Table1[[#This Row],[Total Payments Received]]+(Table1[[#This Row],[Loan Amount]]*'What-IF Analysis'!$B$8)-Table1[[#This Row],[Loan Amount]]</f>
        <v>5154.6442323772098</v>
      </c>
    </row>
    <row r="577" spans="1:21" x14ac:dyDescent="0.3">
      <c r="A577" s="2" t="s">
        <v>1194</v>
      </c>
      <c r="B577" s="1">
        <v>44585</v>
      </c>
      <c r="C577" s="2" t="s">
        <v>1195</v>
      </c>
      <c r="D577" s="3" t="s">
        <v>54</v>
      </c>
      <c r="E577" s="4">
        <v>29404</v>
      </c>
      <c r="F577" s="9">
        <f>Table1[[#This Row],[Interest Rate]]/100</f>
        <v>0.19800000000000001</v>
      </c>
      <c r="G577" s="2">
        <v>19.8</v>
      </c>
      <c r="H577" s="2">
        <v>36</v>
      </c>
      <c r="I577" s="3" t="s">
        <v>79</v>
      </c>
      <c r="J577" s="3" t="s">
        <v>18</v>
      </c>
      <c r="K577" s="3" t="s">
        <v>35</v>
      </c>
      <c r="L577" s="4">
        <v>110059</v>
      </c>
      <c r="M577" s="3" t="s">
        <v>27</v>
      </c>
      <c r="N577">
        <v>0.37</v>
      </c>
      <c r="O577">
        <v>0.77</v>
      </c>
      <c r="P577" s="8">
        <f>ABS(PMT(Table1[[#This Row],[Corrected Interested Rate]]/12,Table1[[#This Row],[Term (Months)]],-Table1[[#This Row],[Loan Amount]]))</f>
        <v>1089.7638866671896</v>
      </c>
      <c r="Q577" s="8">
        <f ca="1">Table1[[#This Row],[Expected Monthly Payments]]*Table1[[#This Row],[Months on Book(age Loan)]]</f>
        <v>46859.84712668915</v>
      </c>
      <c r="R577" s="4">
        <v>5146.2</v>
      </c>
      <c r="S577" s="4">
        <v>7396.67</v>
      </c>
      <c r="T577" s="2">
        <f ca="1">DATEDIF(Table1[[#This Row],[Issue Date]],TODAY(),"m")</f>
        <v>43</v>
      </c>
      <c r="U577" s="2">
        <f>Table1[[#This Row],[Total Payments Received]]+(Table1[[#This Row],[Loan Amount]]*'What-IF Analysis'!$B$8)-Table1[[#This Row],[Loan Amount]]</f>
        <v>-16563.76779863362</v>
      </c>
    </row>
    <row r="578" spans="1:21" x14ac:dyDescent="0.3">
      <c r="A578" s="2" t="s">
        <v>1196</v>
      </c>
      <c r="B578" s="1">
        <v>45186</v>
      </c>
      <c r="C578" s="2" t="s">
        <v>1197</v>
      </c>
      <c r="D578" s="3" t="s">
        <v>23</v>
      </c>
      <c r="E578" s="4">
        <v>38946</v>
      </c>
      <c r="F578" s="9">
        <f>Table1[[#This Row],[Interest Rate]]/100</f>
        <v>0.156</v>
      </c>
      <c r="G578" s="2">
        <v>15.6</v>
      </c>
      <c r="H578" s="2">
        <v>36</v>
      </c>
      <c r="I578" s="3" t="s">
        <v>17</v>
      </c>
      <c r="J578" s="3" t="s">
        <v>18</v>
      </c>
      <c r="K578" s="3" t="s">
        <v>19</v>
      </c>
      <c r="L578" s="4">
        <v>31881</v>
      </c>
      <c r="M578" s="3" t="s">
        <v>31</v>
      </c>
      <c r="N578">
        <v>0.17</v>
      </c>
      <c r="O578">
        <v>0.75</v>
      </c>
      <c r="P578" s="8">
        <f>ABS(PMT(Table1[[#This Row],[Corrected Interested Rate]]/12,Table1[[#This Row],[Term (Months)]],-Table1[[#This Row],[Loan Amount]]))</f>
        <v>1361.5471565422447</v>
      </c>
      <c r="Q578" s="8">
        <f ca="1">Table1[[#This Row],[Expected Monthly Payments]]*Table1[[#This Row],[Months on Book(age Loan)]]</f>
        <v>32677.131757013871</v>
      </c>
      <c r="R578" s="4">
        <v>45021.58</v>
      </c>
      <c r="S578" s="4">
        <v>0</v>
      </c>
      <c r="T578" s="2">
        <f ca="1">DATEDIF(Table1[[#This Row],[Issue Date]],TODAY(),"m")</f>
        <v>24</v>
      </c>
      <c r="U578" s="2">
        <f>Table1[[#This Row],[Total Payments Received]]+(Table1[[#This Row],[Loan Amount]]*'What-IF Analysis'!$B$8)-Table1[[#This Row],[Loan Amount]]</f>
        <v>16266.43084051201</v>
      </c>
    </row>
    <row r="579" spans="1:21" x14ac:dyDescent="0.3">
      <c r="A579" s="2" t="s">
        <v>1198</v>
      </c>
      <c r="B579" s="1">
        <v>44959</v>
      </c>
      <c r="C579" s="2" t="s">
        <v>1199</v>
      </c>
      <c r="D579" s="3" t="s">
        <v>63</v>
      </c>
      <c r="E579" s="4">
        <v>30856</v>
      </c>
      <c r="F579" s="9">
        <f>Table1[[#This Row],[Interest Rate]]/100</f>
        <v>0.21600000000000003</v>
      </c>
      <c r="G579" s="2">
        <v>21.6</v>
      </c>
      <c r="H579" s="2">
        <v>60</v>
      </c>
      <c r="I579" s="3" t="s">
        <v>24</v>
      </c>
      <c r="J579" s="3" t="s">
        <v>25</v>
      </c>
      <c r="K579" s="3" t="s">
        <v>26</v>
      </c>
      <c r="L579" s="4">
        <v>63037</v>
      </c>
      <c r="M579" s="3" t="s">
        <v>31</v>
      </c>
      <c r="N579">
        <v>0.12</v>
      </c>
      <c r="O579">
        <v>0.73</v>
      </c>
      <c r="P579" s="8">
        <f>ABS(PMT(Table1[[#This Row],[Corrected Interested Rate]]/12,Table1[[#This Row],[Term (Months)]],-Table1[[#This Row],[Loan Amount]]))</f>
        <v>845.20651526337906</v>
      </c>
      <c r="Q579" s="8">
        <f ca="1">Table1[[#This Row],[Expected Monthly Payments]]*Table1[[#This Row],[Months on Book(age Loan)]]</f>
        <v>26201.40197316475</v>
      </c>
      <c r="R579" s="4">
        <v>7333.61</v>
      </c>
      <c r="S579" s="4">
        <v>0</v>
      </c>
      <c r="T579" s="2">
        <f ca="1">DATEDIF(Table1[[#This Row],[Issue Date]],TODAY(),"m")</f>
        <v>31</v>
      </c>
      <c r="U579" s="2">
        <f>Table1[[#This Row],[Total Payments Received]]+(Table1[[#This Row],[Loan Amount]]*'What-IF Analysis'!$B$8)-Table1[[#This Row],[Loan Amount]]</f>
        <v>-15448.418512945142</v>
      </c>
    </row>
    <row r="580" spans="1:21" x14ac:dyDescent="0.3">
      <c r="A580" s="2" t="s">
        <v>1200</v>
      </c>
      <c r="B580" s="1">
        <v>44597</v>
      </c>
      <c r="C580" s="2" t="s">
        <v>1201</v>
      </c>
      <c r="D580" s="3" t="s">
        <v>23</v>
      </c>
      <c r="E580" s="4">
        <v>10200</v>
      </c>
      <c r="F580" s="9">
        <f>Table1[[#This Row],[Interest Rate]]/100</f>
        <v>0.248</v>
      </c>
      <c r="G580" s="2">
        <v>24.8</v>
      </c>
      <c r="H580" s="2">
        <v>36</v>
      </c>
      <c r="I580" s="3" t="s">
        <v>24</v>
      </c>
      <c r="J580" s="3" t="s">
        <v>18</v>
      </c>
      <c r="K580" s="3" t="s">
        <v>35</v>
      </c>
      <c r="L580" s="4">
        <v>31630</v>
      </c>
      <c r="M580" s="3" t="s">
        <v>27</v>
      </c>
      <c r="N580">
        <v>0.38</v>
      </c>
      <c r="O580">
        <v>0.81</v>
      </c>
      <c r="P580" s="8">
        <f>ABS(PMT(Table1[[#This Row],[Corrected Interested Rate]]/12,Table1[[#This Row],[Term (Months)]],-Table1[[#This Row],[Loan Amount]]))</f>
        <v>404.47207353565062</v>
      </c>
      <c r="Q580" s="8">
        <f ca="1">Table1[[#This Row],[Expected Monthly Payments]]*Table1[[#This Row],[Months on Book(age Loan)]]</f>
        <v>17392.299162032978</v>
      </c>
      <c r="R580" s="4">
        <v>2118.66</v>
      </c>
      <c r="S580" s="4">
        <v>0</v>
      </c>
      <c r="T580" s="2">
        <f ca="1">DATEDIF(Table1[[#This Row],[Issue Date]],TODAY(),"m")</f>
        <v>43</v>
      </c>
      <c r="U580" s="2">
        <f>Table1[[#This Row],[Total Payments Received]]+(Table1[[#This Row],[Loan Amount]]*'What-IF Analysis'!$B$8)-Table1[[#This Row],[Loan Amount]]</f>
        <v>-5412.3450178908624</v>
      </c>
    </row>
    <row r="581" spans="1:21" x14ac:dyDescent="0.3">
      <c r="A581" s="2" t="s">
        <v>1202</v>
      </c>
      <c r="B581" s="1">
        <v>44820</v>
      </c>
      <c r="C581" s="2" t="s">
        <v>1203</v>
      </c>
      <c r="D581" s="3" t="s">
        <v>51</v>
      </c>
      <c r="E581" s="4">
        <v>34997</v>
      </c>
      <c r="F581" s="9">
        <f>Table1[[#This Row],[Interest Rate]]/100</f>
        <v>0.214</v>
      </c>
      <c r="G581" s="2">
        <v>21.4</v>
      </c>
      <c r="H581" s="2">
        <v>36</v>
      </c>
      <c r="I581" s="3" t="s">
        <v>24</v>
      </c>
      <c r="J581" s="3" t="s">
        <v>18</v>
      </c>
      <c r="K581" s="3" t="s">
        <v>26</v>
      </c>
      <c r="L581" s="4">
        <v>50789</v>
      </c>
      <c r="M581" s="3" t="s">
        <v>20</v>
      </c>
      <c r="N581">
        <v>0.39</v>
      </c>
      <c r="O581">
        <v>0.88</v>
      </c>
      <c r="P581" s="8">
        <f>ABS(PMT(Table1[[#This Row],[Corrected Interested Rate]]/12,Table1[[#This Row],[Term (Months)]],-Table1[[#This Row],[Loan Amount]]))</f>
        <v>1325.7127659105195</v>
      </c>
      <c r="Q581" s="8">
        <f ca="1">Table1[[#This Row],[Expected Monthly Payments]]*Table1[[#This Row],[Months on Book(age Loan)]]</f>
        <v>47725.659572778699</v>
      </c>
      <c r="R581" s="4">
        <v>15275.01</v>
      </c>
      <c r="S581" s="4">
        <v>0</v>
      </c>
      <c r="T581" s="2">
        <f ca="1">DATEDIF(Table1[[#This Row],[Issue Date]],TODAY(),"m")</f>
        <v>36</v>
      </c>
      <c r="U581" s="2">
        <f>Table1[[#This Row],[Total Payments Received]]+(Table1[[#This Row],[Loan Amount]]*'What-IF Analysis'!$B$8)-Table1[[#This Row],[Loan Amount]]</f>
        <v>-10564.458883443775</v>
      </c>
    </row>
    <row r="582" spans="1:21" x14ac:dyDescent="0.3">
      <c r="A582" s="2" t="s">
        <v>1204</v>
      </c>
      <c r="B582" s="1">
        <v>44963</v>
      </c>
      <c r="C582" s="2" t="s">
        <v>1205</v>
      </c>
      <c r="D582" s="3" t="s">
        <v>38</v>
      </c>
      <c r="E582" s="4">
        <v>26611</v>
      </c>
      <c r="F582" s="9">
        <f>Table1[[#This Row],[Interest Rate]]/100</f>
        <v>0.18899999999999997</v>
      </c>
      <c r="G582" s="2">
        <v>18.899999999999999</v>
      </c>
      <c r="H582" s="2">
        <v>60</v>
      </c>
      <c r="I582" s="3" t="s">
        <v>79</v>
      </c>
      <c r="J582" s="3" t="s">
        <v>55</v>
      </c>
      <c r="K582" s="3" t="s">
        <v>35</v>
      </c>
      <c r="L582" s="4">
        <v>118059</v>
      </c>
      <c r="M582" s="3" t="s">
        <v>31</v>
      </c>
      <c r="N582">
        <v>0.12</v>
      </c>
      <c r="O582">
        <v>0.65</v>
      </c>
      <c r="P582" s="8">
        <f>ABS(PMT(Table1[[#This Row],[Corrected Interested Rate]]/12,Table1[[#This Row],[Term (Months)]],-Table1[[#This Row],[Loan Amount]]))</f>
        <v>688.84059224668374</v>
      </c>
      <c r="Q582" s="8">
        <f ca="1">Table1[[#This Row],[Expected Monthly Payments]]*Table1[[#This Row],[Months on Book(age Loan)]]</f>
        <v>21354.058359647195</v>
      </c>
      <c r="R582" s="4">
        <v>3671.34</v>
      </c>
      <c r="S582" s="4">
        <v>13658.29</v>
      </c>
      <c r="T582" s="2">
        <f ca="1">DATEDIF(Table1[[#This Row],[Issue Date]],TODAY(),"m")</f>
        <v>31</v>
      </c>
      <c r="U582" s="2">
        <f>Table1[[#This Row],[Total Payments Received]]+(Table1[[#This Row],[Loan Amount]]*'What-IF Analysis'!$B$8)-Table1[[#This Row],[Loan Amount]]</f>
        <v>-15976.461424617031</v>
      </c>
    </row>
    <row r="583" spans="1:21" x14ac:dyDescent="0.3">
      <c r="A583" s="2" t="s">
        <v>1206</v>
      </c>
      <c r="B583" s="1">
        <v>45115</v>
      </c>
      <c r="C583" s="2" t="s">
        <v>1207</v>
      </c>
      <c r="D583" s="3" t="s">
        <v>63</v>
      </c>
      <c r="E583" s="4">
        <v>36057</v>
      </c>
      <c r="F583" s="9">
        <f>Table1[[#This Row],[Interest Rate]]/100</f>
        <v>0.156</v>
      </c>
      <c r="G583" s="2">
        <v>15.6</v>
      </c>
      <c r="H583" s="2">
        <v>60</v>
      </c>
      <c r="I583" s="3" t="s">
        <v>17</v>
      </c>
      <c r="J583" s="3" t="s">
        <v>25</v>
      </c>
      <c r="K583" s="3" t="s">
        <v>45</v>
      </c>
      <c r="L583" s="4">
        <v>113494</v>
      </c>
      <c r="M583" s="3" t="s">
        <v>20</v>
      </c>
      <c r="N583">
        <v>0.47</v>
      </c>
      <c r="O583">
        <v>0.9</v>
      </c>
      <c r="P583" s="8">
        <f>ABS(PMT(Table1[[#This Row],[Corrected Interested Rate]]/12,Table1[[#This Row],[Term (Months)]],-Table1[[#This Row],[Loan Amount]]))</f>
        <v>869.19134396613447</v>
      </c>
      <c r="Q583" s="8">
        <f ca="1">Table1[[#This Row],[Expected Monthly Payments]]*Table1[[#This Row],[Months on Book(age Loan)]]</f>
        <v>22598.974943119498</v>
      </c>
      <c r="R583" s="4">
        <v>41681.89</v>
      </c>
      <c r="S583" s="4">
        <v>0</v>
      </c>
      <c r="T583" s="2">
        <f ca="1">DATEDIF(Table1[[#This Row],[Issue Date]],TODAY(),"m")</f>
        <v>26</v>
      </c>
      <c r="U583" s="2">
        <f>Table1[[#This Row],[Total Payments Received]]+(Table1[[#This Row],[Loan Amount]]*'What-IF Analysis'!$B$8)-Table1[[#This Row],[Loan Amount]]</f>
        <v>15059.787261755802</v>
      </c>
    </row>
    <row r="584" spans="1:21" x14ac:dyDescent="0.3">
      <c r="A584" s="2" t="s">
        <v>1208</v>
      </c>
      <c r="B584" s="1">
        <v>45049</v>
      </c>
      <c r="C584" s="2" t="s">
        <v>1209</v>
      </c>
      <c r="D584" s="3" t="s">
        <v>70</v>
      </c>
      <c r="E584" s="4">
        <v>2239</v>
      </c>
      <c r="F584" s="9">
        <f>Table1[[#This Row],[Interest Rate]]/100</f>
        <v>0.14000000000000001</v>
      </c>
      <c r="G584" s="2">
        <v>14</v>
      </c>
      <c r="H584" s="2">
        <v>60</v>
      </c>
      <c r="I584" s="3" t="s">
        <v>17</v>
      </c>
      <c r="J584" s="3" t="s">
        <v>71</v>
      </c>
      <c r="K584" s="3" t="s">
        <v>19</v>
      </c>
      <c r="L584" s="4">
        <v>76151</v>
      </c>
      <c r="M584" s="3" t="s">
        <v>31</v>
      </c>
      <c r="N584">
        <v>0.14000000000000001</v>
      </c>
      <c r="O584">
        <v>0.56999999999999995</v>
      </c>
      <c r="P584" s="8">
        <f>ABS(PMT(Table1[[#This Row],[Corrected Interested Rate]]/12,Table1[[#This Row],[Term (Months)]],-Table1[[#This Row],[Loan Amount]]))</f>
        <v>52.097613651779049</v>
      </c>
      <c r="Q584" s="8">
        <f ca="1">Table1[[#This Row],[Expected Monthly Payments]]*Table1[[#This Row],[Months on Book(age Loan)]]</f>
        <v>1458.7331822498134</v>
      </c>
      <c r="R584" s="4">
        <v>2552.46</v>
      </c>
      <c r="S584" s="4">
        <v>0</v>
      </c>
      <c r="T584" s="2">
        <f ca="1">DATEDIF(Table1[[#This Row],[Issue Date]],TODAY(),"m")</f>
        <v>28</v>
      </c>
      <c r="U584" s="2">
        <f>Table1[[#This Row],[Total Payments Received]]+(Table1[[#This Row],[Loan Amount]]*'What-IF Analysis'!$B$8)-Table1[[#This Row],[Loan Amount]]</f>
        <v>899.33056519042748</v>
      </c>
    </row>
    <row r="585" spans="1:21" x14ac:dyDescent="0.3">
      <c r="A585" s="2" t="s">
        <v>1210</v>
      </c>
      <c r="B585" s="1">
        <v>44774</v>
      </c>
      <c r="C585" s="2" t="s">
        <v>1211</v>
      </c>
      <c r="D585" s="3" t="s">
        <v>63</v>
      </c>
      <c r="E585" s="4">
        <v>39138</v>
      </c>
      <c r="F585" s="9">
        <f>Table1[[#This Row],[Interest Rate]]/100</f>
        <v>6.7000000000000004E-2</v>
      </c>
      <c r="G585" s="2">
        <v>6.7</v>
      </c>
      <c r="H585" s="2">
        <v>36</v>
      </c>
      <c r="I585" s="3" t="s">
        <v>17</v>
      </c>
      <c r="J585" s="3" t="s">
        <v>25</v>
      </c>
      <c r="K585" s="3" t="s">
        <v>19</v>
      </c>
      <c r="L585" s="4">
        <v>78920</v>
      </c>
      <c r="M585" s="3" t="s">
        <v>31</v>
      </c>
      <c r="N585">
        <v>0.21</v>
      </c>
      <c r="O585">
        <v>0.57999999999999996</v>
      </c>
      <c r="P585" s="8">
        <f>ABS(PMT(Table1[[#This Row],[Corrected Interested Rate]]/12,Table1[[#This Row],[Term (Months)]],-Table1[[#This Row],[Loan Amount]]))</f>
        <v>1203.1067036010365</v>
      </c>
      <c r="Q585" s="8">
        <f ca="1">Table1[[#This Row],[Expected Monthly Payments]]*Table1[[#This Row],[Months on Book(age Loan)]]</f>
        <v>44514.948033238354</v>
      </c>
      <c r="R585" s="4">
        <v>41760.25</v>
      </c>
      <c r="S585" s="4">
        <v>0</v>
      </c>
      <c r="T585" s="2">
        <f ca="1">DATEDIF(Table1[[#This Row],[Issue Date]],TODAY(),"m")</f>
        <v>37</v>
      </c>
      <c r="U585" s="2">
        <f>Table1[[#This Row],[Total Payments Received]]+(Table1[[#This Row],[Loan Amount]]*'What-IF Analysis'!$B$8)-Table1[[#This Row],[Loan Amount]]</f>
        <v>12863.340746057591</v>
      </c>
    </row>
    <row r="586" spans="1:21" x14ac:dyDescent="0.3">
      <c r="A586" s="2" t="s">
        <v>1212</v>
      </c>
      <c r="B586" s="1">
        <v>44271</v>
      </c>
      <c r="C586" s="2" t="s">
        <v>1213</v>
      </c>
      <c r="D586" s="3" t="s">
        <v>51</v>
      </c>
      <c r="E586" s="4">
        <v>1125</v>
      </c>
      <c r="F586" s="9">
        <f>Table1[[#This Row],[Interest Rate]]/100</f>
        <v>0.13</v>
      </c>
      <c r="G586" s="2">
        <v>13</v>
      </c>
      <c r="H586" s="2">
        <v>36</v>
      </c>
      <c r="I586" s="3" t="s">
        <v>17</v>
      </c>
      <c r="J586" s="3" t="s">
        <v>71</v>
      </c>
      <c r="K586" s="3" t="s">
        <v>45</v>
      </c>
      <c r="L586" s="4">
        <v>139388</v>
      </c>
      <c r="M586" s="3" t="s">
        <v>27</v>
      </c>
      <c r="N586">
        <v>0.37</v>
      </c>
      <c r="O586">
        <v>0.62</v>
      </c>
      <c r="P586" s="8">
        <f>ABS(PMT(Table1[[#This Row],[Corrected Interested Rate]]/12,Table1[[#This Row],[Term (Months)]],-Table1[[#This Row],[Loan Amount]]))</f>
        <v>37.905696003703248</v>
      </c>
      <c r="Q586" s="8">
        <f ca="1">Table1[[#This Row],[Expected Monthly Payments]]*Table1[[#This Row],[Months on Book(age Loan)]]</f>
        <v>2046.9075841999754</v>
      </c>
      <c r="R586" s="4">
        <v>1271.25</v>
      </c>
      <c r="S586" s="4">
        <v>0</v>
      </c>
      <c r="T586" s="2">
        <f ca="1">DATEDIF(Table1[[#This Row],[Issue Date]],TODAY(),"m")</f>
        <v>54</v>
      </c>
      <c r="U586" s="2">
        <f>Table1[[#This Row],[Total Payments Received]]+(Table1[[#This Row],[Loan Amount]]*'What-IF Analysis'!$B$8)-Table1[[#This Row],[Loan Amount]]</f>
        <v>440.62444655615491</v>
      </c>
    </row>
    <row r="587" spans="1:21" x14ac:dyDescent="0.3">
      <c r="A587" s="2" t="s">
        <v>1214</v>
      </c>
      <c r="B587" s="1">
        <v>44631</v>
      </c>
      <c r="C587" s="2" t="s">
        <v>1215</v>
      </c>
      <c r="D587" s="3" t="s">
        <v>54</v>
      </c>
      <c r="E587" s="4">
        <v>24857</v>
      </c>
      <c r="F587" s="9">
        <f>Table1[[#This Row],[Interest Rate]]/100</f>
        <v>0.23199999999999998</v>
      </c>
      <c r="G587" s="2">
        <v>23.2</v>
      </c>
      <c r="H587" s="2">
        <v>60</v>
      </c>
      <c r="I587" s="3" t="s">
        <v>24</v>
      </c>
      <c r="J587" s="3" t="s">
        <v>25</v>
      </c>
      <c r="K587" s="3" t="s">
        <v>30</v>
      </c>
      <c r="L587" s="4">
        <v>97231</v>
      </c>
      <c r="M587" s="3" t="s">
        <v>27</v>
      </c>
      <c r="N587">
        <v>0.17</v>
      </c>
      <c r="O587">
        <v>0.55000000000000004</v>
      </c>
      <c r="P587" s="8">
        <f>ABS(PMT(Table1[[#This Row],[Corrected Interested Rate]]/12,Table1[[#This Row],[Term (Months)]],-Table1[[#This Row],[Loan Amount]]))</f>
        <v>703.58975111295604</v>
      </c>
      <c r="Q587" s="8">
        <f ca="1">Table1[[#This Row],[Expected Monthly Payments]]*Table1[[#This Row],[Months on Book(age Loan)]]</f>
        <v>29550.769546744152</v>
      </c>
      <c r="R587" s="4">
        <v>7569.96</v>
      </c>
      <c r="S587" s="4">
        <v>0</v>
      </c>
      <c r="T587" s="2">
        <f ca="1">DATEDIF(Table1[[#This Row],[Issue Date]],TODAY(),"m")</f>
        <v>42</v>
      </c>
      <c r="U587" s="2">
        <f>Table1[[#This Row],[Total Payments Received]]+(Table1[[#This Row],[Loan Amount]]*'What-IF Analysis'!$B$8)-Table1[[#This Row],[Loan Amount]]</f>
        <v>-10782.803895069917</v>
      </c>
    </row>
    <row r="588" spans="1:21" x14ac:dyDescent="0.3">
      <c r="A588" s="2" t="s">
        <v>1216</v>
      </c>
      <c r="B588" s="1">
        <v>44299</v>
      </c>
      <c r="C588" s="2" t="s">
        <v>1217</v>
      </c>
      <c r="D588" s="3" t="s">
        <v>63</v>
      </c>
      <c r="E588" s="4">
        <v>16398</v>
      </c>
      <c r="F588" s="9">
        <f>Table1[[#This Row],[Interest Rate]]/100</f>
        <v>0.21199999999999999</v>
      </c>
      <c r="G588" s="2">
        <v>21.2</v>
      </c>
      <c r="H588" s="2">
        <v>36</v>
      </c>
      <c r="I588" s="3" t="s">
        <v>24</v>
      </c>
      <c r="J588" s="3" t="s">
        <v>18</v>
      </c>
      <c r="K588" s="3" t="s">
        <v>19</v>
      </c>
      <c r="L588" s="4">
        <v>147946</v>
      </c>
      <c r="M588" s="3" t="s">
        <v>20</v>
      </c>
      <c r="N588">
        <v>0.12</v>
      </c>
      <c r="O588">
        <v>0.6</v>
      </c>
      <c r="P588" s="8">
        <f>ABS(PMT(Table1[[#This Row],[Corrected Interested Rate]]/12,Table1[[#This Row],[Term (Months)]],-Table1[[#This Row],[Loan Amount]]))</f>
        <v>619.48090497598844</v>
      </c>
      <c r="Q588" s="8">
        <f ca="1">Table1[[#This Row],[Expected Monthly Payments]]*Table1[[#This Row],[Months on Book(age Loan)]]</f>
        <v>32832.487963727384</v>
      </c>
      <c r="R588" s="4">
        <v>1868.19</v>
      </c>
      <c r="S588" s="4">
        <v>0</v>
      </c>
      <c r="T588" s="2">
        <f ca="1">DATEDIF(Table1[[#This Row],[Issue Date]],TODAY(),"m")</f>
        <v>53</v>
      </c>
      <c r="U588" s="2">
        <f>Table1[[#This Row],[Total Payments Received]]+(Table1[[#This Row],[Loan Amount]]*'What-IF Analysis'!$B$8)-Table1[[#This Row],[Loan Amount]]</f>
        <v>-10239.008066997485</v>
      </c>
    </row>
    <row r="589" spans="1:21" x14ac:dyDescent="0.3">
      <c r="A589" s="2" t="s">
        <v>1218</v>
      </c>
      <c r="B589" s="1">
        <v>44960</v>
      </c>
      <c r="C589" s="2" t="s">
        <v>1219</v>
      </c>
      <c r="D589" s="3" t="s">
        <v>51</v>
      </c>
      <c r="E589" s="4">
        <v>7638</v>
      </c>
      <c r="F589" s="9">
        <f>Table1[[#This Row],[Interest Rate]]/100</f>
        <v>9.3000000000000013E-2</v>
      </c>
      <c r="G589" s="2">
        <v>9.3000000000000007</v>
      </c>
      <c r="H589" s="2">
        <v>60</v>
      </c>
      <c r="I589" s="3" t="s">
        <v>79</v>
      </c>
      <c r="J589" s="3" t="s">
        <v>34</v>
      </c>
      <c r="K589" s="3" t="s">
        <v>26</v>
      </c>
      <c r="L589" s="4">
        <v>110357</v>
      </c>
      <c r="M589" s="3" t="s">
        <v>27</v>
      </c>
      <c r="N589">
        <v>0.23</v>
      </c>
      <c r="O589">
        <v>0.55000000000000004</v>
      </c>
      <c r="P589" s="8">
        <f>ABS(PMT(Table1[[#This Row],[Corrected Interested Rate]]/12,Table1[[#This Row],[Term (Months)]],-Table1[[#This Row],[Loan Amount]]))</f>
        <v>159.6667174215072</v>
      </c>
      <c r="Q589" s="8">
        <f ca="1">Table1[[#This Row],[Expected Monthly Payments]]*Table1[[#This Row],[Months on Book(age Loan)]]</f>
        <v>4949.6682400667232</v>
      </c>
      <c r="R589" s="4">
        <v>2378.77</v>
      </c>
      <c r="S589" s="4">
        <v>1767.84</v>
      </c>
      <c r="T589" s="2">
        <f ca="1">DATEDIF(Table1[[#This Row],[Issue Date]],TODAY(),"m")</f>
        <v>31</v>
      </c>
      <c r="U589" s="2">
        <f>Table1[[#This Row],[Total Payments Received]]+(Table1[[#This Row],[Loan Amount]]*'What-IF Analysis'!$B$8)-Table1[[#This Row],[Loan Amount]]</f>
        <v>-3260.6237575147452</v>
      </c>
    </row>
    <row r="590" spans="1:21" x14ac:dyDescent="0.3">
      <c r="A590" s="2" t="s">
        <v>1220</v>
      </c>
      <c r="B590" s="1">
        <v>44934</v>
      </c>
      <c r="C590" s="2" t="s">
        <v>1221</v>
      </c>
      <c r="D590" s="3" t="s">
        <v>48</v>
      </c>
      <c r="E590" s="4">
        <v>7570</v>
      </c>
      <c r="F590" s="9">
        <f>Table1[[#This Row],[Interest Rate]]/100</f>
        <v>0.14300000000000002</v>
      </c>
      <c r="G590" s="2">
        <v>14.3</v>
      </c>
      <c r="H590" s="2">
        <v>60</v>
      </c>
      <c r="I590" s="3" t="s">
        <v>17</v>
      </c>
      <c r="J590" s="3" t="s">
        <v>18</v>
      </c>
      <c r="K590" s="3" t="s">
        <v>19</v>
      </c>
      <c r="L590" s="4">
        <v>33262</v>
      </c>
      <c r="M590" s="3" t="s">
        <v>31</v>
      </c>
      <c r="N590">
        <v>0.41</v>
      </c>
      <c r="O590">
        <v>0.87</v>
      </c>
      <c r="P590" s="8">
        <f>ABS(PMT(Table1[[#This Row],[Corrected Interested Rate]]/12,Table1[[#This Row],[Term (Months)]],-Table1[[#This Row],[Loan Amount]]))</f>
        <v>177.32024291085634</v>
      </c>
      <c r="Q590" s="8">
        <f ca="1">Table1[[#This Row],[Expected Monthly Payments]]*Table1[[#This Row],[Months on Book(age Loan)]]</f>
        <v>5674.2477731474028</v>
      </c>
      <c r="R590" s="4">
        <v>8652.51</v>
      </c>
      <c r="S590" s="4">
        <v>0</v>
      </c>
      <c r="T590" s="2">
        <f ca="1">DATEDIF(Table1[[#This Row],[Issue Date]],TODAY(),"m")</f>
        <v>32</v>
      </c>
      <c r="U590" s="2">
        <f>Table1[[#This Row],[Total Payments Received]]+(Table1[[#This Row],[Loan Amount]]*'What-IF Analysis'!$B$8)-Table1[[#This Row],[Loan Amount]]</f>
        <v>3063.3229426045273</v>
      </c>
    </row>
    <row r="591" spans="1:21" x14ac:dyDescent="0.3">
      <c r="A591" s="2" t="s">
        <v>1222</v>
      </c>
      <c r="B591" s="1">
        <v>45002</v>
      </c>
      <c r="C591" s="2" t="s">
        <v>1223</v>
      </c>
      <c r="D591" s="3" t="s">
        <v>44</v>
      </c>
      <c r="E591" s="4">
        <v>4249</v>
      </c>
      <c r="F591" s="9">
        <f>Table1[[#This Row],[Interest Rate]]/100</f>
        <v>0.21299999999999999</v>
      </c>
      <c r="G591" s="2">
        <v>21.3</v>
      </c>
      <c r="H591" s="2">
        <v>36</v>
      </c>
      <c r="I591" s="3" t="s">
        <v>79</v>
      </c>
      <c r="J591" s="3" t="s">
        <v>55</v>
      </c>
      <c r="K591" s="3" t="s">
        <v>30</v>
      </c>
      <c r="L591" s="4">
        <v>96981</v>
      </c>
      <c r="M591" s="3" t="s">
        <v>31</v>
      </c>
      <c r="N591">
        <v>0.27</v>
      </c>
      <c r="O591">
        <v>0.56000000000000005</v>
      </c>
      <c r="P591" s="8">
        <f>ABS(PMT(Table1[[#This Row],[Corrected Interested Rate]]/12,Table1[[#This Row],[Term (Months)]],-Table1[[#This Row],[Loan Amount]]))</f>
        <v>160.73658633824442</v>
      </c>
      <c r="Q591" s="8">
        <f ca="1">Table1[[#This Row],[Expected Monthly Payments]]*Table1[[#This Row],[Months on Book(age Loan)]]</f>
        <v>4822.097590147333</v>
      </c>
      <c r="R591" s="4">
        <v>1578.6</v>
      </c>
      <c r="S591" s="4">
        <v>1006.52</v>
      </c>
      <c r="T591" s="2">
        <f ca="1">DATEDIF(Table1[[#This Row],[Issue Date]],TODAY(),"m")</f>
        <v>30</v>
      </c>
      <c r="U591" s="2">
        <f>Table1[[#This Row],[Total Payments Received]]+(Table1[[#This Row],[Loan Amount]]*'What-IF Analysis'!$B$8)-Table1[[#This Row],[Loan Amount]]</f>
        <v>-1558.5804236292424</v>
      </c>
    </row>
    <row r="592" spans="1:21" x14ac:dyDescent="0.3">
      <c r="A592" s="2" t="s">
        <v>1224</v>
      </c>
      <c r="B592" s="1">
        <v>44294</v>
      </c>
      <c r="C592" s="2" t="s">
        <v>1225</v>
      </c>
      <c r="D592" s="3" t="s">
        <v>74</v>
      </c>
      <c r="E592" s="4">
        <v>10110</v>
      </c>
      <c r="F592" s="9">
        <f>Table1[[#This Row],[Interest Rate]]/100</f>
        <v>6.3E-2</v>
      </c>
      <c r="G592" s="2">
        <v>6.3</v>
      </c>
      <c r="H592" s="2">
        <v>60</v>
      </c>
      <c r="I592" s="3" t="s">
        <v>17</v>
      </c>
      <c r="J592" s="3" t="s">
        <v>25</v>
      </c>
      <c r="K592" s="3" t="s">
        <v>26</v>
      </c>
      <c r="L592" s="4">
        <v>111972</v>
      </c>
      <c r="M592" s="3" t="s">
        <v>20</v>
      </c>
      <c r="N592">
        <v>0.36</v>
      </c>
      <c r="O592">
        <v>0.84</v>
      </c>
      <c r="P592" s="8">
        <f>ABS(PMT(Table1[[#This Row],[Corrected Interested Rate]]/12,Table1[[#This Row],[Term (Months)]],-Table1[[#This Row],[Loan Amount]]))</f>
        <v>196.86803549332831</v>
      </c>
      <c r="Q592" s="8">
        <f ca="1">Table1[[#This Row],[Expected Monthly Payments]]*Table1[[#This Row],[Months on Book(age Loan)]]</f>
        <v>10434.0058811464</v>
      </c>
      <c r="R592" s="4">
        <v>10746.93</v>
      </c>
      <c r="S592" s="4">
        <v>0</v>
      </c>
      <c r="T592" s="2">
        <f ca="1">DATEDIF(Table1[[#This Row],[Issue Date]],TODAY(),"m")</f>
        <v>53</v>
      </c>
      <c r="U592" s="2">
        <f>Table1[[#This Row],[Total Payments Received]]+(Table1[[#This Row],[Loan Amount]]*'What-IF Analysis'!$B$8)-Table1[[#This Row],[Loan Amount]]</f>
        <v>3282.375026384645</v>
      </c>
    </row>
    <row r="593" spans="1:21" x14ac:dyDescent="0.3">
      <c r="A593" s="2" t="s">
        <v>1226</v>
      </c>
      <c r="B593" s="1">
        <v>44994</v>
      </c>
      <c r="C593" s="2" t="s">
        <v>1227</v>
      </c>
      <c r="D593" s="3" t="s">
        <v>48</v>
      </c>
      <c r="E593" s="4">
        <v>14605</v>
      </c>
      <c r="F593" s="9">
        <f>Table1[[#This Row],[Interest Rate]]/100</f>
        <v>0.127</v>
      </c>
      <c r="G593" s="2">
        <v>12.7</v>
      </c>
      <c r="H593" s="2">
        <v>36</v>
      </c>
      <c r="I593" s="3" t="s">
        <v>17</v>
      </c>
      <c r="J593" s="3" t="s">
        <v>55</v>
      </c>
      <c r="K593" s="3" t="s">
        <v>26</v>
      </c>
      <c r="L593" s="4">
        <v>105485</v>
      </c>
      <c r="M593" s="3" t="s">
        <v>20</v>
      </c>
      <c r="N593">
        <v>0.33</v>
      </c>
      <c r="O593">
        <v>0.52</v>
      </c>
      <c r="P593" s="8">
        <f>ABS(PMT(Table1[[#This Row],[Corrected Interested Rate]]/12,Table1[[#This Row],[Term (Months)]],-Table1[[#This Row],[Loan Amount]]))</f>
        <v>489.99241867211481</v>
      </c>
      <c r="Q593" s="8">
        <f ca="1">Table1[[#This Row],[Expected Monthly Payments]]*Table1[[#This Row],[Months on Book(age Loan)]]</f>
        <v>14699.772560163445</v>
      </c>
      <c r="R593" s="4">
        <v>16459.84</v>
      </c>
      <c r="S593" s="4">
        <v>0</v>
      </c>
      <c r="T593" s="2">
        <f ca="1">DATEDIF(Table1[[#This Row],[Issue Date]],TODAY(),"m")</f>
        <v>30</v>
      </c>
      <c r="U593" s="2">
        <f>Table1[[#This Row],[Total Payments Received]]+(Table1[[#This Row],[Loan Amount]]*'What-IF Analysis'!$B$8)-Table1[[#This Row],[Loan Amount]]</f>
        <v>5676.4744817356841</v>
      </c>
    </row>
    <row r="594" spans="1:21" x14ac:dyDescent="0.3">
      <c r="A594" s="2" t="s">
        <v>1228</v>
      </c>
      <c r="B594" s="1">
        <v>45055</v>
      </c>
      <c r="C594" s="2" t="s">
        <v>1229</v>
      </c>
      <c r="D594" s="3" t="s">
        <v>51</v>
      </c>
      <c r="E594" s="4">
        <v>13115</v>
      </c>
      <c r="F594" s="9">
        <f>Table1[[#This Row],[Interest Rate]]/100</f>
        <v>0.22</v>
      </c>
      <c r="G594" s="2">
        <v>22</v>
      </c>
      <c r="H594" s="2">
        <v>36</v>
      </c>
      <c r="I594" s="3" t="s">
        <v>17</v>
      </c>
      <c r="J594" s="3" t="s">
        <v>34</v>
      </c>
      <c r="K594" s="3" t="s">
        <v>45</v>
      </c>
      <c r="L594" s="4">
        <v>84722</v>
      </c>
      <c r="M594" s="3" t="s">
        <v>31</v>
      </c>
      <c r="N594">
        <v>0.11</v>
      </c>
      <c r="O594">
        <v>0.93</v>
      </c>
      <c r="P594" s="8">
        <f>ABS(PMT(Table1[[#This Row],[Corrected Interested Rate]]/12,Table1[[#This Row],[Term (Months)]],-Table1[[#This Row],[Loan Amount]]))</f>
        <v>500.86779343090603</v>
      </c>
      <c r="Q594" s="8">
        <f ca="1">Table1[[#This Row],[Expected Monthly Payments]]*Table1[[#This Row],[Months on Book(age Loan)]]</f>
        <v>14024.298216065368</v>
      </c>
      <c r="R594" s="4">
        <v>16000.3</v>
      </c>
      <c r="S594" s="4">
        <v>0</v>
      </c>
      <c r="T594" s="2">
        <f ca="1">DATEDIF(Table1[[#This Row],[Issue Date]],TODAY(),"m")</f>
        <v>28</v>
      </c>
      <c r="U594" s="2">
        <f>Table1[[#This Row],[Total Payments Received]]+(Table1[[#This Row],[Loan Amount]]*'What-IF Analysis'!$B$8)-Table1[[#This Row],[Loan Amount]]</f>
        <v>6317.0518814079733</v>
      </c>
    </row>
    <row r="595" spans="1:21" x14ac:dyDescent="0.3">
      <c r="A595" s="2" t="s">
        <v>1230</v>
      </c>
      <c r="B595" s="1">
        <v>44631</v>
      </c>
      <c r="C595" s="2" t="s">
        <v>1231</v>
      </c>
      <c r="D595" s="3" t="s">
        <v>16</v>
      </c>
      <c r="E595" s="4">
        <v>23911</v>
      </c>
      <c r="F595" s="9">
        <f>Table1[[#This Row],[Interest Rate]]/100</f>
        <v>0.13100000000000001</v>
      </c>
      <c r="G595" s="2">
        <v>13.1</v>
      </c>
      <c r="H595" s="2">
        <v>60</v>
      </c>
      <c r="I595" s="3" t="s">
        <v>24</v>
      </c>
      <c r="J595" s="3" t="s">
        <v>71</v>
      </c>
      <c r="K595" s="3" t="s">
        <v>35</v>
      </c>
      <c r="L595" s="4">
        <v>119499</v>
      </c>
      <c r="M595" s="3" t="s">
        <v>27</v>
      </c>
      <c r="N595">
        <v>0.5</v>
      </c>
      <c r="O595">
        <v>0.82</v>
      </c>
      <c r="P595" s="8">
        <f>ABS(PMT(Table1[[#This Row],[Corrected Interested Rate]]/12,Table1[[#This Row],[Term (Months)]],-Table1[[#This Row],[Loan Amount]]))</f>
        <v>545.27354043646426</v>
      </c>
      <c r="Q595" s="8">
        <f ca="1">Table1[[#This Row],[Expected Monthly Payments]]*Table1[[#This Row],[Months on Book(age Loan)]]</f>
        <v>22901.488698331497</v>
      </c>
      <c r="R595" s="4">
        <v>5871.91</v>
      </c>
      <c r="S595" s="4">
        <v>0</v>
      </c>
      <c r="T595" s="2">
        <f ca="1">DATEDIF(Table1[[#This Row],[Issue Date]],TODAY(),"m")</f>
        <v>42</v>
      </c>
      <c r="U595" s="2">
        <f>Table1[[#This Row],[Total Payments Received]]+(Table1[[#This Row],[Loan Amount]]*'What-IF Analysis'!$B$8)-Table1[[#This Row],[Loan Amount]]</f>
        <v>-11782.390096351804</v>
      </c>
    </row>
    <row r="596" spans="1:21" x14ac:dyDescent="0.3">
      <c r="A596" s="2" t="s">
        <v>1232</v>
      </c>
      <c r="B596" s="1">
        <v>44643</v>
      </c>
      <c r="C596" s="2" t="s">
        <v>1233</v>
      </c>
      <c r="D596" s="3" t="s">
        <v>38</v>
      </c>
      <c r="E596" s="4">
        <v>39525</v>
      </c>
      <c r="F596" s="9">
        <f>Table1[[#This Row],[Interest Rate]]/100</f>
        <v>6.6000000000000003E-2</v>
      </c>
      <c r="G596" s="2">
        <v>6.6</v>
      </c>
      <c r="H596" s="2">
        <v>36</v>
      </c>
      <c r="I596" s="3" t="s">
        <v>17</v>
      </c>
      <c r="J596" s="3" t="s">
        <v>82</v>
      </c>
      <c r="K596" s="3" t="s">
        <v>45</v>
      </c>
      <c r="L596" s="4">
        <v>80818</v>
      </c>
      <c r="M596" s="3" t="s">
        <v>27</v>
      </c>
      <c r="N596">
        <v>0.12</v>
      </c>
      <c r="O596">
        <v>0.5</v>
      </c>
      <c r="P596" s="8">
        <f>ABS(PMT(Table1[[#This Row],[Corrected Interested Rate]]/12,Table1[[#This Row],[Term (Months)]],-Table1[[#This Row],[Loan Amount]]))</f>
        <v>1213.2016709225923</v>
      </c>
      <c r="Q596" s="8">
        <f ca="1">Table1[[#This Row],[Expected Monthly Payments]]*Table1[[#This Row],[Months on Book(age Loan)]]</f>
        <v>49741.26850782628</v>
      </c>
      <c r="R596" s="4">
        <v>42133.65</v>
      </c>
      <c r="S596" s="4">
        <v>0</v>
      </c>
      <c r="T596" s="2">
        <f ca="1">DATEDIF(Table1[[#This Row],[Issue Date]],TODAY(),"m")</f>
        <v>41</v>
      </c>
      <c r="U596" s="2">
        <f>Table1[[#This Row],[Total Payments Received]]+(Table1[[#This Row],[Loan Amount]]*'What-IF Analysis'!$B$8)-Table1[[#This Row],[Loan Amount]]</f>
        <v>12951.005555672913</v>
      </c>
    </row>
    <row r="597" spans="1:21" x14ac:dyDescent="0.3">
      <c r="A597" s="2" t="s">
        <v>1234</v>
      </c>
      <c r="B597" s="1">
        <v>44445</v>
      </c>
      <c r="C597" s="2" t="s">
        <v>1235</v>
      </c>
      <c r="D597" s="3" t="s">
        <v>74</v>
      </c>
      <c r="E597" s="4">
        <v>33556</v>
      </c>
      <c r="F597" s="9">
        <f>Table1[[#This Row],[Interest Rate]]/100</f>
        <v>0.159</v>
      </c>
      <c r="G597" s="2">
        <v>15.9</v>
      </c>
      <c r="H597" s="2">
        <v>60</v>
      </c>
      <c r="I597" s="3" t="s">
        <v>79</v>
      </c>
      <c r="J597" s="3" t="s">
        <v>82</v>
      </c>
      <c r="K597" s="3" t="s">
        <v>35</v>
      </c>
      <c r="L597" s="4">
        <v>59932</v>
      </c>
      <c r="M597" s="3" t="s">
        <v>20</v>
      </c>
      <c r="N597">
        <v>0.49</v>
      </c>
      <c r="O597">
        <v>0.84</v>
      </c>
      <c r="P597" s="8">
        <f>ABS(PMT(Table1[[#This Row],[Corrected Interested Rate]]/12,Table1[[#This Row],[Term (Months)]],-Table1[[#This Row],[Loan Amount]]))</f>
        <v>814.23485830628704</v>
      </c>
      <c r="Q597" s="8">
        <f ca="1">Table1[[#This Row],[Expected Monthly Payments]]*Table1[[#This Row],[Months on Book(age Loan)]]</f>
        <v>39083.273198701776</v>
      </c>
      <c r="R597" s="4">
        <v>8269.1299999999992</v>
      </c>
      <c r="S597" s="4">
        <v>9226.86</v>
      </c>
      <c r="T597" s="2">
        <f ca="1">DATEDIF(Table1[[#This Row],[Issue Date]],TODAY(),"m")</f>
        <v>48</v>
      </c>
      <c r="U597" s="2">
        <f>Table1[[#This Row],[Total Payments Received]]+(Table1[[#This Row],[Loan Amount]]*'What-IF Analysis'!$B$8)-Table1[[#This Row],[Loan Amount]]</f>
        <v>-16506.399841210368</v>
      </c>
    </row>
    <row r="598" spans="1:21" x14ac:dyDescent="0.3">
      <c r="A598" s="2" t="s">
        <v>1236</v>
      </c>
      <c r="B598" s="1">
        <v>44362</v>
      </c>
      <c r="C598" s="2" t="s">
        <v>1237</v>
      </c>
      <c r="D598" s="3" t="s">
        <v>16</v>
      </c>
      <c r="E598" s="4">
        <v>13595</v>
      </c>
      <c r="F598" s="9">
        <f>Table1[[#This Row],[Interest Rate]]/100</f>
        <v>0.222</v>
      </c>
      <c r="G598" s="2">
        <v>22.2</v>
      </c>
      <c r="H598" s="2">
        <v>36</v>
      </c>
      <c r="I598" s="3" t="s">
        <v>79</v>
      </c>
      <c r="J598" s="3" t="s">
        <v>39</v>
      </c>
      <c r="K598" s="3" t="s">
        <v>45</v>
      </c>
      <c r="L598" s="4">
        <v>36901</v>
      </c>
      <c r="M598" s="3" t="s">
        <v>20</v>
      </c>
      <c r="N598">
        <v>0.32</v>
      </c>
      <c r="O598">
        <v>0.73</v>
      </c>
      <c r="P598" s="8">
        <f>ABS(PMT(Table1[[#This Row],[Corrected Interested Rate]]/12,Table1[[#This Row],[Term (Months)]],-Table1[[#This Row],[Loan Amount]]))</f>
        <v>520.6068875697282</v>
      </c>
      <c r="Q598" s="8">
        <f ca="1">Table1[[#This Row],[Expected Monthly Payments]]*Table1[[#This Row],[Months on Book(age Loan)]]</f>
        <v>26550.951266056138</v>
      </c>
      <c r="R598" s="4">
        <v>5141.99</v>
      </c>
      <c r="S598" s="4">
        <v>2205.12</v>
      </c>
      <c r="T598" s="2">
        <f ca="1">DATEDIF(Table1[[#This Row],[Issue Date]],TODAY(),"m")</f>
        <v>51</v>
      </c>
      <c r="U598" s="2">
        <f>Table1[[#This Row],[Total Payments Received]]+(Table1[[#This Row],[Loan Amount]]*'What-IF Analysis'!$B$8)-Table1[[#This Row],[Loan Amount]]</f>
        <v>-4895.6583547280661</v>
      </c>
    </row>
    <row r="599" spans="1:21" x14ac:dyDescent="0.3">
      <c r="A599" s="2" t="s">
        <v>1238</v>
      </c>
      <c r="B599" s="1">
        <v>45180</v>
      </c>
      <c r="C599" s="2" t="s">
        <v>1239</v>
      </c>
      <c r="D599" s="3" t="s">
        <v>54</v>
      </c>
      <c r="E599" s="4">
        <v>2969</v>
      </c>
      <c r="F599" s="9">
        <f>Table1[[#This Row],[Interest Rate]]/100</f>
        <v>0.16800000000000001</v>
      </c>
      <c r="G599" s="2">
        <v>16.8</v>
      </c>
      <c r="H599" s="2">
        <v>36</v>
      </c>
      <c r="I599" s="3" t="s">
        <v>79</v>
      </c>
      <c r="J599" s="3" t="s">
        <v>34</v>
      </c>
      <c r="K599" s="3" t="s">
        <v>35</v>
      </c>
      <c r="L599" s="4">
        <v>147473</v>
      </c>
      <c r="M599" s="3" t="s">
        <v>31</v>
      </c>
      <c r="N599">
        <v>0.49</v>
      </c>
      <c r="O599">
        <v>0.85</v>
      </c>
      <c r="P599" s="8">
        <f>ABS(PMT(Table1[[#This Row],[Corrected Interested Rate]]/12,Table1[[#This Row],[Term (Months)]],-Table1[[#This Row],[Loan Amount]]))</f>
        <v>105.55765926055338</v>
      </c>
      <c r="Q599" s="8">
        <f ca="1">Table1[[#This Row],[Expected Monthly Payments]]*Table1[[#This Row],[Months on Book(age Loan)]]</f>
        <v>2533.3838222532813</v>
      </c>
      <c r="R599" s="4">
        <v>760.95</v>
      </c>
      <c r="S599" s="4">
        <v>303.63</v>
      </c>
      <c r="T599" s="2">
        <f ca="1">DATEDIF(Table1[[#This Row],[Issue Date]],TODAY(),"m")</f>
        <v>24</v>
      </c>
      <c r="U599" s="2">
        <f>Table1[[#This Row],[Total Payments Received]]+(Table1[[#This Row],[Loan Amount]]*'What-IF Analysis'!$B$8)-Table1[[#This Row],[Loan Amount]]</f>
        <v>-1431.1631272664677</v>
      </c>
    </row>
    <row r="600" spans="1:21" x14ac:dyDescent="0.3">
      <c r="A600" s="2" t="s">
        <v>1240</v>
      </c>
      <c r="B600" s="1">
        <v>45216</v>
      </c>
      <c r="C600" s="2" t="s">
        <v>1241</v>
      </c>
      <c r="D600" s="3" t="s">
        <v>23</v>
      </c>
      <c r="E600" s="4">
        <v>18275</v>
      </c>
      <c r="F600" s="9">
        <f>Table1[[#This Row],[Interest Rate]]/100</f>
        <v>9.5000000000000001E-2</v>
      </c>
      <c r="G600" s="2">
        <v>9.5</v>
      </c>
      <c r="H600" s="2">
        <v>36</v>
      </c>
      <c r="I600" s="3" t="s">
        <v>17</v>
      </c>
      <c r="J600" s="3" t="s">
        <v>34</v>
      </c>
      <c r="K600" s="3" t="s">
        <v>19</v>
      </c>
      <c r="L600" s="4">
        <v>129023</v>
      </c>
      <c r="M600" s="3" t="s">
        <v>31</v>
      </c>
      <c r="N600">
        <v>0.15</v>
      </c>
      <c r="O600">
        <v>0.74</v>
      </c>
      <c r="P600" s="8">
        <f>ABS(PMT(Table1[[#This Row],[Corrected Interested Rate]]/12,Table1[[#This Row],[Term (Months)]],-Table1[[#This Row],[Loan Amount]]))</f>
        <v>585.40215651278538</v>
      </c>
      <c r="Q600" s="8">
        <f ca="1">Table1[[#This Row],[Expected Monthly Payments]]*Table1[[#This Row],[Months on Book(age Loan)]]</f>
        <v>13464.249599794064</v>
      </c>
      <c r="R600" s="4">
        <v>20011.12</v>
      </c>
      <c r="S600" s="4">
        <v>0</v>
      </c>
      <c r="T600" s="2">
        <f ca="1">DATEDIF(Table1[[#This Row],[Issue Date]],TODAY(),"m")</f>
        <v>23</v>
      </c>
      <c r="U600" s="2">
        <f>Table1[[#This Row],[Total Payments Received]]+(Table1[[#This Row],[Loan Amount]]*'What-IF Analysis'!$B$8)-Table1[[#This Row],[Loan Amount]]</f>
        <v>6518.0693429455387</v>
      </c>
    </row>
    <row r="601" spans="1:21" x14ac:dyDescent="0.3">
      <c r="A601" s="2" t="s">
        <v>1242</v>
      </c>
      <c r="B601" s="1">
        <v>44738</v>
      </c>
      <c r="C601" s="2" t="s">
        <v>1243</v>
      </c>
      <c r="D601" s="3" t="s">
        <v>70</v>
      </c>
      <c r="E601" s="4">
        <v>5470</v>
      </c>
      <c r="F601" s="9">
        <f>Table1[[#This Row],[Interest Rate]]/100</f>
        <v>0.127</v>
      </c>
      <c r="G601" s="2">
        <v>12.7</v>
      </c>
      <c r="H601" s="2">
        <v>60</v>
      </c>
      <c r="I601" s="3" t="s">
        <v>79</v>
      </c>
      <c r="J601" s="3" t="s">
        <v>25</v>
      </c>
      <c r="K601" s="3" t="s">
        <v>26</v>
      </c>
      <c r="L601" s="4">
        <v>38597</v>
      </c>
      <c r="M601" s="3" t="s">
        <v>20</v>
      </c>
      <c r="N601">
        <v>0.3</v>
      </c>
      <c r="O601">
        <v>0.79</v>
      </c>
      <c r="P601" s="8">
        <f>ABS(PMT(Table1[[#This Row],[Corrected Interested Rate]]/12,Table1[[#This Row],[Term (Months)]],-Table1[[#This Row],[Loan Amount]]))</f>
        <v>123.62087962739317</v>
      </c>
      <c r="Q601" s="8">
        <f ca="1">Table1[[#This Row],[Expected Monthly Payments]]*Table1[[#This Row],[Months on Book(age Loan)]]</f>
        <v>4697.5934258409407</v>
      </c>
      <c r="R601" s="4">
        <v>1347.15</v>
      </c>
      <c r="S601" s="4">
        <v>2258.6</v>
      </c>
      <c r="T601" s="2">
        <f ca="1">DATEDIF(Table1[[#This Row],[Issue Date]],TODAY(),"m")</f>
        <v>38</v>
      </c>
      <c r="U601" s="2">
        <f>Table1[[#This Row],[Total Payments Received]]+(Table1[[#This Row],[Loan Amount]]*'What-IF Analysis'!$B$8)-Table1[[#This Row],[Loan Amount]]</f>
        <v>-2691.5360243002956</v>
      </c>
    </row>
    <row r="602" spans="1:21" x14ac:dyDescent="0.3">
      <c r="A602" s="2" t="s">
        <v>1244</v>
      </c>
      <c r="B602" s="1">
        <v>44955</v>
      </c>
      <c r="C602" s="2" t="s">
        <v>1245</v>
      </c>
      <c r="D602" s="3" t="s">
        <v>74</v>
      </c>
      <c r="E602" s="4">
        <v>11225</v>
      </c>
      <c r="F602" s="9">
        <f>Table1[[#This Row],[Interest Rate]]/100</f>
        <v>0.14000000000000001</v>
      </c>
      <c r="G602" s="2">
        <v>14</v>
      </c>
      <c r="H602" s="2">
        <v>36</v>
      </c>
      <c r="I602" s="3" t="s">
        <v>24</v>
      </c>
      <c r="J602" s="3" t="s">
        <v>55</v>
      </c>
      <c r="K602" s="3" t="s">
        <v>35</v>
      </c>
      <c r="L602" s="4">
        <v>93909</v>
      </c>
      <c r="M602" s="3" t="s">
        <v>31</v>
      </c>
      <c r="N602">
        <v>0.17</v>
      </c>
      <c r="O602">
        <v>0.85</v>
      </c>
      <c r="P602" s="8">
        <f>ABS(PMT(Table1[[#This Row],[Corrected Interested Rate]]/12,Table1[[#This Row],[Term (Months)]],-Table1[[#This Row],[Loan Amount]]))</f>
        <v>383.64389403383757</v>
      </c>
      <c r="Q602" s="8">
        <f ca="1">Table1[[#This Row],[Expected Monthly Payments]]*Table1[[#This Row],[Months on Book(age Loan)]]</f>
        <v>11892.960715048965</v>
      </c>
      <c r="R602" s="4">
        <v>3482.53</v>
      </c>
      <c r="S602" s="4">
        <v>0</v>
      </c>
      <c r="T602" s="2">
        <f ca="1">DATEDIF(Table1[[#This Row],[Issue Date]],TODAY(),"m")</f>
        <v>31</v>
      </c>
      <c r="U602" s="2">
        <f>Table1[[#This Row],[Total Payments Received]]+(Table1[[#This Row],[Loan Amount]]*'What-IF Analysis'!$B$8)-Table1[[#This Row],[Loan Amount]]</f>
        <v>-4805.2671888063651</v>
      </c>
    </row>
    <row r="603" spans="1:21" x14ac:dyDescent="0.3">
      <c r="A603" s="2" t="s">
        <v>1246</v>
      </c>
      <c r="B603" s="1">
        <v>44277</v>
      </c>
      <c r="C603" s="2" t="s">
        <v>1247</v>
      </c>
      <c r="D603" s="3" t="s">
        <v>48</v>
      </c>
      <c r="E603" s="4">
        <v>24196</v>
      </c>
      <c r="F603" s="9">
        <f>Table1[[#This Row],[Interest Rate]]/100</f>
        <v>0.16600000000000001</v>
      </c>
      <c r="G603" s="2">
        <v>16.600000000000001</v>
      </c>
      <c r="H603" s="2">
        <v>60</v>
      </c>
      <c r="I603" s="3" t="s">
        <v>17</v>
      </c>
      <c r="J603" s="3" t="s">
        <v>18</v>
      </c>
      <c r="K603" s="3" t="s">
        <v>19</v>
      </c>
      <c r="L603" s="4">
        <v>102391</v>
      </c>
      <c r="M603" s="3" t="s">
        <v>20</v>
      </c>
      <c r="N603">
        <v>0.12</v>
      </c>
      <c r="O603">
        <v>0.68</v>
      </c>
      <c r="P603" s="8">
        <f>ABS(PMT(Table1[[#This Row],[Corrected Interested Rate]]/12,Table1[[#This Row],[Term (Months)]],-Table1[[#This Row],[Loan Amount]]))</f>
        <v>596.14116922063363</v>
      </c>
      <c r="Q603" s="8">
        <f ca="1">Table1[[#This Row],[Expected Monthly Payments]]*Table1[[#This Row],[Months on Book(age Loan)]]</f>
        <v>31595.481968693581</v>
      </c>
      <c r="R603" s="4">
        <v>28212.54</v>
      </c>
      <c r="S603" s="4">
        <v>0</v>
      </c>
      <c r="T603" s="2">
        <f ca="1">DATEDIF(Table1[[#This Row],[Issue Date]],TODAY(),"m")</f>
        <v>53</v>
      </c>
      <c r="U603" s="2">
        <f>Table1[[#This Row],[Total Payments Received]]+(Table1[[#This Row],[Loan Amount]]*'What-IF Analysis'!$B$8)-Table1[[#This Row],[Loan Amount]]</f>
        <v>10347.814763442424</v>
      </c>
    </row>
    <row r="604" spans="1:21" x14ac:dyDescent="0.3">
      <c r="A604" s="2" t="s">
        <v>1248</v>
      </c>
      <c r="B604" s="1">
        <v>44329</v>
      </c>
      <c r="C604" s="2" t="s">
        <v>1249</v>
      </c>
      <c r="D604" s="3" t="s">
        <v>38</v>
      </c>
      <c r="E604" s="4">
        <v>14669</v>
      </c>
      <c r="F604" s="9">
        <f>Table1[[#This Row],[Interest Rate]]/100</f>
        <v>0.20199999999999999</v>
      </c>
      <c r="G604" s="2">
        <v>20.2</v>
      </c>
      <c r="H604" s="2">
        <v>36</v>
      </c>
      <c r="I604" s="3" t="s">
        <v>17</v>
      </c>
      <c r="J604" s="3" t="s">
        <v>25</v>
      </c>
      <c r="K604" s="3" t="s">
        <v>30</v>
      </c>
      <c r="L604" s="4">
        <v>114214</v>
      </c>
      <c r="M604" s="3" t="s">
        <v>20</v>
      </c>
      <c r="N604">
        <v>0.35</v>
      </c>
      <c r="O604">
        <v>0.5</v>
      </c>
      <c r="P604" s="8">
        <f>ABS(PMT(Table1[[#This Row],[Corrected Interested Rate]]/12,Table1[[#This Row],[Term (Months)]],-Table1[[#This Row],[Loan Amount]]))</f>
        <v>546.64860373882368</v>
      </c>
      <c r="Q604" s="8">
        <f ca="1">Table1[[#This Row],[Expected Monthly Payments]]*Table1[[#This Row],[Months on Book(age Loan)]]</f>
        <v>28425.727394418831</v>
      </c>
      <c r="R604" s="4">
        <v>17632.14</v>
      </c>
      <c r="S604" s="4">
        <v>0</v>
      </c>
      <c r="T604" s="2">
        <f ca="1">DATEDIF(Table1[[#This Row],[Issue Date]],TODAY(),"m")</f>
        <v>52</v>
      </c>
      <c r="U604" s="2">
        <f>Table1[[#This Row],[Total Payments Received]]+(Table1[[#This Row],[Loan Amount]]*'What-IF Analysis'!$B$8)-Table1[[#This Row],[Loan Amount]]</f>
        <v>6801.5211169175418</v>
      </c>
    </row>
    <row r="605" spans="1:21" x14ac:dyDescent="0.3">
      <c r="A605" s="2" t="s">
        <v>1250</v>
      </c>
      <c r="B605" s="1">
        <v>44993</v>
      </c>
      <c r="C605" s="2" t="s">
        <v>1251</v>
      </c>
      <c r="D605" s="3" t="s">
        <v>16</v>
      </c>
      <c r="E605" s="4">
        <v>38380</v>
      </c>
      <c r="F605" s="9">
        <f>Table1[[#This Row],[Interest Rate]]/100</f>
        <v>7.0000000000000007E-2</v>
      </c>
      <c r="G605" s="2">
        <v>7</v>
      </c>
      <c r="H605" s="2">
        <v>36</v>
      </c>
      <c r="I605" s="3" t="s">
        <v>17</v>
      </c>
      <c r="J605" s="3" t="s">
        <v>39</v>
      </c>
      <c r="K605" s="3" t="s">
        <v>45</v>
      </c>
      <c r="L605" s="4">
        <v>38263</v>
      </c>
      <c r="M605" s="3" t="s">
        <v>27</v>
      </c>
      <c r="N605">
        <v>0.18</v>
      </c>
      <c r="O605">
        <v>0.88</v>
      </c>
      <c r="P605" s="8">
        <f>ABS(PMT(Table1[[#This Row],[Corrected Interested Rate]]/12,Table1[[#This Row],[Term (Months)]],-Table1[[#This Row],[Loan Amount]]))</f>
        <v>1185.0629776929752</v>
      </c>
      <c r="Q605" s="8">
        <f ca="1">Table1[[#This Row],[Expected Monthly Payments]]*Table1[[#This Row],[Months on Book(age Loan)]]</f>
        <v>35551.889330789258</v>
      </c>
      <c r="R605" s="4">
        <v>41066.6</v>
      </c>
      <c r="S605" s="4">
        <v>0</v>
      </c>
      <c r="T605" s="2">
        <f ca="1">DATEDIF(Table1[[#This Row],[Issue Date]],TODAY(),"m")</f>
        <v>30</v>
      </c>
      <c r="U605" s="2">
        <f>Table1[[#This Row],[Total Payments Received]]+(Table1[[#This Row],[Loan Amount]]*'What-IF Analysis'!$B$8)-Table1[[#This Row],[Loan Amount]]</f>
        <v>12729.34778562242</v>
      </c>
    </row>
    <row r="606" spans="1:21" x14ac:dyDescent="0.3">
      <c r="A606" s="2" t="s">
        <v>1252</v>
      </c>
      <c r="B606" s="1">
        <v>45096</v>
      </c>
      <c r="C606" s="2" t="s">
        <v>1253</v>
      </c>
      <c r="D606" s="3" t="s">
        <v>51</v>
      </c>
      <c r="E606" s="4">
        <v>39006</v>
      </c>
      <c r="F606" s="9">
        <f>Table1[[#This Row],[Interest Rate]]/100</f>
        <v>0.22800000000000001</v>
      </c>
      <c r="G606" s="2">
        <v>22.8</v>
      </c>
      <c r="H606" s="2">
        <v>60</v>
      </c>
      <c r="I606" s="3" t="s">
        <v>17</v>
      </c>
      <c r="J606" s="3" t="s">
        <v>25</v>
      </c>
      <c r="K606" s="3" t="s">
        <v>30</v>
      </c>
      <c r="L606" s="4">
        <v>93293</v>
      </c>
      <c r="M606" s="3" t="s">
        <v>20</v>
      </c>
      <c r="N606">
        <v>0.34</v>
      </c>
      <c r="O606">
        <v>0.67</v>
      </c>
      <c r="P606" s="8">
        <f>ABS(PMT(Table1[[#This Row],[Corrected Interested Rate]]/12,Table1[[#This Row],[Term (Months)]],-Table1[[#This Row],[Loan Amount]]))</f>
        <v>1095.1200568661857</v>
      </c>
      <c r="Q606" s="8">
        <f ca="1">Table1[[#This Row],[Expected Monthly Payments]]*Table1[[#This Row],[Months on Book(age Loan)]]</f>
        <v>28473.121478520829</v>
      </c>
      <c r="R606" s="4">
        <v>47899.37</v>
      </c>
      <c r="S606" s="4">
        <v>0</v>
      </c>
      <c r="T606" s="2">
        <f ca="1">DATEDIF(Table1[[#This Row],[Issue Date]],TODAY(),"m")</f>
        <v>26</v>
      </c>
      <c r="U606" s="2">
        <f>Table1[[#This Row],[Total Payments Received]]+(Table1[[#This Row],[Loan Amount]]*'What-IF Analysis'!$B$8)-Table1[[#This Row],[Loan Amount]]</f>
        <v>19099.920810995005</v>
      </c>
    </row>
    <row r="607" spans="1:21" x14ac:dyDescent="0.3">
      <c r="A607" s="2" t="s">
        <v>1254</v>
      </c>
      <c r="B607" s="1">
        <v>44334</v>
      </c>
      <c r="C607" s="2" t="s">
        <v>1255</v>
      </c>
      <c r="D607" s="3" t="s">
        <v>74</v>
      </c>
      <c r="E607" s="4">
        <v>16577</v>
      </c>
      <c r="F607" s="9">
        <f>Table1[[#This Row],[Interest Rate]]/100</f>
        <v>5.2000000000000005E-2</v>
      </c>
      <c r="G607" s="2">
        <v>5.2</v>
      </c>
      <c r="H607" s="2">
        <v>60</v>
      </c>
      <c r="I607" s="3" t="s">
        <v>17</v>
      </c>
      <c r="J607" s="3" t="s">
        <v>34</v>
      </c>
      <c r="K607" s="3" t="s">
        <v>19</v>
      </c>
      <c r="L607" s="4">
        <v>142824</v>
      </c>
      <c r="M607" s="3" t="s">
        <v>31</v>
      </c>
      <c r="N607">
        <v>0.14000000000000001</v>
      </c>
      <c r="O607">
        <v>0.72</v>
      </c>
      <c r="P607" s="8">
        <f>ABS(PMT(Table1[[#This Row],[Corrected Interested Rate]]/12,Table1[[#This Row],[Term (Months)]],-Table1[[#This Row],[Loan Amount]]))</f>
        <v>314.34964337568107</v>
      </c>
      <c r="Q607" s="8">
        <f ca="1">Table1[[#This Row],[Expected Monthly Payments]]*Table1[[#This Row],[Months on Book(age Loan)]]</f>
        <v>16031.831812159735</v>
      </c>
      <c r="R607" s="4">
        <v>17439</v>
      </c>
      <c r="S607" s="4">
        <v>0</v>
      </c>
      <c r="T607" s="2">
        <f ca="1">DATEDIF(Table1[[#This Row],[Issue Date]],TODAY(),"m")</f>
        <v>51</v>
      </c>
      <c r="U607" s="2">
        <f>Table1[[#This Row],[Total Payments Received]]+(Table1[[#This Row],[Loan Amount]]*'What-IF Analysis'!$B$8)-Table1[[#This Row],[Loan Amount]]</f>
        <v>5199.6401782767825</v>
      </c>
    </row>
    <row r="608" spans="1:21" x14ac:dyDescent="0.3">
      <c r="A608" s="2" t="s">
        <v>1256</v>
      </c>
      <c r="B608" s="1">
        <v>44380</v>
      </c>
      <c r="C608" s="2" t="s">
        <v>1257</v>
      </c>
      <c r="D608" s="3" t="s">
        <v>23</v>
      </c>
      <c r="E608" s="4">
        <v>23473</v>
      </c>
      <c r="F608" s="9">
        <f>Table1[[#This Row],[Interest Rate]]/100</f>
        <v>0.124</v>
      </c>
      <c r="G608" s="2">
        <v>12.4</v>
      </c>
      <c r="H608" s="2">
        <v>60</v>
      </c>
      <c r="I608" s="3" t="s">
        <v>58</v>
      </c>
      <c r="J608" s="3" t="s">
        <v>82</v>
      </c>
      <c r="K608" s="3" t="s">
        <v>30</v>
      </c>
      <c r="L608" s="4">
        <v>55805</v>
      </c>
      <c r="M608" s="3" t="s">
        <v>27</v>
      </c>
      <c r="N608">
        <v>0.23</v>
      </c>
      <c r="O608">
        <v>0.5</v>
      </c>
      <c r="P608" s="8">
        <f>ABS(PMT(Table1[[#This Row],[Corrected Interested Rate]]/12,Table1[[#This Row],[Term (Months)]],-Table1[[#This Row],[Loan Amount]]))</f>
        <v>526.90097505261826</v>
      </c>
      <c r="Q608" s="8">
        <f ca="1">Table1[[#This Row],[Expected Monthly Payments]]*Table1[[#This Row],[Months on Book(age Loan)]]</f>
        <v>26345.048752630912</v>
      </c>
      <c r="R608" s="4">
        <v>0</v>
      </c>
      <c r="S608" s="4">
        <v>0</v>
      </c>
      <c r="T608" s="2">
        <f ca="1">DATEDIF(Table1[[#This Row],[Issue Date]],TODAY(),"m")</f>
        <v>50</v>
      </c>
      <c r="U608" s="2">
        <f>Table1[[#This Row],[Total Payments Received]]+(Table1[[#This Row],[Loan Amount]]*'What-IF Analysis'!$B$8)-Table1[[#This Row],[Loan Amount]]</f>
        <v>-17330.909880877669</v>
      </c>
    </row>
    <row r="609" spans="1:21" x14ac:dyDescent="0.3">
      <c r="A609" s="2" t="s">
        <v>1258</v>
      </c>
      <c r="B609" s="1">
        <v>44981</v>
      </c>
      <c r="C609" s="2" t="s">
        <v>1259</v>
      </c>
      <c r="D609" s="3" t="s">
        <v>51</v>
      </c>
      <c r="E609" s="4">
        <v>29625</v>
      </c>
      <c r="F609" s="9">
        <f>Table1[[#This Row],[Interest Rate]]/100</f>
        <v>5.5E-2</v>
      </c>
      <c r="G609" s="2">
        <v>5.5</v>
      </c>
      <c r="H609" s="2">
        <v>60</v>
      </c>
      <c r="I609" s="3" t="s">
        <v>17</v>
      </c>
      <c r="J609" s="3" t="s">
        <v>18</v>
      </c>
      <c r="K609" s="3" t="s">
        <v>30</v>
      </c>
      <c r="L609" s="4">
        <v>121679</v>
      </c>
      <c r="M609" s="3" t="s">
        <v>27</v>
      </c>
      <c r="N609">
        <v>0.41</v>
      </c>
      <c r="O609">
        <v>0.72</v>
      </c>
      <c r="P609" s="8">
        <f>ABS(PMT(Table1[[#This Row],[Corrected Interested Rate]]/12,Table1[[#This Row],[Term (Months)]],-Table1[[#This Row],[Loan Amount]]))</f>
        <v>565.87192933904885</v>
      </c>
      <c r="Q609" s="8">
        <f ca="1">Table1[[#This Row],[Expected Monthly Payments]]*Table1[[#This Row],[Months on Book(age Loan)]]</f>
        <v>16976.157880171464</v>
      </c>
      <c r="R609" s="4">
        <v>31254.37</v>
      </c>
      <c r="S609" s="4">
        <v>0</v>
      </c>
      <c r="T609" s="2">
        <f ca="1">DATEDIF(Table1[[#This Row],[Issue Date]],TODAY(),"m")</f>
        <v>30</v>
      </c>
      <c r="U609" s="2">
        <f>Table1[[#This Row],[Total Payments Received]]+(Table1[[#This Row],[Loan Amount]]*'What-IF Analysis'!$B$8)-Table1[[#This Row],[Loan Amount]]</f>
        <v>9381.2304259787488</v>
      </c>
    </row>
    <row r="610" spans="1:21" x14ac:dyDescent="0.3">
      <c r="A610" s="2" t="s">
        <v>1260</v>
      </c>
      <c r="B610" s="1">
        <v>45180</v>
      </c>
      <c r="C610" s="2" t="s">
        <v>1261</v>
      </c>
      <c r="D610" s="3" t="s">
        <v>16</v>
      </c>
      <c r="E610" s="4">
        <v>16504</v>
      </c>
      <c r="F610" s="9">
        <f>Table1[[#This Row],[Interest Rate]]/100</f>
        <v>0.129</v>
      </c>
      <c r="G610" s="2">
        <v>12.9</v>
      </c>
      <c r="H610" s="2">
        <v>60</v>
      </c>
      <c r="I610" s="3" t="s">
        <v>17</v>
      </c>
      <c r="J610" s="3" t="s">
        <v>18</v>
      </c>
      <c r="K610" s="3" t="s">
        <v>19</v>
      </c>
      <c r="L610" s="4">
        <v>41874</v>
      </c>
      <c r="M610" s="3" t="s">
        <v>31</v>
      </c>
      <c r="N610">
        <v>0.27</v>
      </c>
      <c r="O610">
        <v>0.94</v>
      </c>
      <c r="P610" s="8">
        <f>ABS(PMT(Table1[[#This Row],[Corrected Interested Rate]]/12,Table1[[#This Row],[Term (Months)]],-Table1[[#This Row],[Loan Amount]]))</f>
        <v>374.67240234958206</v>
      </c>
      <c r="Q610" s="8">
        <f ca="1">Table1[[#This Row],[Expected Monthly Payments]]*Table1[[#This Row],[Months on Book(age Loan)]]</f>
        <v>8992.1376563899685</v>
      </c>
      <c r="R610" s="4">
        <v>18633.02</v>
      </c>
      <c r="S610" s="4">
        <v>0</v>
      </c>
      <c r="T610" s="2">
        <f ca="1">DATEDIF(Table1[[#This Row],[Issue Date]],TODAY(),"m")</f>
        <v>24</v>
      </c>
      <c r="U610" s="2">
        <f>Table1[[#This Row],[Total Payments Received]]+(Table1[[#This Row],[Loan Amount]]*'What-IF Analysis'!$B$8)-Table1[[#This Row],[Loan Amount]]</f>
        <v>6447.5585475224725</v>
      </c>
    </row>
    <row r="611" spans="1:21" x14ac:dyDescent="0.3">
      <c r="A611" s="2" t="s">
        <v>1262</v>
      </c>
      <c r="B611" s="1">
        <v>44265</v>
      </c>
      <c r="C611" s="2" t="s">
        <v>1263</v>
      </c>
      <c r="D611" s="3" t="s">
        <v>38</v>
      </c>
      <c r="E611" s="4">
        <v>25089</v>
      </c>
      <c r="F611" s="9">
        <f>Table1[[#This Row],[Interest Rate]]/100</f>
        <v>0.155</v>
      </c>
      <c r="G611" s="2">
        <v>15.5</v>
      </c>
      <c r="H611" s="2">
        <v>36</v>
      </c>
      <c r="I611" s="3" t="s">
        <v>58</v>
      </c>
      <c r="J611" s="3" t="s">
        <v>55</v>
      </c>
      <c r="K611" s="3" t="s">
        <v>26</v>
      </c>
      <c r="L611" s="4">
        <v>123065</v>
      </c>
      <c r="M611" s="3" t="s">
        <v>31</v>
      </c>
      <c r="N611">
        <v>0.35</v>
      </c>
      <c r="O611">
        <v>0.63</v>
      </c>
      <c r="P611" s="8">
        <f>ABS(PMT(Table1[[#This Row],[Corrected Interested Rate]]/12,Table1[[#This Row],[Term (Months)]],-Table1[[#This Row],[Loan Amount]]))</f>
        <v>875.87407615582561</v>
      </c>
      <c r="Q611" s="8">
        <f ca="1">Table1[[#This Row],[Expected Monthly Payments]]*Table1[[#This Row],[Months on Book(age Loan)]]</f>
        <v>47297.200112414583</v>
      </c>
      <c r="R611" s="4">
        <v>0</v>
      </c>
      <c r="S611" s="4">
        <v>0</v>
      </c>
      <c r="T611" s="2">
        <f ca="1">DATEDIF(Table1[[#This Row],[Issue Date]],TODAY(),"m")</f>
        <v>54</v>
      </c>
      <c r="U611" s="2">
        <f>Table1[[#This Row],[Total Payments Received]]+(Table1[[#This Row],[Loan Amount]]*'What-IF Analysis'!$B$8)-Table1[[#This Row],[Loan Amount]]</f>
        <v>-18524.057342535671</v>
      </c>
    </row>
    <row r="612" spans="1:21" x14ac:dyDescent="0.3">
      <c r="A612" s="2" t="s">
        <v>1264</v>
      </c>
      <c r="B612" s="1">
        <v>44742</v>
      </c>
      <c r="C612" s="2" t="s">
        <v>1265</v>
      </c>
      <c r="D612" s="3" t="s">
        <v>63</v>
      </c>
      <c r="E612" s="4">
        <v>37487</v>
      </c>
      <c r="F612" s="9">
        <f>Table1[[#This Row],[Interest Rate]]/100</f>
        <v>0.152</v>
      </c>
      <c r="G612" s="2">
        <v>15.2</v>
      </c>
      <c r="H612" s="2">
        <v>36</v>
      </c>
      <c r="I612" s="3" t="s">
        <v>17</v>
      </c>
      <c r="J612" s="3" t="s">
        <v>18</v>
      </c>
      <c r="K612" s="3" t="s">
        <v>35</v>
      </c>
      <c r="L612" s="4">
        <v>116402</v>
      </c>
      <c r="M612" s="3" t="s">
        <v>31</v>
      </c>
      <c r="N612">
        <v>0.36</v>
      </c>
      <c r="O612">
        <v>0.68</v>
      </c>
      <c r="P612" s="8">
        <f>ABS(PMT(Table1[[#This Row],[Corrected Interested Rate]]/12,Table1[[#This Row],[Term (Months)]],-Table1[[#This Row],[Loan Amount]]))</f>
        <v>1303.1736806574365</v>
      </c>
      <c r="Q612" s="8">
        <f ca="1">Table1[[#This Row],[Expected Monthly Payments]]*Table1[[#This Row],[Months on Book(age Loan)]]</f>
        <v>49520.599864982585</v>
      </c>
      <c r="R612" s="4">
        <v>43185.02</v>
      </c>
      <c r="S612" s="4">
        <v>0</v>
      </c>
      <c r="T612" s="2">
        <f ca="1">DATEDIF(Table1[[#This Row],[Issue Date]],TODAY(),"m")</f>
        <v>38</v>
      </c>
      <c r="U612" s="2">
        <f>Table1[[#This Row],[Total Payments Received]]+(Table1[[#This Row],[Loan Amount]]*'What-IF Analysis'!$B$8)-Table1[[#This Row],[Loan Amount]]</f>
        <v>15507.099891600512</v>
      </c>
    </row>
    <row r="613" spans="1:21" x14ac:dyDescent="0.3">
      <c r="A613" s="2" t="s">
        <v>1266</v>
      </c>
      <c r="B613" s="1">
        <v>44249</v>
      </c>
      <c r="C613" s="2" t="s">
        <v>1267</v>
      </c>
      <c r="D613" s="3" t="s">
        <v>23</v>
      </c>
      <c r="E613" s="4">
        <v>1302</v>
      </c>
      <c r="F613" s="9">
        <f>Table1[[#This Row],[Interest Rate]]/100</f>
        <v>8.3000000000000004E-2</v>
      </c>
      <c r="G613" s="2">
        <v>8.3000000000000007</v>
      </c>
      <c r="H613" s="2">
        <v>60</v>
      </c>
      <c r="I613" s="3" t="s">
        <v>79</v>
      </c>
      <c r="J613" s="3" t="s">
        <v>71</v>
      </c>
      <c r="K613" s="3" t="s">
        <v>45</v>
      </c>
      <c r="L613" s="4">
        <v>44079</v>
      </c>
      <c r="M613" s="3" t="s">
        <v>20</v>
      </c>
      <c r="N613">
        <v>0.44</v>
      </c>
      <c r="O613">
        <v>0.81</v>
      </c>
      <c r="P613" s="8">
        <f>ABS(PMT(Table1[[#This Row],[Corrected Interested Rate]]/12,Table1[[#This Row],[Term (Months)]],-Table1[[#This Row],[Loan Amount]]))</f>
        <v>26.587196530351779</v>
      </c>
      <c r="Q613" s="8">
        <f ca="1">Table1[[#This Row],[Expected Monthly Payments]]*Table1[[#This Row],[Months on Book(age Loan)]]</f>
        <v>1435.7086126389961</v>
      </c>
      <c r="R613" s="4">
        <v>399.41</v>
      </c>
      <c r="S613" s="4">
        <v>452.5</v>
      </c>
      <c r="T613" s="2">
        <f ca="1">DATEDIF(Table1[[#This Row],[Issue Date]],TODAY(),"m")</f>
        <v>54</v>
      </c>
      <c r="U613" s="2">
        <f>Table1[[#This Row],[Total Payments Received]]+(Table1[[#This Row],[Loan Amount]]*'What-IF Analysis'!$B$8)-Table1[[#This Row],[Loan Amount]]</f>
        <v>-561.90064051901004</v>
      </c>
    </row>
    <row r="614" spans="1:21" x14ac:dyDescent="0.3">
      <c r="A614" s="2" t="s">
        <v>1268</v>
      </c>
      <c r="B614" s="1">
        <v>44401</v>
      </c>
      <c r="C614" s="2" t="s">
        <v>1269</v>
      </c>
      <c r="D614" s="3" t="s">
        <v>51</v>
      </c>
      <c r="E614" s="4">
        <v>32463</v>
      </c>
      <c r="F614" s="9">
        <f>Table1[[#This Row],[Interest Rate]]/100</f>
        <v>0.17899999999999999</v>
      </c>
      <c r="G614" s="2">
        <v>17.899999999999999</v>
      </c>
      <c r="H614" s="2">
        <v>36</v>
      </c>
      <c r="I614" s="3" t="s">
        <v>17</v>
      </c>
      <c r="J614" s="3" t="s">
        <v>39</v>
      </c>
      <c r="K614" s="3" t="s">
        <v>35</v>
      </c>
      <c r="L614" s="4">
        <v>79850</v>
      </c>
      <c r="M614" s="3" t="s">
        <v>27</v>
      </c>
      <c r="N614">
        <v>0.23</v>
      </c>
      <c r="O614">
        <v>0.87</v>
      </c>
      <c r="P614" s="8">
        <f>ABS(PMT(Table1[[#This Row],[Corrected Interested Rate]]/12,Table1[[#This Row],[Term (Months)]],-Table1[[#This Row],[Loan Amount]]))</f>
        <v>1171.9873549833558</v>
      </c>
      <c r="Q614" s="8">
        <f ca="1">Table1[[#This Row],[Expected Monthly Payments]]*Table1[[#This Row],[Months on Book(age Loan)]]</f>
        <v>57427.380394184431</v>
      </c>
      <c r="R614" s="4">
        <v>38273.879999999997</v>
      </c>
      <c r="S614" s="4">
        <v>0</v>
      </c>
      <c r="T614" s="2">
        <f ca="1">DATEDIF(Table1[[#This Row],[Issue Date]],TODAY(),"m")</f>
        <v>49</v>
      </c>
      <c r="U614" s="2">
        <f>Table1[[#This Row],[Total Payments Received]]+(Table1[[#This Row],[Loan Amount]]*'What-IF Analysis'!$B$8)-Table1[[#This Row],[Loan Amount]]</f>
        <v>14305.3490298244</v>
      </c>
    </row>
    <row r="615" spans="1:21" x14ac:dyDescent="0.3">
      <c r="A615" s="2" t="s">
        <v>1270</v>
      </c>
      <c r="B615" s="1">
        <v>44322</v>
      </c>
      <c r="C615" s="2" t="s">
        <v>1271</v>
      </c>
      <c r="D615" s="3" t="s">
        <v>23</v>
      </c>
      <c r="E615" s="4">
        <v>30259</v>
      </c>
      <c r="F615" s="9">
        <f>Table1[[#This Row],[Interest Rate]]/100</f>
        <v>5.9000000000000004E-2</v>
      </c>
      <c r="G615" s="2">
        <v>5.9</v>
      </c>
      <c r="H615" s="2">
        <v>36</v>
      </c>
      <c r="I615" s="3" t="s">
        <v>24</v>
      </c>
      <c r="J615" s="3" t="s">
        <v>25</v>
      </c>
      <c r="K615" s="3" t="s">
        <v>45</v>
      </c>
      <c r="L615" s="4">
        <v>102779</v>
      </c>
      <c r="M615" s="3" t="s">
        <v>20</v>
      </c>
      <c r="N615">
        <v>0.37</v>
      </c>
      <c r="O615">
        <v>0.69</v>
      </c>
      <c r="P615" s="8">
        <f>ABS(PMT(Table1[[#This Row],[Corrected Interested Rate]]/12,Table1[[#This Row],[Term (Months)]],-Table1[[#This Row],[Loan Amount]]))</f>
        <v>919.16698886114443</v>
      </c>
      <c r="Q615" s="8">
        <f ca="1">Table1[[#This Row],[Expected Monthly Payments]]*Table1[[#This Row],[Months on Book(age Loan)]]</f>
        <v>47796.683420779511</v>
      </c>
      <c r="R615" s="4">
        <v>2968.33</v>
      </c>
      <c r="S615" s="4">
        <v>0</v>
      </c>
      <c r="T615" s="2">
        <f ca="1">DATEDIF(Table1[[#This Row],[Issue Date]],TODAY(),"m")</f>
        <v>52</v>
      </c>
      <c r="U615" s="2">
        <f>Table1[[#This Row],[Total Payments Received]]+(Table1[[#This Row],[Loan Amount]]*'What-IF Analysis'!$B$8)-Table1[[#This Row],[Loan Amount]]</f>
        <v>-19372.913219250942</v>
      </c>
    </row>
    <row r="616" spans="1:21" x14ac:dyDescent="0.3">
      <c r="A616" s="2" t="s">
        <v>1272</v>
      </c>
      <c r="B616" s="1">
        <v>44239</v>
      </c>
      <c r="C616" s="2" t="s">
        <v>1273</v>
      </c>
      <c r="D616" s="3" t="s">
        <v>54</v>
      </c>
      <c r="E616" s="4">
        <v>38208</v>
      </c>
      <c r="F616" s="9">
        <f>Table1[[#This Row],[Interest Rate]]/100</f>
        <v>0.20199999999999999</v>
      </c>
      <c r="G616" s="2">
        <v>20.2</v>
      </c>
      <c r="H616" s="2">
        <v>36</v>
      </c>
      <c r="I616" s="3" t="s">
        <v>17</v>
      </c>
      <c r="J616" s="3" t="s">
        <v>55</v>
      </c>
      <c r="K616" s="3" t="s">
        <v>35</v>
      </c>
      <c r="L616" s="4">
        <v>125408</v>
      </c>
      <c r="M616" s="3" t="s">
        <v>20</v>
      </c>
      <c r="N616">
        <v>0.48</v>
      </c>
      <c r="O616">
        <v>0.64</v>
      </c>
      <c r="P616" s="8">
        <f>ABS(PMT(Table1[[#This Row],[Corrected Interested Rate]]/12,Table1[[#This Row],[Term (Months)]],-Table1[[#This Row],[Loan Amount]]))</f>
        <v>1423.8427876237627</v>
      </c>
      <c r="Q616" s="8">
        <f ca="1">Table1[[#This Row],[Expected Monthly Payments]]*Table1[[#This Row],[Months on Book(age Loan)]]</f>
        <v>78311.353319306945</v>
      </c>
      <c r="R616" s="4">
        <v>45926.02</v>
      </c>
      <c r="S616" s="4">
        <v>0</v>
      </c>
      <c r="T616" s="2">
        <f ca="1">DATEDIF(Table1[[#This Row],[Issue Date]],TODAY(),"m")</f>
        <v>55</v>
      </c>
      <c r="U616" s="2">
        <f>Table1[[#This Row],[Total Payments Received]]+(Table1[[#This Row],[Loan Amount]]*'What-IF Analysis'!$B$8)-Table1[[#This Row],[Loan Amount]]</f>
        <v>17715.761203571165</v>
      </c>
    </row>
    <row r="617" spans="1:21" x14ac:dyDescent="0.3">
      <c r="A617" s="2" t="s">
        <v>1274</v>
      </c>
      <c r="B617" s="1">
        <v>44307</v>
      </c>
      <c r="C617" s="2" t="s">
        <v>1275</v>
      </c>
      <c r="D617" s="3" t="s">
        <v>51</v>
      </c>
      <c r="E617" s="4">
        <v>31659</v>
      </c>
      <c r="F617" s="9">
        <f>Table1[[#This Row],[Interest Rate]]/100</f>
        <v>0.23899999999999999</v>
      </c>
      <c r="G617" s="2">
        <v>23.9</v>
      </c>
      <c r="H617" s="2">
        <v>60</v>
      </c>
      <c r="I617" s="3" t="s">
        <v>24</v>
      </c>
      <c r="J617" s="3" t="s">
        <v>18</v>
      </c>
      <c r="K617" s="3" t="s">
        <v>30</v>
      </c>
      <c r="L617" s="4">
        <v>39018</v>
      </c>
      <c r="M617" s="3" t="s">
        <v>20</v>
      </c>
      <c r="N617">
        <v>0.39</v>
      </c>
      <c r="O617">
        <v>0.92</v>
      </c>
      <c r="P617" s="8">
        <f>ABS(PMT(Table1[[#This Row],[Corrected Interested Rate]]/12,Table1[[#This Row],[Term (Months)]],-Table1[[#This Row],[Loan Amount]]))</f>
        <v>908.92834853064585</v>
      </c>
      <c r="Q617" s="8">
        <f ca="1">Table1[[#This Row],[Expected Monthly Payments]]*Table1[[#This Row],[Months on Book(age Loan)]]</f>
        <v>47264.274123593583</v>
      </c>
      <c r="R617" s="4">
        <v>13280.94</v>
      </c>
      <c r="S617" s="4">
        <v>0</v>
      </c>
      <c r="T617" s="2">
        <f ca="1">DATEDIF(Table1[[#This Row],[Issue Date]],TODAY(),"m")</f>
        <v>52</v>
      </c>
      <c r="U617" s="2">
        <f>Table1[[#This Row],[Total Payments Received]]+(Table1[[#This Row],[Loan Amount]]*'What-IF Analysis'!$B$8)-Table1[[#This Row],[Loan Amount]]</f>
        <v>-10093.970574647727</v>
      </c>
    </row>
    <row r="618" spans="1:21" x14ac:dyDescent="0.3">
      <c r="A618" s="2" t="s">
        <v>1276</v>
      </c>
      <c r="B618" s="1">
        <v>44957</v>
      </c>
      <c r="C618" s="2" t="s">
        <v>1277</v>
      </c>
      <c r="D618" s="3" t="s">
        <v>74</v>
      </c>
      <c r="E618" s="4">
        <v>36840</v>
      </c>
      <c r="F618" s="9">
        <f>Table1[[#This Row],[Interest Rate]]/100</f>
        <v>0.11800000000000001</v>
      </c>
      <c r="G618" s="2">
        <v>11.8</v>
      </c>
      <c r="H618" s="2">
        <v>36</v>
      </c>
      <c r="I618" s="3" t="s">
        <v>17</v>
      </c>
      <c r="J618" s="3" t="s">
        <v>55</v>
      </c>
      <c r="K618" s="3" t="s">
        <v>26</v>
      </c>
      <c r="L618" s="4">
        <v>79500</v>
      </c>
      <c r="M618" s="3" t="s">
        <v>20</v>
      </c>
      <c r="N618">
        <v>0.3</v>
      </c>
      <c r="O618">
        <v>0.8</v>
      </c>
      <c r="P618" s="8">
        <f>ABS(PMT(Table1[[#This Row],[Corrected Interested Rate]]/12,Table1[[#This Row],[Term (Months)]],-Table1[[#This Row],[Loan Amount]]))</f>
        <v>1220.0990558504816</v>
      </c>
      <c r="Q618" s="8">
        <f ca="1">Table1[[#This Row],[Expected Monthly Payments]]*Table1[[#This Row],[Months on Book(age Loan)]]</f>
        <v>37823.070731364933</v>
      </c>
      <c r="R618" s="4">
        <v>41187.120000000003</v>
      </c>
      <c r="S618" s="4">
        <v>0</v>
      </c>
      <c r="T618" s="2">
        <f ca="1">DATEDIF(Table1[[#This Row],[Issue Date]],TODAY(),"m")</f>
        <v>31</v>
      </c>
      <c r="U618" s="2">
        <f>Table1[[#This Row],[Total Payments Received]]+(Table1[[#This Row],[Loan Amount]]*'What-IF Analysis'!$B$8)-Table1[[#This Row],[Loan Amount]]</f>
        <v>13986.901876558892</v>
      </c>
    </row>
    <row r="619" spans="1:21" x14ac:dyDescent="0.3">
      <c r="A619" s="2" t="s">
        <v>1278</v>
      </c>
      <c r="B619" s="1">
        <v>45044</v>
      </c>
      <c r="C619" s="2" t="s">
        <v>1279</v>
      </c>
      <c r="D619" s="3" t="s">
        <v>63</v>
      </c>
      <c r="E619" s="4">
        <v>32890</v>
      </c>
      <c r="F619" s="9">
        <f>Table1[[#This Row],[Interest Rate]]/100</f>
        <v>0.153</v>
      </c>
      <c r="G619" s="2">
        <v>15.3</v>
      </c>
      <c r="H619" s="2">
        <v>36</v>
      </c>
      <c r="I619" s="3" t="s">
        <v>24</v>
      </c>
      <c r="J619" s="3" t="s">
        <v>71</v>
      </c>
      <c r="K619" s="3" t="s">
        <v>30</v>
      </c>
      <c r="L619" s="4">
        <v>42100</v>
      </c>
      <c r="M619" s="3" t="s">
        <v>27</v>
      </c>
      <c r="N619">
        <v>0.35</v>
      </c>
      <c r="O619">
        <v>0.55000000000000004</v>
      </c>
      <c r="P619" s="8">
        <f>ABS(PMT(Table1[[#This Row],[Corrected Interested Rate]]/12,Table1[[#This Row],[Term (Months)]],-Table1[[#This Row],[Loan Amount]]))</f>
        <v>1144.980492633525</v>
      </c>
      <c r="Q619" s="8">
        <f ca="1">Table1[[#This Row],[Expected Monthly Payments]]*Table1[[#This Row],[Months on Book(age Loan)]]</f>
        <v>32059.453793738699</v>
      </c>
      <c r="R619" s="4">
        <v>8090.19</v>
      </c>
      <c r="S619" s="4">
        <v>0</v>
      </c>
      <c r="T619" s="2">
        <f ca="1">DATEDIF(Table1[[#This Row],[Issue Date]],TODAY(),"m")</f>
        <v>28</v>
      </c>
      <c r="U619" s="2">
        <f>Table1[[#This Row],[Total Payments Received]]+(Table1[[#This Row],[Loan Amount]]*'What-IF Analysis'!$B$8)-Table1[[#This Row],[Loan Amount]]</f>
        <v>-16193.609513571613</v>
      </c>
    </row>
    <row r="620" spans="1:21" x14ac:dyDescent="0.3">
      <c r="A620" s="2" t="s">
        <v>1280</v>
      </c>
      <c r="B620" s="1">
        <v>44291</v>
      </c>
      <c r="C620" s="2" t="s">
        <v>1281</v>
      </c>
      <c r="D620" s="3" t="s">
        <v>63</v>
      </c>
      <c r="E620" s="4">
        <v>14598</v>
      </c>
      <c r="F620" s="9">
        <f>Table1[[#This Row],[Interest Rate]]/100</f>
        <v>0.126</v>
      </c>
      <c r="G620" s="2">
        <v>12.6</v>
      </c>
      <c r="H620" s="2">
        <v>36</v>
      </c>
      <c r="I620" s="3" t="s">
        <v>17</v>
      </c>
      <c r="J620" s="3" t="s">
        <v>55</v>
      </c>
      <c r="K620" s="3" t="s">
        <v>26</v>
      </c>
      <c r="L620" s="4">
        <v>87021</v>
      </c>
      <c r="M620" s="3" t="s">
        <v>27</v>
      </c>
      <c r="N620">
        <v>0.4</v>
      </c>
      <c r="O620">
        <v>0.53</v>
      </c>
      <c r="P620" s="8">
        <f>ABS(PMT(Table1[[#This Row],[Corrected Interested Rate]]/12,Table1[[#This Row],[Term (Months)]],-Table1[[#This Row],[Loan Amount]]))</f>
        <v>489.05650372602412</v>
      </c>
      <c r="Q620" s="8">
        <f ca="1">Table1[[#This Row],[Expected Monthly Payments]]*Table1[[#This Row],[Months on Book(age Loan)]]</f>
        <v>25919.994697479277</v>
      </c>
      <c r="R620" s="4">
        <v>16437.349999999999</v>
      </c>
      <c r="S620" s="4">
        <v>0</v>
      </c>
      <c r="T620" s="2">
        <f ca="1">DATEDIF(Table1[[#This Row],[Issue Date]],TODAY(),"m")</f>
        <v>53</v>
      </c>
      <c r="U620" s="2">
        <f>Table1[[#This Row],[Total Payments Received]]+(Table1[[#This Row],[Loan Amount]]*'What-IF Analysis'!$B$8)-Table1[[#This Row],[Loan Amount]]</f>
        <v>5659.1528185126663</v>
      </c>
    </row>
    <row r="621" spans="1:21" x14ac:dyDescent="0.3">
      <c r="A621" s="2" t="s">
        <v>1282</v>
      </c>
      <c r="B621" s="1">
        <v>45096</v>
      </c>
      <c r="C621" s="2" t="s">
        <v>1283</v>
      </c>
      <c r="D621" s="3" t="s">
        <v>70</v>
      </c>
      <c r="E621" s="4">
        <v>20508</v>
      </c>
      <c r="F621" s="9">
        <f>Table1[[#This Row],[Interest Rate]]/100</f>
        <v>5.0999999999999997E-2</v>
      </c>
      <c r="G621" s="2">
        <v>5.0999999999999996</v>
      </c>
      <c r="H621" s="2">
        <v>60</v>
      </c>
      <c r="I621" s="3" t="s">
        <v>79</v>
      </c>
      <c r="J621" s="3" t="s">
        <v>18</v>
      </c>
      <c r="K621" s="3" t="s">
        <v>19</v>
      </c>
      <c r="L621" s="4">
        <v>144995</v>
      </c>
      <c r="M621" s="3" t="s">
        <v>20</v>
      </c>
      <c r="N621">
        <v>0.34</v>
      </c>
      <c r="O621">
        <v>0.72</v>
      </c>
      <c r="P621" s="8">
        <f>ABS(PMT(Table1[[#This Row],[Corrected Interested Rate]]/12,Table1[[#This Row],[Term (Months)]],-Table1[[#This Row],[Loan Amount]]))</f>
        <v>387.9515242608486</v>
      </c>
      <c r="Q621" s="8">
        <f ca="1">Table1[[#This Row],[Expected Monthly Payments]]*Table1[[#This Row],[Months on Book(age Loan)]]</f>
        <v>10086.739630782064</v>
      </c>
      <c r="R621" s="4">
        <v>2495.92</v>
      </c>
      <c r="S621" s="4">
        <v>3057.79</v>
      </c>
      <c r="T621" s="2">
        <f ca="1">DATEDIF(Table1[[#This Row],[Issue Date]],TODAY(),"m")</f>
        <v>26</v>
      </c>
      <c r="U621" s="2">
        <f>Table1[[#This Row],[Total Payments Received]]+(Table1[[#This Row],[Loan Amount]]*'What-IF Analysis'!$B$8)-Table1[[#This Row],[Loan Amount]]</f>
        <v>-12645.830088912333</v>
      </c>
    </row>
    <row r="622" spans="1:21" x14ac:dyDescent="0.3">
      <c r="A622" s="2" t="s">
        <v>1284</v>
      </c>
      <c r="B622" s="1">
        <v>44556</v>
      </c>
      <c r="C622" s="2" t="s">
        <v>1285</v>
      </c>
      <c r="D622" s="3" t="s">
        <v>23</v>
      </c>
      <c r="E622" s="4">
        <v>14380</v>
      </c>
      <c r="F622" s="9">
        <f>Table1[[#This Row],[Interest Rate]]/100</f>
        <v>0.127</v>
      </c>
      <c r="G622" s="2">
        <v>12.7</v>
      </c>
      <c r="H622" s="2">
        <v>36</v>
      </c>
      <c r="I622" s="3" t="s">
        <v>17</v>
      </c>
      <c r="J622" s="3" t="s">
        <v>55</v>
      </c>
      <c r="K622" s="3" t="s">
        <v>45</v>
      </c>
      <c r="L622" s="4">
        <v>49800</v>
      </c>
      <c r="M622" s="3" t="s">
        <v>31</v>
      </c>
      <c r="N622">
        <v>0.11</v>
      </c>
      <c r="O622">
        <v>0.6</v>
      </c>
      <c r="P622" s="8">
        <f>ABS(PMT(Table1[[#This Row],[Corrected Interested Rate]]/12,Table1[[#This Row],[Term (Months)]],-Table1[[#This Row],[Loan Amount]]))</f>
        <v>482.44375080486208</v>
      </c>
      <c r="Q622" s="8">
        <f ca="1">Table1[[#This Row],[Expected Monthly Payments]]*Table1[[#This Row],[Months on Book(age Loan)]]</f>
        <v>21227.525035413932</v>
      </c>
      <c r="R622" s="4">
        <v>16206.26</v>
      </c>
      <c r="S622" s="4">
        <v>0</v>
      </c>
      <c r="T622" s="2">
        <f ca="1">DATEDIF(Table1[[#This Row],[Issue Date]],TODAY(),"m")</f>
        <v>44</v>
      </c>
      <c r="U622" s="2">
        <f>Table1[[#This Row],[Total Payments Received]]+(Table1[[#This Row],[Loan Amount]]*'What-IF Analysis'!$B$8)-Table1[[#This Row],[Loan Amount]]</f>
        <v>5589.0195924244508</v>
      </c>
    </row>
    <row r="623" spans="1:21" x14ac:dyDescent="0.3">
      <c r="A623" s="2" t="s">
        <v>1286</v>
      </c>
      <c r="B623" s="1">
        <v>45096</v>
      </c>
      <c r="C623" s="2" t="s">
        <v>1287</v>
      </c>
      <c r="D623" s="3" t="s">
        <v>48</v>
      </c>
      <c r="E623" s="4">
        <v>27984</v>
      </c>
      <c r="F623" s="9">
        <f>Table1[[#This Row],[Interest Rate]]/100</f>
        <v>0.20800000000000002</v>
      </c>
      <c r="G623" s="2">
        <v>20.8</v>
      </c>
      <c r="H623" s="2">
        <v>36</v>
      </c>
      <c r="I623" s="3" t="s">
        <v>17</v>
      </c>
      <c r="J623" s="3" t="s">
        <v>55</v>
      </c>
      <c r="K623" s="3" t="s">
        <v>45</v>
      </c>
      <c r="L623" s="4">
        <v>93400</v>
      </c>
      <c r="M623" s="3" t="s">
        <v>27</v>
      </c>
      <c r="N623">
        <v>0.18</v>
      </c>
      <c r="O623">
        <v>0.61</v>
      </c>
      <c r="P623" s="8">
        <f>ABS(PMT(Table1[[#This Row],[Corrected Interested Rate]]/12,Table1[[#This Row],[Term (Months)]],-Table1[[#This Row],[Loan Amount]]))</f>
        <v>1051.4276585940574</v>
      </c>
      <c r="Q623" s="8">
        <f ca="1">Table1[[#This Row],[Expected Monthly Payments]]*Table1[[#This Row],[Months on Book(age Loan)]]</f>
        <v>27337.119123445493</v>
      </c>
      <c r="R623" s="4">
        <v>33804.67</v>
      </c>
      <c r="S623" s="4">
        <v>0</v>
      </c>
      <c r="T623" s="2">
        <f ca="1">DATEDIF(Table1[[#This Row],[Issue Date]],TODAY(),"m")</f>
        <v>26</v>
      </c>
      <c r="U623" s="2">
        <f>Table1[[#This Row],[Total Payments Received]]+(Table1[[#This Row],[Loan Amount]]*'What-IF Analysis'!$B$8)-Table1[[#This Row],[Loan Amount]]</f>
        <v>13143.13623326883</v>
      </c>
    </row>
    <row r="624" spans="1:21" x14ac:dyDescent="0.3">
      <c r="A624" s="2" t="s">
        <v>1288</v>
      </c>
      <c r="B624" s="1">
        <v>44477</v>
      </c>
      <c r="C624" s="2" t="s">
        <v>1289</v>
      </c>
      <c r="D624" s="3" t="s">
        <v>63</v>
      </c>
      <c r="E624" s="4">
        <v>9125</v>
      </c>
      <c r="F624" s="9">
        <f>Table1[[#This Row],[Interest Rate]]/100</f>
        <v>0.16899999999999998</v>
      </c>
      <c r="G624" s="2">
        <v>16.899999999999999</v>
      </c>
      <c r="H624" s="2">
        <v>60</v>
      </c>
      <c r="I624" s="3" t="s">
        <v>24</v>
      </c>
      <c r="J624" s="3" t="s">
        <v>34</v>
      </c>
      <c r="K624" s="3" t="s">
        <v>19</v>
      </c>
      <c r="L624" s="4">
        <v>122446</v>
      </c>
      <c r="M624" s="3" t="s">
        <v>20</v>
      </c>
      <c r="N624">
        <v>0.42</v>
      </c>
      <c r="O624">
        <v>0.89</v>
      </c>
      <c r="P624" s="8">
        <f>ABS(PMT(Table1[[#This Row],[Corrected Interested Rate]]/12,Table1[[#This Row],[Term (Months)]],-Table1[[#This Row],[Loan Amount]]))</f>
        <v>226.28939611915695</v>
      </c>
      <c r="Q624" s="8">
        <f ca="1">Table1[[#This Row],[Expected Monthly Payments]]*Table1[[#This Row],[Months on Book(age Loan)]]</f>
        <v>10635.601617600376</v>
      </c>
      <c r="R624" s="4">
        <v>3684.51</v>
      </c>
      <c r="S624" s="4">
        <v>0</v>
      </c>
      <c r="T624" s="2">
        <f ca="1">DATEDIF(Table1[[#This Row],[Issue Date]],TODAY(),"m")</f>
        <v>47</v>
      </c>
      <c r="U624" s="2">
        <f>Table1[[#This Row],[Total Payments Received]]+(Table1[[#This Row],[Loan Amount]]*'What-IF Analysis'!$B$8)-Table1[[#This Row],[Loan Amount]]</f>
        <v>-3052.7861557111883</v>
      </c>
    </row>
    <row r="625" spans="1:21" x14ac:dyDescent="0.3">
      <c r="A625" s="2" t="s">
        <v>1290</v>
      </c>
      <c r="B625" s="1">
        <v>44863</v>
      </c>
      <c r="C625" s="2" t="s">
        <v>1291</v>
      </c>
      <c r="D625" s="3" t="s">
        <v>63</v>
      </c>
      <c r="E625" s="4">
        <v>37059</v>
      </c>
      <c r="F625" s="9">
        <f>Table1[[#This Row],[Interest Rate]]/100</f>
        <v>7.0000000000000007E-2</v>
      </c>
      <c r="G625" s="2">
        <v>7</v>
      </c>
      <c r="H625" s="2">
        <v>60</v>
      </c>
      <c r="I625" s="3" t="s">
        <v>17</v>
      </c>
      <c r="J625" s="3" t="s">
        <v>18</v>
      </c>
      <c r="K625" s="3" t="s">
        <v>35</v>
      </c>
      <c r="L625" s="4">
        <v>59437</v>
      </c>
      <c r="M625" s="3" t="s">
        <v>31</v>
      </c>
      <c r="N625">
        <v>0.21</v>
      </c>
      <c r="O625">
        <v>0.54</v>
      </c>
      <c r="P625" s="8">
        <f>ABS(PMT(Table1[[#This Row],[Corrected Interested Rate]]/12,Table1[[#This Row],[Term (Months)]],-Table1[[#This Row],[Loan Amount]]))</f>
        <v>733.8126167068134</v>
      </c>
      <c r="Q625" s="8">
        <f ca="1">Table1[[#This Row],[Expected Monthly Payments]]*Table1[[#This Row],[Months on Book(age Loan)]]</f>
        <v>24949.628968031655</v>
      </c>
      <c r="R625" s="4">
        <v>39653.129999999997</v>
      </c>
      <c r="S625" s="4">
        <v>0</v>
      </c>
      <c r="T625" s="2">
        <f ca="1">DATEDIF(Table1[[#This Row],[Issue Date]],TODAY(),"m")</f>
        <v>34</v>
      </c>
      <c r="U625" s="2">
        <f>Table1[[#This Row],[Total Payments Received]]+(Table1[[#This Row],[Loan Amount]]*'What-IF Analysis'!$B$8)-Table1[[#This Row],[Loan Amount]]</f>
        <v>12291.216768821818</v>
      </c>
    </row>
    <row r="626" spans="1:21" x14ac:dyDescent="0.3">
      <c r="A626" s="2" t="s">
        <v>1292</v>
      </c>
      <c r="B626" s="1">
        <v>44289</v>
      </c>
      <c r="C626" s="2" t="s">
        <v>1293</v>
      </c>
      <c r="D626" s="3" t="s">
        <v>54</v>
      </c>
      <c r="E626" s="4">
        <v>5033</v>
      </c>
      <c r="F626" s="9">
        <f>Table1[[#This Row],[Interest Rate]]/100</f>
        <v>0.21899999999999997</v>
      </c>
      <c r="G626" s="2">
        <v>21.9</v>
      </c>
      <c r="H626" s="2">
        <v>36</v>
      </c>
      <c r="I626" s="3" t="s">
        <v>24</v>
      </c>
      <c r="J626" s="3" t="s">
        <v>18</v>
      </c>
      <c r="K626" s="3" t="s">
        <v>19</v>
      </c>
      <c r="L626" s="4">
        <v>133124</v>
      </c>
      <c r="M626" s="3" t="s">
        <v>31</v>
      </c>
      <c r="N626">
        <v>0.39</v>
      </c>
      <c r="O626">
        <v>0.82</v>
      </c>
      <c r="P626" s="8">
        <f>ABS(PMT(Table1[[#This Row],[Corrected Interested Rate]]/12,Table1[[#This Row],[Term (Months)]],-Table1[[#This Row],[Loan Amount]]))</f>
        <v>191.95227618821642</v>
      </c>
      <c r="Q626" s="8">
        <f ca="1">Table1[[#This Row],[Expected Monthly Payments]]*Table1[[#This Row],[Months on Book(age Loan)]]</f>
        <v>10173.47063797547</v>
      </c>
      <c r="R626" s="4">
        <v>1105.3900000000001</v>
      </c>
      <c r="S626" s="4">
        <v>0</v>
      </c>
      <c r="T626" s="2">
        <f ca="1">DATEDIF(Table1[[#This Row],[Issue Date]],TODAY(),"m")</f>
        <v>53</v>
      </c>
      <c r="U626" s="2">
        <f>Table1[[#This Row],[Total Payments Received]]+(Table1[[#This Row],[Loan Amount]]*'What-IF Analysis'!$B$8)-Table1[[#This Row],[Loan Amount]]</f>
        <v>-2610.6441426514421</v>
      </c>
    </row>
    <row r="627" spans="1:21" x14ac:dyDescent="0.3">
      <c r="A627" s="2" t="s">
        <v>1294</v>
      </c>
      <c r="B627" s="1">
        <v>44868</v>
      </c>
      <c r="C627" s="2" t="s">
        <v>1295</v>
      </c>
      <c r="D627" s="3" t="s">
        <v>44</v>
      </c>
      <c r="E627" s="4">
        <v>38873</v>
      </c>
      <c r="F627" s="9">
        <f>Table1[[#This Row],[Interest Rate]]/100</f>
        <v>0.156</v>
      </c>
      <c r="G627" s="2">
        <v>15.6</v>
      </c>
      <c r="H627" s="2">
        <v>36</v>
      </c>
      <c r="I627" s="3" t="s">
        <v>58</v>
      </c>
      <c r="J627" s="3" t="s">
        <v>18</v>
      </c>
      <c r="K627" s="3" t="s">
        <v>19</v>
      </c>
      <c r="L627" s="4">
        <v>106537</v>
      </c>
      <c r="M627" s="3" t="s">
        <v>20</v>
      </c>
      <c r="N627">
        <v>0.25</v>
      </c>
      <c r="O627">
        <v>0.62</v>
      </c>
      <c r="P627" s="8">
        <f>ABS(PMT(Table1[[#This Row],[Corrected Interested Rate]]/12,Table1[[#This Row],[Term (Months)]],-Table1[[#This Row],[Loan Amount]]))</f>
        <v>1358.9950859206767</v>
      </c>
      <c r="Q627" s="8">
        <f ca="1">Table1[[#This Row],[Expected Monthly Payments]]*Table1[[#This Row],[Months on Book(age Loan)]]</f>
        <v>46205.832921303008</v>
      </c>
      <c r="R627" s="4">
        <v>0</v>
      </c>
      <c r="S627" s="4">
        <v>0</v>
      </c>
      <c r="T627" s="2">
        <f ca="1">DATEDIF(Table1[[#This Row],[Issue Date]],TODAY(),"m")</f>
        <v>34</v>
      </c>
      <c r="U627" s="2">
        <f>Table1[[#This Row],[Total Payments Received]]+(Table1[[#This Row],[Loan Amount]]*'What-IF Analysis'!$B$8)-Table1[[#This Row],[Loan Amount]]</f>
        <v>-28701.250790242302</v>
      </c>
    </row>
    <row r="628" spans="1:21" x14ac:dyDescent="0.3">
      <c r="A628" s="2" t="s">
        <v>1296</v>
      </c>
      <c r="B628" s="1">
        <v>44257</v>
      </c>
      <c r="C628" s="2" t="s">
        <v>1297</v>
      </c>
      <c r="D628" s="3" t="s">
        <v>54</v>
      </c>
      <c r="E628" s="4">
        <v>18087</v>
      </c>
      <c r="F628" s="9">
        <f>Table1[[#This Row],[Interest Rate]]/100</f>
        <v>0.218</v>
      </c>
      <c r="G628" s="2">
        <v>21.8</v>
      </c>
      <c r="H628" s="2">
        <v>60</v>
      </c>
      <c r="I628" s="3" t="s">
        <v>24</v>
      </c>
      <c r="J628" s="3" t="s">
        <v>55</v>
      </c>
      <c r="K628" s="3" t="s">
        <v>26</v>
      </c>
      <c r="L628" s="4">
        <v>76675</v>
      </c>
      <c r="M628" s="3" t="s">
        <v>27</v>
      </c>
      <c r="N628">
        <v>0.31</v>
      </c>
      <c r="O628">
        <v>0.84</v>
      </c>
      <c r="P628" s="8">
        <f>ABS(PMT(Table1[[#This Row],[Corrected Interested Rate]]/12,Table1[[#This Row],[Term (Months)]],-Table1[[#This Row],[Loan Amount]]))</f>
        <v>497.48870110620021</v>
      </c>
      <c r="Q628" s="8">
        <f ca="1">Table1[[#This Row],[Expected Monthly Payments]]*Table1[[#This Row],[Months on Book(age Loan)]]</f>
        <v>26864.389859734812</v>
      </c>
      <c r="R628" s="4">
        <v>1721.26</v>
      </c>
      <c r="S628" s="4">
        <v>0</v>
      </c>
      <c r="T628" s="2">
        <f ca="1">DATEDIF(Table1[[#This Row],[Issue Date]],TODAY(),"m")</f>
        <v>54</v>
      </c>
      <c r="U628" s="2">
        <f>Table1[[#This Row],[Total Payments Received]]+(Table1[[#This Row],[Loan Amount]]*'What-IF Analysis'!$B$8)-Table1[[#This Row],[Loan Amount]]</f>
        <v>-11632.983897901178</v>
      </c>
    </row>
    <row r="629" spans="1:21" x14ac:dyDescent="0.3">
      <c r="A629" s="2" t="s">
        <v>1298</v>
      </c>
      <c r="B629" s="1">
        <v>44830</v>
      </c>
      <c r="C629" s="2" t="s">
        <v>1299</v>
      </c>
      <c r="D629" s="3" t="s">
        <v>54</v>
      </c>
      <c r="E629" s="4">
        <v>6704</v>
      </c>
      <c r="F629" s="9">
        <f>Table1[[#This Row],[Interest Rate]]/100</f>
        <v>0.16600000000000001</v>
      </c>
      <c r="G629" s="2">
        <v>16.600000000000001</v>
      </c>
      <c r="H629" s="2">
        <v>60</v>
      </c>
      <c r="I629" s="3" t="s">
        <v>17</v>
      </c>
      <c r="J629" s="3" t="s">
        <v>25</v>
      </c>
      <c r="K629" s="3" t="s">
        <v>19</v>
      </c>
      <c r="L629" s="4">
        <v>49942</v>
      </c>
      <c r="M629" s="3" t="s">
        <v>31</v>
      </c>
      <c r="N629">
        <v>0.13</v>
      </c>
      <c r="O629">
        <v>0.83</v>
      </c>
      <c r="P629" s="8">
        <f>ABS(PMT(Table1[[#This Row],[Corrected Interested Rate]]/12,Table1[[#This Row],[Term (Months)]],-Table1[[#This Row],[Loan Amount]]))</f>
        <v>165.17318558667253</v>
      </c>
      <c r="Q629" s="8">
        <f ca="1">Table1[[#This Row],[Expected Monthly Payments]]*Table1[[#This Row],[Months on Book(age Loan)]]</f>
        <v>5781.0614955335386</v>
      </c>
      <c r="R629" s="4">
        <v>7816.86</v>
      </c>
      <c r="S629" s="4">
        <v>0</v>
      </c>
      <c r="T629" s="2">
        <f ca="1">DATEDIF(Table1[[#This Row],[Issue Date]],TODAY(),"m")</f>
        <v>35</v>
      </c>
      <c r="U629" s="2">
        <f>Table1[[#This Row],[Total Payments Received]]+(Table1[[#This Row],[Loan Amount]]*'What-IF Analysis'!$B$8)-Table1[[#This Row],[Loan Amount]]</f>
        <v>2867.0700352999665</v>
      </c>
    </row>
    <row r="630" spans="1:21" x14ac:dyDescent="0.3">
      <c r="A630" s="2" t="s">
        <v>1300</v>
      </c>
      <c r="B630" s="1">
        <v>45271</v>
      </c>
      <c r="C630" s="2" t="s">
        <v>1301</v>
      </c>
      <c r="D630" s="3" t="s">
        <v>44</v>
      </c>
      <c r="E630" s="4">
        <v>8848</v>
      </c>
      <c r="F630" s="9">
        <f>Table1[[#This Row],[Interest Rate]]/100</f>
        <v>0.16200000000000001</v>
      </c>
      <c r="G630" s="2">
        <v>16.2</v>
      </c>
      <c r="H630" s="2">
        <v>60</v>
      </c>
      <c r="I630" s="3" t="s">
        <v>24</v>
      </c>
      <c r="J630" s="3" t="s">
        <v>25</v>
      </c>
      <c r="K630" s="3" t="s">
        <v>45</v>
      </c>
      <c r="L630" s="4">
        <v>50862</v>
      </c>
      <c r="M630" s="3" t="s">
        <v>27</v>
      </c>
      <c r="N630">
        <v>0.17</v>
      </c>
      <c r="O630">
        <v>0.5</v>
      </c>
      <c r="P630" s="8">
        <f>ABS(PMT(Table1[[#This Row],[Corrected Interested Rate]]/12,Table1[[#This Row],[Term (Months)]],-Table1[[#This Row],[Loan Amount]]))</f>
        <v>216.10754561471467</v>
      </c>
      <c r="Q630" s="8">
        <f ca="1">Table1[[#This Row],[Expected Monthly Payments]]*Table1[[#This Row],[Months on Book(age Loan)]]</f>
        <v>4538.258457909008</v>
      </c>
      <c r="R630" s="4">
        <v>2965.85</v>
      </c>
      <c r="S630" s="4">
        <v>0</v>
      </c>
      <c r="T630" s="2">
        <f ca="1">DATEDIF(Table1[[#This Row],[Issue Date]],TODAY(),"m")</f>
        <v>21</v>
      </c>
      <c r="U630" s="2">
        <f>Table1[[#This Row],[Total Payments Received]]+(Table1[[#This Row],[Loan Amount]]*'What-IF Analysis'!$B$8)-Table1[[#This Row],[Loan Amount]]</f>
        <v>-3566.9276861076814</v>
      </c>
    </row>
    <row r="631" spans="1:21" x14ac:dyDescent="0.3">
      <c r="A631" s="2" t="s">
        <v>1302</v>
      </c>
      <c r="B631" s="1">
        <v>45225</v>
      </c>
      <c r="C631" s="2" t="s">
        <v>1303</v>
      </c>
      <c r="D631" s="3" t="s">
        <v>23</v>
      </c>
      <c r="E631" s="4">
        <v>22592</v>
      </c>
      <c r="F631" s="9">
        <f>Table1[[#This Row],[Interest Rate]]/100</f>
        <v>7.0999999999999994E-2</v>
      </c>
      <c r="G631" s="2">
        <v>7.1</v>
      </c>
      <c r="H631" s="2">
        <v>60</v>
      </c>
      <c r="I631" s="3" t="s">
        <v>24</v>
      </c>
      <c r="J631" s="3" t="s">
        <v>71</v>
      </c>
      <c r="K631" s="3" t="s">
        <v>30</v>
      </c>
      <c r="L631" s="4">
        <v>41669</v>
      </c>
      <c r="M631" s="3" t="s">
        <v>27</v>
      </c>
      <c r="N631">
        <v>0.48</v>
      </c>
      <c r="O631">
        <v>0.73</v>
      </c>
      <c r="P631" s="8">
        <f>ABS(PMT(Table1[[#This Row],[Corrected Interested Rate]]/12,Table1[[#This Row],[Term (Months)]],-Table1[[#This Row],[Loan Amount]]))</f>
        <v>448.41533974002084</v>
      </c>
      <c r="Q631" s="8">
        <f ca="1">Table1[[#This Row],[Expected Monthly Payments]]*Table1[[#This Row],[Months on Book(age Loan)]]</f>
        <v>9865.1374742804583</v>
      </c>
      <c r="R631" s="4">
        <v>10077.370000000001</v>
      </c>
      <c r="S631" s="4">
        <v>0</v>
      </c>
      <c r="T631" s="2">
        <f ca="1">DATEDIF(Table1[[#This Row],[Issue Date]],TODAY(),"m")</f>
        <v>22</v>
      </c>
      <c r="U631" s="2">
        <f>Table1[[#This Row],[Total Payments Received]]+(Table1[[#This Row],[Loan Amount]]*'What-IF Analysis'!$B$8)-Table1[[#This Row],[Loan Amount]]</f>
        <v>-6603.0677808029759</v>
      </c>
    </row>
    <row r="632" spans="1:21" x14ac:dyDescent="0.3">
      <c r="A632" s="2" t="s">
        <v>1304</v>
      </c>
      <c r="B632" s="1">
        <v>44800</v>
      </c>
      <c r="C632" s="2" t="s">
        <v>1305</v>
      </c>
      <c r="D632" s="3" t="s">
        <v>51</v>
      </c>
      <c r="E632" s="4">
        <v>7924</v>
      </c>
      <c r="F632" s="9">
        <f>Table1[[#This Row],[Interest Rate]]/100</f>
        <v>8.3000000000000004E-2</v>
      </c>
      <c r="G632" s="2">
        <v>8.3000000000000007</v>
      </c>
      <c r="H632" s="2">
        <v>60</v>
      </c>
      <c r="I632" s="3" t="s">
        <v>24</v>
      </c>
      <c r="J632" s="3" t="s">
        <v>25</v>
      </c>
      <c r="K632" s="3" t="s">
        <v>26</v>
      </c>
      <c r="L632" s="4">
        <v>83772</v>
      </c>
      <c r="M632" s="3" t="s">
        <v>31</v>
      </c>
      <c r="N632">
        <v>0.46</v>
      </c>
      <c r="O632">
        <v>0.56000000000000005</v>
      </c>
      <c r="P632" s="8">
        <f>ABS(PMT(Table1[[#This Row],[Corrected Interested Rate]]/12,Table1[[#This Row],[Term (Months)]],-Table1[[#This Row],[Loan Amount]]))</f>
        <v>161.81024985138822</v>
      </c>
      <c r="Q632" s="8">
        <f ca="1">Table1[[#This Row],[Expected Monthly Payments]]*Table1[[#This Row],[Months on Book(age Loan)]]</f>
        <v>5825.1689946499755</v>
      </c>
      <c r="R632" s="4">
        <v>3561.75</v>
      </c>
      <c r="S632" s="4">
        <v>0</v>
      </c>
      <c r="T632" s="2">
        <f ca="1">DATEDIF(Table1[[#This Row],[Issue Date]],TODAY(),"m")</f>
        <v>36</v>
      </c>
      <c r="U632" s="2">
        <f>Table1[[#This Row],[Total Payments Received]]+(Table1[[#This Row],[Loan Amount]]*'What-IF Analysis'!$B$8)-Table1[[#This Row],[Loan Amount]]</f>
        <v>-2288.807231545803</v>
      </c>
    </row>
    <row r="633" spans="1:21" x14ac:dyDescent="0.3">
      <c r="A633" s="2" t="s">
        <v>1306</v>
      </c>
      <c r="B633" s="1">
        <v>44878</v>
      </c>
      <c r="C633" s="2" t="s">
        <v>1307</v>
      </c>
      <c r="D633" s="3" t="s">
        <v>38</v>
      </c>
      <c r="E633" s="4">
        <v>28208</v>
      </c>
      <c r="F633" s="9">
        <f>Table1[[#This Row],[Interest Rate]]/100</f>
        <v>0.24399999999999999</v>
      </c>
      <c r="G633" s="2">
        <v>24.4</v>
      </c>
      <c r="H633" s="2">
        <v>60</v>
      </c>
      <c r="I633" s="3" t="s">
        <v>17</v>
      </c>
      <c r="J633" s="3" t="s">
        <v>55</v>
      </c>
      <c r="K633" s="3" t="s">
        <v>26</v>
      </c>
      <c r="L633" s="4">
        <v>45916</v>
      </c>
      <c r="M633" s="3" t="s">
        <v>20</v>
      </c>
      <c r="N633">
        <v>0.36</v>
      </c>
      <c r="O633">
        <v>0.89</v>
      </c>
      <c r="P633" s="8">
        <f>ABS(PMT(Table1[[#This Row],[Corrected Interested Rate]]/12,Table1[[#This Row],[Term (Months)]],-Table1[[#This Row],[Loan Amount]]))</f>
        <v>818.04919120455065</v>
      </c>
      <c r="Q633" s="8">
        <f ca="1">Table1[[#This Row],[Expected Monthly Payments]]*Table1[[#This Row],[Months on Book(age Loan)]]</f>
        <v>27813.672500954723</v>
      </c>
      <c r="R633" s="4">
        <v>35090.75</v>
      </c>
      <c r="S633" s="4">
        <v>0</v>
      </c>
      <c r="T633" s="2">
        <f ca="1">DATEDIF(Table1[[#This Row],[Issue Date]],TODAY(),"m")</f>
        <v>34</v>
      </c>
      <c r="U633" s="2">
        <f>Table1[[#This Row],[Total Payments Received]]+(Table1[[#This Row],[Loan Amount]]*'What-IF Analysis'!$B$8)-Table1[[#This Row],[Loan Amount]]</f>
        <v>14263.82945640535</v>
      </c>
    </row>
    <row r="634" spans="1:21" x14ac:dyDescent="0.3">
      <c r="A634" s="2" t="s">
        <v>1308</v>
      </c>
      <c r="B634" s="1">
        <v>44730</v>
      </c>
      <c r="C634" s="2" t="s">
        <v>1309</v>
      </c>
      <c r="D634" s="3" t="s">
        <v>48</v>
      </c>
      <c r="E634" s="4">
        <v>20614</v>
      </c>
      <c r="F634" s="9">
        <f>Table1[[#This Row],[Interest Rate]]/100</f>
        <v>9.6000000000000002E-2</v>
      </c>
      <c r="G634" s="2">
        <v>9.6</v>
      </c>
      <c r="H634" s="2">
        <v>60</v>
      </c>
      <c r="I634" s="3" t="s">
        <v>17</v>
      </c>
      <c r="J634" s="3" t="s">
        <v>25</v>
      </c>
      <c r="K634" s="3" t="s">
        <v>35</v>
      </c>
      <c r="L634" s="4">
        <v>40878</v>
      </c>
      <c r="M634" s="3" t="s">
        <v>31</v>
      </c>
      <c r="N634">
        <v>0.28000000000000003</v>
      </c>
      <c r="O634">
        <v>0.89</v>
      </c>
      <c r="P634" s="8">
        <f>ABS(PMT(Table1[[#This Row],[Corrected Interested Rate]]/12,Table1[[#This Row],[Term (Months)]],-Table1[[#This Row],[Loan Amount]]))</f>
        <v>433.94044834533275</v>
      </c>
      <c r="Q634" s="8">
        <f ca="1">Table1[[#This Row],[Expected Monthly Payments]]*Table1[[#This Row],[Months on Book(age Loan)]]</f>
        <v>16489.737037122646</v>
      </c>
      <c r="R634" s="4">
        <v>22592.94</v>
      </c>
      <c r="S634" s="4">
        <v>0</v>
      </c>
      <c r="T634" s="2">
        <f ca="1">DATEDIF(Table1[[#This Row],[Issue Date]],TODAY(),"m")</f>
        <v>38</v>
      </c>
      <c r="U634" s="2">
        <f>Table1[[#This Row],[Total Payments Received]]+(Table1[[#This Row],[Loan Amount]]*'What-IF Analysis'!$B$8)-Table1[[#This Row],[Loan Amount]]</f>
        <v>7372.9265256076251</v>
      </c>
    </row>
    <row r="635" spans="1:21" x14ac:dyDescent="0.3">
      <c r="A635" s="2" t="s">
        <v>1310</v>
      </c>
      <c r="B635" s="1">
        <v>45034</v>
      </c>
      <c r="C635" s="2" t="s">
        <v>1311</v>
      </c>
      <c r="D635" s="3" t="s">
        <v>63</v>
      </c>
      <c r="E635" s="4">
        <v>1488</v>
      </c>
      <c r="F635" s="9">
        <f>Table1[[#This Row],[Interest Rate]]/100</f>
        <v>0.245</v>
      </c>
      <c r="G635" s="2">
        <v>24.5</v>
      </c>
      <c r="H635" s="2">
        <v>36</v>
      </c>
      <c r="I635" s="3" t="s">
        <v>17</v>
      </c>
      <c r="J635" s="3" t="s">
        <v>18</v>
      </c>
      <c r="K635" s="3" t="s">
        <v>30</v>
      </c>
      <c r="L635" s="4">
        <v>32985</v>
      </c>
      <c r="M635" s="3" t="s">
        <v>31</v>
      </c>
      <c r="N635">
        <v>0.37</v>
      </c>
      <c r="O635">
        <v>0.69</v>
      </c>
      <c r="P635" s="8">
        <f>ABS(PMT(Table1[[#This Row],[Corrected Interested Rate]]/12,Table1[[#This Row],[Term (Months)]],-Table1[[#This Row],[Loan Amount]]))</f>
        <v>58.769840070349197</v>
      </c>
      <c r="Q635" s="8">
        <f ca="1">Table1[[#This Row],[Expected Monthly Payments]]*Table1[[#This Row],[Months on Book(age Loan)]]</f>
        <v>1645.5555219697776</v>
      </c>
      <c r="R635" s="4">
        <v>1852.56</v>
      </c>
      <c r="S635" s="4">
        <v>0</v>
      </c>
      <c r="T635" s="2">
        <f ca="1">DATEDIF(Table1[[#This Row],[Issue Date]],TODAY(),"m")</f>
        <v>28</v>
      </c>
      <c r="U635" s="2">
        <f>Table1[[#This Row],[Total Payments Received]]+(Table1[[#This Row],[Loan Amount]]*'What-IF Analysis'!$B$8)-Table1[[#This Row],[Loan Amount]]</f>
        <v>753.91926797827409</v>
      </c>
    </row>
    <row r="636" spans="1:21" x14ac:dyDescent="0.3">
      <c r="A636" s="2" t="s">
        <v>1312</v>
      </c>
      <c r="B636" s="1">
        <v>44841</v>
      </c>
      <c r="C636" s="2" t="s">
        <v>1313</v>
      </c>
      <c r="D636" s="3" t="s">
        <v>70</v>
      </c>
      <c r="E636" s="4">
        <v>26923</v>
      </c>
      <c r="F636" s="9">
        <f>Table1[[#This Row],[Interest Rate]]/100</f>
        <v>0.156</v>
      </c>
      <c r="G636" s="2">
        <v>15.6</v>
      </c>
      <c r="H636" s="2">
        <v>60</v>
      </c>
      <c r="I636" s="3" t="s">
        <v>17</v>
      </c>
      <c r="J636" s="3" t="s">
        <v>55</v>
      </c>
      <c r="K636" s="3" t="s">
        <v>26</v>
      </c>
      <c r="L636" s="4">
        <v>127905</v>
      </c>
      <c r="M636" s="3" t="s">
        <v>27</v>
      </c>
      <c r="N636">
        <v>0.35</v>
      </c>
      <c r="O636">
        <v>0.7</v>
      </c>
      <c r="P636" s="8">
        <f>ABS(PMT(Table1[[#This Row],[Corrected Interested Rate]]/12,Table1[[#This Row],[Term (Months)]],-Table1[[#This Row],[Loan Amount]]))</f>
        <v>649.00681015060161</v>
      </c>
      <c r="Q636" s="8">
        <f ca="1">Table1[[#This Row],[Expected Monthly Payments]]*Table1[[#This Row],[Months on Book(age Loan)]]</f>
        <v>22715.238355271056</v>
      </c>
      <c r="R636" s="4">
        <v>31122.99</v>
      </c>
      <c r="S636" s="4">
        <v>0</v>
      </c>
      <c r="T636" s="2">
        <f ca="1">DATEDIF(Table1[[#This Row],[Issue Date]],TODAY(),"m")</f>
        <v>35</v>
      </c>
      <c r="U636" s="2">
        <f>Table1[[#This Row],[Total Payments Received]]+(Table1[[#This Row],[Loan Amount]]*'What-IF Analysis'!$B$8)-Table1[[#This Row],[Loan Amount]]</f>
        <v>11244.828421894541</v>
      </c>
    </row>
    <row r="637" spans="1:21" x14ac:dyDescent="0.3">
      <c r="A637" s="2" t="s">
        <v>1314</v>
      </c>
      <c r="B637" s="1">
        <v>44429</v>
      </c>
      <c r="C637" s="2" t="s">
        <v>1315</v>
      </c>
      <c r="D637" s="3" t="s">
        <v>48</v>
      </c>
      <c r="E637" s="4">
        <v>36941</v>
      </c>
      <c r="F637" s="9">
        <f>Table1[[#This Row],[Interest Rate]]/100</f>
        <v>7.6999999999999999E-2</v>
      </c>
      <c r="G637" s="2">
        <v>7.7</v>
      </c>
      <c r="H637" s="2">
        <v>60</v>
      </c>
      <c r="I637" s="3" t="s">
        <v>17</v>
      </c>
      <c r="J637" s="3" t="s">
        <v>82</v>
      </c>
      <c r="K637" s="3" t="s">
        <v>19</v>
      </c>
      <c r="L637" s="4">
        <v>103648</v>
      </c>
      <c r="M637" s="3" t="s">
        <v>20</v>
      </c>
      <c r="N637">
        <v>0.33</v>
      </c>
      <c r="O637">
        <v>0.64</v>
      </c>
      <c r="P637" s="8">
        <f>ABS(PMT(Table1[[#This Row],[Corrected Interested Rate]]/12,Table1[[#This Row],[Term (Months)]],-Table1[[#This Row],[Loan Amount]]))</f>
        <v>743.73772009756931</v>
      </c>
      <c r="Q637" s="8">
        <f ca="1">Table1[[#This Row],[Expected Monthly Payments]]*Table1[[#This Row],[Months on Book(age Loan)]]</f>
        <v>35699.410564683327</v>
      </c>
      <c r="R637" s="4">
        <v>39785.46</v>
      </c>
      <c r="S637" s="4">
        <v>0</v>
      </c>
      <c r="T637" s="2">
        <f ca="1">DATEDIF(Table1[[#This Row],[Issue Date]],TODAY(),"m")</f>
        <v>48</v>
      </c>
      <c r="U637" s="2">
        <f>Table1[[#This Row],[Total Payments Received]]+(Table1[[#This Row],[Loan Amount]]*'What-IF Analysis'!$B$8)-Table1[[#This Row],[Loan Amount]]</f>
        <v>12510.670160205264</v>
      </c>
    </row>
    <row r="638" spans="1:21" x14ac:dyDescent="0.3">
      <c r="A638" s="2" t="s">
        <v>1316</v>
      </c>
      <c r="B638" s="1">
        <v>44720</v>
      </c>
      <c r="C638" s="2" t="s">
        <v>1317</v>
      </c>
      <c r="D638" s="3" t="s">
        <v>51</v>
      </c>
      <c r="E638" s="4">
        <v>30165</v>
      </c>
      <c r="F638" s="9">
        <f>Table1[[#This Row],[Interest Rate]]/100</f>
        <v>7.0000000000000007E-2</v>
      </c>
      <c r="G638" s="2">
        <v>7</v>
      </c>
      <c r="H638" s="2">
        <v>36</v>
      </c>
      <c r="I638" s="3" t="s">
        <v>17</v>
      </c>
      <c r="J638" s="3" t="s">
        <v>82</v>
      </c>
      <c r="K638" s="3" t="s">
        <v>26</v>
      </c>
      <c r="L638" s="4">
        <v>71235</v>
      </c>
      <c r="M638" s="3" t="s">
        <v>27</v>
      </c>
      <c r="N638">
        <v>0.12</v>
      </c>
      <c r="O638">
        <v>0.82</v>
      </c>
      <c r="P638" s="8">
        <f>ABS(PMT(Table1[[#This Row],[Corrected Interested Rate]]/12,Table1[[#This Row],[Term (Months)]],-Table1[[#This Row],[Loan Amount]]))</f>
        <v>931.40762694394459</v>
      </c>
      <c r="Q638" s="8">
        <f ca="1">Table1[[#This Row],[Expected Monthly Payments]]*Table1[[#This Row],[Months on Book(age Loan)]]</f>
        <v>36324.897450813842</v>
      </c>
      <c r="R638" s="4">
        <v>32276.55</v>
      </c>
      <c r="S638" s="4">
        <v>0</v>
      </c>
      <c r="T638" s="2">
        <f ca="1">DATEDIF(Table1[[#This Row],[Issue Date]],TODAY(),"m")</f>
        <v>39</v>
      </c>
      <c r="U638" s="2">
        <f>Table1[[#This Row],[Total Payments Received]]+(Table1[[#This Row],[Loan Amount]]*'What-IF Analysis'!$B$8)-Table1[[#This Row],[Loan Amount]]</f>
        <v>10004.710160325703</v>
      </c>
    </row>
    <row r="639" spans="1:21" x14ac:dyDescent="0.3">
      <c r="A639" s="2" t="s">
        <v>1318</v>
      </c>
      <c r="B639" s="1">
        <v>44542</v>
      </c>
      <c r="C639" s="2" t="s">
        <v>1319</v>
      </c>
      <c r="D639" s="3" t="s">
        <v>44</v>
      </c>
      <c r="E639" s="4">
        <v>2667</v>
      </c>
      <c r="F639" s="9">
        <f>Table1[[#This Row],[Interest Rate]]/100</f>
        <v>9.1999999999999998E-2</v>
      </c>
      <c r="G639" s="2">
        <v>9.1999999999999993</v>
      </c>
      <c r="H639" s="2">
        <v>60</v>
      </c>
      <c r="I639" s="3" t="s">
        <v>24</v>
      </c>
      <c r="J639" s="3" t="s">
        <v>25</v>
      </c>
      <c r="K639" s="3" t="s">
        <v>26</v>
      </c>
      <c r="L639" s="4">
        <v>48931</v>
      </c>
      <c r="M639" s="3" t="s">
        <v>31</v>
      </c>
      <c r="N639">
        <v>0.35</v>
      </c>
      <c r="O639">
        <v>0.66</v>
      </c>
      <c r="P639" s="8">
        <f>ABS(PMT(Table1[[#This Row],[Corrected Interested Rate]]/12,Table1[[#This Row],[Term (Months)]],-Table1[[#This Row],[Loan Amount]]))</f>
        <v>55.621768027713642</v>
      </c>
      <c r="Q639" s="8">
        <f ca="1">Table1[[#This Row],[Expected Monthly Payments]]*Table1[[#This Row],[Months on Book(age Loan)]]</f>
        <v>2502.9795612471139</v>
      </c>
      <c r="R639" s="4">
        <v>1282.69</v>
      </c>
      <c r="S639" s="4">
        <v>0</v>
      </c>
      <c r="T639" s="2">
        <f ca="1">DATEDIF(Table1[[#This Row],[Issue Date]],TODAY(),"m")</f>
        <v>45</v>
      </c>
      <c r="U639" s="2">
        <f>Table1[[#This Row],[Total Payments Received]]+(Table1[[#This Row],[Loan Amount]]*'What-IF Analysis'!$B$8)-Table1[[#This Row],[Loan Amount]]</f>
        <v>-686.44631203087533</v>
      </c>
    </row>
    <row r="640" spans="1:21" x14ac:dyDescent="0.3">
      <c r="A640" s="2" t="s">
        <v>1320</v>
      </c>
      <c r="B640" s="1">
        <v>45266</v>
      </c>
      <c r="C640" s="2" t="s">
        <v>1321</v>
      </c>
      <c r="D640" s="3" t="s">
        <v>48</v>
      </c>
      <c r="E640" s="4">
        <v>27213</v>
      </c>
      <c r="F640" s="9">
        <f>Table1[[#This Row],[Interest Rate]]/100</f>
        <v>0.23499999999999999</v>
      </c>
      <c r="G640" s="2">
        <v>23.5</v>
      </c>
      <c r="H640" s="2">
        <v>60</v>
      </c>
      <c r="I640" s="3" t="s">
        <v>79</v>
      </c>
      <c r="J640" s="3" t="s">
        <v>18</v>
      </c>
      <c r="K640" s="3" t="s">
        <v>26</v>
      </c>
      <c r="L640" s="4">
        <v>122876</v>
      </c>
      <c r="M640" s="3" t="s">
        <v>20</v>
      </c>
      <c r="N640">
        <v>0.41</v>
      </c>
      <c r="O640">
        <v>0.62</v>
      </c>
      <c r="P640" s="8">
        <f>ABS(PMT(Table1[[#This Row],[Corrected Interested Rate]]/12,Table1[[#This Row],[Term (Months)]],-Table1[[#This Row],[Loan Amount]]))</f>
        <v>774.98490379881309</v>
      </c>
      <c r="Q640" s="8">
        <f ca="1">Table1[[#This Row],[Expected Monthly Payments]]*Table1[[#This Row],[Months on Book(age Loan)]]</f>
        <v>16274.682979775074</v>
      </c>
      <c r="R640" s="4">
        <v>9805.16</v>
      </c>
      <c r="S640" s="4">
        <v>8501.7099999999991</v>
      </c>
      <c r="T640" s="2">
        <f ca="1">DATEDIF(Table1[[#This Row],[Issue Date]],TODAY(),"m")</f>
        <v>21</v>
      </c>
      <c r="U640" s="2">
        <f>Table1[[#This Row],[Total Payments Received]]+(Table1[[#This Row],[Loan Amount]]*'What-IF Analysis'!$B$8)-Table1[[#This Row],[Loan Amount]]</f>
        <v>-10287.118387437651</v>
      </c>
    </row>
    <row r="641" spans="1:21" x14ac:dyDescent="0.3">
      <c r="A641" s="2" t="s">
        <v>1322</v>
      </c>
      <c r="B641" s="1">
        <v>44742</v>
      </c>
      <c r="C641" s="2" t="s">
        <v>1323</v>
      </c>
      <c r="D641" s="3" t="s">
        <v>63</v>
      </c>
      <c r="E641" s="4">
        <v>5114</v>
      </c>
      <c r="F641" s="9">
        <f>Table1[[#This Row],[Interest Rate]]/100</f>
        <v>0.13300000000000001</v>
      </c>
      <c r="G641" s="2">
        <v>13.3</v>
      </c>
      <c r="H641" s="2">
        <v>36</v>
      </c>
      <c r="I641" s="3" t="s">
        <v>24</v>
      </c>
      <c r="J641" s="3" t="s">
        <v>18</v>
      </c>
      <c r="K641" s="3" t="s">
        <v>35</v>
      </c>
      <c r="L641" s="4">
        <v>30336</v>
      </c>
      <c r="M641" s="3" t="s">
        <v>20</v>
      </c>
      <c r="N641">
        <v>0.5</v>
      </c>
      <c r="O641">
        <v>0.69</v>
      </c>
      <c r="P641" s="8">
        <f>ABS(PMT(Table1[[#This Row],[Corrected Interested Rate]]/12,Table1[[#This Row],[Term (Months)]],-Table1[[#This Row],[Loan Amount]]))</f>
        <v>173.05076530700595</v>
      </c>
      <c r="Q641" s="8">
        <f ca="1">Table1[[#This Row],[Expected Monthly Payments]]*Table1[[#This Row],[Months on Book(age Loan)]]</f>
        <v>6575.929081666226</v>
      </c>
      <c r="R641" s="4">
        <v>260.63</v>
      </c>
      <c r="S641" s="4">
        <v>0</v>
      </c>
      <c r="T641" s="2">
        <f ca="1">DATEDIF(Table1[[#This Row],[Issue Date]],TODAY(),"m")</f>
        <v>38</v>
      </c>
      <c r="U641" s="2">
        <f>Table1[[#This Row],[Total Payments Received]]+(Table1[[#This Row],[Loan Amount]]*'What-IF Analysis'!$B$8)-Table1[[#This Row],[Loan Amount]]</f>
        <v>-3515.209182499399</v>
      </c>
    </row>
    <row r="642" spans="1:21" x14ac:dyDescent="0.3">
      <c r="A642" s="2" t="s">
        <v>1324</v>
      </c>
      <c r="B642" s="1">
        <v>44990</v>
      </c>
      <c r="C642" s="2" t="s">
        <v>1325</v>
      </c>
      <c r="D642" s="3" t="s">
        <v>48</v>
      </c>
      <c r="E642" s="4">
        <v>37321</v>
      </c>
      <c r="F642" s="9">
        <f>Table1[[#This Row],[Interest Rate]]/100</f>
        <v>0.129</v>
      </c>
      <c r="G642" s="2">
        <v>12.9</v>
      </c>
      <c r="H642" s="2">
        <v>60</v>
      </c>
      <c r="I642" s="3" t="s">
        <v>17</v>
      </c>
      <c r="J642" s="3" t="s">
        <v>39</v>
      </c>
      <c r="K642" s="3" t="s">
        <v>26</v>
      </c>
      <c r="L642" s="4">
        <v>72933</v>
      </c>
      <c r="M642" s="3" t="s">
        <v>20</v>
      </c>
      <c r="N642">
        <v>0.1</v>
      </c>
      <c r="O642">
        <v>0.54</v>
      </c>
      <c r="P642" s="8">
        <f>ABS(PMT(Table1[[#This Row],[Corrected Interested Rate]]/12,Table1[[#This Row],[Term (Months)]],-Table1[[#This Row],[Loan Amount]]))</f>
        <v>847.25816335971592</v>
      </c>
      <c r="Q642" s="8">
        <f ca="1">Table1[[#This Row],[Expected Monthly Payments]]*Table1[[#This Row],[Months on Book(age Loan)]]</f>
        <v>25417.744900791477</v>
      </c>
      <c r="R642" s="4">
        <v>42135.41</v>
      </c>
      <c r="S642" s="4">
        <v>0</v>
      </c>
      <c r="T642" s="2">
        <f ca="1">DATEDIF(Table1[[#This Row],[Issue Date]],TODAY(),"m")</f>
        <v>30</v>
      </c>
      <c r="U642" s="2">
        <f>Table1[[#This Row],[Total Payments Received]]+(Table1[[#This Row],[Loan Amount]]*'What-IF Analysis'!$B$8)-Table1[[#This Row],[Loan Amount]]</f>
        <v>14580.053306597569</v>
      </c>
    </row>
    <row r="643" spans="1:21" x14ac:dyDescent="0.3">
      <c r="A643" s="2" t="s">
        <v>1326</v>
      </c>
      <c r="B643" s="1">
        <v>44445</v>
      </c>
      <c r="C643" s="2" t="s">
        <v>1327</v>
      </c>
      <c r="D643" s="3" t="s">
        <v>38</v>
      </c>
      <c r="E643" s="4">
        <v>8761</v>
      </c>
      <c r="F643" s="9">
        <f>Table1[[#This Row],[Interest Rate]]/100</f>
        <v>0.113</v>
      </c>
      <c r="G643" s="2">
        <v>11.3</v>
      </c>
      <c r="H643" s="2">
        <v>36</v>
      </c>
      <c r="I643" s="3" t="s">
        <v>17</v>
      </c>
      <c r="J643" s="3" t="s">
        <v>18</v>
      </c>
      <c r="K643" s="3" t="s">
        <v>26</v>
      </c>
      <c r="L643" s="4">
        <v>114899</v>
      </c>
      <c r="M643" s="3" t="s">
        <v>20</v>
      </c>
      <c r="N643">
        <v>0.39</v>
      </c>
      <c r="O643">
        <v>0.84</v>
      </c>
      <c r="P643" s="8">
        <f>ABS(PMT(Table1[[#This Row],[Corrected Interested Rate]]/12,Table1[[#This Row],[Term (Months)]],-Table1[[#This Row],[Loan Amount]]))</f>
        <v>288.07016876127807</v>
      </c>
      <c r="Q643" s="8">
        <f ca="1">Table1[[#This Row],[Expected Monthly Payments]]*Table1[[#This Row],[Months on Book(age Loan)]]</f>
        <v>13827.368100541347</v>
      </c>
      <c r="R643" s="4">
        <v>9750.99</v>
      </c>
      <c r="S643" s="4">
        <v>0</v>
      </c>
      <c r="T643" s="2">
        <f ca="1">DATEDIF(Table1[[#This Row],[Issue Date]],TODAY(),"m")</f>
        <v>48</v>
      </c>
      <c r="U643" s="2">
        <f>Table1[[#This Row],[Total Payments Received]]+(Table1[[#This Row],[Loan Amount]]*'What-IF Analysis'!$B$8)-Table1[[#This Row],[Loan Amount]]</f>
        <v>3282.4473566919769</v>
      </c>
    </row>
    <row r="644" spans="1:21" x14ac:dyDescent="0.3">
      <c r="A644" s="2" t="s">
        <v>1328</v>
      </c>
      <c r="B644" s="1">
        <v>44243</v>
      </c>
      <c r="C644" s="2" t="s">
        <v>1329</v>
      </c>
      <c r="D644" s="3" t="s">
        <v>44</v>
      </c>
      <c r="E644" s="4">
        <v>32116</v>
      </c>
      <c r="F644" s="9">
        <f>Table1[[#This Row],[Interest Rate]]/100</f>
        <v>7.9000000000000001E-2</v>
      </c>
      <c r="G644" s="2">
        <v>7.9</v>
      </c>
      <c r="H644" s="2">
        <v>36</v>
      </c>
      <c r="I644" s="3" t="s">
        <v>58</v>
      </c>
      <c r="J644" s="3" t="s">
        <v>18</v>
      </c>
      <c r="K644" s="3" t="s">
        <v>35</v>
      </c>
      <c r="L644" s="4">
        <v>75536</v>
      </c>
      <c r="M644" s="3" t="s">
        <v>20</v>
      </c>
      <c r="N644">
        <v>0.33</v>
      </c>
      <c r="O644">
        <v>0.51</v>
      </c>
      <c r="P644" s="8">
        <f>ABS(PMT(Table1[[#This Row],[Corrected Interested Rate]]/12,Table1[[#This Row],[Term (Months)]],-Table1[[#This Row],[Loan Amount]]))</f>
        <v>1004.917796973756</v>
      </c>
      <c r="Q644" s="8">
        <f ca="1">Table1[[#This Row],[Expected Monthly Payments]]*Table1[[#This Row],[Months on Book(age Loan)]]</f>
        <v>55270.478833556583</v>
      </c>
      <c r="R644" s="4">
        <v>0</v>
      </c>
      <c r="S644" s="4">
        <v>0</v>
      </c>
      <c r="T644" s="2">
        <f ca="1">DATEDIF(Table1[[#This Row],[Issue Date]],TODAY(),"m")</f>
        <v>55</v>
      </c>
      <c r="U644" s="2">
        <f>Table1[[#This Row],[Total Payments Received]]+(Table1[[#This Row],[Loan Amount]]*'What-IF Analysis'!$B$8)-Table1[[#This Row],[Loan Amount]]</f>
        <v>-23712.329132802246</v>
      </c>
    </row>
    <row r="645" spans="1:21" x14ac:dyDescent="0.3">
      <c r="A645" s="2" t="s">
        <v>1330</v>
      </c>
      <c r="B645" s="1">
        <v>44410</v>
      </c>
      <c r="C645" s="2" t="s">
        <v>1331</v>
      </c>
      <c r="D645" s="3" t="s">
        <v>48</v>
      </c>
      <c r="E645" s="4">
        <v>34768</v>
      </c>
      <c r="F645" s="9">
        <f>Table1[[#This Row],[Interest Rate]]/100</f>
        <v>0.14800000000000002</v>
      </c>
      <c r="G645" s="2">
        <v>14.8</v>
      </c>
      <c r="H645" s="2">
        <v>36</v>
      </c>
      <c r="I645" s="3" t="s">
        <v>58</v>
      </c>
      <c r="J645" s="3" t="s">
        <v>18</v>
      </c>
      <c r="K645" s="3" t="s">
        <v>30</v>
      </c>
      <c r="L645" s="4">
        <v>99504</v>
      </c>
      <c r="M645" s="3" t="s">
        <v>31</v>
      </c>
      <c r="N645">
        <v>0.27</v>
      </c>
      <c r="O645">
        <v>0.79</v>
      </c>
      <c r="P645" s="8">
        <f>ABS(PMT(Table1[[#This Row],[Corrected Interested Rate]]/12,Table1[[#This Row],[Term (Months)]],-Table1[[#This Row],[Loan Amount]]))</f>
        <v>1201.8417203480126</v>
      </c>
      <c r="Q645" s="8">
        <f ca="1">Table1[[#This Row],[Expected Monthly Payments]]*Table1[[#This Row],[Months on Book(age Loan)]]</f>
        <v>58890.244297052617</v>
      </c>
      <c r="R645" s="4">
        <v>0</v>
      </c>
      <c r="S645" s="4">
        <v>0</v>
      </c>
      <c r="T645" s="2">
        <f ca="1">DATEDIF(Table1[[#This Row],[Issue Date]],TODAY(),"m")</f>
        <v>49</v>
      </c>
      <c r="U645" s="2">
        <f>Table1[[#This Row],[Total Payments Received]]+(Table1[[#This Row],[Loan Amount]]*'What-IF Analysis'!$B$8)-Table1[[#This Row],[Loan Amount]]</f>
        <v>-25670.390437453872</v>
      </c>
    </row>
    <row r="646" spans="1:21" x14ac:dyDescent="0.3">
      <c r="A646" s="2" t="s">
        <v>1332</v>
      </c>
      <c r="B646" s="1">
        <v>44435</v>
      </c>
      <c r="C646" s="2" t="s">
        <v>1333</v>
      </c>
      <c r="D646" s="3" t="s">
        <v>63</v>
      </c>
      <c r="E646" s="4">
        <v>26426</v>
      </c>
      <c r="F646" s="9">
        <f>Table1[[#This Row],[Interest Rate]]/100</f>
        <v>7.5999999999999998E-2</v>
      </c>
      <c r="G646" s="2">
        <v>7.6</v>
      </c>
      <c r="H646" s="2">
        <v>36</v>
      </c>
      <c r="I646" s="3" t="s">
        <v>79</v>
      </c>
      <c r="J646" s="3" t="s">
        <v>55</v>
      </c>
      <c r="K646" s="3" t="s">
        <v>45</v>
      </c>
      <c r="L646" s="4">
        <v>129214</v>
      </c>
      <c r="M646" s="3" t="s">
        <v>31</v>
      </c>
      <c r="N646">
        <v>0.15</v>
      </c>
      <c r="O646">
        <v>0.57999999999999996</v>
      </c>
      <c r="P646" s="8">
        <f>ABS(PMT(Table1[[#This Row],[Corrected Interested Rate]]/12,Table1[[#This Row],[Term (Months)]],-Table1[[#This Row],[Loan Amount]]))</f>
        <v>823.22712769011957</v>
      </c>
      <c r="Q646" s="8">
        <f ca="1">Table1[[#This Row],[Expected Monthly Payments]]*Table1[[#This Row],[Months on Book(age Loan)]]</f>
        <v>39514.902129125738</v>
      </c>
      <c r="R646" s="4">
        <v>5657.08</v>
      </c>
      <c r="S646" s="4">
        <v>8575.9699999999993</v>
      </c>
      <c r="T646" s="2">
        <f ca="1">DATEDIF(Table1[[#This Row],[Issue Date]],TODAY(),"m")</f>
        <v>48</v>
      </c>
      <c r="U646" s="2">
        <f>Table1[[#This Row],[Total Payments Received]]+(Table1[[#This Row],[Loan Amount]]*'What-IF Analysis'!$B$8)-Table1[[#This Row],[Loan Amount]]</f>
        <v>-13854.1296669396</v>
      </c>
    </row>
    <row r="647" spans="1:21" x14ac:dyDescent="0.3">
      <c r="A647" s="2" t="s">
        <v>1334</v>
      </c>
      <c r="B647" s="1">
        <v>45276</v>
      </c>
      <c r="C647" s="2" t="s">
        <v>1335</v>
      </c>
      <c r="D647" s="3" t="s">
        <v>63</v>
      </c>
      <c r="E647" s="4">
        <v>18772</v>
      </c>
      <c r="F647" s="9">
        <f>Table1[[#This Row],[Interest Rate]]/100</f>
        <v>0.217</v>
      </c>
      <c r="G647" s="2">
        <v>21.7</v>
      </c>
      <c r="H647" s="2">
        <v>60</v>
      </c>
      <c r="I647" s="3" t="s">
        <v>24</v>
      </c>
      <c r="J647" s="3" t="s">
        <v>18</v>
      </c>
      <c r="K647" s="3" t="s">
        <v>35</v>
      </c>
      <c r="L647" s="4">
        <v>81148</v>
      </c>
      <c r="M647" s="3" t="s">
        <v>31</v>
      </c>
      <c r="N647">
        <v>0.26</v>
      </c>
      <c r="O647">
        <v>0.6</v>
      </c>
      <c r="P647" s="8">
        <f>ABS(PMT(Table1[[#This Row],[Corrected Interested Rate]]/12,Table1[[#This Row],[Term (Months)]],-Table1[[#This Row],[Loan Amount]]))</f>
        <v>515.26535309431733</v>
      </c>
      <c r="Q647" s="8">
        <f ca="1">Table1[[#This Row],[Expected Monthly Payments]]*Table1[[#This Row],[Months on Book(age Loan)]]</f>
        <v>10820.572414980665</v>
      </c>
      <c r="R647" s="4">
        <v>7853.16</v>
      </c>
      <c r="S647" s="4">
        <v>0</v>
      </c>
      <c r="T647" s="2">
        <f ca="1">DATEDIF(Table1[[#This Row],[Issue Date]],TODAY(),"m")</f>
        <v>21</v>
      </c>
      <c r="U647" s="2">
        <f>Table1[[#This Row],[Total Payments Received]]+(Table1[[#This Row],[Loan Amount]]*'What-IF Analysis'!$B$8)-Table1[[#This Row],[Loan Amount]]</f>
        <v>-6006.8425682203197</v>
      </c>
    </row>
    <row r="648" spans="1:21" x14ac:dyDescent="0.3">
      <c r="A648" s="2" t="s">
        <v>1336</v>
      </c>
      <c r="B648" s="1">
        <v>44546</v>
      </c>
      <c r="C648" s="2" t="s">
        <v>1337</v>
      </c>
      <c r="D648" s="3" t="s">
        <v>48</v>
      </c>
      <c r="E648" s="4">
        <v>39218</v>
      </c>
      <c r="F648" s="9">
        <f>Table1[[#This Row],[Interest Rate]]/100</f>
        <v>0.124</v>
      </c>
      <c r="G648" s="2">
        <v>12.4</v>
      </c>
      <c r="H648" s="2">
        <v>36</v>
      </c>
      <c r="I648" s="3" t="s">
        <v>17</v>
      </c>
      <c r="J648" s="3" t="s">
        <v>71</v>
      </c>
      <c r="K648" s="3" t="s">
        <v>35</v>
      </c>
      <c r="L648" s="4">
        <v>143936</v>
      </c>
      <c r="M648" s="3" t="s">
        <v>27</v>
      </c>
      <c r="N648">
        <v>0.24</v>
      </c>
      <c r="O648">
        <v>0.79</v>
      </c>
      <c r="P648" s="8">
        <f>ABS(PMT(Table1[[#This Row],[Corrected Interested Rate]]/12,Table1[[#This Row],[Term (Months)]],-Table1[[#This Row],[Loan Amount]]))</f>
        <v>1310.1040176656984</v>
      </c>
      <c r="Q648" s="8">
        <f ca="1">Table1[[#This Row],[Expected Monthly Payments]]*Table1[[#This Row],[Months on Book(age Loan)]]</f>
        <v>58954.680794956425</v>
      </c>
      <c r="R648" s="4">
        <v>44081.03</v>
      </c>
      <c r="S648" s="4">
        <v>0</v>
      </c>
      <c r="T648" s="2">
        <f ca="1">DATEDIF(Table1[[#This Row],[Issue Date]],TODAY(),"m")</f>
        <v>45</v>
      </c>
      <c r="U648" s="2">
        <f>Table1[[#This Row],[Total Payments Received]]+(Table1[[#This Row],[Loan Amount]]*'What-IF Analysis'!$B$8)-Table1[[#This Row],[Loan Amount]]</f>
        <v>15125.05404003492</v>
      </c>
    </row>
    <row r="649" spans="1:21" x14ac:dyDescent="0.3">
      <c r="A649" s="2" t="s">
        <v>1338</v>
      </c>
      <c r="B649" s="1">
        <v>44303</v>
      </c>
      <c r="C649" s="2" t="s">
        <v>1339</v>
      </c>
      <c r="D649" s="3" t="s">
        <v>23</v>
      </c>
      <c r="E649" s="4">
        <v>4712</v>
      </c>
      <c r="F649" s="9">
        <f>Table1[[#This Row],[Interest Rate]]/100</f>
        <v>0.125</v>
      </c>
      <c r="G649" s="2">
        <v>12.5</v>
      </c>
      <c r="H649" s="2">
        <v>36</v>
      </c>
      <c r="I649" s="3" t="s">
        <v>24</v>
      </c>
      <c r="J649" s="3" t="s">
        <v>71</v>
      </c>
      <c r="K649" s="3" t="s">
        <v>26</v>
      </c>
      <c r="L649" s="4">
        <v>46279</v>
      </c>
      <c r="M649" s="3" t="s">
        <v>20</v>
      </c>
      <c r="N649">
        <v>0.22</v>
      </c>
      <c r="O649">
        <v>0.95</v>
      </c>
      <c r="P649" s="8">
        <f>ABS(PMT(Table1[[#This Row],[Corrected Interested Rate]]/12,Table1[[#This Row],[Term (Months)]],-Table1[[#This Row],[Loan Amount]]))</f>
        <v>157.63348371748828</v>
      </c>
      <c r="Q649" s="8">
        <f ca="1">Table1[[#This Row],[Expected Monthly Payments]]*Table1[[#This Row],[Months on Book(age Loan)]]</f>
        <v>8354.5746370268789</v>
      </c>
      <c r="R649" s="4">
        <v>1012.2</v>
      </c>
      <c r="S649" s="4">
        <v>0</v>
      </c>
      <c r="T649" s="2">
        <f ca="1">DATEDIF(Table1[[#This Row],[Issue Date]],TODAY(),"m")</f>
        <v>53</v>
      </c>
      <c r="U649" s="2">
        <f>Table1[[#This Row],[Total Payments Received]]+(Table1[[#This Row],[Loan Amount]]*'What-IF Analysis'!$B$8)-Table1[[#This Row],[Loan Amount]]</f>
        <v>-2466.8289847354649</v>
      </c>
    </row>
    <row r="650" spans="1:21" x14ac:dyDescent="0.3">
      <c r="A650" s="2" t="s">
        <v>1340</v>
      </c>
      <c r="B650" s="1">
        <v>45027</v>
      </c>
      <c r="C650" s="2" t="s">
        <v>1341</v>
      </c>
      <c r="D650" s="3" t="s">
        <v>70</v>
      </c>
      <c r="E650" s="4">
        <v>2367</v>
      </c>
      <c r="F650" s="9">
        <f>Table1[[#This Row],[Interest Rate]]/100</f>
        <v>0.14499999999999999</v>
      </c>
      <c r="G650" s="2">
        <v>14.5</v>
      </c>
      <c r="H650" s="2">
        <v>60</v>
      </c>
      <c r="I650" s="3" t="s">
        <v>17</v>
      </c>
      <c r="J650" s="3" t="s">
        <v>34</v>
      </c>
      <c r="K650" s="3" t="s">
        <v>26</v>
      </c>
      <c r="L650" s="4">
        <v>98665</v>
      </c>
      <c r="M650" s="3" t="s">
        <v>20</v>
      </c>
      <c r="N650">
        <v>0.39</v>
      </c>
      <c r="O650">
        <v>0.85</v>
      </c>
      <c r="P650" s="8">
        <f>ABS(PMT(Table1[[#This Row],[Corrected Interested Rate]]/12,Table1[[#This Row],[Term (Months)]],-Table1[[#This Row],[Loan Amount]]))</f>
        <v>55.691441318391043</v>
      </c>
      <c r="Q650" s="8">
        <f ca="1">Table1[[#This Row],[Expected Monthly Payments]]*Table1[[#This Row],[Months on Book(age Loan)]]</f>
        <v>1615.0517982333402</v>
      </c>
      <c r="R650" s="4">
        <v>2710.22</v>
      </c>
      <c r="S650" s="4">
        <v>0</v>
      </c>
      <c r="T650" s="2">
        <f ca="1">DATEDIF(Table1[[#This Row],[Issue Date]],TODAY(),"m")</f>
        <v>29</v>
      </c>
      <c r="U650" s="2">
        <f>Table1[[#This Row],[Total Payments Received]]+(Table1[[#This Row],[Loan Amount]]*'What-IF Analysis'!$B$8)-Table1[[#This Row],[Loan Amount]]</f>
        <v>962.58383555415003</v>
      </c>
    </row>
    <row r="651" spans="1:21" x14ac:dyDescent="0.3">
      <c r="A651" s="2" t="s">
        <v>1342</v>
      </c>
      <c r="B651" s="1">
        <v>44244</v>
      </c>
      <c r="C651" s="2" t="s">
        <v>1343</v>
      </c>
      <c r="D651" s="3" t="s">
        <v>16</v>
      </c>
      <c r="E651" s="4">
        <v>27200</v>
      </c>
      <c r="F651" s="9">
        <f>Table1[[#This Row],[Interest Rate]]/100</f>
        <v>0.13900000000000001</v>
      </c>
      <c r="G651" s="2">
        <v>13.9</v>
      </c>
      <c r="H651" s="2">
        <v>36</v>
      </c>
      <c r="I651" s="3" t="s">
        <v>17</v>
      </c>
      <c r="J651" s="3" t="s">
        <v>18</v>
      </c>
      <c r="K651" s="3" t="s">
        <v>45</v>
      </c>
      <c r="L651" s="4">
        <v>133751</v>
      </c>
      <c r="M651" s="3" t="s">
        <v>31</v>
      </c>
      <c r="N651">
        <v>0.38</v>
      </c>
      <c r="O651">
        <v>0.6</v>
      </c>
      <c r="P651" s="8">
        <f>ABS(PMT(Table1[[#This Row],[Corrected Interested Rate]]/12,Table1[[#This Row],[Term (Months)]],-Table1[[#This Row],[Loan Amount]]))</f>
        <v>928.31099755584387</v>
      </c>
      <c r="Q651" s="8">
        <f ca="1">Table1[[#This Row],[Expected Monthly Payments]]*Table1[[#This Row],[Months on Book(age Loan)]]</f>
        <v>51057.104865571411</v>
      </c>
      <c r="R651" s="4">
        <v>30980.799999999999</v>
      </c>
      <c r="S651" s="4">
        <v>0</v>
      </c>
      <c r="T651" s="2">
        <f ca="1">DATEDIF(Table1[[#This Row],[Issue Date]],TODAY(),"m")</f>
        <v>55</v>
      </c>
      <c r="U651" s="2">
        <f>Table1[[#This Row],[Total Payments Received]]+(Table1[[#This Row],[Loan Amount]]*'What-IF Analysis'!$B$8)-Table1[[#This Row],[Loan Amount]]</f>
        <v>10898.119952291032</v>
      </c>
    </row>
    <row r="652" spans="1:21" x14ac:dyDescent="0.3">
      <c r="A652" s="2" t="s">
        <v>1344</v>
      </c>
      <c r="B652" s="1">
        <v>44533</v>
      </c>
      <c r="C652" s="2" t="s">
        <v>1345</v>
      </c>
      <c r="D652" s="3" t="s">
        <v>54</v>
      </c>
      <c r="E652" s="4">
        <v>4726</v>
      </c>
      <c r="F652" s="9">
        <f>Table1[[#This Row],[Interest Rate]]/100</f>
        <v>0.249</v>
      </c>
      <c r="G652" s="2">
        <v>24.9</v>
      </c>
      <c r="H652" s="2">
        <v>36</v>
      </c>
      <c r="I652" s="3" t="s">
        <v>24</v>
      </c>
      <c r="J652" s="3" t="s">
        <v>55</v>
      </c>
      <c r="K652" s="3" t="s">
        <v>26</v>
      </c>
      <c r="L652" s="4">
        <v>134433</v>
      </c>
      <c r="M652" s="3" t="s">
        <v>20</v>
      </c>
      <c r="N652">
        <v>0.34</v>
      </c>
      <c r="O652">
        <v>0.57999999999999996</v>
      </c>
      <c r="P652" s="8">
        <f>ABS(PMT(Table1[[#This Row],[Corrected Interested Rate]]/12,Table1[[#This Row],[Term (Months)]],-Table1[[#This Row],[Loan Amount]]))</f>
        <v>187.65507529115848</v>
      </c>
      <c r="Q652" s="8">
        <f ca="1">Table1[[#This Row],[Expected Monthly Payments]]*Table1[[#This Row],[Months on Book(age Loan)]]</f>
        <v>8444.4783881021322</v>
      </c>
      <c r="R652" s="4">
        <v>1515.61</v>
      </c>
      <c r="S652" s="4">
        <v>0</v>
      </c>
      <c r="T652" s="2">
        <f ca="1">DATEDIF(Table1[[#This Row],[Issue Date]],TODAY(),"m")</f>
        <v>45</v>
      </c>
      <c r="U652" s="2">
        <f>Table1[[#This Row],[Total Payments Received]]+(Table1[[#This Row],[Loan Amount]]*'What-IF Analysis'!$B$8)-Table1[[#This Row],[Loan Amount]]</f>
        <v>-1973.7556582894331</v>
      </c>
    </row>
    <row r="653" spans="1:21" x14ac:dyDescent="0.3">
      <c r="A653" s="2" t="s">
        <v>1346</v>
      </c>
      <c r="B653" s="1">
        <v>45246</v>
      </c>
      <c r="C653" s="2" t="s">
        <v>1347</v>
      </c>
      <c r="D653" s="3" t="s">
        <v>44</v>
      </c>
      <c r="E653" s="4">
        <v>24616</v>
      </c>
      <c r="F653" s="9">
        <f>Table1[[#This Row],[Interest Rate]]/100</f>
        <v>0.159</v>
      </c>
      <c r="G653" s="2">
        <v>15.9</v>
      </c>
      <c r="H653" s="2">
        <v>36</v>
      </c>
      <c r="I653" s="3" t="s">
        <v>17</v>
      </c>
      <c r="J653" s="3" t="s">
        <v>71</v>
      </c>
      <c r="K653" s="3" t="s">
        <v>19</v>
      </c>
      <c r="L653" s="4">
        <v>101386</v>
      </c>
      <c r="M653" s="3" t="s">
        <v>27</v>
      </c>
      <c r="N653">
        <v>0.48</v>
      </c>
      <c r="O653">
        <v>0.89</v>
      </c>
      <c r="P653" s="8">
        <f>ABS(PMT(Table1[[#This Row],[Corrected Interested Rate]]/12,Table1[[#This Row],[Term (Months)]],-Table1[[#This Row],[Loan Amount]]))</f>
        <v>864.21071904235089</v>
      </c>
      <c r="Q653" s="8">
        <f ca="1">Table1[[#This Row],[Expected Monthly Payments]]*Table1[[#This Row],[Months on Book(age Loan)]]</f>
        <v>19012.635818931718</v>
      </c>
      <c r="R653" s="4">
        <v>28529.94</v>
      </c>
      <c r="S653" s="4">
        <v>0</v>
      </c>
      <c r="T653" s="2">
        <f ca="1">DATEDIF(Table1[[#This Row],[Issue Date]],TODAY(),"m")</f>
        <v>22</v>
      </c>
      <c r="U653" s="2">
        <f>Table1[[#This Row],[Total Payments Received]]+(Table1[[#This Row],[Loan Amount]]*'What-IF Analysis'!$B$8)-Table1[[#This Row],[Loan Amount]]</f>
        <v>10355.114556823384</v>
      </c>
    </row>
    <row r="654" spans="1:21" x14ac:dyDescent="0.3">
      <c r="A654" s="2" t="s">
        <v>1348</v>
      </c>
      <c r="B654" s="1">
        <v>45000</v>
      </c>
      <c r="C654" s="2" t="s">
        <v>1349</v>
      </c>
      <c r="D654" s="3" t="s">
        <v>16</v>
      </c>
      <c r="E654" s="4">
        <v>28723</v>
      </c>
      <c r="F654" s="9">
        <f>Table1[[#This Row],[Interest Rate]]/100</f>
        <v>6.8000000000000005E-2</v>
      </c>
      <c r="G654" s="2">
        <v>6.8</v>
      </c>
      <c r="H654" s="2">
        <v>36</v>
      </c>
      <c r="I654" s="3" t="s">
        <v>17</v>
      </c>
      <c r="J654" s="3" t="s">
        <v>71</v>
      </c>
      <c r="K654" s="3" t="s">
        <v>26</v>
      </c>
      <c r="L654" s="4">
        <v>116124</v>
      </c>
      <c r="M654" s="3" t="s">
        <v>20</v>
      </c>
      <c r="N654">
        <v>0.24</v>
      </c>
      <c r="O654">
        <v>0.7</v>
      </c>
      <c r="P654" s="8">
        <f>ABS(PMT(Table1[[#This Row],[Corrected Interested Rate]]/12,Table1[[#This Row],[Term (Months)]],-Table1[[#This Row],[Loan Amount]]))</f>
        <v>884.25869287788225</v>
      </c>
      <c r="Q654" s="8">
        <f ca="1">Table1[[#This Row],[Expected Monthly Payments]]*Table1[[#This Row],[Months on Book(age Loan)]]</f>
        <v>26527.760786336468</v>
      </c>
      <c r="R654" s="4">
        <v>30676.16</v>
      </c>
      <c r="S654" s="4">
        <v>0</v>
      </c>
      <c r="T654" s="2">
        <f ca="1">DATEDIF(Table1[[#This Row],[Issue Date]],TODAY(),"m")</f>
        <v>30</v>
      </c>
      <c r="U654" s="2">
        <f>Table1[[#This Row],[Total Payments Received]]+(Table1[[#This Row],[Loan Amount]]*'What-IF Analysis'!$B$8)-Table1[[#This Row],[Loan Amount]]</f>
        <v>9468.9975363843914</v>
      </c>
    </row>
    <row r="655" spans="1:21" x14ac:dyDescent="0.3">
      <c r="A655" s="2" t="s">
        <v>1350</v>
      </c>
      <c r="B655" s="1">
        <v>44204</v>
      </c>
      <c r="C655" s="2" t="s">
        <v>1351</v>
      </c>
      <c r="D655" s="3" t="s">
        <v>51</v>
      </c>
      <c r="E655" s="4">
        <v>38574</v>
      </c>
      <c r="F655" s="9">
        <f>Table1[[#This Row],[Interest Rate]]/100</f>
        <v>0.17100000000000001</v>
      </c>
      <c r="G655" s="2">
        <v>17.100000000000001</v>
      </c>
      <c r="H655" s="2">
        <v>60</v>
      </c>
      <c r="I655" s="3" t="s">
        <v>17</v>
      </c>
      <c r="J655" s="3" t="s">
        <v>71</v>
      </c>
      <c r="K655" s="3" t="s">
        <v>26</v>
      </c>
      <c r="L655" s="4">
        <v>135750</v>
      </c>
      <c r="M655" s="3" t="s">
        <v>20</v>
      </c>
      <c r="N655">
        <v>0.2</v>
      </c>
      <c r="O655">
        <v>0.56000000000000005</v>
      </c>
      <c r="P655" s="8">
        <f>ABS(PMT(Table1[[#This Row],[Corrected Interested Rate]]/12,Table1[[#This Row],[Term (Months)]],-Table1[[#This Row],[Loan Amount]]))</f>
        <v>960.7385839068877</v>
      </c>
      <c r="Q655" s="8">
        <f ca="1">Table1[[#This Row],[Expected Monthly Payments]]*Table1[[#This Row],[Months on Book(age Loan)]]</f>
        <v>53801.360698785713</v>
      </c>
      <c r="R655" s="4">
        <v>45170.15</v>
      </c>
      <c r="S655" s="4">
        <v>0</v>
      </c>
      <c r="T655" s="2">
        <f ca="1">DATEDIF(Table1[[#This Row],[Issue Date]],TODAY(),"m")</f>
        <v>56</v>
      </c>
      <c r="U655" s="2">
        <f>Table1[[#This Row],[Total Payments Received]]+(Table1[[#This Row],[Loan Amount]]*'What-IF Analysis'!$B$8)-Table1[[#This Row],[Loan Amount]]</f>
        <v>16689.661023517445</v>
      </c>
    </row>
    <row r="656" spans="1:21" x14ac:dyDescent="0.3">
      <c r="A656" s="2" t="s">
        <v>1352</v>
      </c>
      <c r="B656" s="1">
        <v>44821</v>
      </c>
      <c r="C656" s="2" t="s">
        <v>1353</v>
      </c>
      <c r="D656" s="3" t="s">
        <v>51</v>
      </c>
      <c r="E656" s="4">
        <v>35958</v>
      </c>
      <c r="F656" s="9">
        <f>Table1[[#This Row],[Interest Rate]]/100</f>
        <v>0.08</v>
      </c>
      <c r="G656" s="2">
        <v>8</v>
      </c>
      <c r="H656" s="2">
        <v>36</v>
      </c>
      <c r="I656" s="3" t="s">
        <v>17</v>
      </c>
      <c r="J656" s="3" t="s">
        <v>82</v>
      </c>
      <c r="K656" s="3" t="s">
        <v>19</v>
      </c>
      <c r="L656" s="4">
        <v>107485</v>
      </c>
      <c r="M656" s="3" t="s">
        <v>27</v>
      </c>
      <c r="N656">
        <v>0.36</v>
      </c>
      <c r="O656">
        <v>0.89</v>
      </c>
      <c r="P656" s="8">
        <f>ABS(PMT(Table1[[#This Row],[Corrected Interested Rate]]/12,Table1[[#This Row],[Term (Months)]],-Table1[[#This Row],[Loan Amount]]))</f>
        <v>1126.7930292621304</v>
      </c>
      <c r="Q656" s="8">
        <f ca="1">Table1[[#This Row],[Expected Monthly Payments]]*Table1[[#This Row],[Months on Book(age Loan)]]</f>
        <v>40564.549053436698</v>
      </c>
      <c r="R656" s="4">
        <v>38834.639999999999</v>
      </c>
      <c r="S656" s="4">
        <v>0</v>
      </c>
      <c r="T656" s="2">
        <f ca="1">DATEDIF(Table1[[#This Row],[Issue Date]],TODAY(),"m")</f>
        <v>36</v>
      </c>
      <c r="U656" s="2">
        <f>Table1[[#This Row],[Total Payments Received]]+(Table1[[#This Row],[Loan Amount]]*'What-IF Analysis'!$B$8)-Table1[[#This Row],[Loan Amount]]</f>
        <v>12285.632310458859</v>
      </c>
    </row>
    <row r="657" spans="1:21" x14ac:dyDescent="0.3">
      <c r="A657" s="2" t="s">
        <v>1354</v>
      </c>
      <c r="B657" s="1">
        <v>44915</v>
      </c>
      <c r="C657" s="2" t="s">
        <v>1355</v>
      </c>
      <c r="D657" s="3" t="s">
        <v>63</v>
      </c>
      <c r="E657" s="4">
        <v>10108</v>
      </c>
      <c r="F657" s="9">
        <f>Table1[[#This Row],[Interest Rate]]/100</f>
        <v>5.5999999999999994E-2</v>
      </c>
      <c r="G657" s="2">
        <v>5.6</v>
      </c>
      <c r="H657" s="2">
        <v>60</v>
      </c>
      <c r="I657" s="3" t="s">
        <v>79</v>
      </c>
      <c r="J657" s="3" t="s">
        <v>18</v>
      </c>
      <c r="K657" s="3" t="s">
        <v>45</v>
      </c>
      <c r="L657" s="4">
        <v>104055</v>
      </c>
      <c r="M657" s="3" t="s">
        <v>31</v>
      </c>
      <c r="N657">
        <v>0.18</v>
      </c>
      <c r="O657">
        <v>0.87</v>
      </c>
      <c r="P657" s="8">
        <f>ABS(PMT(Table1[[#This Row],[Corrected Interested Rate]]/12,Table1[[#This Row],[Term (Months)]],-Table1[[#This Row],[Loan Amount]]))</f>
        <v>193.5414470144274</v>
      </c>
      <c r="Q657" s="8">
        <f ca="1">Table1[[#This Row],[Expected Monthly Payments]]*Table1[[#This Row],[Months on Book(age Loan)]]</f>
        <v>6193.326304461677</v>
      </c>
      <c r="R657" s="4">
        <v>2849.4</v>
      </c>
      <c r="S657" s="4">
        <v>2210.77</v>
      </c>
      <c r="T657" s="2">
        <f ca="1">DATEDIF(Table1[[#This Row],[Issue Date]],TODAY(),"m")</f>
        <v>32</v>
      </c>
      <c r="U657" s="2">
        <f>Table1[[#This Row],[Total Payments Received]]+(Table1[[#This Row],[Loan Amount]]*'What-IF Analysis'!$B$8)-Table1[[#This Row],[Loan Amount]]</f>
        <v>-4613.6783059647878</v>
      </c>
    </row>
    <row r="658" spans="1:21" x14ac:dyDescent="0.3">
      <c r="A658" s="2" t="s">
        <v>1356</v>
      </c>
      <c r="B658" s="1">
        <v>44499</v>
      </c>
      <c r="C658" s="2" t="s">
        <v>1357</v>
      </c>
      <c r="D658" s="3" t="s">
        <v>51</v>
      </c>
      <c r="E658" s="4">
        <v>13178</v>
      </c>
      <c r="F658" s="9">
        <f>Table1[[#This Row],[Interest Rate]]/100</f>
        <v>0.24399999999999999</v>
      </c>
      <c r="G658" s="2">
        <v>24.4</v>
      </c>
      <c r="H658" s="2">
        <v>60</v>
      </c>
      <c r="I658" s="3" t="s">
        <v>17</v>
      </c>
      <c r="J658" s="3" t="s">
        <v>82</v>
      </c>
      <c r="K658" s="3" t="s">
        <v>19</v>
      </c>
      <c r="L658" s="4">
        <v>121911</v>
      </c>
      <c r="M658" s="3" t="s">
        <v>31</v>
      </c>
      <c r="N658">
        <v>0.23</v>
      </c>
      <c r="O658">
        <v>0.94</v>
      </c>
      <c r="P658" s="8">
        <f>ABS(PMT(Table1[[#This Row],[Corrected Interested Rate]]/12,Table1[[#This Row],[Term (Months)]],-Table1[[#This Row],[Loan Amount]]))</f>
        <v>382.1700312568621</v>
      </c>
      <c r="Q658" s="8">
        <f ca="1">Table1[[#This Row],[Expected Monthly Payments]]*Table1[[#This Row],[Months on Book(age Loan)]]</f>
        <v>17579.821437815655</v>
      </c>
      <c r="R658" s="4">
        <v>16393.43</v>
      </c>
      <c r="S658" s="4">
        <v>0</v>
      </c>
      <c r="T658" s="2">
        <f ca="1">DATEDIF(Table1[[#This Row],[Issue Date]],TODAY(),"m")</f>
        <v>46</v>
      </c>
      <c r="U658" s="2">
        <f>Table1[[#This Row],[Total Payments Received]]+(Table1[[#This Row],[Loan Amount]]*'What-IF Analysis'!$B$8)-Table1[[#This Row],[Loan Amount]]</f>
        <v>6663.6668504151203</v>
      </c>
    </row>
    <row r="659" spans="1:21" x14ac:dyDescent="0.3">
      <c r="A659" s="2" t="s">
        <v>1358</v>
      </c>
      <c r="B659" s="1">
        <v>44835</v>
      </c>
      <c r="C659" s="2" t="s">
        <v>1359</v>
      </c>
      <c r="D659" s="3" t="s">
        <v>23</v>
      </c>
      <c r="E659" s="4">
        <v>36643</v>
      </c>
      <c r="F659" s="9">
        <f>Table1[[#This Row],[Interest Rate]]/100</f>
        <v>0.20499999999999999</v>
      </c>
      <c r="G659" s="2">
        <v>20.5</v>
      </c>
      <c r="H659" s="2">
        <v>36</v>
      </c>
      <c r="I659" s="3" t="s">
        <v>17</v>
      </c>
      <c r="J659" s="3" t="s">
        <v>71</v>
      </c>
      <c r="K659" s="3" t="s">
        <v>35</v>
      </c>
      <c r="L659" s="4">
        <v>128618</v>
      </c>
      <c r="M659" s="3" t="s">
        <v>20</v>
      </c>
      <c r="N659">
        <v>0.19</v>
      </c>
      <c r="O659">
        <v>0.91</v>
      </c>
      <c r="P659" s="8">
        <f>ABS(PMT(Table1[[#This Row],[Corrected Interested Rate]]/12,Table1[[#This Row],[Term (Months)]],-Table1[[#This Row],[Loan Amount]]))</f>
        <v>1371.1384232391094</v>
      </c>
      <c r="Q659" s="8">
        <f ca="1">Table1[[#This Row],[Expected Monthly Payments]]*Table1[[#This Row],[Months on Book(age Loan)]]</f>
        <v>47989.844813368829</v>
      </c>
      <c r="R659" s="4">
        <v>44154.82</v>
      </c>
      <c r="S659" s="4">
        <v>0</v>
      </c>
      <c r="T659" s="2">
        <f ca="1">DATEDIF(Table1[[#This Row],[Issue Date]],TODAY(),"m")</f>
        <v>35</v>
      </c>
      <c r="U659" s="2">
        <f>Table1[[#This Row],[Total Payments Received]]+(Table1[[#This Row],[Loan Amount]]*'What-IF Analysis'!$B$8)-Table1[[#This Row],[Loan Amount]]</f>
        <v>17100.053640139718</v>
      </c>
    </row>
    <row r="660" spans="1:21" x14ac:dyDescent="0.3">
      <c r="A660" s="2" t="s">
        <v>1360</v>
      </c>
      <c r="B660" s="1">
        <v>44252</v>
      </c>
      <c r="C660" s="2" t="s">
        <v>1361</v>
      </c>
      <c r="D660" s="3" t="s">
        <v>70</v>
      </c>
      <c r="E660" s="4">
        <v>32324</v>
      </c>
      <c r="F660" s="9">
        <f>Table1[[#This Row],[Interest Rate]]/100</f>
        <v>0.24600000000000002</v>
      </c>
      <c r="G660" s="2">
        <v>24.6</v>
      </c>
      <c r="H660" s="2">
        <v>36</v>
      </c>
      <c r="I660" s="3" t="s">
        <v>17</v>
      </c>
      <c r="J660" s="3" t="s">
        <v>18</v>
      </c>
      <c r="K660" s="3" t="s">
        <v>19</v>
      </c>
      <c r="L660" s="4">
        <v>107273</v>
      </c>
      <c r="M660" s="3" t="s">
        <v>27</v>
      </c>
      <c r="N660">
        <v>0.13</v>
      </c>
      <c r="O660">
        <v>0.88</v>
      </c>
      <c r="P660" s="8">
        <f>ABS(PMT(Table1[[#This Row],[Corrected Interested Rate]]/12,Table1[[#This Row],[Term (Months)]],-Table1[[#This Row],[Loan Amount]]))</f>
        <v>1278.3681976436831</v>
      </c>
      <c r="Q660" s="8">
        <f ca="1">Table1[[#This Row],[Expected Monthly Payments]]*Table1[[#This Row],[Months on Book(age Loan)]]</f>
        <v>69031.882672758889</v>
      </c>
      <c r="R660" s="4">
        <v>40275.699999999997</v>
      </c>
      <c r="S660" s="4">
        <v>0</v>
      </c>
      <c r="T660" s="2">
        <f ca="1">DATEDIF(Table1[[#This Row],[Issue Date]],TODAY(),"m")</f>
        <v>54</v>
      </c>
      <c r="U660" s="2">
        <f>Table1[[#This Row],[Total Payments Received]]+(Table1[[#This Row],[Loan Amount]]*'What-IF Analysis'!$B$8)-Table1[[#This Row],[Loan Amount]]</f>
        <v>16409.797431538798</v>
      </c>
    </row>
    <row r="661" spans="1:21" x14ac:dyDescent="0.3">
      <c r="A661" s="2" t="s">
        <v>1362</v>
      </c>
      <c r="B661" s="1">
        <v>44922</v>
      </c>
      <c r="C661" s="2" t="s">
        <v>1363</v>
      </c>
      <c r="D661" s="3" t="s">
        <v>51</v>
      </c>
      <c r="E661" s="4">
        <v>39360</v>
      </c>
      <c r="F661" s="9">
        <f>Table1[[#This Row],[Interest Rate]]/100</f>
        <v>0.14599999999999999</v>
      </c>
      <c r="G661" s="2">
        <v>14.6</v>
      </c>
      <c r="H661" s="2">
        <v>36</v>
      </c>
      <c r="I661" s="3" t="s">
        <v>17</v>
      </c>
      <c r="J661" s="3" t="s">
        <v>34</v>
      </c>
      <c r="K661" s="3" t="s">
        <v>30</v>
      </c>
      <c r="L661" s="4">
        <v>96670</v>
      </c>
      <c r="M661" s="3" t="s">
        <v>31</v>
      </c>
      <c r="N661">
        <v>0.43</v>
      </c>
      <c r="O661">
        <v>0.52</v>
      </c>
      <c r="P661" s="8">
        <f>ABS(PMT(Table1[[#This Row],[Corrected Interested Rate]]/12,Table1[[#This Row],[Term (Months)]],-Table1[[#This Row],[Loan Amount]]))</f>
        <v>1356.7300466687184</v>
      </c>
      <c r="Q661" s="8">
        <f ca="1">Table1[[#This Row],[Expected Monthly Payments]]*Table1[[#This Row],[Months on Book(age Loan)]]</f>
        <v>43415.361493398988</v>
      </c>
      <c r="R661" s="4">
        <v>45106.559999999998</v>
      </c>
      <c r="S661" s="4">
        <v>0</v>
      </c>
      <c r="T661" s="2">
        <f ca="1">DATEDIF(Table1[[#This Row],[Issue Date]],TODAY(),"m")</f>
        <v>32</v>
      </c>
      <c r="U661" s="2">
        <f>Table1[[#This Row],[Total Payments Received]]+(Table1[[#This Row],[Loan Amount]]*'What-IF Analysis'!$B$8)-Table1[[#This Row],[Loan Amount]]</f>
        <v>16045.740636844668</v>
      </c>
    </row>
    <row r="662" spans="1:21" x14ac:dyDescent="0.3">
      <c r="A662" s="2" t="s">
        <v>1364</v>
      </c>
      <c r="B662" s="1">
        <v>44722</v>
      </c>
      <c r="C662" s="2" t="s">
        <v>1365</v>
      </c>
      <c r="D662" s="3" t="s">
        <v>38</v>
      </c>
      <c r="E662" s="4">
        <v>18824</v>
      </c>
      <c r="F662" s="9">
        <f>Table1[[#This Row],[Interest Rate]]/100</f>
        <v>0.156</v>
      </c>
      <c r="G662" s="2">
        <v>15.6</v>
      </c>
      <c r="H662" s="2">
        <v>36</v>
      </c>
      <c r="I662" s="3" t="s">
        <v>17</v>
      </c>
      <c r="J662" s="3" t="s">
        <v>25</v>
      </c>
      <c r="K662" s="3" t="s">
        <v>35</v>
      </c>
      <c r="L662" s="4">
        <v>106474</v>
      </c>
      <c r="M662" s="3" t="s">
        <v>31</v>
      </c>
      <c r="N662">
        <v>0.2</v>
      </c>
      <c r="O662">
        <v>0.55000000000000004</v>
      </c>
      <c r="P662" s="8">
        <f>ABS(PMT(Table1[[#This Row],[Corrected Interested Rate]]/12,Table1[[#This Row],[Term (Months)]],-Table1[[#This Row],[Loan Amount]]))</f>
        <v>658.08462164923776</v>
      </c>
      <c r="Q662" s="8">
        <f ca="1">Table1[[#This Row],[Expected Monthly Payments]]*Table1[[#This Row],[Months on Book(age Loan)]]</f>
        <v>25665.300244320271</v>
      </c>
      <c r="R662" s="4">
        <v>21760.54</v>
      </c>
      <c r="S662" s="4">
        <v>0</v>
      </c>
      <c r="T662" s="2">
        <f ca="1">DATEDIF(Table1[[#This Row],[Issue Date]],TODAY(),"m")</f>
        <v>39</v>
      </c>
      <c r="U662" s="2">
        <f>Table1[[#This Row],[Total Payments Received]]+(Table1[[#This Row],[Loan Amount]]*'What-IF Analysis'!$B$8)-Table1[[#This Row],[Loan Amount]]</f>
        <v>7862.1440728649432</v>
      </c>
    </row>
    <row r="663" spans="1:21" x14ac:dyDescent="0.3">
      <c r="A663" s="2" t="s">
        <v>1366</v>
      </c>
      <c r="B663" s="1">
        <v>44670</v>
      </c>
      <c r="C663" s="2" t="s">
        <v>1367</v>
      </c>
      <c r="D663" s="3" t="s">
        <v>70</v>
      </c>
      <c r="E663" s="4">
        <v>9927</v>
      </c>
      <c r="F663" s="9">
        <f>Table1[[#This Row],[Interest Rate]]/100</f>
        <v>8.4000000000000005E-2</v>
      </c>
      <c r="G663" s="2">
        <v>8.4</v>
      </c>
      <c r="H663" s="2">
        <v>60</v>
      </c>
      <c r="I663" s="3" t="s">
        <v>24</v>
      </c>
      <c r="J663" s="3" t="s">
        <v>18</v>
      </c>
      <c r="K663" s="3" t="s">
        <v>26</v>
      </c>
      <c r="L663" s="4">
        <v>84028</v>
      </c>
      <c r="M663" s="3" t="s">
        <v>31</v>
      </c>
      <c r="N663">
        <v>0.28999999999999998</v>
      </c>
      <c r="O663">
        <v>0.76</v>
      </c>
      <c r="P663" s="8">
        <f>ABS(PMT(Table1[[#This Row],[Corrected Interested Rate]]/12,Table1[[#This Row],[Term (Months)]],-Table1[[#This Row],[Loan Amount]]))</f>
        <v>203.18949731758241</v>
      </c>
      <c r="Q663" s="8">
        <f ca="1">Table1[[#This Row],[Expected Monthly Payments]]*Table1[[#This Row],[Months on Book(age Loan)]]</f>
        <v>8127.5798927032965</v>
      </c>
      <c r="R663" s="4">
        <v>2126.9699999999998</v>
      </c>
      <c r="S663" s="4">
        <v>0</v>
      </c>
      <c r="T663" s="2">
        <f ca="1">DATEDIF(Table1[[#This Row],[Issue Date]],TODAY(),"m")</f>
        <v>40</v>
      </c>
      <c r="U663" s="2">
        <f>Table1[[#This Row],[Total Payments Received]]+(Table1[[#This Row],[Loan Amount]]*'What-IF Analysis'!$B$8)-Table1[[#This Row],[Loan Amount]]</f>
        <v>-5202.4698835884892</v>
      </c>
    </row>
    <row r="664" spans="1:21" x14ac:dyDescent="0.3">
      <c r="A664" s="2" t="s">
        <v>1368</v>
      </c>
      <c r="B664" s="1">
        <v>44224</v>
      </c>
      <c r="C664" s="2" t="s">
        <v>1369</v>
      </c>
      <c r="D664" s="3" t="s">
        <v>23</v>
      </c>
      <c r="E664" s="4">
        <v>29144</v>
      </c>
      <c r="F664" s="9">
        <f>Table1[[#This Row],[Interest Rate]]/100</f>
        <v>9.9000000000000005E-2</v>
      </c>
      <c r="G664" s="2">
        <v>9.9</v>
      </c>
      <c r="H664" s="2">
        <v>60</v>
      </c>
      <c r="I664" s="3" t="s">
        <v>17</v>
      </c>
      <c r="J664" s="3" t="s">
        <v>18</v>
      </c>
      <c r="K664" s="3" t="s">
        <v>35</v>
      </c>
      <c r="L664" s="4">
        <v>120022</v>
      </c>
      <c r="M664" s="3" t="s">
        <v>20</v>
      </c>
      <c r="N664">
        <v>0.12</v>
      </c>
      <c r="O664">
        <v>0.74</v>
      </c>
      <c r="P664" s="8">
        <f>ABS(PMT(Table1[[#This Row],[Corrected Interested Rate]]/12,Table1[[#This Row],[Term (Months)]],-Table1[[#This Row],[Loan Amount]]))</f>
        <v>617.79084234392258</v>
      </c>
      <c r="Q664" s="8">
        <f ca="1">Table1[[#This Row],[Expected Monthly Payments]]*Table1[[#This Row],[Months on Book(age Loan)]]</f>
        <v>33978.496328915739</v>
      </c>
      <c r="R664" s="4">
        <v>32029.26</v>
      </c>
      <c r="S664" s="4">
        <v>0</v>
      </c>
      <c r="T664" s="2">
        <f ca="1">DATEDIF(Table1[[#This Row],[Issue Date]],TODAY(),"m")</f>
        <v>55</v>
      </c>
      <c r="U664" s="2">
        <f>Table1[[#This Row],[Total Payments Received]]+(Table1[[#This Row],[Loan Amount]]*'What-IF Analysis'!$B$8)-Table1[[#This Row],[Loan Amount]]</f>
        <v>10511.258995940065</v>
      </c>
    </row>
    <row r="665" spans="1:21" x14ac:dyDescent="0.3">
      <c r="A665" s="2" t="s">
        <v>1370</v>
      </c>
      <c r="B665" s="1">
        <v>44274</v>
      </c>
      <c r="C665" s="2" t="s">
        <v>1371</v>
      </c>
      <c r="D665" s="3" t="s">
        <v>16</v>
      </c>
      <c r="E665" s="4">
        <v>32010</v>
      </c>
      <c r="F665" s="9">
        <f>Table1[[#This Row],[Interest Rate]]/100</f>
        <v>0.218</v>
      </c>
      <c r="G665" s="2">
        <v>21.8</v>
      </c>
      <c r="H665" s="2">
        <v>60</v>
      </c>
      <c r="I665" s="3" t="s">
        <v>24</v>
      </c>
      <c r="J665" s="3" t="s">
        <v>18</v>
      </c>
      <c r="K665" s="3" t="s">
        <v>45</v>
      </c>
      <c r="L665" s="4">
        <v>143892</v>
      </c>
      <c r="M665" s="3" t="s">
        <v>27</v>
      </c>
      <c r="N665">
        <v>0.38</v>
      </c>
      <c r="O665">
        <v>0.71</v>
      </c>
      <c r="P665" s="8">
        <f>ABS(PMT(Table1[[#This Row],[Corrected Interested Rate]]/12,Table1[[#This Row],[Term (Months)]],-Table1[[#This Row],[Loan Amount]]))</f>
        <v>880.44525473596877</v>
      </c>
      <c r="Q665" s="8">
        <f ca="1">Table1[[#This Row],[Expected Monthly Payments]]*Table1[[#This Row],[Months on Book(age Loan)]]</f>
        <v>46663.598501006345</v>
      </c>
      <c r="R665" s="4">
        <v>14628.99</v>
      </c>
      <c r="S665" s="4">
        <v>0</v>
      </c>
      <c r="T665" s="2">
        <f ca="1">DATEDIF(Table1[[#This Row],[Issue Date]],TODAY(),"m")</f>
        <v>53</v>
      </c>
      <c r="U665" s="2">
        <f>Table1[[#This Row],[Total Payments Received]]+(Table1[[#This Row],[Loan Amount]]*'What-IF Analysis'!$B$8)-Table1[[#This Row],[Loan Amount]]</f>
        <v>-9005.0757473222038</v>
      </c>
    </row>
    <row r="666" spans="1:21" x14ac:dyDescent="0.3">
      <c r="A666" s="2" t="s">
        <v>1372</v>
      </c>
      <c r="B666" s="1">
        <v>44561</v>
      </c>
      <c r="C666" s="2" t="s">
        <v>1373</v>
      </c>
      <c r="D666" s="3" t="s">
        <v>70</v>
      </c>
      <c r="E666" s="4">
        <v>23443</v>
      </c>
      <c r="F666" s="9">
        <f>Table1[[#This Row],[Interest Rate]]/100</f>
        <v>0.121</v>
      </c>
      <c r="G666" s="2">
        <v>12.1</v>
      </c>
      <c r="H666" s="2">
        <v>36</v>
      </c>
      <c r="I666" s="3" t="s">
        <v>313</v>
      </c>
      <c r="J666" s="3" t="s">
        <v>71</v>
      </c>
      <c r="K666" s="3" t="s">
        <v>45</v>
      </c>
      <c r="L666" s="4">
        <v>121632</v>
      </c>
      <c r="M666" s="3" t="s">
        <v>20</v>
      </c>
      <c r="N666">
        <v>0.23</v>
      </c>
      <c r="O666">
        <v>0.68</v>
      </c>
      <c r="P666" s="8">
        <f>ABS(PMT(Table1[[#This Row],[Corrected Interested Rate]]/12,Table1[[#This Row],[Term (Months)]],-Table1[[#This Row],[Loan Amount]]))</f>
        <v>779.7632234454145</v>
      </c>
      <c r="Q666" s="8">
        <f ca="1">Table1[[#This Row],[Expected Monthly Payments]]*Table1[[#This Row],[Months on Book(age Loan)]]</f>
        <v>34309.58183159824</v>
      </c>
      <c r="R666" s="4">
        <v>0</v>
      </c>
      <c r="S666" s="4">
        <v>0</v>
      </c>
      <c r="T666" s="2">
        <f ca="1">DATEDIF(Table1[[#This Row],[Issue Date]],TODAY(),"m")</f>
        <v>44</v>
      </c>
      <c r="U666" s="2">
        <f>Table1[[#This Row],[Total Payments Received]]+(Table1[[#This Row],[Loan Amount]]*'What-IF Analysis'!$B$8)-Table1[[#This Row],[Loan Amount]]</f>
        <v>-17308.759866119166</v>
      </c>
    </row>
    <row r="667" spans="1:21" x14ac:dyDescent="0.3">
      <c r="A667" s="2" t="s">
        <v>1374</v>
      </c>
      <c r="B667" s="1">
        <v>44862</v>
      </c>
      <c r="C667" s="2" t="s">
        <v>1375</v>
      </c>
      <c r="D667" s="3" t="s">
        <v>70</v>
      </c>
      <c r="E667" s="4">
        <v>15437</v>
      </c>
      <c r="F667" s="9">
        <f>Table1[[#This Row],[Interest Rate]]/100</f>
        <v>0.215</v>
      </c>
      <c r="G667" s="2">
        <v>21.5</v>
      </c>
      <c r="H667" s="2">
        <v>60</v>
      </c>
      <c r="I667" s="3" t="s">
        <v>24</v>
      </c>
      <c r="J667" s="3" t="s">
        <v>18</v>
      </c>
      <c r="K667" s="3" t="s">
        <v>19</v>
      </c>
      <c r="L667" s="4">
        <v>136651</v>
      </c>
      <c r="M667" s="3" t="s">
        <v>31</v>
      </c>
      <c r="N667">
        <v>0.4</v>
      </c>
      <c r="O667">
        <v>0.69</v>
      </c>
      <c r="P667" s="8">
        <f>ABS(PMT(Table1[[#This Row],[Corrected Interested Rate]]/12,Table1[[#This Row],[Term (Months)]],-Table1[[#This Row],[Loan Amount]]))</f>
        <v>421.97627172972955</v>
      </c>
      <c r="Q667" s="8">
        <f ca="1">Table1[[#This Row],[Expected Monthly Payments]]*Table1[[#This Row],[Months on Book(age Loan)]]</f>
        <v>14347.193238810805</v>
      </c>
      <c r="R667" s="4">
        <v>4267.6000000000004</v>
      </c>
      <c r="S667" s="4">
        <v>0</v>
      </c>
      <c r="T667" s="2">
        <f ca="1">DATEDIF(Table1[[#This Row],[Issue Date]],TODAY(),"m")</f>
        <v>34</v>
      </c>
      <c r="U667" s="2">
        <f>Table1[[#This Row],[Total Payments Received]]+(Table1[[#This Row],[Loan Amount]]*'What-IF Analysis'!$B$8)-Table1[[#This Row],[Loan Amount]]</f>
        <v>-7130.0592609001214</v>
      </c>
    </row>
    <row r="668" spans="1:21" x14ac:dyDescent="0.3">
      <c r="A668" s="2" t="s">
        <v>1376</v>
      </c>
      <c r="B668" s="1">
        <v>44722</v>
      </c>
      <c r="C668" s="2" t="s">
        <v>1377</v>
      </c>
      <c r="D668" s="3" t="s">
        <v>16</v>
      </c>
      <c r="E668" s="4">
        <v>12207</v>
      </c>
      <c r="F668" s="9">
        <f>Table1[[#This Row],[Interest Rate]]/100</f>
        <v>0.192</v>
      </c>
      <c r="G668" s="2">
        <v>19.2</v>
      </c>
      <c r="H668" s="2">
        <v>36</v>
      </c>
      <c r="I668" s="3" t="s">
        <v>17</v>
      </c>
      <c r="J668" s="3" t="s">
        <v>18</v>
      </c>
      <c r="K668" s="3" t="s">
        <v>35</v>
      </c>
      <c r="L668" s="4">
        <v>101128</v>
      </c>
      <c r="M668" s="3" t="s">
        <v>27</v>
      </c>
      <c r="N668">
        <v>0.26</v>
      </c>
      <c r="O668">
        <v>0.76</v>
      </c>
      <c r="P668" s="8">
        <f>ABS(PMT(Table1[[#This Row],[Corrected Interested Rate]]/12,Table1[[#This Row],[Term (Months)]],-Table1[[#This Row],[Loan Amount]]))</f>
        <v>448.69536204658522</v>
      </c>
      <c r="Q668" s="8">
        <f ca="1">Table1[[#This Row],[Expected Monthly Payments]]*Table1[[#This Row],[Months on Book(age Loan)]]</f>
        <v>17499.119119816824</v>
      </c>
      <c r="R668" s="4">
        <v>14550.74</v>
      </c>
      <c r="S668" s="4">
        <v>0</v>
      </c>
      <c r="T668" s="2">
        <f ca="1">DATEDIF(Table1[[#This Row],[Issue Date]],TODAY(),"m")</f>
        <v>39</v>
      </c>
      <c r="U668" s="2">
        <f>Table1[[#This Row],[Total Payments Received]]+(Table1[[#This Row],[Loan Amount]]*'What-IF Analysis'!$B$8)-Table1[[#This Row],[Loan Amount]]</f>
        <v>5537.8989947653172</v>
      </c>
    </row>
    <row r="669" spans="1:21" x14ac:dyDescent="0.3">
      <c r="A669" s="2" t="s">
        <v>1378</v>
      </c>
      <c r="B669" s="1">
        <v>44895</v>
      </c>
      <c r="C669" s="2" t="s">
        <v>1379</v>
      </c>
      <c r="D669" s="3" t="s">
        <v>23</v>
      </c>
      <c r="E669" s="4">
        <v>26537</v>
      </c>
      <c r="F669" s="9">
        <f>Table1[[#This Row],[Interest Rate]]/100</f>
        <v>8.5000000000000006E-2</v>
      </c>
      <c r="G669" s="2">
        <v>8.5</v>
      </c>
      <c r="H669" s="2">
        <v>36</v>
      </c>
      <c r="I669" s="3" t="s">
        <v>17</v>
      </c>
      <c r="J669" s="3" t="s">
        <v>18</v>
      </c>
      <c r="K669" s="3" t="s">
        <v>26</v>
      </c>
      <c r="L669" s="4">
        <v>48108</v>
      </c>
      <c r="M669" s="3" t="s">
        <v>20</v>
      </c>
      <c r="N669">
        <v>0.18</v>
      </c>
      <c r="O669">
        <v>0.5</v>
      </c>
      <c r="P669" s="8">
        <f>ABS(PMT(Table1[[#This Row],[Corrected Interested Rate]]/12,Table1[[#This Row],[Term (Months)]],-Table1[[#This Row],[Loan Amount]]))</f>
        <v>837.70774060894257</v>
      </c>
      <c r="Q669" s="8">
        <f ca="1">Table1[[#This Row],[Expected Monthly Payments]]*Table1[[#This Row],[Months on Book(age Loan)]]</f>
        <v>27644.355440095103</v>
      </c>
      <c r="R669" s="4">
        <v>28792.639999999999</v>
      </c>
      <c r="S669" s="4">
        <v>0</v>
      </c>
      <c r="T669" s="2">
        <f ca="1">DATEDIF(Table1[[#This Row],[Issue Date]],TODAY(),"m")</f>
        <v>33</v>
      </c>
      <c r="U669" s="2">
        <f>Table1[[#This Row],[Total Payments Received]]+(Table1[[#This Row],[Loan Amount]]*'What-IF Analysis'!$B$8)-Table1[[#This Row],[Loan Amount]]</f>
        <v>9199.4752784539378</v>
      </c>
    </row>
    <row r="670" spans="1:21" x14ac:dyDescent="0.3">
      <c r="A670" s="2" t="s">
        <v>1380</v>
      </c>
      <c r="B670" s="1">
        <v>45079</v>
      </c>
      <c r="C670" s="2" t="s">
        <v>1381</v>
      </c>
      <c r="D670" s="3" t="s">
        <v>51</v>
      </c>
      <c r="E670" s="4">
        <v>36757</v>
      </c>
      <c r="F670" s="9">
        <f>Table1[[#This Row],[Interest Rate]]/100</f>
        <v>0.151</v>
      </c>
      <c r="G670" s="2">
        <v>15.1</v>
      </c>
      <c r="H670" s="2">
        <v>36</v>
      </c>
      <c r="I670" s="3" t="s">
        <v>79</v>
      </c>
      <c r="J670" s="3" t="s">
        <v>25</v>
      </c>
      <c r="K670" s="3" t="s">
        <v>45</v>
      </c>
      <c r="L670" s="4">
        <v>82495</v>
      </c>
      <c r="M670" s="3" t="s">
        <v>31</v>
      </c>
      <c r="N670">
        <v>0.31</v>
      </c>
      <c r="O670">
        <v>0.62</v>
      </c>
      <c r="P670" s="8">
        <f>ABS(PMT(Table1[[#This Row],[Corrected Interested Rate]]/12,Table1[[#This Row],[Term (Months)]],-Table1[[#This Row],[Loan Amount]]))</f>
        <v>1275.9942217684784</v>
      </c>
      <c r="Q670" s="8">
        <f ca="1">Table1[[#This Row],[Expected Monthly Payments]]*Table1[[#This Row],[Months on Book(age Loan)]]</f>
        <v>34451.843987748915</v>
      </c>
      <c r="R670" s="4">
        <v>8800.92</v>
      </c>
      <c r="S670" s="4">
        <v>6346.33</v>
      </c>
      <c r="T670" s="2">
        <f ca="1">DATEDIF(Table1[[#This Row],[Issue Date]],TODAY(),"m")</f>
        <v>27</v>
      </c>
      <c r="U670" s="2">
        <f>Table1[[#This Row],[Total Payments Received]]+(Table1[[#This Row],[Loan Amount]]*'What-IF Analysis'!$B$8)-Table1[[#This Row],[Loan Amount]]</f>
        <v>-18338.016415942591</v>
      </c>
    </row>
    <row r="671" spans="1:21" x14ac:dyDescent="0.3">
      <c r="A671" s="2" t="s">
        <v>1382</v>
      </c>
      <c r="B671" s="1">
        <v>45227</v>
      </c>
      <c r="C671" s="2" t="s">
        <v>1383</v>
      </c>
      <c r="D671" s="3" t="s">
        <v>63</v>
      </c>
      <c r="E671" s="4">
        <v>13040</v>
      </c>
      <c r="F671" s="9">
        <f>Table1[[#This Row],[Interest Rate]]/100</f>
        <v>0.185</v>
      </c>
      <c r="G671" s="2">
        <v>18.5</v>
      </c>
      <c r="H671" s="2">
        <v>36</v>
      </c>
      <c r="I671" s="3" t="s">
        <v>17</v>
      </c>
      <c r="J671" s="3" t="s">
        <v>82</v>
      </c>
      <c r="K671" s="3" t="s">
        <v>26</v>
      </c>
      <c r="L671" s="4">
        <v>112806</v>
      </c>
      <c r="M671" s="3" t="s">
        <v>31</v>
      </c>
      <c r="N671">
        <v>0.15</v>
      </c>
      <c r="O671">
        <v>0.73</v>
      </c>
      <c r="P671" s="8">
        <f>ABS(PMT(Table1[[#This Row],[Corrected Interested Rate]]/12,Table1[[#This Row],[Term (Months)]],-Table1[[#This Row],[Loan Amount]]))</f>
        <v>474.70443457787752</v>
      </c>
      <c r="Q671" s="8">
        <f ca="1">Table1[[#This Row],[Expected Monthly Payments]]*Table1[[#This Row],[Months on Book(age Loan)]]</f>
        <v>10443.497560713306</v>
      </c>
      <c r="R671" s="4">
        <v>15452.4</v>
      </c>
      <c r="S671" s="4">
        <v>0</v>
      </c>
      <c r="T671" s="2">
        <f ca="1">DATEDIF(Table1[[#This Row],[Issue Date]],TODAY(),"m")</f>
        <v>22</v>
      </c>
      <c r="U671" s="2">
        <f>Table1[[#This Row],[Total Payments Received]]+(Table1[[#This Row],[Loan Amount]]*'What-IF Analysis'!$B$8)-Table1[[#This Row],[Loan Amount]]</f>
        <v>5824.5269183042328</v>
      </c>
    </row>
    <row r="672" spans="1:21" x14ac:dyDescent="0.3">
      <c r="A672" s="2" t="s">
        <v>1384</v>
      </c>
      <c r="B672" s="1">
        <v>45223</v>
      </c>
      <c r="C672" s="2" t="s">
        <v>1385</v>
      </c>
      <c r="D672" s="3" t="s">
        <v>44</v>
      </c>
      <c r="E672" s="4">
        <v>23612</v>
      </c>
      <c r="F672" s="9">
        <f>Table1[[#This Row],[Interest Rate]]/100</f>
        <v>9.6999999999999989E-2</v>
      </c>
      <c r="G672" s="2">
        <v>9.6999999999999993</v>
      </c>
      <c r="H672" s="2">
        <v>36</v>
      </c>
      <c r="I672" s="3" t="s">
        <v>24</v>
      </c>
      <c r="J672" s="3" t="s">
        <v>82</v>
      </c>
      <c r="K672" s="3" t="s">
        <v>30</v>
      </c>
      <c r="L672" s="4">
        <v>123185</v>
      </c>
      <c r="M672" s="3" t="s">
        <v>20</v>
      </c>
      <c r="N672">
        <v>0.28000000000000003</v>
      </c>
      <c r="O672">
        <v>0.82</v>
      </c>
      <c r="P672" s="8">
        <f>ABS(PMT(Table1[[#This Row],[Corrected Interested Rate]]/12,Table1[[#This Row],[Term (Months)]],-Table1[[#This Row],[Loan Amount]]))</f>
        <v>758.57144599274682</v>
      </c>
      <c r="Q672" s="8">
        <f ca="1">Table1[[#This Row],[Expected Monthly Payments]]*Table1[[#This Row],[Months on Book(age Loan)]]</f>
        <v>16688.571811840429</v>
      </c>
      <c r="R672" s="4">
        <v>11779.58</v>
      </c>
      <c r="S672" s="4">
        <v>0</v>
      </c>
      <c r="T672" s="2">
        <f ca="1">DATEDIF(Table1[[#This Row],[Issue Date]],TODAY(),"m")</f>
        <v>22</v>
      </c>
      <c r="U672" s="2">
        <f>Table1[[#This Row],[Total Payments Received]]+(Table1[[#This Row],[Loan Amount]]*'What-IF Analysis'!$B$8)-Table1[[#This Row],[Loan Amount]]</f>
        <v>-5653.9582825920625</v>
      </c>
    </row>
    <row r="673" spans="1:21" x14ac:dyDescent="0.3">
      <c r="A673" s="2" t="s">
        <v>1386</v>
      </c>
      <c r="B673" s="1">
        <v>45115</v>
      </c>
      <c r="C673" s="2" t="s">
        <v>1387</v>
      </c>
      <c r="D673" s="3" t="s">
        <v>16</v>
      </c>
      <c r="E673" s="4">
        <v>29441</v>
      </c>
      <c r="F673" s="9">
        <f>Table1[[#This Row],[Interest Rate]]/100</f>
        <v>0.21600000000000003</v>
      </c>
      <c r="G673" s="2">
        <v>21.6</v>
      </c>
      <c r="H673" s="2">
        <v>60</v>
      </c>
      <c r="I673" s="3" t="s">
        <v>79</v>
      </c>
      <c r="J673" s="3" t="s">
        <v>18</v>
      </c>
      <c r="K673" s="3" t="s">
        <v>45</v>
      </c>
      <c r="L673" s="4">
        <v>106533</v>
      </c>
      <c r="M673" s="3" t="s">
        <v>31</v>
      </c>
      <c r="N673">
        <v>0.23</v>
      </c>
      <c r="O673">
        <v>0.57999999999999996</v>
      </c>
      <c r="P673" s="8">
        <f>ABS(PMT(Table1[[#This Row],[Corrected Interested Rate]]/12,Table1[[#This Row],[Term (Months)]],-Table1[[#This Row],[Loan Amount]]))</f>
        <v>806.44688280623359</v>
      </c>
      <c r="Q673" s="8">
        <f ca="1">Table1[[#This Row],[Expected Monthly Payments]]*Table1[[#This Row],[Months on Book(age Loan)]]</f>
        <v>20967.618952962075</v>
      </c>
      <c r="R673" s="4">
        <v>7302.84</v>
      </c>
      <c r="S673" s="4">
        <v>11730.22</v>
      </c>
      <c r="T673" s="2">
        <f ca="1">DATEDIF(Table1[[#This Row],[Issue Date]],TODAY(),"m")</f>
        <v>26</v>
      </c>
      <c r="U673" s="2">
        <f>Table1[[#This Row],[Total Payments Received]]+(Table1[[#This Row],[Loan Amount]]*'What-IF Analysis'!$B$8)-Table1[[#This Row],[Loan Amount]]</f>
        <v>-14434.446150169104</v>
      </c>
    </row>
    <row r="674" spans="1:21" x14ac:dyDescent="0.3">
      <c r="A674" s="2" t="s">
        <v>1388</v>
      </c>
      <c r="B674" s="1">
        <v>44946</v>
      </c>
      <c r="C674" s="2" t="s">
        <v>1389</v>
      </c>
      <c r="D674" s="3" t="s">
        <v>16</v>
      </c>
      <c r="E674" s="4">
        <v>7471</v>
      </c>
      <c r="F674" s="9">
        <f>Table1[[#This Row],[Interest Rate]]/100</f>
        <v>0.159</v>
      </c>
      <c r="G674" s="2">
        <v>15.9</v>
      </c>
      <c r="H674" s="2">
        <v>60</v>
      </c>
      <c r="I674" s="3" t="s">
        <v>79</v>
      </c>
      <c r="J674" s="3" t="s">
        <v>34</v>
      </c>
      <c r="K674" s="3" t="s">
        <v>19</v>
      </c>
      <c r="L674" s="4">
        <v>129025</v>
      </c>
      <c r="M674" s="3" t="s">
        <v>31</v>
      </c>
      <c r="N674">
        <v>0.46</v>
      </c>
      <c r="O674">
        <v>0.75</v>
      </c>
      <c r="P674" s="8">
        <f>ABS(PMT(Table1[[#This Row],[Corrected Interested Rate]]/12,Table1[[#This Row],[Term (Months)]],-Table1[[#This Row],[Loan Amount]]))</f>
        <v>181.28348511164236</v>
      </c>
      <c r="Q674" s="8">
        <f ca="1">Table1[[#This Row],[Expected Monthly Payments]]*Table1[[#This Row],[Months on Book(age Loan)]]</f>
        <v>5619.7880384609134</v>
      </c>
      <c r="R674" s="4">
        <v>1146.94</v>
      </c>
      <c r="S674" s="4">
        <v>2846.42</v>
      </c>
      <c r="T674" s="2">
        <f ca="1">DATEDIF(Table1[[#This Row],[Issue Date]],TODAY(),"m")</f>
        <v>31</v>
      </c>
      <c r="U674" s="2">
        <f>Table1[[#This Row],[Total Payments Received]]+(Table1[[#This Row],[Loan Amount]]*'What-IF Analysis'!$B$8)-Table1[[#This Row],[Loan Amount]]</f>
        <v>-4369.1520086924147</v>
      </c>
    </row>
    <row r="675" spans="1:21" x14ac:dyDescent="0.3">
      <c r="A675" s="2" t="s">
        <v>1390</v>
      </c>
      <c r="B675" s="1">
        <v>44559</v>
      </c>
      <c r="C675" s="2" t="s">
        <v>1391</v>
      </c>
      <c r="D675" s="3" t="s">
        <v>16</v>
      </c>
      <c r="E675" s="4">
        <v>36631</v>
      </c>
      <c r="F675" s="9">
        <f>Table1[[#This Row],[Interest Rate]]/100</f>
        <v>8.3000000000000004E-2</v>
      </c>
      <c r="G675" s="2">
        <v>8.3000000000000007</v>
      </c>
      <c r="H675" s="2">
        <v>36</v>
      </c>
      <c r="I675" s="3" t="s">
        <v>79</v>
      </c>
      <c r="J675" s="3" t="s">
        <v>25</v>
      </c>
      <c r="K675" s="3" t="s">
        <v>30</v>
      </c>
      <c r="L675" s="4">
        <v>86830</v>
      </c>
      <c r="M675" s="3" t="s">
        <v>27</v>
      </c>
      <c r="N675">
        <v>0.12</v>
      </c>
      <c r="O675">
        <v>0.82</v>
      </c>
      <c r="P675" s="8">
        <f>ABS(PMT(Table1[[#This Row],[Corrected Interested Rate]]/12,Table1[[#This Row],[Term (Months)]],-Table1[[#This Row],[Loan Amount]]))</f>
        <v>1152.9587383968126</v>
      </c>
      <c r="Q675" s="8">
        <f ca="1">Table1[[#This Row],[Expected Monthly Payments]]*Table1[[#This Row],[Months on Book(age Loan)]]</f>
        <v>50730.184489459753</v>
      </c>
      <c r="R675" s="4">
        <v>9301.3700000000008</v>
      </c>
      <c r="S675" s="4">
        <v>10217.73</v>
      </c>
      <c r="T675" s="2">
        <f ca="1">DATEDIF(Table1[[#This Row],[Issue Date]],TODAY(),"m")</f>
        <v>44</v>
      </c>
      <c r="U675" s="2">
        <f>Table1[[#This Row],[Total Payments Received]]+(Table1[[#This Row],[Loan Amount]]*'What-IF Analysis'!$B$8)-Table1[[#This Row],[Loan Amount]]</f>
        <v>-17744.536353956879</v>
      </c>
    </row>
    <row r="676" spans="1:21" x14ac:dyDescent="0.3">
      <c r="A676" s="2" t="s">
        <v>1392</v>
      </c>
      <c r="B676" s="1">
        <v>45002</v>
      </c>
      <c r="C676" s="2" t="s">
        <v>1393</v>
      </c>
      <c r="D676" s="3" t="s">
        <v>16</v>
      </c>
      <c r="E676" s="4">
        <v>27523</v>
      </c>
      <c r="F676" s="9">
        <f>Table1[[#This Row],[Interest Rate]]/100</f>
        <v>0.16699999999999998</v>
      </c>
      <c r="G676" s="2">
        <v>16.7</v>
      </c>
      <c r="H676" s="2">
        <v>60</v>
      </c>
      <c r="I676" s="3" t="s">
        <v>24</v>
      </c>
      <c r="J676" s="3" t="s">
        <v>34</v>
      </c>
      <c r="K676" s="3" t="s">
        <v>35</v>
      </c>
      <c r="L676" s="4">
        <v>104640</v>
      </c>
      <c r="M676" s="3" t="s">
        <v>31</v>
      </c>
      <c r="N676">
        <v>0.38</v>
      </c>
      <c r="O676">
        <v>0.7</v>
      </c>
      <c r="P676" s="8">
        <f>ABS(PMT(Table1[[#This Row],[Corrected Interested Rate]]/12,Table1[[#This Row],[Term (Months)]],-Table1[[#This Row],[Loan Amount]]))</f>
        <v>679.58559926311</v>
      </c>
      <c r="Q676" s="8">
        <f ca="1">Table1[[#This Row],[Expected Monthly Payments]]*Table1[[#This Row],[Months on Book(age Loan)]]</f>
        <v>20387.567977893301</v>
      </c>
      <c r="R676" s="4">
        <v>11458.03</v>
      </c>
      <c r="S676" s="4">
        <v>0</v>
      </c>
      <c r="T676" s="2">
        <f ca="1">DATEDIF(Table1[[#This Row],[Issue Date]],TODAY(),"m")</f>
        <v>30</v>
      </c>
      <c r="U676" s="2">
        <f>Table1[[#This Row],[Total Payments Received]]+(Table1[[#This Row],[Loan Amount]]*'What-IF Analysis'!$B$8)-Table1[[#This Row],[Loan Amount]]</f>
        <v>-8863.1318732755099</v>
      </c>
    </row>
    <row r="677" spans="1:21" x14ac:dyDescent="0.3">
      <c r="A677" s="2" t="s">
        <v>1394</v>
      </c>
      <c r="B677" s="1">
        <v>44935</v>
      </c>
      <c r="C677" s="2" t="s">
        <v>1395</v>
      </c>
      <c r="D677" s="3" t="s">
        <v>44</v>
      </c>
      <c r="E677" s="4">
        <v>32348</v>
      </c>
      <c r="F677" s="9">
        <f>Table1[[#This Row],[Interest Rate]]/100</f>
        <v>0.25</v>
      </c>
      <c r="G677" s="2">
        <v>25</v>
      </c>
      <c r="H677" s="2">
        <v>36</v>
      </c>
      <c r="I677" s="3" t="s">
        <v>17</v>
      </c>
      <c r="J677" s="3" t="s">
        <v>55</v>
      </c>
      <c r="K677" s="3" t="s">
        <v>26</v>
      </c>
      <c r="L677" s="4">
        <v>82509</v>
      </c>
      <c r="M677" s="3" t="s">
        <v>20</v>
      </c>
      <c r="N677">
        <v>0.17</v>
      </c>
      <c r="O677">
        <v>0.51</v>
      </c>
      <c r="P677" s="8">
        <f>ABS(PMT(Table1[[#This Row],[Corrected Interested Rate]]/12,Table1[[#This Row],[Term (Months)]],-Table1[[#This Row],[Loan Amount]]))</f>
        <v>1286.1508482538136</v>
      </c>
      <c r="Q677" s="8">
        <f ca="1">Table1[[#This Row],[Expected Monthly Payments]]*Table1[[#This Row],[Months on Book(age Loan)]]</f>
        <v>41156.827144122035</v>
      </c>
      <c r="R677" s="4">
        <v>40435</v>
      </c>
      <c r="S677" s="4">
        <v>0</v>
      </c>
      <c r="T677" s="2">
        <f ca="1">DATEDIF(Table1[[#This Row],[Issue Date]],TODAY(),"m")</f>
        <v>32</v>
      </c>
      <c r="U677" s="2">
        <f>Table1[[#This Row],[Total Payments Received]]+(Table1[[#This Row],[Loan Amount]]*'What-IF Analysis'!$B$8)-Table1[[#This Row],[Loan Amount]]</f>
        <v>16551.377419732002</v>
      </c>
    </row>
    <row r="678" spans="1:21" x14ac:dyDescent="0.3">
      <c r="A678" s="2" t="s">
        <v>1396</v>
      </c>
      <c r="B678" s="1">
        <v>45235</v>
      </c>
      <c r="C678" s="2" t="s">
        <v>1397</v>
      </c>
      <c r="D678" s="3" t="s">
        <v>44</v>
      </c>
      <c r="E678" s="4">
        <v>2177</v>
      </c>
      <c r="F678" s="9">
        <f>Table1[[#This Row],[Interest Rate]]/100</f>
        <v>0.08</v>
      </c>
      <c r="G678" s="2">
        <v>8</v>
      </c>
      <c r="H678" s="2">
        <v>36</v>
      </c>
      <c r="I678" s="3" t="s">
        <v>58</v>
      </c>
      <c r="J678" s="3" t="s">
        <v>55</v>
      </c>
      <c r="K678" s="3" t="s">
        <v>45</v>
      </c>
      <c r="L678" s="4">
        <v>96406</v>
      </c>
      <c r="M678" s="3" t="s">
        <v>27</v>
      </c>
      <c r="N678">
        <v>0.23</v>
      </c>
      <c r="O678">
        <v>0.7</v>
      </c>
      <c r="P678" s="8">
        <f>ABS(PMT(Table1[[#This Row],[Corrected Interested Rate]]/12,Table1[[#This Row],[Term (Months)]],-Table1[[#This Row],[Loan Amount]]))</f>
        <v>68.219267609534967</v>
      </c>
      <c r="Q678" s="8">
        <f ca="1">Table1[[#This Row],[Expected Monthly Payments]]*Table1[[#This Row],[Months on Book(age Loan)]]</f>
        <v>1500.8238874097692</v>
      </c>
      <c r="R678" s="4">
        <v>0</v>
      </c>
      <c r="S678" s="4">
        <v>0</v>
      </c>
      <c r="T678" s="2">
        <f ca="1">DATEDIF(Table1[[#This Row],[Issue Date]],TODAY(),"m")</f>
        <v>22</v>
      </c>
      <c r="U678" s="2">
        <f>Table1[[#This Row],[Total Payments Received]]+(Table1[[#This Row],[Loan Amount]]*'What-IF Analysis'!$B$8)-Table1[[#This Row],[Loan Amount]]</f>
        <v>-1607.3527376420006</v>
      </c>
    </row>
    <row r="679" spans="1:21" x14ac:dyDescent="0.3">
      <c r="A679" s="2" t="s">
        <v>1398</v>
      </c>
      <c r="B679" s="1">
        <v>44681</v>
      </c>
      <c r="C679" s="2" t="s">
        <v>1399</v>
      </c>
      <c r="D679" s="3" t="s">
        <v>51</v>
      </c>
      <c r="E679" s="4">
        <v>5760</v>
      </c>
      <c r="F679" s="9">
        <f>Table1[[#This Row],[Interest Rate]]/100</f>
        <v>0.21299999999999999</v>
      </c>
      <c r="G679" s="2">
        <v>21.3</v>
      </c>
      <c r="H679" s="2">
        <v>36</v>
      </c>
      <c r="I679" s="3" t="s">
        <v>17</v>
      </c>
      <c r="J679" s="3" t="s">
        <v>82</v>
      </c>
      <c r="K679" s="3" t="s">
        <v>30</v>
      </c>
      <c r="L679" s="4">
        <v>124220</v>
      </c>
      <c r="M679" s="3" t="s">
        <v>20</v>
      </c>
      <c r="N679">
        <v>0.27</v>
      </c>
      <c r="O679">
        <v>0.63</v>
      </c>
      <c r="P679" s="8">
        <f>ABS(PMT(Table1[[#This Row],[Corrected Interested Rate]]/12,Table1[[#This Row],[Term (Months)]],-Table1[[#This Row],[Loan Amount]]))</f>
        <v>217.89661974777309</v>
      </c>
      <c r="Q679" s="8">
        <f ca="1">Table1[[#This Row],[Expected Monthly Payments]]*Table1[[#This Row],[Months on Book(age Loan)]]</f>
        <v>8715.8647899109237</v>
      </c>
      <c r="R679" s="4">
        <v>6986.88</v>
      </c>
      <c r="S679" s="4">
        <v>0</v>
      </c>
      <c r="T679" s="2">
        <f ca="1">DATEDIF(Table1[[#This Row],[Issue Date]],TODAY(),"m")</f>
        <v>40</v>
      </c>
      <c r="U679" s="2">
        <f>Table1[[#This Row],[Total Payments Received]]+(Table1[[#This Row],[Loan Amount]]*'What-IF Analysis'!$B$8)-Table1[[#This Row],[Loan Amount]]</f>
        <v>2734.0771663675132</v>
      </c>
    </row>
    <row r="680" spans="1:21" x14ac:dyDescent="0.3">
      <c r="A680" s="2" t="s">
        <v>1400</v>
      </c>
      <c r="B680" s="1">
        <v>44224</v>
      </c>
      <c r="C680" s="2" t="s">
        <v>1401</v>
      </c>
      <c r="D680" s="3" t="s">
        <v>48</v>
      </c>
      <c r="E680" s="4">
        <v>33779</v>
      </c>
      <c r="F680" s="9">
        <f>Table1[[#This Row],[Interest Rate]]/100</f>
        <v>9.0999999999999998E-2</v>
      </c>
      <c r="G680" s="2">
        <v>9.1</v>
      </c>
      <c r="H680" s="2">
        <v>60</v>
      </c>
      <c r="I680" s="3" t="s">
        <v>17</v>
      </c>
      <c r="J680" s="3" t="s">
        <v>18</v>
      </c>
      <c r="K680" s="3" t="s">
        <v>30</v>
      </c>
      <c r="L680" s="4">
        <v>69519</v>
      </c>
      <c r="M680" s="3" t="s">
        <v>31</v>
      </c>
      <c r="N680">
        <v>0.46</v>
      </c>
      <c r="O680">
        <v>0.92</v>
      </c>
      <c r="P680" s="8">
        <f>ABS(PMT(Table1[[#This Row],[Corrected Interested Rate]]/12,Table1[[#This Row],[Term (Months)]],-Table1[[#This Row],[Loan Amount]]))</f>
        <v>702.83701895742377</v>
      </c>
      <c r="Q680" s="8">
        <f ca="1">Table1[[#This Row],[Expected Monthly Payments]]*Table1[[#This Row],[Months on Book(age Loan)]]</f>
        <v>38656.036042658307</v>
      </c>
      <c r="R680" s="4">
        <v>36852.89</v>
      </c>
      <c r="S680" s="4">
        <v>0</v>
      </c>
      <c r="T680" s="2">
        <f ca="1">DATEDIF(Table1[[#This Row],[Issue Date]],TODAY(),"m")</f>
        <v>55</v>
      </c>
      <c r="U680" s="2">
        <f>Table1[[#This Row],[Total Payments Received]]+(Table1[[#This Row],[Loan Amount]]*'What-IF Analysis'!$B$8)-Table1[[#This Row],[Loan Amount]]</f>
        <v>11912.711715751429</v>
      </c>
    </row>
    <row r="681" spans="1:21" x14ac:dyDescent="0.3">
      <c r="A681" s="2" t="s">
        <v>1402</v>
      </c>
      <c r="B681" s="1">
        <v>44910</v>
      </c>
      <c r="C681" s="2" t="s">
        <v>1403</v>
      </c>
      <c r="D681" s="3" t="s">
        <v>48</v>
      </c>
      <c r="E681" s="4">
        <v>22636</v>
      </c>
      <c r="F681" s="9">
        <f>Table1[[#This Row],[Interest Rate]]/100</f>
        <v>0.20600000000000002</v>
      </c>
      <c r="G681" s="2">
        <v>20.6</v>
      </c>
      <c r="H681" s="2">
        <v>36</v>
      </c>
      <c r="I681" s="3" t="s">
        <v>24</v>
      </c>
      <c r="J681" s="3" t="s">
        <v>71</v>
      </c>
      <c r="K681" s="3" t="s">
        <v>45</v>
      </c>
      <c r="L681" s="4">
        <v>79649</v>
      </c>
      <c r="M681" s="3" t="s">
        <v>27</v>
      </c>
      <c r="N681">
        <v>0.2</v>
      </c>
      <c r="O681">
        <v>0.56000000000000005</v>
      </c>
      <c r="P681" s="8">
        <f>ABS(PMT(Table1[[#This Row],[Corrected Interested Rate]]/12,Table1[[#This Row],[Term (Months)]],-Table1[[#This Row],[Loan Amount]]))</f>
        <v>848.17102090702281</v>
      </c>
      <c r="Q681" s="8">
        <f ca="1">Table1[[#This Row],[Expected Monthly Payments]]*Table1[[#This Row],[Months on Book(age Loan)]]</f>
        <v>27989.643689931752</v>
      </c>
      <c r="R681" s="4">
        <v>9045.0499999999993</v>
      </c>
      <c r="S681" s="4">
        <v>0</v>
      </c>
      <c r="T681" s="2">
        <f ca="1">DATEDIF(Table1[[#This Row],[Issue Date]],TODAY(),"m")</f>
        <v>33</v>
      </c>
      <c r="U681" s="2">
        <f>Table1[[#This Row],[Total Payments Received]]+(Table1[[#This Row],[Loan Amount]]*'What-IF Analysis'!$B$8)-Table1[[#This Row],[Loan Amount]]</f>
        <v>-7667.8744691154461</v>
      </c>
    </row>
    <row r="682" spans="1:21" x14ac:dyDescent="0.3">
      <c r="A682" s="2" t="s">
        <v>1404</v>
      </c>
      <c r="B682" s="1">
        <v>45259</v>
      </c>
      <c r="C682" s="2" t="s">
        <v>1405</v>
      </c>
      <c r="D682" s="3" t="s">
        <v>74</v>
      </c>
      <c r="E682" s="4">
        <v>17353</v>
      </c>
      <c r="F682" s="9">
        <f>Table1[[#This Row],[Interest Rate]]/100</f>
        <v>0.19699999999999998</v>
      </c>
      <c r="G682" s="2">
        <v>19.7</v>
      </c>
      <c r="H682" s="2">
        <v>36</v>
      </c>
      <c r="I682" s="3" t="s">
        <v>24</v>
      </c>
      <c r="J682" s="3" t="s">
        <v>82</v>
      </c>
      <c r="K682" s="3" t="s">
        <v>35</v>
      </c>
      <c r="L682" s="4">
        <v>64524</v>
      </c>
      <c r="M682" s="3" t="s">
        <v>27</v>
      </c>
      <c r="N682">
        <v>0.14000000000000001</v>
      </c>
      <c r="O682">
        <v>0.79</v>
      </c>
      <c r="P682" s="8">
        <f>ABS(PMT(Table1[[#This Row],[Corrected Interested Rate]]/12,Table1[[#This Row],[Term (Months)]],-Table1[[#This Row],[Loan Amount]]))</f>
        <v>642.25017983992041</v>
      </c>
      <c r="Q682" s="8">
        <f ca="1">Table1[[#This Row],[Expected Monthly Payments]]*Table1[[#This Row],[Months on Book(age Loan)]]</f>
        <v>13487.253776638328</v>
      </c>
      <c r="R682" s="4">
        <v>7025.57</v>
      </c>
      <c r="S682" s="4">
        <v>0</v>
      </c>
      <c r="T682" s="2">
        <f ca="1">DATEDIF(Table1[[#This Row],[Issue Date]],TODAY(),"m")</f>
        <v>21</v>
      </c>
      <c r="U682" s="2">
        <f>Table1[[#This Row],[Total Payments Received]]+(Table1[[#This Row],[Loan Amount]]*'What-IF Analysis'!$B$8)-Table1[[#This Row],[Loan Amount]]</f>
        <v>-5786.7368701431515</v>
      </c>
    </row>
    <row r="683" spans="1:21" x14ac:dyDescent="0.3">
      <c r="A683" s="2" t="s">
        <v>1406</v>
      </c>
      <c r="B683" s="1">
        <v>44282</v>
      </c>
      <c r="C683" s="2" t="s">
        <v>1407</v>
      </c>
      <c r="D683" s="3" t="s">
        <v>16</v>
      </c>
      <c r="E683" s="4">
        <v>12556</v>
      </c>
      <c r="F683" s="9">
        <f>Table1[[#This Row],[Interest Rate]]/100</f>
        <v>0.11</v>
      </c>
      <c r="G683" s="2">
        <v>11</v>
      </c>
      <c r="H683" s="2">
        <v>60</v>
      </c>
      <c r="I683" s="3" t="s">
        <v>79</v>
      </c>
      <c r="J683" s="3" t="s">
        <v>82</v>
      </c>
      <c r="K683" s="3" t="s">
        <v>35</v>
      </c>
      <c r="L683" s="4">
        <v>126493</v>
      </c>
      <c r="M683" s="3" t="s">
        <v>27</v>
      </c>
      <c r="N683">
        <v>0.23</v>
      </c>
      <c r="O683">
        <v>0.52</v>
      </c>
      <c r="P683" s="8">
        <f>ABS(PMT(Table1[[#This Row],[Corrected Interested Rate]]/12,Table1[[#This Row],[Term (Months)]],-Table1[[#This Row],[Loan Amount]]))</f>
        <v>272.99786410010938</v>
      </c>
      <c r="Q683" s="8">
        <f ca="1">Table1[[#This Row],[Expected Monthly Payments]]*Table1[[#This Row],[Months on Book(age Loan)]]</f>
        <v>14468.886797305797</v>
      </c>
      <c r="R683" s="4">
        <v>3922.58</v>
      </c>
      <c r="S683" s="4">
        <v>3494.67</v>
      </c>
      <c r="T683" s="2">
        <f ca="1">DATEDIF(Table1[[#This Row],[Issue Date]],TODAY(),"m")</f>
        <v>53</v>
      </c>
      <c r="U683" s="2">
        <f>Table1[[#This Row],[Total Payments Received]]+(Table1[[#This Row],[Loan Amount]]*'What-IF Analysis'!$B$8)-Table1[[#This Row],[Loan Amount]]</f>
        <v>-5347.939510258595</v>
      </c>
    </row>
    <row r="684" spans="1:21" x14ac:dyDescent="0.3">
      <c r="A684" s="2" t="s">
        <v>1408</v>
      </c>
      <c r="B684" s="1">
        <v>44322</v>
      </c>
      <c r="C684" s="2" t="s">
        <v>1409</v>
      </c>
      <c r="D684" s="3" t="s">
        <v>16</v>
      </c>
      <c r="E684" s="4">
        <v>28598</v>
      </c>
      <c r="F684" s="9">
        <f>Table1[[#This Row],[Interest Rate]]/100</f>
        <v>0.115</v>
      </c>
      <c r="G684" s="2">
        <v>11.5</v>
      </c>
      <c r="H684" s="2">
        <v>60</v>
      </c>
      <c r="I684" s="3" t="s">
        <v>24</v>
      </c>
      <c r="J684" s="3" t="s">
        <v>34</v>
      </c>
      <c r="K684" s="3" t="s">
        <v>19</v>
      </c>
      <c r="L684" s="4">
        <v>63885</v>
      </c>
      <c r="M684" s="3" t="s">
        <v>27</v>
      </c>
      <c r="N684">
        <v>0.14000000000000001</v>
      </c>
      <c r="O684">
        <v>0.7</v>
      </c>
      <c r="P684" s="8">
        <f>ABS(PMT(Table1[[#This Row],[Corrected Interested Rate]]/12,Table1[[#This Row],[Term (Months)]],-Table1[[#This Row],[Loan Amount]]))</f>
        <v>628.94458570654365</v>
      </c>
      <c r="Q684" s="8">
        <f ca="1">Table1[[#This Row],[Expected Monthly Payments]]*Table1[[#This Row],[Months on Book(age Loan)]]</f>
        <v>32705.118456740271</v>
      </c>
      <c r="R684" s="4">
        <v>4701.45</v>
      </c>
      <c r="S684" s="4">
        <v>0</v>
      </c>
      <c r="T684" s="2">
        <f ca="1">DATEDIF(Table1[[#This Row],[Issue Date]],TODAY(),"m")</f>
        <v>52</v>
      </c>
      <c r="U684" s="2">
        <f>Table1[[#This Row],[Total Payments Received]]+(Table1[[#This Row],[Loan Amount]]*'What-IF Analysis'!$B$8)-Table1[[#This Row],[Loan Amount]]</f>
        <v>-16413.420735455184</v>
      </c>
    </row>
    <row r="685" spans="1:21" x14ac:dyDescent="0.3">
      <c r="A685" s="2" t="s">
        <v>1410</v>
      </c>
      <c r="B685" s="1">
        <v>45008</v>
      </c>
      <c r="C685" s="2" t="s">
        <v>1411</v>
      </c>
      <c r="D685" s="3" t="s">
        <v>70</v>
      </c>
      <c r="E685" s="4">
        <v>12563</v>
      </c>
      <c r="F685" s="9">
        <f>Table1[[#This Row],[Interest Rate]]/100</f>
        <v>0.20899999999999999</v>
      </c>
      <c r="G685" s="2">
        <v>20.9</v>
      </c>
      <c r="H685" s="2">
        <v>60</v>
      </c>
      <c r="I685" s="3" t="s">
        <v>17</v>
      </c>
      <c r="J685" s="3" t="s">
        <v>25</v>
      </c>
      <c r="K685" s="3" t="s">
        <v>35</v>
      </c>
      <c r="L685" s="4">
        <v>74369</v>
      </c>
      <c r="M685" s="3" t="s">
        <v>20</v>
      </c>
      <c r="N685">
        <v>0.15</v>
      </c>
      <c r="O685">
        <v>0.75</v>
      </c>
      <c r="P685" s="8">
        <f>ABS(PMT(Table1[[#This Row],[Corrected Interested Rate]]/12,Table1[[#This Row],[Term (Months)]],-Table1[[#This Row],[Loan Amount]]))</f>
        <v>339.16504021057267</v>
      </c>
      <c r="Q685" s="8">
        <f ca="1">Table1[[#This Row],[Expected Monthly Payments]]*Table1[[#This Row],[Months on Book(age Loan)]]</f>
        <v>9835.7861661066072</v>
      </c>
      <c r="R685" s="4">
        <v>15188.67</v>
      </c>
      <c r="S685" s="4">
        <v>0</v>
      </c>
      <c r="T685" s="2">
        <f ca="1">DATEDIF(Table1[[#This Row],[Issue Date]],TODAY(),"m")</f>
        <v>29</v>
      </c>
      <c r="U685" s="2">
        <f>Table1[[#This Row],[Total Payments Received]]+(Table1[[#This Row],[Loan Amount]]*'What-IF Analysis'!$B$8)-Table1[[#This Row],[Loan Amount]]</f>
        <v>5912.9821529644214</v>
      </c>
    </row>
    <row r="686" spans="1:21" x14ac:dyDescent="0.3">
      <c r="A686" s="2" t="s">
        <v>1412</v>
      </c>
      <c r="B686" s="1">
        <v>44733</v>
      </c>
      <c r="C686" s="2" t="s">
        <v>1413</v>
      </c>
      <c r="D686" s="3" t="s">
        <v>48</v>
      </c>
      <c r="E686" s="4">
        <v>9234</v>
      </c>
      <c r="F686" s="9">
        <f>Table1[[#This Row],[Interest Rate]]/100</f>
        <v>0.14199999999999999</v>
      </c>
      <c r="G686" s="2">
        <v>14.2</v>
      </c>
      <c r="H686" s="2">
        <v>36</v>
      </c>
      <c r="I686" s="3" t="s">
        <v>58</v>
      </c>
      <c r="J686" s="3" t="s">
        <v>18</v>
      </c>
      <c r="K686" s="3" t="s">
        <v>19</v>
      </c>
      <c r="L686" s="4">
        <v>131132</v>
      </c>
      <c r="M686" s="3" t="s">
        <v>31</v>
      </c>
      <c r="N686">
        <v>0.33</v>
      </c>
      <c r="O686">
        <v>0.63</v>
      </c>
      <c r="P686" s="8">
        <f>ABS(PMT(Table1[[#This Row],[Corrected Interested Rate]]/12,Table1[[#This Row],[Term (Months)]],-Table1[[#This Row],[Loan Amount]]))</f>
        <v>316.49394925274544</v>
      </c>
      <c r="Q686" s="8">
        <f ca="1">Table1[[#This Row],[Expected Monthly Payments]]*Table1[[#This Row],[Months on Book(age Loan)]]</f>
        <v>12026.770071604327</v>
      </c>
      <c r="R686" s="4">
        <v>0</v>
      </c>
      <c r="S686" s="4">
        <v>0</v>
      </c>
      <c r="T686" s="2">
        <f ca="1">DATEDIF(Table1[[#This Row],[Issue Date]],TODAY(),"m")</f>
        <v>38</v>
      </c>
      <c r="U686" s="2">
        <f>Table1[[#This Row],[Total Payments Received]]+(Table1[[#This Row],[Loan Amount]]*'What-IF Analysis'!$B$8)-Table1[[#This Row],[Loan Amount]]</f>
        <v>-6817.7745426670808</v>
      </c>
    </row>
    <row r="687" spans="1:21" x14ac:dyDescent="0.3">
      <c r="A687" s="2" t="s">
        <v>1414</v>
      </c>
      <c r="B687" s="1">
        <v>44341</v>
      </c>
      <c r="C687" s="2" t="s">
        <v>1415</v>
      </c>
      <c r="D687" s="3" t="s">
        <v>51</v>
      </c>
      <c r="E687" s="4">
        <v>26519</v>
      </c>
      <c r="F687" s="9">
        <f>Table1[[#This Row],[Interest Rate]]/100</f>
        <v>0.19600000000000001</v>
      </c>
      <c r="G687" s="2">
        <v>19.600000000000001</v>
      </c>
      <c r="H687" s="2">
        <v>36</v>
      </c>
      <c r="I687" s="3" t="s">
        <v>24</v>
      </c>
      <c r="J687" s="3" t="s">
        <v>18</v>
      </c>
      <c r="K687" s="3" t="s">
        <v>30</v>
      </c>
      <c r="L687" s="4">
        <v>125402</v>
      </c>
      <c r="M687" s="3" t="s">
        <v>31</v>
      </c>
      <c r="N687">
        <v>0.12</v>
      </c>
      <c r="O687">
        <v>0.7</v>
      </c>
      <c r="P687" s="8">
        <f>ABS(PMT(Table1[[#This Row],[Corrected Interested Rate]]/12,Table1[[#This Row],[Term (Months)]],-Table1[[#This Row],[Loan Amount]]))</f>
        <v>980.14453431675054</v>
      </c>
      <c r="Q687" s="8">
        <f ca="1">Table1[[#This Row],[Expected Monthly Payments]]*Table1[[#This Row],[Months on Book(age Loan)]]</f>
        <v>49987.371250154276</v>
      </c>
      <c r="R687" s="4">
        <v>11613.67</v>
      </c>
      <c r="S687" s="4">
        <v>0</v>
      </c>
      <c r="T687" s="2">
        <f ca="1">DATEDIF(Table1[[#This Row],[Issue Date]],TODAY(),"m")</f>
        <v>51</v>
      </c>
      <c r="U687" s="2">
        <f>Table1[[#This Row],[Total Payments Received]]+(Table1[[#This Row],[Loan Amount]]*'What-IF Analysis'!$B$8)-Table1[[#This Row],[Loan Amount]]</f>
        <v>-7966.2047126909565</v>
      </c>
    </row>
    <row r="688" spans="1:21" x14ac:dyDescent="0.3">
      <c r="A688" s="2" t="s">
        <v>1416</v>
      </c>
      <c r="B688" s="1">
        <v>44221</v>
      </c>
      <c r="C688" s="2" t="s">
        <v>1417</v>
      </c>
      <c r="D688" s="3" t="s">
        <v>63</v>
      </c>
      <c r="E688" s="4">
        <v>27966</v>
      </c>
      <c r="F688" s="9">
        <f>Table1[[#This Row],[Interest Rate]]/100</f>
        <v>0.08</v>
      </c>
      <c r="G688" s="2">
        <v>8</v>
      </c>
      <c r="H688" s="2">
        <v>60</v>
      </c>
      <c r="I688" s="3" t="s">
        <v>24</v>
      </c>
      <c r="J688" s="3" t="s">
        <v>71</v>
      </c>
      <c r="K688" s="3" t="s">
        <v>45</v>
      </c>
      <c r="L688" s="4">
        <v>60676</v>
      </c>
      <c r="M688" s="3" t="s">
        <v>27</v>
      </c>
      <c r="N688">
        <v>0.11</v>
      </c>
      <c r="O688">
        <v>0.56999999999999995</v>
      </c>
      <c r="P688" s="8">
        <f>ABS(PMT(Table1[[#This Row],[Corrected Interested Rate]]/12,Table1[[#This Row],[Term (Months)]],-Table1[[#This Row],[Loan Amount]]))</f>
        <v>567.04964266977697</v>
      </c>
      <c r="Q688" s="8">
        <f ca="1">Table1[[#This Row],[Expected Monthly Payments]]*Table1[[#This Row],[Months on Book(age Loan)]]</f>
        <v>31187.730346837732</v>
      </c>
      <c r="R688" s="4">
        <v>12642.02</v>
      </c>
      <c r="S688" s="4">
        <v>0</v>
      </c>
      <c r="T688" s="2">
        <f ca="1">DATEDIF(Table1[[#This Row],[Issue Date]],TODAY(),"m")</f>
        <v>55</v>
      </c>
      <c r="U688" s="2">
        <f>Table1[[#This Row],[Total Payments Received]]+(Table1[[#This Row],[Loan Amount]]*'What-IF Analysis'!$B$8)-Table1[[#This Row],[Loan Amount]]</f>
        <v>-8006.2237578760614</v>
      </c>
    </row>
    <row r="689" spans="1:21" x14ac:dyDescent="0.3">
      <c r="A689" s="2" t="s">
        <v>1418</v>
      </c>
      <c r="B689" s="1">
        <v>44263</v>
      </c>
      <c r="C689" s="2" t="s">
        <v>1419</v>
      </c>
      <c r="D689" s="3" t="s">
        <v>74</v>
      </c>
      <c r="E689" s="4">
        <v>17173</v>
      </c>
      <c r="F689" s="9">
        <f>Table1[[#This Row],[Interest Rate]]/100</f>
        <v>0.221</v>
      </c>
      <c r="G689" s="2">
        <v>22.1</v>
      </c>
      <c r="H689" s="2">
        <v>36</v>
      </c>
      <c r="I689" s="3" t="s">
        <v>17</v>
      </c>
      <c r="J689" s="3" t="s">
        <v>71</v>
      </c>
      <c r="K689" s="3" t="s">
        <v>35</v>
      </c>
      <c r="L689" s="4">
        <v>94093</v>
      </c>
      <c r="M689" s="3" t="s">
        <v>31</v>
      </c>
      <c r="N689">
        <v>0.39</v>
      </c>
      <c r="O689">
        <v>0.64</v>
      </c>
      <c r="P689" s="8">
        <f>ABS(PMT(Table1[[#This Row],[Corrected Interested Rate]]/12,Table1[[#This Row],[Term (Months)]],-Table1[[#This Row],[Loan Amount]]))</f>
        <v>656.73339720596209</v>
      </c>
      <c r="Q689" s="8">
        <f ca="1">Table1[[#This Row],[Expected Monthly Payments]]*Table1[[#This Row],[Months on Book(age Loan)]]</f>
        <v>35463.603449121954</v>
      </c>
      <c r="R689" s="4">
        <v>20968.23</v>
      </c>
      <c r="S689" s="4">
        <v>0</v>
      </c>
      <c r="T689" s="2">
        <f ca="1">DATEDIF(Table1[[#This Row],[Issue Date]],TODAY(),"m")</f>
        <v>54</v>
      </c>
      <c r="U689" s="2">
        <f>Table1[[#This Row],[Total Payments Received]]+(Table1[[#This Row],[Loan Amount]]*'What-IF Analysis'!$B$8)-Table1[[#This Row],[Loan Amount]]</f>
        <v>8288.8232184078661</v>
      </c>
    </row>
    <row r="690" spans="1:21" x14ac:dyDescent="0.3">
      <c r="A690" s="2" t="s">
        <v>1420</v>
      </c>
      <c r="B690" s="1">
        <v>44429</v>
      </c>
      <c r="C690" s="2" t="s">
        <v>1421</v>
      </c>
      <c r="D690" s="3" t="s">
        <v>74</v>
      </c>
      <c r="E690" s="4">
        <v>27987</v>
      </c>
      <c r="F690" s="9">
        <f>Table1[[#This Row],[Interest Rate]]/100</f>
        <v>0.192</v>
      </c>
      <c r="G690" s="2">
        <v>19.2</v>
      </c>
      <c r="H690" s="2">
        <v>60</v>
      </c>
      <c r="I690" s="3" t="s">
        <v>17</v>
      </c>
      <c r="J690" s="3" t="s">
        <v>18</v>
      </c>
      <c r="K690" s="3" t="s">
        <v>19</v>
      </c>
      <c r="L690" s="4">
        <v>77764</v>
      </c>
      <c r="M690" s="3" t="s">
        <v>20</v>
      </c>
      <c r="N690">
        <v>0.24</v>
      </c>
      <c r="O690">
        <v>0.78</v>
      </c>
      <c r="P690" s="8">
        <f>ABS(PMT(Table1[[#This Row],[Corrected Interested Rate]]/12,Table1[[#This Row],[Term (Months)]],-Table1[[#This Row],[Loan Amount]]))</f>
        <v>729.08158484805108</v>
      </c>
      <c r="Q690" s="8">
        <f ca="1">Table1[[#This Row],[Expected Monthly Payments]]*Table1[[#This Row],[Months on Book(age Loan)]]</f>
        <v>34995.916072706452</v>
      </c>
      <c r="R690" s="4">
        <v>33360.5</v>
      </c>
      <c r="S690" s="4">
        <v>0</v>
      </c>
      <c r="T690" s="2">
        <f ca="1">DATEDIF(Table1[[#This Row],[Issue Date]],TODAY(),"m")</f>
        <v>48</v>
      </c>
      <c r="U690" s="2">
        <f>Table1[[#This Row],[Total Payments Received]]+(Table1[[#This Row],[Loan Amount]]*'What-IF Analysis'!$B$8)-Table1[[#This Row],[Loan Amount]]</f>
        <v>12696.751231792987</v>
      </c>
    </row>
    <row r="691" spans="1:21" x14ac:dyDescent="0.3">
      <c r="A691" s="2" t="s">
        <v>1422</v>
      </c>
      <c r="B691" s="1">
        <v>44305</v>
      </c>
      <c r="C691" s="2" t="s">
        <v>1423</v>
      </c>
      <c r="D691" s="3" t="s">
        <v>51</v>
      </c>
      <c r="E691" s="4">
        <v>14178</v>
      </c>
      <c r="F691" s="9">
        <f>Table1[[#This Row],[Interest Rate]]/100</f>
        <v>0.23100000000000001</v>
      </c>
      <c r="G691" s="2">
        <v>23.1</v>
      </c>
      <c r="H691" s="2">
        <v>60</v>
      </c>
      <c r="I691" s="3" t="s">
        <v>24</v>
      </c>
      <c r="J691" s="3" t="s">
        <v>18</v>
      </c>
      <c r="K691" s="3" t="s">
        <v>30</v>
      </c>
      <c r="L691" s="4">
        <v>80799</v>
      </c>
      <c r="M691" s="3" t="s">
        <v>31</v>
      </c>
      <c r="N691">
        <v>0.15</v>
      </c>
      <c r="O691">
        <v>0.64</v>
      </c>
      <c r="P691" s="8">
        <f>ABS(PMT(Table1[[#This Row],[Corrected Interested Rate]]/12,Table1[[#This Row],[Term (Months)]],-Table1[[#This Row],[Loan Amount]]))</f>
        <v>400.4995009847313</v>
      </c>
      <c r="Q691" s="8">
        <f ca="1">Table1[[#This Row],[Expected Monthly Payments]]*Table1[[#This Row],[Months on Book(age Loan)]]</f>
        <v>20825.974051206027</v>
      </c>
      <c r="R691" s="4">
        <v>1947.61</v>
      </c>
      <c r="S691" s="4">
        <v>0</v>
      </c>
      <c r="T691" s="2">
        <f ca="1">DATEDIF(Table1[[#This Row],[Issue Date]],TODAY(),"m")</f>
        <v>52</v>
      </c>
      <c r="U691" s="2">
        <f>Table1[[#This Row],[Total Payments Received]]+(Table1[[#This Row],[Loan Amount]]*'What-IF Analysis'!$B$8)-Table1[[#This Row],[Loan Amount]]</f>
        <v>-8520.4869748682977</v>
      </c>
    </row>
    <row r="692" spans="1:21" x14ac:dyDescent="0.3">
      <c r="A692" s="2" t="s">
        <v>1424</v>
      </c>
      <c r="B692" s="1">
        <v>44307</v>
      </c>
      <c r="C692" s="2" t="s">
        <v>1425</v>
      </c>
      <c r="D692" s="3" t="s">
        <v>63</v>
      </c>
      <c r="E692" s="4">
        <v>25596</v>
      </c>
      <c r="F692" s="9">
        <f>Table1[[#This Row],[Interest Rate]]/100</f>
        <v>7.5999999999999998E-2</v>
      </c>
      <c r="G692" s="2">
        <v>7.6</v>
      </c>
      <c r="H692" s="2">
        <v>36</v>
      </c>
      <c r="I692" s="3" t="s">
        <v>17</v>
      </c>
      <c r="J692" s="3" t="s">
        <v>71</v>
      </c>
      <c r="K692" s="3" t="s">
        <v>35</v>
      </c>
      <c r="L692" s="4">
        <v>109414</v>
      </c>
      <c r="M692" s="3" t="s">
        <v>20</v>
      </c>
      <c r="N692">
        <v>0.2</v>
      </c>
      <c r="O692">
        <v>0.9</v>
      </c>
      <c r="P692" s="8">
        <f>ABS(PMT(Table1[[#This Row],[Corrected Interested Rate]]/12,Table1[[#This Row],[Term (Months)]],-Table1[[#This Row],[Loan Amount]]))</f>
        <v>797.37083025642551</v>
      </c>
      <c r="Q692" s="8">
        <f ca="1">Table1[[#This Row],[Expected Monthly Payments]]*Table1[[#This Row],[Months on Book(age Loan)]]</f>
        <v>41463.28317333413</v>
      </c>
      <c r="R692" s="4">
        <v>27541.3</v>
      </c>
      <c r="S692" s="4">
        <v>0</v>
      </c>
      <c r="T692" s="2">
        <f ca="1">DATEDIF(Table1[[#This Row],[Issue Date]],TODAY(),"m")</f>
        <v>52</v>
      </c>
      <c r="U692" s="2">
        <f>Table1[[#This Row],[Total Payments Received]]+(Table1[[#This Row],[Loan Amount]]*'What-IF Analysis'!$B$8)-Table1[[#This Row],[Loan Amount]]</f>
        <v>8642.9074080456339</v>
      </c>
    </row>
    <row r="693" spans="1:21" x14ac:dyDescent="0.3">
      <c r="A693" s="2" t="s">
        <v>1426</v>
      </c>
      <c r="B693" s="1">
        <v>44424</v>
      </c>
      <c r="C693" s="2" t="s">
        <v>1427</v>
      </c>
      <c r="D693" s="3" t="s">
        <v>70</v>
      </c>
      <c r="E693" s="4">
        <v>34174</v>
      </c>
      <c r="F693" s="9">
        <f>Table1[[#This Row],[Interest Rate]]/100</f>
        <v>0.16899999999999998</v>
      </c>
      <c r="G693" s="2">
        <v>16.899999999999999</v>
      </c>
      <c r="H693" s="2">
        <v>36</v>
      </c>
      <c r="I693" s="3" t="s">
        <v>17</v>
      </c>
      <c r="J693" s="3" t="s">
        <v>25</v>
      </c>
      <c r="K693" s="3" t="s">
        <v>26</v>
      </c>
      <c r="L693" s="4">
        <v>135296</v>
      </c>
      <c r="M693" s="3" t="s">
        <v>20</v>
      </c>
      <c r="N693">
        <v>0.36</v>
      </c>
      <c r="O693">
        <v>0.78</v>
      </c>
      <c r="P693" s="8">
        <f>ABS(PMT(Table1[[#This Row],[Corrected Interested Rate]]/12,Table1[[#This Row],[Term (Months)]],-Table1[[#This Row],[Loan Amount]]))</f>
        <v>1216.6962041192153</v>
      </c>
      <c r="Q693" s="8">
        <f ca="1">Table1[[#This Row],[Expected Monthly Payments]]*Table1[[#This Row],[Months on Book(age Loan)]]</f>
        <v>59618.114001841546</v>
      </c>
      <c r="R693" s="4">
        <v>39949.410000000003</v>
      </c>
      <c r="S693" s="4">
        <v>0</v>
      </c>
      <c r="T693" s="2">
        <f ca="1">DATEDIF(Table1[[#This Row],[Issue Date]],TODAY(),"m")</f>
        <v>49</v>
      </c>
      <c r="U693" s="2">
        <f>Table1[[#This Row],[Total Payments Received]]+(Table1[[#This Row],[Loan Amount]]*'What-IF Analysis'!$B$8)-Table1[[#This Row],[Loan Amount]]</f>
        <v>14717.589854764483</v>
      </c>
    </row>
    <row r="694" spans="1:21" x14ac:dyDescent="0.3">
      <c r="A694" s="2" t="s">
        <v>1428</v>
      </c>
      <c r="B694" s="1">
        <v>44307</v>
      </c>
      <c r="C694" s="2" t="s">
        <v>1429</v>
      </c>
      <c r="D694" s="3" t="s">
        <v>44</v>
      </c>
      <c r="E694" s="4">
        <v>5431</v>
      </c>
      <c r="F694" s="9">
        <f>Table1[[#This Row],[Interest Rate]]/100</f>
        <v>0.17</v>
      </c>
      <c r="G694" s="2">
        <v>17</v>
      </c>
      <c r="H694" s="2">
        <v>60</v>
      </c>
      <c r="I694" s="3" t="s">
        <v>24</v>
      </c>
      <c r="J694" s="3" t="s">
        <v>39</v>
      </c>
      <c r="K694" s="3" t="s">
        <v>30</v>
      </c>
      <c r="L694" s="4">
        <v>123095</v>
      </c>
      <c r="M694" s="3" t="s">
        <v>31</v>
      </c>
      <c r="N694">
        <v>0.21</v>
      </c>
      <c r="O694">
        <v>0.7</v>
      </c>
      <c r="P694" s="8">
        <f>ABS(PMT(Table1[[#This Row],[Corrected Interested Rate]]/12,Table1[[#This Row],[Term (Months)]],-Table1[[#This Row],[Loan Amount]]))</f>
        <v>134.97433899128723</v>
      </c>
      <c r="Q694" s="8">
        <f ca="1">Table1[[#This Row],[Expected Monthly Payments]]*Table1[[#This Row],[Months on Book(age Loan)]]</f>
        <v>7018.6656275469359</v>
      </c>
      <c r="R694" s="4">
        <v>590.38</v>
      </c>
      <c r="S694" s="4">
        <v>0</v>
      </c>
      <c r="T694" s="2">
        <f ca="1">DATEDIF(Table1[[#This Row],[Issue Date]],TODAY(),"m")</f>
        <v>52</v>
      </c>
      <c r="U694" s="2">
        <f>Table1[[#This Row],[Total Payments Received]]+(Table1[[#This Row],[Loan Amount]]*'What-IF Analysis'!$B$8)-Table1[[#This Row],[Loan Amount]]</f>
        <v>-3419.5110051142424</v>
      </c>
    </row>
    <row r="695" spans="1:21" x14ac:dyDescent="0.3">
      <c r="A695" s="2" t="s">
        <v>1430</v>
      </c>
      <c r="B695" s="1">
        <v>44230</v>
      </c>
      <c r="C695" s="2" t="s">
        <v>1431</v>
      </c>
      <c r="D695" s="3" t="s">
        <v>54</v>
      </c>
      <c r="E695" s="4">
        <v>28764</v>
      </c>
      <c r="F695" s="9">
        <f>Table1[[#This Row],[Interest Rate]]/100</f>
        <v>0.121</v>
      </c>
      <c r="G695" s="2">
        <v>12.1</v>
      </c>
      <c r="H695" s="2">
        <v>60</v>
      </c>
      <c r="I695" s="3" t="s">
        <v>17</v>
      </c>
      <c r="J695" s="3" t="s">
        <v>25</v>
      </c>
      <c r="K695" s="3" t="s">
        <v>35</v>
      </c>
      <c r="L695" s="4">
        <v>142082</v>
      </c>
      <c r="M695" s="3" t="s">
        <v>20</v>
      </c>
      <c r="N695">
        <v>0.3</v>
      </c>
      <c r="O695">
        <v>0.52</v>
      </c>
      <c r="P695" s="8">
        <f>ABS(PMT(Table1[[#This Row],[Corrected Interested Rate]]/12,Table1[[#This Row],[Term (Months)]],-Table1[[#This Row],[Loan Amount]]))</f>
        <v>641.29378161833756</v>
      </c>
      <c r="Q695" s="8">
        <f ca="1">Table1[[#This Row],[Expected Monthly Payments]]*Table1[[#This Row],[Months on Book(age Loan)]]</f>
        <v>35271.157989008563</v>
      </c>
      <c r="R695" s="4">
        <v>32244.44</v>
      </c>
      <c r="S695" s="4">
        <v>0</v>
      </c>
      <c r="T695" s="2">
        <f ca="1">DATEDIF(Table1[[#This Row],[Issue Date]],TODAY(),"m")</f>
        <v>55</v>
      </c>
      <c r="U695" s="2">
        <f>Table1[[#This Row],[Total Payments Received]]+(Table1[[#This Row],[Loan Amount]]*'What-IF Analysis'!$B$8)-Table1[[#This Row],[Loan Amount]]</f>
        <v>11007.005849547772</v>
      </c>
    </row>
    <row r="696" spans="1:21" x14ac:dyDescent="0.3">
      <c r="A696" s="2" t="s">
        <v>1432</v>
      </c>
      <c r="B696" s="1">
        <v>44819</v>
      </c>
      <c r="C696" s="2" t="s">
        <v>1433</v>
      </c>
      <c r="D696" s="3" t="s">
        <v>48</v>
      </c>
      <c r="E696" s="4">
        <v>22627</v>
      </c>
      <c r="F696" s="9">
        <f>Table1[[#This Row],[Interest Rate]]/100</f>
        <v>0.14199999999999999</v>
      </c>
      <c r="G696" s="2">
        <v>14.2</v>
      </c>
      <c r="H696" s="2">
        <v>60</v>
      </c>
      <c r="I696" s="3" t="s">
        <v>17</v>
      </c>
      <c r="J696" s="3" t="s">
        <v>82</v>
      </c>
      <c r="K696" s="3" t="s">
        <v>30</v>
      </c>
      <c r="L696" s="4">
        <v>102307</v>
      </c>
      <c r="M696" s="3" t="s">
        <v>20</v>
      </c>
      <c r="N696">
        <v>0.15</v>
      </c>
      <c r="O696">
        <v>0.72</v>
      </c>
      <c r="P696" s="8">
        <f>ABS(PMT(Table1[[#This Row],[Corrected Interested Rate]]/12,Table1[[#This Row],[Term (Months)]],-Table1[[#This Row],[Loan Amount]]))</f>
        <v>528.83978855185364</v>
      </c>
      <c r="Q696" s="8">
        <f ca="1">Table1[[#This Row],[Expected Monthly Payments]]*Table1[[#This Row],[Months on Book(age Loan)]]</f>
        <v>19038.23238786673</v>
      </c>
      <c r="R696" s="4">
        <v>25840.03</v>
      </c>
      <c r="S696" s="4">
        <v>0</v>
      </c>
      <c r="T696" s="2">
        <f ca="1">DATEDIF(Table1[[#This Row],[Issue Date]],TODAY(),"m")</f>
        <v>36</v>
      </c>
      <c r="U696" s="2">
        <f>Table1[[#This Row],[Total Payments Received]]+(Table1[[#This Row],[Loan Amount]]*'What-IF Analysis'!$B$8)-Table1[[#This Row],[Loan Amount]]</f>
        <v>9133.7505353121014</v>
      </c>
    </row>
    <row r="697" spans="1:21" x14ac:dyDescent="0.3">
      <c r="A697" s="2" t="s">
        <v>1434</v>
      </c>
      <c r="B697" s="1">
        <v>44944</v>
      </c>
      <c r="C697" s="2" t="s">
        <v>1435</v>
      </c>
      <c r="D697" s="3" t="s">
        <v>16</v>
      </c>
      <c r="E697" s="4">
        <v>9906</v>
      </c>
      <c r="F697" s="9">
        <f>Table1[[#This Row],[Interest Rate]]/100</f>
        <v>5.7999999999999996E-2</v>
      </c>
      <c r="G697" s="2">
        <v>5.8</v>
      </c>
      <c r="H697" s="2">
        <v>60</v>
      </c>
      <c r="I697" s="3" t="s">
        <v>17</v>
      </c>
      <c r="J697" s="3" t="s">
        <v>71</v>
      </c>
      <c r="K697" s="3" t="s">
        <v>45</v>
      </c>
      <c r="L697" s="4">
        <v>112062</v>
      </c>
      <c r="M697" s="3" t="s">
        <v>20</v>
      </c>
      <c r="N697">
        <v>0.34</v>
      </c>
      <c r="O697">
        <v>0.84</v>
      </c>
      <c r="P697" s="8">
        <f>ABS(PMT(Table1[[#This Row],[Corrected Interested Rate]]/12,Table1[[#This Row],[Term (Months)]],-Table1[[#This Row],[Loan Amount]]))</f>
        <v>190.59085263509331</v>
      </c>
      <c r="Q697" s="8">
        <f ca="1">Table1[[#This Row],[Expected Monthly Payments]]*Table1[[#This Row],[Months on Book(age Loan)]]</f>
        <v>5908.3164316878929</v>
      </c>
      <c r="R697" s="4">
        <v>10480.549999999999</v>
      </c>
      <c r="S697" s="4">
        <v>0</v>
      </c>
      <c r="T697" s="2">
        <f ca="1">DATEDIF(Table1[[#This Row],[Issue Date]],TODAY(),"m")</f>
        <v>31</v>
      </c>
      <c r="U697" s="2">
        <f>Table1[[#This Row],[Total Payments Received]]+(Table1[[#This Row],[Loan Amount]]*'What-IF Analysis'!$B$8)-Table1[[#This Row],[Loan Amount]]</f>
        <v>3166.6151267424611</v>
      </c>
    </row>
    <row r="698" spans="1:21" x14ac:dyDescent="0.3">
      <c r="A698" s="2" t="s">
        <v>1436</v>
      </c>
      <c r="B698" s="1">
        <v>44791</v>
      </c>
      <c r="C698" s="2" t="s">
        <v>1437</v>
      </c>
      <c r="D698" s="3" t="s">
        <v>51</v>
      </c>
      <c r="E698" s="4">
        <v>37914</v>
      </c>
      <c r="F698" s="9">
        <f>Table1[[#This Row],[Interest Rate]]/100</f>
        <v>0.19899999999999998</v>
      </c>
      <c r="G698" s="2">
        <v>19.899999999999999</v>
      </c>
      <c r="H698" s="2">
        <v>36</v>
      </c>
      <c r="I698" s="3" t="s">
        <v>17</v>
      </c>
      <c r="J698" s="3" t="s">
        <v>39</v>
      </c>
      <c r="K698" s="3" t="s">
        <v>45</v>
      </c>
      <c r="L698" s="4">
        <v>125432</v>
      </c>
      <c r="M698" s="3" t="s">
        <v>20</v>
      </c>
      <c r="N698">
        <v>0.23</v>
      </c>
      <c r="O698">
        <v>0.62</v>
      </c>
      <c r="P698" s="8">
        <f>ABS(PMT(Table1[[#This Row],[Corrected Interested Rate]]/12,Table1[[#This Row],[Term (Months)]],-Table1[[#This Row],[Loan Amount]]))</f>
        <v>1407.08902318589</v>
      </c>
      <c r="Q698" s="8">
        <f ca="1">Table1[[#This Row],[Expected Monthly Payments]]*Table1[[#This Row],[Months on Book(age Loan)]]</f>
        <v>50655.204834692042</v>
      </c>
      <c r="R698" s="4">
        <v>45458.89</v>
      </c>
      <c r="S698" s="4">
        <v>0</v>
      </c>
      <c r="T698" s="2">
        <f ca="1">DATEDIF(Table1[[#This Row],[Issue Date]],TODAY(),"m")</f>
        <v>36</v>
      </c>
      <c r="U698" s="2">
        <f>Table1[[#This Row],[Total Payments Received]]+(Table1[[#This Row],[Loan Amount]]*'What-IF Analysis'!$B$8)-Table1[[#This Row],[Loan Amount]]</f>
        <v>17465.701348204493</v>
      </c>
    </row>
    <row r="699" spans="1:21" x14ac:dyDescent="0.3">
      <c r="A699" s="2" t="s">
        <v>1438</v>
      </c>
      <c r="B699" s="1">
        <v>44621</v>
      </c>
      <c r="C699" s="2" t="s">
        <v>1439</v>
      </c>
      <c r="D699" s="3" t="s">
        <v>48</v>
      </c>
      <c r="E699" s="4">
        <v>14076</v>
      </c>
      <c r="F699" s="9">
        <f>Table1[[#This Row],[Interest Rate]]/100</f>
        <v>0.16</v>
      </c>
      <c r="G699" s="2">
        <v>16</v>
      </c>
      <c r="H699" s="2">
        <v>60</v>
      </c>
      <c r="I699" s="3" t="s">
        <v>24</v>
      </c>
      <c r="J699" s="3" t="s">
        <v>25</v>
      </c>
      <c r="K699" s="3" t="s">
        <v>45</v>
      </c>
      <c r="L699" s="4">
        <v>61923</v>
      </c>
      <c r="M699" s="3" t="s">
        <v>27</v>
      </c>
      <c r="N699">
        <v>0.35</v>
      </c>
      <c r="O699">
        <v>0.86</v>
      </c>
      <c r="P699" s="8">
        <f>ABS(PMT(Table1[[#This Row],[Corrected Interested Rate]]/12,Table1[[#This Row],[Term (Months)]],-Table1[[#This Row],[Loan Amount]]))</f>
        <v>342.30097196987117</v>
      </c>
      <c r="Q699" s="8">
        <f ca="1">Table1[[#This Row],[Expected Monthly Payments]]*Table1[[#This Row],[Months on Book(age Loan)]]</f>
        <v>14376.640822734589</v>
      </c>
      <c r="R699" s="4">
        <v>6883.48</v>
      </c>
      <c r="S699" s="4">
        <v>0</v>
      </c>
      <c r="T699" s="2">
        <f ca="1">DATEDIF(Table1[[#This Row],[Issue Date]],TODAY(),"m")</f>
        <v>42</v>
      </c>
      <c r="U699" s="2">
        <f>Table1[[#This Row],[Total Payments Received]]+(Table1[[#This Row],[Loan Amount]]*'What-IF Analysis'!$B$8)-Table1[[#This Row],[Loan Amount]]</f>
        <v>-3509.3069246893901</v>
      </c>
    </row>
    <row r="700" spans="1:21" x14ac:dyDescent="0.3">
      <c r="A700" s="2" t="s">
        <v>1440</v>
      </c>
      <c r="B700" s="1">
        <v>44809</v>
      </c>
      <c r="C700" s="2" t="s">
        <v>1441</v>
      </c>
      <c r="D700" s="3" t="s">
        <v>16</v>
      </c>
      <c r="E700" s="4">
        <v>38650</v>
      </c>
      <c r="F700" s="9">
        <f>Table1[[#This Row],[Interest Rate]]/100</f>
        <v>6.2E-2</v>
      </c>
      <c r="G700" s="2">
        <v>6.2</v>
      </c>
      <c r="H700" s="2">
        <v>60</v>
      </c>
      <c r="I700" s="3" t="s">
        <v>17</v>
      </c>
      <c r="J700" s="3" t="s">
        <v>82</v>
      </c>
      <c r="K700" s="3" t="s">
        <v>26</v>
      </c>
      <c r="L700" s="4">
        <v>147449</v>
      </c>
      <c r="M700" s="3" t="s">
        <v>31</v>
      </c>
      <c r="N700">
        <v>0.42</v>
      </c>
      <c r="O700">
        <v>0.61</v>
      </c>
      <c r="P700" s="8">
        <f>ABS(PMT(Table1[[#This Row],[Corrected Interested Rate]]/12,Table1[[#This Row],[Term (Months)]],-Table1[[#This Row],[Loan Amount]]))</f>
        <v>750.81240815820979</v>
      </c>
      <c r="Q700" s="8">
        <f ca="1">Table1[[#This Row],[Expected Monthly Payments]]*Table1[[#This Row],[Months on Book(age Loan)]]</f>
        <v>27029.246693695553</v>
      </c>
      <c r="R700" s="4">
        <v>41046.300000000003</v>
      </c>
      <c r="S700" s="4">
        <v>0</v>
      </c>
      <c r="T700" s="2">
        <f ca="1">DATEDIF(Table1[[#This Row],[Issue Date]],TODAY(),"m")</f>
        <v>36</v>
      </c>
      <c r="U700" s="2">
        <f>Table1[[#This Row],[Total Payments Received]]+(Table1[[#This Row],[Loan Amount]]*'What-IF Analysis'!$B$8)-Table1[[#This Row],[Loan Amount]]</f>
        <v>12509.697652795905</v>
      </c>
    </row>
    <row r="701" spans="1:21" x14ac:dyDescent="0.3">
      <c r="A701" s="2" t="s">
        <v>1442</v>
      </c>
      <c r="B701" s="1">
        <v>44888</v>
      </c>
      <c r="C701" s="2" t="s">
        <v>1443</v>
      </c>
      <c r="D701" s="3" t="s">
        <v>54</v>
      </c>
      <c r="E701" s="4">
        <v>7012</v>
      </c>
      <c r="F701" s="9">
        <f>Table1[[#This Row],[Interest Rate]]/100</f>
        <v>0.18600000000000003</v>
      </c>
      <c r="G701" s="2">
        <v>18.600000000000001</v>
      </c>
      <c r="H701" s="2">
        <v>60</v>
      </c>
      <c r="I701" s="3" t="s">
        <v>17</v>
      </c>
      <c r="J701" s="3" t="s">
        <v>34</v>
      </c>
      <c r="K701" s="3" t="s">
        <v>45</v>
      </c>
      <c r="L701" s="4">
        <v>131739</v>
      </c>
      <c r="M701" s="3" t="s">
        <v>27</v>
      </c>
      <c r="N701">
        <v>0.34</v>
      </c>
      <c r="O701">
        <v>0.87</v>
      </c>
      <c r="P701" s="8">
        <f>ABS(PMT(Table1[[#This Row],[Corrected Interested Rate]]/12,Table1[[#This Row],[Term (Months)]],-Table1[[#This Row],[Loan Amount]]))</f>
        <v>180.35532247185751</v>
      </c>
      <c r="Q701" s="8">
        <f ca="1">Table1[[#This Row],[Expected Monthly Payments]]*Table1[[#This Row],[Months on Book(age Loan)]]</f>
        <v>5951.7256415712973</v>
      </c>
      <c r="R701" s="4">
        <v>8316.23</v>
      </c>
      <c r="S701" s="4">
        <v>0</v>
      </c>
      <c r="T701" s="2">
        <f ca="1">DATEDIF(Table1[[#This Row],[Issue Date]],TODAY(),"m")</f>
        <v>33</v>
      </c>
      <c r="U701" s="2">
        <f>Table1[[#This Row],[Total Payments Received]]+(Table1[[#This Row],[Loan Amount]]*'What-IF Analysis'!$B$8)-Table1[[#This Row],[Loan Amount]]</f>
        <v>3139.0332171126738</v>
      </c>
    </row>
    <row r="702" spans="1:21" x14ac:dyDescent="0.3">
      <c r="A702" s="2" t="s">
        <v>1444</v>
      </c>
      <c r="B702" s="1">
        <v>44511</v>
      </c>
      <c r="C702" s="2" t="s">
        <v>1445</v>
      </c>
      <c r="D702" s="3" t="s">
        <v>54</v>
      </c>
      <c r="E702" s="4">
        <v>8151</v>
      </c>
      <c r="F702" s="9">
        <f>Table1[[#This Row],[Interest Rate]]/100</f>
        <v>0.14300000000000002</v>
      </c>
      <c r="G702" s="2">
        <v>14.3</v>
      </c>
      <c r="H702" s="2">
        <v>36</v>
      </c>
      <c r="I702" s="3" t="s">
        <v>24</v>
      </c>
      <c r="J702" s="3" t="s">
        <v>34</v>
      </c>
      <c r="K702" s="3" t="s">
        <v>26</v>
      </c>
      <c r="L702" s="4">
        <v>134926</v>
      </c>
      <c r="M702" s="3" t="s">
        <v>20</v>
      </c>
      <c r="N702">
        <v>0.22</v>
      </c>
      <c r="O702">
        <v>0.54</v>
      </c>
      <c r="P702" s="8">
        <f>ABS(PMT(Table1[[#This Row],[Corrected Interested Rate]]/12,Table1[[#This Row],[Term (Months)]],-Table1[[#This Row],[Loan Amount]]))</f>
        <v>279.77099405632731</v>
      </c>
      <c r="Q702" s="8">
        <f ca="1">Table1[[#This Row],[Expected Monthly Payments]]*Table1[[#This Row],[Months on Book(age Loan)]]</f>
        <v>12869.465726591055</v>
      </c>
      <c r="R702" s="4">
        <v>3592.52</v>
      </c>
      <c r="S702" s="4">
        <v>0</v>
      </c>
      <c r="T702" s="2">
        <f ca="1">DATEDIF(Table1[[#This Row],[Issue Date]],TODAY(),"m")</f>
        <v>46</v>
      </c>
      <c r="U702" s="2">
        <f>Table1[[#This Row],[Total Payments Received]]+(Table1[[#This Row],[Loan Amount]]*'What-IF Analysis'!$B$8)-Table1[[#This Row],[Loan Amount]]</f>
        <v>-2425.6390098851389</v>
      </c>
    </row>
    <row r="703" spans="1:21" x14ac:dyDescent="0.3">
      <c r="A703" s="2" t="s">
        <v>1446</v>
      </c>
      <c r="B703" s="1">
        <v>45073</v>
      </c>
      <c r="C703" s="2" t="s">
        <v>1447</v>
      </c>
      <c r="D703" s="3" t="s">
        <v>44</v>
      </c>
      <c r="E703" s="4">
        <v>29211</v>
      </c>
      <c r="F703" s="9">
        <f>Table1[[#This Row],[Interest Rate]]/100</f>
        <v>5.7000000000000002E-2</v>
      </c>
      <c r="G703" s="2">
        <v>5.7</v>
      </c>
      <c r="H703" s="2">
        <v>36</v>
      </c>
      <c r="I703" s="3" t="s">
        <v>58</v>
      </c>
      <c r="J703" s="3" t="s">
        <v>55</v>
      </c>
      <c r="K703" s="3" t="s">
        <v>45</v>
      </c>
      <c r="L703" s="4">
        <v>108388</v>
      </c>
      <c r="M703" s="3" t="s">
        <v>31</v>
      </c>
      <c r="N703">
        <v>0.2</v>
      </c>
      <c r="O703">
        <v>0.89</v>
      </c>
      <c r="P703" s="8">
        <f>ABS(PMT(Table1[[#This Row],[Corrected Interested Rate]]/12,Table1[[#This Row],[Term (Months)]],-Table1[[#This Row],[Loan Amount]]))</f>
        <v>884.68996660604955</v>
      </c>
      <c r="Q703" s="8">
        <f ca="1">Table1[[#This Row],[Expected Monthly Payments]]*Table1[[#This Row],[Months on Book(age Loan)]]</f>
        <v>23886.629098363337</v>
      </c>
      <c r="R703" s="4">
        <v>0</v>
      </c>
      <c r="S703" s="4">
        <v>0</v>
      </c>
      <c r="T703" s="2">
        <f ca="1">DATEDIF(Table1[[#This Row],[Issue Date]],TODAY(),"m")</f>
        <v>27</v>
      </c>
      <c r="U703" s="2">
        <f>Table1[[#This Row],[Total Payments Received]]+(Table1[[#This Row],[Loan Amount]]*'What-IF Analysis'!$B$8)-Table1[[#This Row],[Loan Amount]]</f>
        <v>-21567.46937035392</v>
      </c>
    </row>
    <row r="704" spans="1:21" x14ac:dyDescent="0.3">
      <c r="A704" s="2" t="s">
        <v>1448</v>
      </c>
      <c r="B704" s="1">
        <v>44858</v>
      </c>
      <c r="C704" s="2" t="s">
        <v>1449</v>
      </c>
      <c r="D704" s="3" t="s">
        <v>23</v>
      </c>
      <c r="E704" s="4">
        <v>28117</v>
      </c>
      <c r="F704" s="9">
        <f>Table1[[#This Row],[Interest Rate]]/100</f>
        <v>0.24399999999999999</v>
      </c>
      <c r="G704" s="2">
        <v>24.4</v>
      </c>
      <c r="H704" s="2">
        <v>60</v>
      </c>
      <c r="I704" s="3" t="s">
        <v>24</v>
      </c>
      <c r="J704" s="3" t="s">
        <v>18</v>
      </c>
      <c r="K704" s="3" t="s">
        <v>30</v>
      </c>
      <c r="L704" s="4">
        <v>77574</v>
      </c>
      <c r="M704" s="3" t="s">
        <v>20</v>
      </c>
      <c r="N704">
        <v>0.23</v>
      </c>
      <c r="O704">
        <v>0.72</v>
      </c>
      <c r="P704" s="8">
        <f>ABS(PMT(Table1[[#This Row],[Corrected Interested Rate]]/12,Table1[[#This Row],[Term (Months)]],-Table1[[#This Row],[Loan Amount]]))</f>
        <v>815.4101357451201</v>
      </c>
      <c r="Q704" s="8">
        <f ca="1">Table1[[#This Row],[Expected Monthly Payments]]*Table1[[#This Row],[Months on Book(age Loan)]]</f>
        <v>27723.944615334083</v>
      </c>
      <c r="R704" s="4">
        <v>12707.65</v>
      </c>
      <c r="S704" s="4">
        <v>0</v>
      </c>
      <c r="T704" s="2">
        <f ca="1">DATEDIF(Table1[[#This Row],[Issue Date]],TODAY(),"m")</f>
        <v>34</v>
      </c>
      <c r="U704" s="2">
        <f>Table1[[#This Row],[Total Payments Received]]+(Table1[[#This Row],[Loan Amount]]*'What-IF Analysis'!$B$8)-Table1[[#This Row],[Loan Amount]]</f>
        <v>-8052.0821654938591</v>
      </c>
    </row>
    <row r="705" spans="1:21" x14ac:dyDescent="0.3">
      <c r="A705" s="2" t="s">
        <v>1450</v>
      </c>
      <c r="B705" s="1">
        <v>44473</v>
      </c>
      <c r="C705" s="2" t="s">
        <v>1451</v>
      </c>
      <c r="D705" s="3" t="s">
        <v>54</v>
      </c>
      <c r="E705" s="4">
        <v>37378</v>
      </c>
      <c r="F705" s="9">
        <f>Table1[[#This Row],[Interest Rate]]/100</f>
        <v>0.24</v>
      </c>
      <c r="G705" s="2">
        <v>24</v>
      </c>
      <c r="H705" s="2">
        <v>36</v>
      </c>
      <c r="I705" s="3" t="s">
        <v>17</v>
      </c>
      <c r="J705" s="3" t="s">
        <v>18</v>
      </c>
      <c r="K705" s="3" t="s">
        <v>35</v>
      </c>
      <c r="L705" s="4">
        <v>73391</v>
      </c>
      <c r="M705" s="3" t="s">
        <v>31</v>
      </c>
      <c r="N705">
        <v>0.17</v>
      </c>
      <c r="O705">
        <v>0.63</v>
      </c>
      <c r="P705" s="8">
        <f>ABS(PMT(Table1[[#This Row],[Corrected Interested Rate]]/12,Table1[[#This Row],[Term (Months)]],-Table1[[#This Row],[Loan Amount]]))</f>
        <v>1466.4455644004993</v>
      </c>
      <c r="Q705" s="8">
        <f ca="1">Table1[[#This Row],[Expected Monthly Payments]]*Table1[[#This Row],[Months on Book(age Loan)]]</f>
        <v>68922.941526823473</v>
      </c>
      <c r="R705" s="4">
        <v>46348.72</v>
      </c>
      <c r="S705" s="4">
        <v>0</v>
      </c>
      <c r="T705" s="2">
        <f ca="1">DATEDIF(Table1[[#This Row],[Issue Date]],TODAY(),"m")</f>
        <v>47</v>
      </c>
      <c r="U705" s="2">
        <f>Table1[[#This Row],[Total Payments Received]]+(Table1[[#This Row],[Loan Amount]]*'What-IF Analysis'!$B$8)-Table1[[#This Row],[Loan Amount]]</f>
        <v>18751.278278556405</v>
      </c>
    </row>
    <row r="706" spans="1:21" x14ac:dyDescent="0.3">
      <c r="A706" s="2" t="s">
        <v>1452</v>
      </c>
      <c r="B706" s="1">
        <v>44820</v>
      </c>
      <c r="C706" s="2" t="s">
        <v>1453</v>
      </c>
      <c r="D706" s="3" t="s">
        <v>48</v>
      </c>
      <c r="E706" s="4">
        <v>7894</v>
      </c>
      <c r="F706" s="9">
        <f>Table1[[#This Row],[Interest Rate]]/100</f>
        <v>0.153</v>
      </c>
      <c r="G706" s="2">
        <v>15.3</v>
      </c>
      <c r="H706" s="2">
        <v>36</v>
      </c>
      <c r="I706" s="3" t="s">
        <v>17</v>
      </c>
      <c r="J706" s="3" t="s">
        <v>18</v>
      </c>
      <c r="K706" s="3" t="s">
        <v>35</v>
      </c>
      <c r="L706" s="4">
        <v>83664</v>
      </c>
      <c r="M706" s="3" t="s">
        <v>27</v>
      </c>
      <c r="N706">
        <v>0.17</v>
      </c>
      <c r="O706">
        <v>0.62</v>
      </c>
      <c r="P706" s="8">
        <f>ABS(PMT(Table1[[#This Row],[Corrected Interested Rate]]/12,Table1[[#This Row],[Term (Months)]],-Table1[[#This Row],[Loan Amount]]))</f>
        <v>274.80924320003186</v>
      </c>
      <c r="Q706" s="8">
        <f ca="1">Table1[[#This Row],[Expected Monthly Payments]]*Table1[[#This Row],[Months on Book(age Loan)]]</f>
        <v>9893.1327552011462</v>
      </c>
      <c r="R706" s="4">
        <v>9101.7800000000007</v>
      </c>
      <c r="S706" s="4">
        <v>0</v>
      </c>
      <c r="T706" s="2">
        <f ca="1">DATEDIF(Table1[[#This Row],[Issue Date]],TODAY(),"m")</f>
        <v>36</v>
      </c>
      <c r="U706" s="2">
        <f>Table1[[#This Row],[Total Payments Received]]+(Table1[[#This Row],[Loan Amount]]*'What-IF Analysis'!$B$8)-Table1[[#This Row],[Loan Amount]]</f>
        <v>3273.3727832127006</v>
      </c>
    </row>
    <row r="707" spans="1:21" x14ac:dyDescent="0.3">
      <c r="A707" s="2" t="s">
        <v>1454</v>
      </c>
      <c r="B707" s="1">
        <v>44712</v>
      </c>
      <c r="C707" s="2" t="s">
        <v>1455</v>
      </c>
      <c r="D707" s="3" t="s">
        <v>38</v>
      </c>
      <c r="E707" s="4">
        <v>14467</v>
      </c>
      <c r="F707" s="9">
        <f>Table1[[#This Row],[Interest Rate]]/100</f>
        <v>6.9000000000000006E-2</v>
      </c>
      <c r="G707" s="2">
        <v>6.9</v>
      </c>
      <c r="H707" s="2">
        <v>36</v>
      </c>
      <c r="I707" s="3" t="s">
        <v>79</v>
      </c>
      <c r="J707" s="3" t="s">
        <v>18</v>
      </c>
      <c r="K707" s="3" t="s">
        <v>45</v>
      </c>
      <c r="L707" s="4">
        <v>97384</v>
      </c>
      <c r="M707" s="3" t="s">
        <v>31</v>
      </c>
      <c r="N707">
        <v>0.42</v>
      </c>
      <c r="O707">
        <v>0.69</v>
      </c>
      <c r="P707" s="8">
        <f>ABS(PMT(Table1[[#This Row],[Corrected Interested Rate]]/12,Table1[[#This Row],[Term (Months)]],-Table1[[#This Row],[Loan Amount]]))</f>
        <v>446.03780364938302</v>
      </c>
      <c r="Q707" s="8">
        <f ca="1">Table1[[#This Row],[Expected Monthly Payments]]*Table1[[#This Row],[Months on Book(age Loan)]]</f>
        <v>17395.474342325939</v>
      </c>
      <c r="R707" s="4">
        <v>5293.66</v>
      </c>
      <c r="S707" s="4">
        <v>1335.02</v>
      </c>
      <c r="T707" s="2">
        <f ca="1">DATEDIF(Table1[[#This Row],[Issue Date]],TODAY(),"m")</f>
        <v>39</v>
      </c>
      <c r="U707" s="2">
        <f>Table1[[#This Row],[Total Payments Received]]+(Table1[[#This Row],[Loan Amount]]*'What-IF Analysis'!$B$8)-Table1[[#This Row],[Loan Amount]]</f>
        <v>-5387.8154503752066</v>
      </c>
    </row>
    <row r="708" spans="1:21" x14ac:dyDescent="0.3">
      <c r="A708" s="2" t="s">
        <v>1456</v>
      </c>
      <c r="B708" s="1">
        <v>45039</v>
      </c>
      <c r="C708" s="2" t="s">
        <v>1457</v>
      </c>
      <c r="D708" s="3" t="s">
        <v>38</v>
      </c>
      <c r="E708" s="4">
        <v>32010</v>
      </c>
      <c r="F708" s="9">
        <f>Table1[[#This Row],[Interest Rate]]/100</f>
        <v>0.20100000000000001</v>
      </c>
      <c r="G708" s="2">
        <v>20.100000000000001</v>
      </c>
      <c r="H708" s="2">
        <v>60</v>
      </c>
      <c r="I708" s="3" t="s">
        <v>17</v>
      </c>
      <c r="J708" s="3" t="s">
        <v>18</v>
      </c>
      <c r="K708" s="3" t="s">
        <v>35</v>
      </c>
      <c r="L708" s="4">
        <v>61027</v>
      </c>
      <c r="M708" s="3" t="s">
        <v>20</v>
      </c>
      <c r="N708">
        <v>0.25</v>
      </c>
      <c r="O708">
        <v>0.95</v>
      </c>
      <c r="P708" s="8">
        <f>ABS(PMT(Table1[[#This Row],[Corrected Interested Rate]]/12,Table1[[#This Row],[Term (Months)]],-Table1[[#This Row],[Loan Amount]]))</f>
        <v>849.85128633923364</v>
      </c>
      <c r="Q708" s="8">
        <f ca="1">Table1[[#This Row],[Expected Monthly Payments]]*Table1[[#This Row],[Months on Book(age Loan)]]</f>
        <v>23795.836017498543</v>
      </c>
      <c r="R708" s="4">
        <v>38444.01</v>
      </c>
      <c r="S708" s="4">
        <v>0</v>
      </c>
      <c r="T708" s="2">
        <f ca="1">DATEDIF(Table1[[#This Row],[Issue Date]],TODAY(),"m")</f>
        <v>28</v>
      </c>
      <c r="U708" s="2">
        <f>Table1[[#This Row],[Total Payments Received]]+(Table1[[#This Row],[Loan Amount]]*'What-IF Analysis'!$B$8)-Table1[[#This Row],[Loan Amount]]</f>
        <v>14809.9442526778</v>
      </c>
    </row>
    <row r="709" spans="1:21" x14ac:dyDescent="0.3">
      <c r="A709" s="2" t="s">
        <v>1458</v>
      </c>
      <c r="B709" s="1">
        <v>44546</v>
      </c>
      <c r="C709" s="2" t="s">
        <v>1459</v>
      </c>
      <c r="D709" s="3" t="s">
        <v>16</v>
      </c>
      <c r="E709" s="4">
        <v>13289</v>
      </c>
      <c r="F709" s="9">
        <f>Table1[[#This Row],[Interest Rate]]/100</f>
        <v>0.14800000000000002</v>
      </c>
      <c r="G709" s="2">
        <v>14.8</v>
      </c>
      <c r="H709" s="2">
        <v>60</v>
      </c>
      <c r="I709" s="3" t="s">
        <v>24</v>
      </c>
      <c r="J709" s="3" t="s">
        <v>55</v>
      </c>
      <c r="K709" s="3" t="s">
        <v>45</v>
      </c>
      <c r="L709" s="4">
        <v>65464</v>
      </c>
      <c r="M709" s="3" t="s">
        <v>31</v>
      </c>
      <c r="N709">
        <v>0.27</v>
      </c>
      <c r="O709">
        <v>0.6</v>
      </c>
      <c r="P709" s="8">
        <f>ABS(PMT(Table1[[#This Row],[Corrected Interested Rate]]/12,Table1[[#This Row],[Term (Months)]],-Table1[[#This Row],[Loan Amount]]))</f>
        <v>314.7509837614765</v>
      </c>
      <c r="Q709" s="8">
        <f ca="1">Table1[[#This Row],[Expected Monthly Payments]]*Table1[[#This Row],[Months on Book(age Loan)]]</f>
        <v>14163.794269266442</v>
      </c>
      <c r="R709" s="4">
        <v>3903.76</v>
      </c>
      <c r="S709" s="4">
        <v>0</v>
      </c>
      <c r="T709" s="2">
        <f ca="1">DATEDIF(Table1[[#This Row],[Issue Date]],TODAY(),"m")</f>
        <v>45</v>
      </c>
      <c r="U709" s="2">
        <f>Table1[[#This Row],[Total Payments Received]]+(Table1[[#This Row],[Loan Amount]]*'What-IF Analysis'!$B$8)-Table1[[#This Row],[Loan Amount]]</f>
        <v>-5907.95820419134</v>
      </c>
    </row>
    <row r="710" spans="1:21" x14ac:dyDescent="0.3">
      <c r="A710" s="2" t="s">
        <v>1460</v>
      </c>
      <c r="B710" s="1">
        <v>45019</v>
      </c>
      <c r="C710" s="2" t="s">
        <v>1461</v>
      </c>
      <c r="D710" s="3" t="s">
        <v>16</v>
      </c>
      <c r="E710" s="4">
        <v>24171</v>
      </c>
      <c r="F710" s="9">
        <f>Table1[[#This Row],[Interest Rate]]/100</f>
        <v>0.11</v>
      </c>
      <c r="G710" s="2">
        <v>11</v>
      </c>
      <c r="H710" s="2">
        <v>36</v>
      </c>
      <c r="I710" s="3" t="s">
        <v>17</v>
      </c>
      <c r="J710" s="3" t="s">
        <v>71</v>
      </c>
      <c r="K710" s="3" t="s">
        <v>45</v>
      </c>
      <c r="L710" s="4">
        <v>64485</v>
      </c>
      <c r="M710" s="3" t="s">
        <v>31</v>
      </c>
      <c r="N710">
        <v>0.34</v>
      </c>
      <c r="O710">
        <v>0.55000000000000004</v>
      </c>
      <c r="P710" s="8">
        <f>ABS(PMT(Table1[[#This Row],[Corrected Interested Rate]]/12,Table1[[#This Row],[Term (Months)]],-Table1[[#This Row],[Loan Amount]]))</f>
        <v>791.32753143505636</v>
      </c>
      <c r="Q710" s="8">
        <f ca="1">Table1[[#This Row],[Expected Monthly Payments]]*Table1[[#This Row],[Months on Book(age Loan)]]</f>
        <v>22948.498411616634</v>
      </c>
      <c r="R710" s="4">
        <v>26829.81</v>
      </c>
      <c r="S710" s="4">
        <v>0</v>
      </c>
      <c r="T710" s="2">
        <f ca="1">DATEDIF(Table1[[#This Row],[Issue Date]],TODAY(),"m")</f>
        <v>29</v>
      </c>
      <c r="U710" s="2">
        <f>Table1[[#This Row],[Total Payments Received]]+(Table1[[#This Row],[Loan Amount]]*'What-IF Analysis'!$B$8)-Table1[[#This Row],[Loan Amount]]</f>
        <v>8983.5431090745114</v>
      </c>
    </row>
    <row r="711" spans="1:21" x14ac:dyDescent="0.3">
      <c r="A711" s="2" t="s">
        <v>1462</v>
      </c>
      <c r="B711" s="1">
        <v>44955</v>
      </c>
      <c r="C711" s="2" t="s">
        <v>1463</v>
      </c>
      <c r="D711" s="3" t="s">
        <v>23</v>
      </c>
      <c r="E711" s="4">
        <v>35905</v>
      </c>
      <c r="F711" s="9">
        <f>Table1[[#This Row],[Interest Rate]]/100</f>
        <v>0.14800000000000002</v>
      </c>
      <c r="G711" s="2">
        <v>14.8</v>
      </c>
      <c r="H711" s="2">
        <v>60</v>
      </c>
      <c r="I711" s="3" t="s">
        <v>17</v>
      </c>
      <c r="J711" s="3" t="s">
        <v>25</v>
      </c>
      <c r="K711" s="3" t="s">
        <v>19</v>
      </c>
      <c r="L711" s="4">
        <v>49456</v>
      </c>
      <c r="M711" s="3" t="s">
        <v>27</v>
      </c>
      <c r="N711">
        <v>0.34</v>
      </c>
      <c r="O711">
        <v>0.76</v>
      </c>
      <c r="P711" s="8">
        <f>ABS(PMT(Table1[[#This Row],[Corrected Interested Rate]]/12,Table1[[#This Row],[Term (Months)]],-Table1[[#This Row],[Loan Amount]]))</f>
        <v>850.41267754953822</v>
      </c>
      <c r="Q711" s="8">
        <f ca="1">Table1[[#This Row],[Expected Monthly Payments]]*Table1[[#This Row],[Months on Book(age Loan)]]</f>
        <v>26362.793004035684</v>
      </c>
      <c r="R711" s="4">
        <v>41218.94</v>
      </c>
      <c r="S711" s="4">
        <v>0</v>
      </c>
      <c r="T711" s="2">
        <f ca="1">DATEDIF(Table1[[#This Row],[Issue Date]],TODAY(),"m")</f>
        <v>31</v>
      </c>
      <c r="U711" s="2">
        <f>Table1[[#This Row],[Total Payments Received]]+(Table1[[#This Row],[Loan Amount]]*'What-IF Analysis'!$B$8)-Table1[[#This Row],[Loan Amount]]</f>
        <v>14709.064003198888</v>
      </c>
    </row>
    <row r="712" spans="1:21" x14ac:dyDescent="0.3">
      <c r="A712" s="2" t="s">
        <v>1464</v>
      </c>
      <c r="B712" s="1">
        <v>45095</v>
      </c>
      <c r="C712" s="2" t="s">
        <v>1465</v>
      </c>
      <c r="D712" s="3" t="s">
        <v>38</v>
      </c>
      <c r="E712" s="4">
        <v>21829</v>
      </c>
      <c r="F712" s="9">
        <f>Table1[[#This Row],[Interest Rate]]/100</f>
        <v>0.154</v>
      </c>
      <c r="G712" s="2">
        <v>15.4</v>
      </c>
      <c r="H712" s="2">
        <v>60</v>
      </c>
      <c r="I712" s="3" t="s">
        <v>24</v>
      </c>
      <c r="J712" s="3" t="s">
        <v>18</v>
      </c>
      <c r="K712" s="3" t="s">
        <v>19</v>
      </c>
      <c r="L712" s="4">
        <v>104795</v>
      </c>
      <c r="M712" s="3" t="s">
        <v>20</v>
      </c>
      <c r="N712">
        <v>0.13</v>
      </c>
      <c r="O712">
        <v>0.72</v>
      </c>
      <c r="P712" s="8">
        <f>ABS(PMT(Table1[[#This Row],[Corrected Interested Rate]]/12,Table1[[#This Row],[Term (Months)]],-Table1[[#This Row],[Loan Amount]]))</f>
        <v>523.9049554147349</v>
      </c>
      <c r="Q712" s="8">
        <f ca="1">Table1[[#This Row],[Expected Monthly Payments]]*Table1[[#This Row],[Months on Book(age Loan)]]</f>
        <v>13621.528840783107</v>
      </c>
      <c r="R712" s="4">
        <v>7441.09</v>
      </c>
      <c r="S712" s="4">
        <v>0</v>
      </c>
      <c r="T712" s="2">
        <f ca="1">DATEDIF(Table1[[#This Row],[Issue Date]],TODAY(),"m")</f>
        <v>26</v>
      </c>
      <c r="U712" s="2">
        <f>Table1[[#This Row],[Total Payments Received]]+(Table1[[#This Row],[Loan Amount]]*'What-IF Analysis'!$B$8)-Table1[[#This Row],[Loan Amount]]</f>
        <v>-8675.9990721117283</v>
      </c>
    </row>
    <row r="713" spans="1:21" x14ac:dyDescent="0.3">
      <c r="A713" s="2" t="s">
        <v>1466</v>
      </c>
      <c r="B713" s="1">
        <v>44439</v>
      </c>
      <c r="C713" s="2" t="s">
        <v>1467</v>
      </c>
      <c r="D713" s="3" t="s">
        <v>16</v>
      </c>
      <c r="E713" s="4">
        <v>35054</v>
      </c>
      <c r="F713" s="9">
        <f>Table1[[#This Row],[Interest Rate]]/100</f>
        <v>0.16300000000000001</v>
      </c>
      <c r="G713" s="2">
        <v>16.3</v>
      </c>
      <c r="H713" s="2">
        <v>36</v>
      </c>
      <c r="I713" s="3" t="s">
        <v>24</v>
      </c>
      <c r="J713" s="3" t="s">
        <v>25</v>
      </c>
      <c r="K713" s="3" t="s">
        <v>19</v>
      </c>
      <c r="L713" s="4">
        <v>65554</v>
      </c>
      <c r="M713" s="3" t="s">
        <v>31</v>
      </c>
      <c r="N713">
        <v>0.43</v>
      </c>
      <c r="O713">
        <v>0.74</v>
      </c>
      <c r="P713" s="8">
        <f>ABS(PMT(Table1[[#This Row],[Corrected Interested Rate]]/12,Table1[[#This Row],[Term (Months)]],-Table1[[#This Row],[Loan Amount]]))</f>
        <v>1237.5927985454464</v>
      </c>
      <c r="Q713" s="8">
        <f ca="1">Table1[[#This Row],[Expected Monthly Payments]]*Table1[[#This Row],[Months on Book(age Loan)]]</f>
        <v>59404.454330181426</v>
      </c>
      <c r="R713" s="4">
        <v>10355.42</v>
      </c>
      <c r="S713" s="4">
        <v>0</v>
      </c>
      <c r="T713" s="2">
        <f ca="1">DATEDIF(Table1[[#This Row],[Issue Date]],TODAY(),"m")</f>
        <v>48</v>
      </c>
      <c r="U713" s="2">
        <f>Table1[[#This Row],[Total Payments Received]]+(Table1[[#This Row],[Loan Amount]]*'What-IF Analysis'!$B$8)-Table1[[#This Row],[Loan Amount]]</f>
        <v>-15526.133911484929</v>
      </c>
    </row>
    <row r="714" spans="1:21" x14ac:dyDescent="0.3">
      <c r="A714" s="2" t="s">
        <v>1468</v>
      </c>
      <c r="B714" s="1">
        <v>44739</v>
      </c>
      <c r="C714" s="2" t="s">
        <v>1469</v>
      </c>
      <c r="D714" s="3" t="s">
        <v>54</v>
      </c>
      <c r="E714" s="4">
        <v>30734</v>
      </c>
      <c r="F714" s="9">
        <f>Table1[[#This Row],[Interest Rate]]/100</f>
        <v>0.13800000000000001</v>
      </c>
      <c r="G714" s="2">
        <v>13.8</v>
      </c>
      <c r="H714" s="2">
        <v>36</v>
      </c>
      <c r="I714" s="3" t="s">
        <v>24</v>
      </c>
      <c r="J714" s="3" t="s">
        <v>25</v>
      </c>
      <c r="K714" s="3" t="s">
        <v>26</v>
      </c>
      <c r="L714" s="4">
        <v>76922</v>
      </c>
      <c r="M714" s="3" t="s">
        <v>27</v>
      </c>
      <c r="N714">
        <v>0.17</v>
      </c>
      <c r="O714">
        <v>0.8</v>
      </c>
      <c r="P714" s="8">
        <f>ABS(PMT(Table1[[#This Row],[Corrected Interested Rate]]/12,Table1[[#This Row],[Term (Months)]],-Table1[[#This Row],[Loan Amount]]))</f>
        <v>1047.4323014541339</v>
      </c>
      <c r="Q714" s="8">
        <f ca="1">Table1[[#This Row],[Expected Monthly Payments]]*Table1[[#This Row],[Months on Book(age Loan)]]</f>
        <v>39802.427455257093</v>
      </c>
      <c r="R714" s="4">
        <v>2244.9</v>
      </c>
      <c r="S714" s="4">
        <v>0</v>
      </c>
      <c r="T714" s="2">
        <f ca="1">DATEDIF(Table1[[#This Row],[Issue Date]],TODAY(),"m")</f>
        <v>38</v>
      </c>
      <c r="U714" s="2">
        <f>Table1[[#This Row],[Total Payments Received]]+(Table1[[#This Row],[Loan Amount]]*'What-IF Analysis'!$B$8)-Table1[[#This Row],[Loan Amount]]</f>
        <v>-20447.051786260563</v>
      </c>
    </row>
    <row r="715" spans="1:21" x14ac:dyDescent="0.3">
      <c r="A715" s="2" t="s">
        <v>1470</v>
      </c>
      <c r="B715" s="1">
        <v>45260</v>
      </c>
      <c r="C715" s="2" t="s">
        <v>1471</v>
      </c>
      <c r="D715" s="3" t="s">
        <v>16</v>
      </c>
      <c r="E715" s="4">
        <v>8052</v>
      </c>
      <c r="F715" s="9">
        <f>Table1[[#This Row],[Interest Rate]]/100</f>
        <v>0.17100000000000001</v>
      </c>
      <c r="G715" s="2">
        <v>17.100000000000001</v>
      </c>
      <c r="H715" s="2">
        <v>60</v>
      </c>
      <c r="I715" s="3" t="s">
        <v>17</v>
      </c>
      <c r="J715" s="3" t="s">
        <v>71</v>
      </c>
      <c r="K715" s="3" t="s">
        <v>19</v>
      </c>
      <c r="L715" s="4">
        <v>43409</v>
      </c>
      <c r="M715" s="3" t="s">
        <v>31</v>
      </c>
      <c r="N715">
        <v>0.39</v>
      </c>
      <c r="O715">
        <v>0.62</v>
      </c>
      <c r="P715" s="8">
        <f>ABS(PMT(Table1[[#This Row],[Corrected Interested Rate]]/12,Table1[[#This Row],[Term (Months)]],-Table1[[#This Row],[Loan Amount]]))</f>
        <v>200.54614708400115</v>
      </c>
      <c r="Q715" s="8">
        <f ca="1">Table1[[#This Row],[Expected Monthly Payments]]*Table1[[#This Row],[Months on Book(age Loan)]]</f>
        <v>4211.4690887640245</v>
      </c>
      <c r="R715" s="4">
        <v>9428.89</v>
      </c>
      <c r="S715" s="4">
        <v>0</v>
      </c>
      <c r="T715" s="2">
        <f ca="1">DATEDIF(Table1[[#This Row],[Issue Date]],TODAY(),"m")</f>
        <v>21</v>
      </c>
      <c r="U715" s="2">
        <f>Table1[[#This Row],[Total Payments Received]]+(Table1[[#This Row],[Loan Amount]]*'What-IF Analysis'!$B$8)-Table1[[#This Row],[Loan Amount]]</f>
        <v>3483.8260388179187</v>
      </c>
    </row>
    <row r="716" spans="1:21" x14ac:dyDescent="0.3">
      <c r="A716" s="2" t="s">
        <v>1472</v>
      </c>
      <c r="B716" s="1">
        <v>44425</v>
      </c>
      <c r="C716" s="2" t="s">
        <v>1473</v>
      </c>
      <c r="D716" s="3" t="s">
        <v>74</v>
      </c>
      <c r="E716" s="4">
        <v>4654</v>
      </c>
      <c r="F716" s="9">
        <f>Table1[[#This Row],[Interest Rate]]/100</f>
        <v>0.23399999999999999</v>
      </c>
      <c r="G716" s="2">
        <v>23.4</v>
      </c>
      <c r="H716" s="2">
        <v>36</v>
      </c>
      <c r="I716" s="3" t="s">
        <v>17</v>
      </c>
      <c r="J716" s="3" t="s">
        <v>34</v>
      </c>
      <c r="K716" s="3" t="s">
        <v>45</v>
      </c>
      <c r="L716" s="4">
        <v>99327</v>
      </c>
      <c r="M716" s="3" t="s">
        <v>20</v>
      </c>
      <c r="N716">
        <v>0.41</v>
      </c>
      <c r="O716">
        <v>0.91</v>
      </c>
      <c r="P716" s="8">
        <f>ABS(PMT(Table1[[#This Row],[Corrected Interested Rate]]/12,Table1[[#This Row],[Term (Months)]],-Table1[[#This Row],[Loan Amount]]))</f>
        <v>181.12675291114522</v>
      </c>
      <c r="Q716" s="8">
        <f ca="1">Table1[[#This Row],[Expected Monthly Payments]]*Table1[[#This Row],[Months on Book(age Loan)]]</f>
        <v>8875.2108926461151</v>
      </c>
      <c r="R716" s="4">
        <v>5743.04</v>
      </c>
      <c r="S716" s="4">
        <v>0</v>
      </c>
      <c r="T716" s="2">
        <f ca="1">DATEDIF(Table1[[#This Row],[Issue Date]],TODAY(),"m")</f>
        <v>49</v>
      </c>
      <c r="U716" s="2">
        <f>Table1[[#This Row],[Total Payments Received]]+(Table1[[#This Row],[Loan Amount]]*'What-IF Analysis'!$B$8)-Table1[[#This Row],[Loan Amount]]</f>
        <v>2306.8343771309737</v>
      </c>
    </row>
    <row r="717" spans="1:21" x14ac:dyDescent="0.3">
      <c r="A717" s="2" t="s">
        <v>1474</v>
      </c>
      <c r="B717" s="1">
        <v>44744</v>
      </c>
      <c r="C717" s="2" t="s">
        <v>1475</v>
      </c>
      <c r="D717" s="3" t="s">
        <v>23</v>
      </c>
      <c r="E717" s="4">
        <v>24486</v>
      </c>
      <c r="F717" s="9">
        <f>Table1[[#This Row],[Interest Rate]]/100</f>
        <v>0.122</v>
      </c>
      <c r="G717" s="2">
        <v>12.2</v>
      </c>
      <c r="H717" s="2">
        <v>60</v>
      </c>
      <c r="I717" s="3" t="s">
        <v>24</v>
      </c>
      <c r="J717" s="3" t="s">
        <v>18</v>
      </c>
      <c r="K717" s="3" t="s">
        <v>30</v>
      </c>
      <c r="L717" s="4">
        <v>121400</v>
      </c>
      <c r="M717" s="3" t="s">
        <v>31</v>
      </c>
      <c r="N717">
        <v>0.39</v>
      </c>
      <c r="O717">
        <v>0.7</v>
      </c>
      <c r="P717" s="8">
        <f>ABS(PMT(Table1[[#This Row],[Corrected Interested Rate]]/12,Table1[[#This Row],[Term (Months)]],-Table1[[#This Row],[Loan Amount]]))</f>
        <v>547.15549292379023</v>
      </c>
      <c r="Q717" s="8">
        <f ca="1">Table1[[#This Row],[Expected Monthly Payments]]*Table1[[#This Row],[Months on Book(age Loan)]]</f>
        <v>20791.908731104028</v>
      </c>
      <c r="R717" s="4">
        <v>9438.77</v>
      </c>
      <c r="S717" s="4">
        <v>0</v>
      </c>
      <c r="T717" s="2">
        <f ca="1">DATEDIF(Table1[[#This Row],[Issue Date]],TODAY(),"m")</f>
        <v>38</v>
      </c>
      <c r="U717" s="2">
        <f>Table1[[#This Row],[Total Payments Received]]+(Table1[[#This Row],[Loan Amount]]*'What-IF Analysis'!$B$8)-Table1[[#This Row],[Loan Amount]]</f>
        <v>-8640.0720458897686</v>
      </c>
    </row>
    <row r="718" spans="1:21" x14ac:dyDescent="0.3">
      <c r="A718" s="2" t="s">
        <v>1476</v>
      </c>
      <c r="B718" s="1">
        <v>45116</v>
      </c>
      <c r="C718" s="2" t="s">
        <v>1477</v>
      </c>
      <c r="D718" s="3" t="s">
        <v>51</v>
      </c>
      <c r="E718" s="4">
        <v>19743</v>
      </c>
      <c r="F718" s="9">
        <f>Table1[[#This Row],[Interest Rate]]/100</f>
        <v>0.19500000000000001</v>
      </c>
      <c r="G718" s="2">
        <v>19.5</v>
      </c>
      <c r="H718" s="2">
        <v>60</v>
      </c>
      <c r="I718" s="3" t="s">
        <v>24</v>
      </c>
      <c r="J718" s="3" t="s">
        <v>18</v>
      </c>
      <c r="K718" s="3" t="s">
        <v>19</v>
      </c>
      <c r="L718" s="4">
        <v>66639</v>
      </c>
      <c r="M718" s="3" t="s">
        <v>31</v>
      </c>
      <c r="N718">
        <v>0.33</v>
      </c>
      <c r="O718">
        <v>0.56000000000000005</v>
      </c>
      <c r="P718" s="8">
        <f>ABS(PMT(Table1[[#This Row],[Corrected Interested Rate]]/12,Table1[[#This Row],[Term (Months)]],-Table1[[#This Row],[Loan Amount]]))</f>
        <v>517.59128066577205</v>
      </c>
      <c r="Q718" s="8">
        <f ca="1">Table1[[#This Row],[Expected Monthly Payments]]*Table1[[#This Row],[Months on Book(age Loan)]]</f>
        <v>13457.373297310074</v>
      </c>
      <c r="R718" s="4">
        <v>5476.7</v>
      </c>
      <c r="S718" s="4">
        <v>0</v>
      </c>
      <c r="T718" s="2">
        <f ca="1">DATEDIF(Table1[[#This Row],[Issue Date]],TODAY(),"m")</f>
        <v>26</v>
      </c>
      <c r="U718" s="2">
        <f>Table1[[#This Row],[Total Payments Received]]+(Table1[[#This Row],[Loan Amount]]*'What-IF Analysis'!$B$8)-Table1[[#This Row],[Loan Amount]]</f>
        <v>-9100.224712570518</v>
      </c>
    </row>
    <row r="719" spans="1:21" x14ac:dyDescent="0.3">
      <c r="A719" s="2" t="s">
        <v>1478</v>
      </c>
      <c r="B719" s="1">
        <v>44202</v>
      </c>
      <c r="C719" s="2" t="s">
        <v>1479</v>
      </c>
      <c r="D719" s="3" t="s">
        <v>63</v>
      </c>
      <c r="E719" s="4">
        <v>25489</v>
      </c>
      <c r="F719" s="9">
        <f>Table1[[#This Row],[Interest Rate]]/100</f>
        <v>0.22899999999999998</v>
      </c>
      <c r="G719" s="2">
        <v>22.9</v>
      </c>
      <c r="H719" s="2">
        <v>36</v>
      </c>
      <c r="I719" s="3" t="s">
        <v>17</v>
      </c>
      <c r="J719" s="3" t="s">
        <v>55</v>
      </c>
      <c r="K719" s="3" t="s">
        <v>19</v>
      </c>
      <c r="L719" s="4">
        <v>130110</v>
      </c>
      <c r="M719" s="3" t="s">
        <v>31</v>
      </c>
      <c r="N719">
        <v>0.11</v>
      </c>
      <c r="O719">
        <v>0.83</v>
      </c>
      <c r="P719" s="8">
        <f>ABS(PMT(Table1[[#This Row],[Corrected Interested Rate]]/12,Table1[[#This Row],[Term (Months)]],-Table1[[#This Row],[Loan Amount]]))</f>
        <v>985.34409061301722</v>
      </c>
      <c r="Q719" s="8">
        <f ca="1">Table1[[#This Row],[Expected Monthly Payments]]*Table1[[#This Row],[Months on Book(age Loan)]]</f>
        <v>55179.269074328964</v>
      </c>
      <c r="R719" s="4">
        <v>31325.98</v>
      </c>
      <c r="S719" s="4">
        <v>0</v>
      </c>
      <c r="T719" s="2">
        <f ca="1">DATEDIF(Table1[[#This Row],[Issue Date]],TODAY(),"m")</f>
        <v>56</v>
      </c>
      <c r="U719" s="2">
        <f>Table1[[#This Row],[Total Payments Received]]+(Table1[[#This Row],[Loan Amount]]*'What-IF Analysis'!$B$8)-Table1[[#This Row],[Loan Amount]]</f>
        <v>12506.589127350962</v>
      </c>
    </row>
    <row r="720" spans="1:21" x14ac:dyDescent="0.3">
      <c r="A720" s="2" t="s">
        <v>1480</v>
      </c>
      <c r="B720" s="1">
        <v>44664</v>
      </c>
      <c r="C720" s="2" t="s">
        <v>1481</v>
      </c>
      <c r="D720" s="3" t="s">
        <v>70</v>
      </c>
      <c r="E720" s="4">
        <v>9636</v>
      </c>
      <c r="F720" s="9">
        <f>Table1[[#This Row],[Interest Rate]]/100</f>
        <v>0.14099999999999999</v>
      </c>
      <c r="G720" s="2">
        <v>14.1</v>
      </c>
      <c r="H720" s="2">
        <v>60</v>
      </c>
      <c r="I720" s="3" t="s">
        <v>17</v>
      </c>
      <c r="J720" s="3" t="s">
        <v>18</v>
      </c>
      <c r="K720" s="3" t="s">
        <v>30</v>
      </c>
      <c r="L720" s="4">
        <v>93627</v>
      </c>
      <c r="M720" s="3" t="s">
        <v>31</v>
      </c>
      <c r="N720">
        <v>0.24</v>
      </c>
      <c r="O720">
        <v>0.79</v>
      </c>
      <c r="P720" s="8">
        <f>ABS(PMT(Table1[[#This Row],[Corrected Interested Rate]]/12,Table1[[#This Row],[Term (Months)]],-Table1[[#This Row],[Loan Amount]]))</f>
        <v>224.71274447945009</v>
      </c>
      <c r="Q720" s="8">
        <f ca="1">Table1[[#This Row],[Expected Monthly Payments]]*Table1[[#This Row],[Months on Book(age Loan)]]</f>
        <v>9213.2225236574541</v>
      </c>
      <c r="R720" s="4">
        <v>10994.68</v>
      </c>
      <c r="S720" s="4">
        <v>0</v>
      </c>
      <c r="T720" s="2">
        <f ca="1">DATEDIF(Table1[[#This Row],[Issue Date]],TODAY(),"m")</f>
        <v>41</v>
      </c>
      <c r="U720" s="2">
        <f>Table1[[#This Row],[Total Payments Received]]+(Table1[[#This Row],[Loan Amount]]*'What-IF Analysis'!$B$8)-Table1[[#This Row],[Loan Amount]]</f>
        <v>3880.0952595689851</v>
      </c>
    </row>
    <row r="721" spans="1:21" x14ac:dyDescent="0.3">
      <c r="A721" s="2" t="s">
        <v>1482</v>
      </c>
      <c r="B721" s="1">
        <v>44271</v>
      </c>
      <c r="C721" s="2" t="s">
        <v>1483</v>
      </c>
      <c r="D721" s="3" t="s">
        <v>63</v>
      </c>
      <c r="E721" s="4">
        <v>7441</v>
      </c>
      <c r="F721" s="9">
        <f>Table1[[#This Row],[Interest Rate]]/100</f>
        <v>0.13900000000000001</v>
      </c>
      <c r="G721" s="2">
        <v>13.9</v>
      </c>
      <c r="H721" s="2">
        <v>60</v>
      </c>
      <c r="I721" s="3" t="s">
        <v>17</v>
      </c>
      <c r="J721" s="3" t="s">
        <v>71</v>
      </c>
      <c r="K721" s="3" t="s">
        <v>45</v>
      </c>
      <c r="L721" s="4">
        <v>113424</v>
      </c>
      <c r="M721" s="3" t="s">
        <v>20</v>
      </c>
      <c r="N721">
        <v>0.34</v>
      </c>
      <c r="O721">
        <v>0.64</v>
      </c>
      <c r="P721" s="8">
        <f>ABS(PMT(Table1[[#This Row],[Corrected Interested Rate]]/12,Table1[[#This Row],[Term (Months)]],-Table1[[#This Row],[Loan Amount]]))</f>
        <v>172.75352737494498</v>
      </c>
      <c r="Q721" s="8">
        <f ca="1">Table1[[#This Row],[Expected Monthly Payments]]*Table1[[#This Row],[Months on Book(age Loan)]]</f>
        <v>9328.6904782470283</v>
      </c>
      <c r="R721" s="4">
        <v>8475.2999999999993</v>
      </c>
      <c r="S721" s="4">
        <v>0</v>
      </c>
      <c r="T721" s="2">
        <f ca="1">DATEDIF(Table1[[#This Row],[Issue Date]],TODAY(),"m")</f>
        <v>54</v>
      </c>
      <c r="U721" s="2">
        <f>Table1[[#This Row],[Total Payments Received]]+(Table1[[#This Row],[Loan Amount]]*'What-IF Analysis'!$B$8)-Table1[[#This Row],[Loan Amount]]</f>
        <v>2981.3580060660861</v>
      </c>
    </row>
    <row r="722" spans="1:21" x14ac:dyDescent="0.3">
      <c r="A722" s="2" t="s">
        <v>1484</v>
      </c>
      <c r="B722" s="1">
        <v>44200</v>
      </c>
      <c r="C722" s="2" t="s">
        <v>1485</v>
      </c>
      <c r="D722" s="3" t="s">
        <v>63</v>
      </c>
      <c r="E722" s="4">
        <v>25611</v>
      </c>
      <c r="F722" s="9">
        <f>Table1[[#This Row],[Interest Rate]]/100</f>
        <v>0.17</v>
      </c>
      <c r="G722" s="2">
        <v>17</v>
      </c>
      <c r="H722" s="2">
        <v>36</v>
      </c>
      <c r="I722" s="3" t="s">
        <v>313</v>
      </c>
      <c r="J722" s="3" t="s">
        <v>55</v>
      </c>
      <c r="K722" s="3" t="s">
        <v>26</v>
      </c>
      <c r="L722" s="4">
        <v>49692</v>
      </c>
      <c r="M722" s="3" t="s">
        <v>27</v>
      </c>
      <c r="N722">
        <v>0.25</v>
      </c>
      <c r="O722">
        <v>0.78</v>
      </c>
      <c r="P722" s="8">
        <f>ABS(PMT(Table1[[#This Row],[Corrected Interested Rate]]/12,Table1[[#This Row],[Term (Months)]],-Table1[[#This Row],[Loan Amount]]))</f>
        <v>913.10200468745791</v>
      </c>
      <c r="Q722" s="8">
        <f ca="1">Table1[[#This Row],[Expected Monthly Payments]]*Table1[[#This Row],[Months on Book(age Loan)]]</f>
        <v>51133.71226249764</v>
      </c>
      <c r="R722" s="4">
        <v>0</v>
      </c>
      <c r="S722" s="4">
        <v>0</v>
      </c>
      <c r="T722" s="2">
        <f ca="1">DATEDIF(Table1[[#This Row],[Issue Date]],TODAY(),"m")</f>
        <v>56</v>
      </c>
      <c r="U722" s="2">
        <f>Table1[[#This Row],[Total Payments Received]]+(Table1[[#This Row],[Loan Amount]]*'What-IF Analysis'!$B$8)-Table1[[#This Row],[Loan Amount]]</f>
        <v>-18909.467599333613</v>
      </c>
    </row>
    <row r="723" spans="1:21" x14ac:dyDescent="0.3">
      <c r="A723" s="2" t="s">
        <v>1486</v>
      </c>
      <c r="B723" s="1">
        <v>44842</v>
      </c>
      <c r="C723" s="2" t="s">
        <v>1487</v>
      </c>
      <c r="D723" s="3" t="s">
        <v>44</v>
      </c>
      <c r="E723" s="4">
        <v>13149</v>
      </c>
      <c r="F723" s="9">
        <f>Table1[[#This Row],[Interest Rate]]/100</f>
        <v>0.16800000000000001</v>
      </c>
      <c r="G723" s="2">
        <v>16.8</v>
      </c>
      <c r="H723" s="2">
        <v>36</v>
      </c>
      <c r="I723" s="3" t="s">
        <v>24</v>
      </c>
      <c r="J723" s="3" t="s">
        <v>55</v>
      </c>
      <c r="K723" s="3" t="s">
        <v>19</v>
      </c>
      <c r="L723" s="4">
        <v>119037</v>
      </c>
      <c r="M723" s="3" t="s">
        <v>27</v>
      </c>
      <c r="N723">
        <v>0.45</v>
      </c>
      <c r="O723">
        <v>0.6</v>
      </c>
      <c r="P723" s="8">
        <f>ABS(PMT(Table1[[#This Row],[Corrected Interested Rate]]/12,Table1[[#This Row],[Term (Months)]],-Table1[[#This Row],[Loan Amount]]))</f>
        <v>467.48995002257203</v>
      </c>
      <c r="Q723" s="8">
        <f ca="1">Table1[[#This Row],[Expected Monthly Payments]]*Table1[[#This Row],[Months on Book(age Loan)]]</f>
        <v>16362.148250790022</v>
      </c>
      <c r="R723" s="4">
        <v>4489.9799999999996</v>
      </c>
      <c r="S723" s="4">
        <v>0</v>
      </c>
      <c r="T723" s="2">
        <f ca="1">DATEDIF(Table1[[#This Row],[Issue Date]],TODAY(),"m")</f>
        <v>35</v>
      </c>
      <c r="U723" s="2">
        <f>Table1[[#This Row],[Total Payments Received]]+(Table1[[#This Row],[Loan Amount]]*'What-IF Analysis'!$B$8)-Table1[[#This Row],[Loan Amount]]</f>
        <v>-5218.3714686516614</v>
      </c>
    </row>
    <row r="724" spans="1:21" x14ac:dyDescent="0.3">
      <c r="A724" s="2" t="s">
        <v>1488</v>
      </c>
      <c r="B724" s="1">
        <v>44314</v>
      </c>
      <c r="C724" s="2" t="s">
        <v>1489</v>
      </c>
      <c r="D724" s="3" t="s">
        <v>51</v>
      </c>
      <c r="E724" s="4">
        <v>35566</v>
      </c>
      <c r="F724" s="9">
        <f>Table1[[#This Row],[Interest Rate]]/100</f>
        <v>0.21100000000000002</v>
      </c>
      <c r="G724" s="2">
        <v>21.1</v>
      </c>
      <c r="H724" s="2">
        <v>36</v>
      </c>
      <c r="I724" s="3" t="s">
        <v>79</v>
      </c>
      <c r="J724" s="3" t="s">
        <v>18</v>
      </c>
      <c r="K724" s="3" t="s">
        <v>30</v>
      </c>
      <c r="L724" s="4">
        <v>108840</v>
      </c>
      <c r="M724" s="3" t="s">
        <v>31</v>
      </c>
      <c r="N724">
        <v>0.22</v>
      </c>
      <c r="O724">
        <v>0.7</v>
      </c>
      <c r="P724" s="8">
        <f>ABS(PMT(Table1[[#This Row],[Corrected Interested Rate]]/12,Table1[[#This Row],[Term (Months)]],-Table1[[#This Row],[Loan Amount]]))</f>
        <v>1341.7782325358326</v>
      </c>
      <c r="Q724" s="8">
        <f ca="1">Table1[[#This Row],[Expected Monthly Payments]]*Table1[[#This Row],[Months on Book(age Loan)]]</f>
        <v>69772.468091863295</v>
      </c>
      <c r="R724" s="4">
        <v>8919.67</v>
      </c>
      <c r="S724" s="4">
        <v>8978.74</v>
      </c>
      <c r="T724" s="2">
        <f ca="1">DATEDIF(Table1[[#This Row],[Issue Date]],TODAY(),"m")</f>
        <v>52</v>
      </c>
      <c r="U724" s="2">
        <f>Table1[[#This Row],[Total Payments Received]]+(Table1[[#This Row],[Loan Amount]]*'What-IF Analysis'!$B$8)-Table1[[#This Row],[Loan Amount]]</f>
        <v>-17339.91083003004</v>
      </c>
    </row>
    <row r="725" spans="1:21" x14ac:dyDescent="0.3">
      <c r="A725" s="2" t="s">
        <v>1490</v>
      </c>
      <c r="B725" s="1">
        <v>45077</v>
      </c>
      <c r="C725" s="2" t="s">
        <v>1491</v>
      </c>
      <c r="D725" s="3" t="s">
        <v>16</v>
      </c>
      <c r="E725" s="4">
        <v>22675</v>
      </c>
      <c r="F725" s="9">
        <f>Table1[[#This Row],[Interest Rate]]/100</f>
        <v>0.14499999999999999</v>
      </c>
      <c r="G725" s="2">
        <v>14.5</v>
      </c>
      <c r="H725" s="2">
        <v>60</v>
      </c>
      <c r="I725" s="3" t="s">
        <v>17</v>
      </c>
      <c r="J725" s="3" t="s">
        <v>55</v>
      </c>
      <c r="K725" s="3" t="s">
        <v>45</v>
      </c>
      <c r="L725" s="4">
        <v>84200</v>
      </c>
      <c r="M725" s="3" t="s">
        <v>20</v>
      </c>
      <c r="N725">
        <v>0.22</v>
      </c>
      <c r="O725">
        <v>0.9</v>
      </c>
      <c r="P725" s="8">
        <f>ABS(PMT(Table1[[#This Row],[Corrected Interested Rate]]/12,Table1[[#This Row],[Term (Months)]],-Table1[[#This Row],[Loan Amount]]))</f>
        <v>533.50377350845679</v>
      </c>
      <c r="Q725" s="8">
        <f ca="1">Table1[[#This Row],[Expected Monthly Payments]]*Table1[[#This Row],[Months on Book(age Loan)]]</f>
        <v>14404.601884728334</v>
      </c>
      <c r="R725" s="4">
        <v>25962.880000000001</v>
      </c>
      <c r="S725" s="4">
        <v>0</v>
      </c>
      <c r="T725" s="2">
        <f ca="1">DATEDIF(Table1[[#This Row],[Issue Date]],TODAY(),"m")</f>
        <v>27</v>
      </c>
      <c r="U725" s="2">
        <f>Table1[[#This Row],[Total Payments Received]]+(Table1[[#This Row],[Loan Amount]]*'What-IF Analysis'!$B$8)-Table1[[#This Row],[Loan Amount]]</f>
        <v>9221.1605116985011</v>
      </c>
    </row>
    <row r="726" spans="1:21" x14ac:dyDescent="0.3">
      <c r="A726" s="2" t="s">
        <v>1492</v>
      </c>
      <c r="B726" s="1">
        <v>44700</v>
      </c>
      <c r="C726" s="2" t="s">
        <v>1493</v>
      </c>
      <c r="D726" s="3" t="s">
        <v>44</v>
      </c>
      <c r="E726" s="4">
        <v>6495</v>
      </c>
      <c r="F726" s="9">
        <f>Table1[[#This Row],[Interest Rate]]/100</f>
        <v>0.249</v>
      </c>
      <c r="G726" s="2">
        <v>24.9</v>
      </c>
      <c r="H726" s="2">
        <v>36</v>
      </c>
      <c r="I726" s="3" t="s">
        <v>58</v>
      </c>
      <c r="J726" s="3" t="s">
        <v>71</v>
      </c>
      <c r="K726" s="3" t="s">
        <v>35</v>
      </c>
      <c r="L726" s="4">
        <v>123063</v>
      </c>
      <c r="M726" s="3" t="s">
        <v>20</v>
      </c>
      <c r="N726">
        <v>0.21</v>
      </c>
      <c r="O726">
        <v>0.56000000000000005</v>
      </c>
      <c r="P726" s="8">
        <f>ABS(PMT(Table1[[#This Row],[Corrected Interested Rate]]/12,Table1[[#This Row],[Term (Months)]],-Table1[[#This Row],[Loan Amount]]))</f>
        <v>257.89668091749348</v>
      </c>
      <c r="Q726" s="8">
        <f ca="1">Table1[[#This Row],[Expected Monthly Payments]]*Table1[[#This Row],[Months on Book(age Loan)]]</f>
        <v>10057.970555782245</v>
      </c>
      <c r="R726" s="4">
        <v>0</v>
      </c>
      <c r="S726" s="4">
        <v>0</v>
      </c>
      <c r="T726" s="2">
        <f ca="1">DATEDIF(Table1[[#This Row],[Issue Date]],TODAY(),"m")</f>
        <v>39</v>
      </c>
      <c r="U726" s="2">
        <f>Table1[[#This Row],[Total Payments Received]]+(Table1[[#This Row],[Loan Amount]]*'What-IF Analysis'!$B$8)-Table1[[#This Row],[Loan Amount]]</f>
        <v>-4795.4781952157991</v>
      </c>
    </row>
    <row r="727" spans="1:21" x14ac:dyDescent="0.3">
      <c r="A727" s="2" t="s">
        <v>1494</v>
      </c>
      <c r="B727" s="1">
        <v>45143</v>
      </c>
      <c r="C727" s="2" t="s">
        <v>1495</v>
      </c>
      <c r="D727" s="3" t="s">
        <v>63</v>
      </c>
      <c r="E727" s="4">
        <v>14673</v>
      </c>
      <c r="F727" s="9">
        <f>Table1[[#This Row],[Interest Rate]]/100</f>
        <v>6.2E-2</v>
      </c>
      <c r="G727" s="2">
        <v>6.2</v>
      </c>
      <c r="H727" s="2">
        <v>36</v>
      </c>
      <c r="I727" s="3" t="s">
        <v>17</v>
      </c>
      <c r="J727" s="3" t="s">
        <v>71</v>
      </c>
      <c r="K727" s="3" t="s">
        <v>26</v>
      </c>
      <c r="L727" s="4">
        <v>87415</v>
      </c>
      <c r="M727" s="3" t="s">
        <v>20</v>
      </c>
      <c r="N727">
        <v>0.23</v>
      </c>
      <c r="O727">
        <v>0.67</v>
      </c>
      <c r="P727" s="8">
        <f>ABS(PMT(Table1[[#This Row],[Corrected Interested Rate]]/12,Table1[[#This Row],[Term (Months)]],-Table1[[#This Row],[Loan Amount]]))</f>
        <v>447.71196841038153</v>
      </c>
      <c r="Q727" s="8">
        <f ca="1">Table1[[#This Row],[Expected Monthly Payments]]*Table1[[#This Row],[Months on Book(age Loan)]]</f>
        <v>11192.799210259538</v>
      </c>
      <c r="R727" s="4">
        <v>15582.73</v>
      </c>
      <c r="S727" s="4">
        <v>0</v>
      </c>
      <c r="T727" s="2">
        <f ca="1">DATEDIF(Table1[[#This Row],[Issue Date]],TODAY(),"m")</f>
        <v>25</v>
      </c>
      <c r="U727" s="2">
        <f>Table1[[#This Row],[Total Payments Received]]+(Table1[[#This Row],[Loan Amount]]*'What-IF Analysis'!$B$8)-Table1[[#This Row],[Loan Amount]]</f>
        <v>4749.1577816164099</v>
      </c>
    </row>
    <row r="728" spans="1:21" x14ac:dyDescent="0.3">
      <c r="A728" s="2" t="s">
        <v>1496</v>
      </c>
      <c r="B728" s="1">
        <v>44770</v>
      </c>
      <c r="C728" s="2" t="s">
        <v>1497</v>
      </c>
      <c r="D728" s="3" t="s">
        <v>74</v>
      </c>
      <c r="E728" s="4">
        <v>12130</v>
      </c>
      <c r="F728" s="9">
        <f>Table1[[#This Row],[Interest Rate]]/100</f>
        <v>5.0999999999999997E-2</v>
      </c>
      <c r="G728" s="2">
        <v>5.0999999999999996</v>
      </c>
      <c r="H728" s="2">
        <v>36</v>
      </c>
      <c r="I728" s="3" t="s">
        <v>17</v>
      </c>
      <c r="J728" s="3" t="s">
        <v>18</v>
      </c>
      <c r="K728" s="3" t="s">
        <v>30</v>
      </c>
      <c r="L728" s="4">
        <v>48074</v>
      </c>
      <c r="M728" s="3" t="s">
        <v>20</v>
      </c>
      <c r="N728">
        <v>0.32</v>
      </c>
      <c r="O728">
        <v>0.87</v>
      </c>
      <c r="P728" s="8">
        <f>ABS(PMT(Table1[[#This Row],[Corrected Interested Rate]]/12,Table1[[#This Row],[Term (Months)]],-Table1[[#This Row],[Loan Amount]]))</f>
        <v>364.09184218618918</v>
      </c>
      <c r="Q728" s="8">
        <f ca="1">Table1[[#This Row],[Expected Monthly Payments]]*Table1[[#This Row],[Months on Book(age Loan)]]</f>
        <v>13471.398160888999</v>
      </c>
      <c r="R728" s="4">
        <v>12748.63</v>
      </c>
      <c r="S728" s="4">
        <v>0</v>
      </c>
      <c r="T728" s="2">
        <f ca="1">DATEDIF(Table1[[#This Row],[Issue Date]],TODAY(),"m")</f>
        <v>37</v>
      </c>
      <c r="U728" s="2">
        <f>Table1[[#This Row],[Total Payments Received]]+(Table1[[#This Row],[Loan Amount]]*'What-IF Analysis'!$B$8)-Table1[[#This Row],[Loan Amount]]</f>
        <v>3792.6406993121418</v>
      </c>
    </row>
    <row r="729" spans="1:21" x14ac:dyDescent="0.3">
      <c r="A729" s="2" t="s">
        <v>1498</v>
      </c>
      <c r="B729" s="1">
        <v>44390</v>
      </c>
      <c r="C729" s="2" t="s">
        <v>1499</v>
      </c>
      <c r="D729" s="3" t="s">
        <v>70</v>
      </c>
      <c r="E729" s="4">
        <v>23668</v>
      </c>
      <c r="F729" s="9">
        <f>Table1[[#This Row],[Interest Rate]]/100</f>
        <v>0.17800000000000002</v>
      </c>
      <c r="G729" s="2">
        <v>17.8</v>
      </c>
      <c r="H729" s="2">
        <v>36</v>
      </c>
      <c r="I729" s="3" t="s">
        <v>24</v>
      </c>
      <c r="J729" s="3" t="s">
        <v>18</v>
      </c>
      <c r="K729" s="3" t="s">
        <v>30</v>
      </c>
      <c r="L729" s="4">
        <v>45549</v>
      </c>
      <c r="M729" s="3" t="s">
        <v>20</v>
      </c>
      <c r="N729">
        <v>0.38</v>
      </c>
      <c r="O729">
        <v>0.94</v>
      </c>
      <c r="P729" s="8">
        <f>ABS(PMT(Table1[[#This Row],[Corrected Interested Rate]]/12,Table1[[#This Row],[Term (Months)]],-Table1[[#This Row],[Loan Amount]]))</f>
        <v>853.28216459266764</v>
      </c>
      <c r="Q729" s="8">
        <f ca="1">Table1[[#This Row],[Expected Monthly Payments]]*Table1[[#This Row],[Months on Book(age Loan)]]</f>
        <v>42664.108229633384</v>
      </c>
      <c r="R729" s="4">
        <v>6421.49</v>
      </c>
      <c r="S729" s="4">
        <v>0</v>
      </c>
      <c r="T729" s="2">
        <f ca="1">DATEDIF(Table1[[#This Row],[Issue Date]],TODAY(),"m")</f>
        <v>50</v>
      </c>
      <c r="U729" s="2">
        <f>Table1[[#This Row],[Total Payments Received]]+(Table1[[#This Row],[Loan Amount]]*'What-IF Analysis'!$B$8)-Table1[[#This Row],[Loan Amount]]</f>
        <v>-11053.394976807933</v>
      </c>
    </row>
    <row r="730" spans="1:21" x14ac:dyDescent="0.3">
      <c r="A730" s="2" t="s">
        <v>1500</v>
      </c>
      <c r="B730" s="1">
        <v>45043</v>
      </c>
      <c r="C730" s="2" t="s">
        <v>1501</v>
      </c>
      <c r="D730" s="3" t="s">
        <v>63</v>
      </c>
      <c r="E730" s="4">
        <v>16222</v>
      </c>
      <c r="F730" s="9">
        <f>Table1[[#This Row],[Interest Rate]]/100</f>
        <v>0.11</v>
      </c>
      <c r="G730" s="2">
        <v>11</v>
      </c>
      <c r="H730" s="2">
        <v>60</v>
      </c>
      <c r="I730" s="3" t="s">
        <v>17</v>
      </c>
      <c r="J730" s="3" t="s">
        <v>18</v>
      </c>
      <c r="K730" s="3" t="s">
        <v>30</v>
      </c>
      <c r="L730" s="4">
        <v>59963</v>
      </c>
      <c r="M730" s="3" t="s">
        <v>20</v>
      </c>
      <c r="N730">
        <v>0.37</v>
      </c>
      <c r="O730">
        <v>0.7</v>
      </c>
      <c r="P730" s="8">
        <f>ABS(PMT(Table1[[#This Row],[Corrected Interested Rate]]/12,Table1[[#This Row],[Term (Months)]],-Table1[[#This Row],[Loan Amount]]))</f>
        <v>352.70558708441979</v>
      </c>
      <c r="Q730" s="8">
        <f ca="1">Table1[[#This Row],[Expected Monthly Payments]]*Table1[[#This Row],[Months on Book(age Loan)]]</f>
        <v>9875.7564383637546</v>
      </c>
      <c r="R730" s="4">
        <v>18006.419999999998</v>
      </c>
      <c r="S730" s="4">
        <v>0</v>
      </c>
      <c r="T730" s="2">
        <f ca="1">DATEDIF(Table1[[#This Row],[Issue Date]],TODAY(),"m")</f>
        <v>28</v>
      </c>
      <c r="U730" s="2">
        <f>Table1[[#This Row],[Total Payments Received]]+(Table1[[#This Row],[Loan Amount]]*'What-IF Analysis'!$B$8)-Table1[[#This Row],[Loan Amount]]</f>
        <v>6029.1686862523929</v>
      </c>
    </row>
    <row r="731" spans="1:21" x14ac:dyDescent="0.3">
      <c r="A731" s="2" t="s">
        <v>1502</v>
      </c>
      <c r="B731" s="1">
        <v>44911</v>
      </c>
      <c r="C731" s="2" t="s">
        <v>1503</v>
      </c>
      <c r="D731" s="3" t="s">
        <v>38</v>
      </c>
      <c r="E731" s="4">
        <v>24669</v>
      </c>
      <c r="F731" s="9">
        <f>Table1[[#This Row],[Interest Rate]]/100</f>
        <v>9.8000000000000004E-2</v>
      </c>
      <c r="G731" s="2">
        <v>9.8000000000000007</v>
      </c>
      <c r="H731" s="2">
        <v>60</v>
      </c>
      <c r="I731" s="3" t="s">
        <v>17</v>
      </c>
      <c r="J731" s="3" t="s">
        <v>18</v>
      </c>
      <c r="K731" s="3" t="s">
        <v>19</v>
      </c>
      <c r="L731" s="4">
        <v>121456</v>
      </c>
      <c r="M731" s="3" t="s">
        <v>31</v>
      </c>
      <c r="N731">
        <v>0.42</v>
      </c>
      <c r="O731">
        <v>0.73</v>
      </c>
      <c r="P731" s="8">
        <f>ABS(PMT(Table1[[#This Row],[Corrected Interested Rate]]/12,Table1[[#This Row],[Term (Months)]],-Table1[[#This Row],[Loan Amount]]))</f>
        <v>521.71901679251619</v>
      </c>
      <c r="Q731" s="8">
        <f ca="1">Table1[[#This Row],[Expected Monthly Payments]]*Table1[[#This Row],[Months on Book(age Loan)]]</f>
        <v>17216.727554153033</v>
      </c>
      <c r="R731" s="4">
        <v>27086.560000000001</v>
      </c>
      <c r="S731" s="4">
        <v>0</v>
      </c>
      <c r="T731" s="2">
        <f ca="1">DATEDIF(Table1[[#This Row],[Issue Date]],TODAY(),"m")</f>
        <v>33</v>
      </c>
      <c r="U731" s="2">
        <f>Table1[[#This Row],[Total Payments Received]]+(Table1[[#This Row],[Loan Amount]]*'What-IF Analysis'!$B$8)-Table1[[#This Row],[Loan Amount]]</f>
        <v>8872.6028640833683</v>
      </c>
    </row>
    <row r="732" spans="1:21" x14ac:dyDescent="0.3">
      <c r="A732" s="2" t="s">
        <v>1504</v>
      </c>
      <c r="B732" s="1">
        <v>45246</v>
      </c>
      <c r="C732" s="2" t="s">
        <v>1505</v>
      </c>
      <c r="D732" s="3" t="s">
        <v>51</v>
      </c>
      <c r="E732" s="4">
        <v>35068</v>
      </c>
      <c r="F732" s="9">
        <f>Table1[[#This Row],[Interest Rate]]/100</f>
        <v>0.11199999999999999</v>
      </c>
      <c r="G732" s="2">
        <v>11.2</v>
      </c>
      <c r="H732" s="2">
        <v>36</v>
      </c>
      <c r="I732" s="3" t="s">
        <v>17</v>
      </c>
      <c r="J732" s="3" t="s">
        <v>82</v>
      </c>
      <c r="K732" s="3" t="s">
        <v>35</v>
      </c>
      <c r="L732" s="4">
        <v>126362</v>
      </c>
      <c r="M732" s="3" t="s">
        <v>27</v>
      </c>
      <c r="N732">
        <v>0.45</v>
      </c>
      <c r="O732">
        <v>0.76</v>
      </c>
      <c r="P732" s="8">
        <f>ABS(PMT(Table1[[#This Row],[Corrected Interested Rate]]/12,Table1[[#This Row],[Term (Months)]],-Table1[[#This Row],[Loan Amount]]))</f>
        <v>1151.4055654939752</v>
      </c>
      <c r="Q732" s="8">
        <f ca="1">Table1[[#This Row],[Expected Monthly Payments]]*Table1[[#This Row],[Months on Book(age Loan)]]</f>
        <v>25330.922440867456</v>
      </c>
      <c r="R732" s="4">
        <v>38995.620000000003</v>
      </c>
      <c r="S732" s="4">
        <v>0</v>
      </c>
      <c r="T732" s="2">
        <f ca="1">DATEDIF(Table1[[#This Row],[Issue Date]],TODAY(),"m")</f>
        <v>22</v>
      </c>
      <c r="U732" s="2">
        <f>Table1[[#This Row],[Total Payments Received]]+(Table1[[#This Row],[Loan Amount]]*'What-IF Analysis'!$B$8)-Table1[[#This Row],[Loan Amount]]</f>
        <v>13103.729414961104</v>
      </c>
    </row>
    <row r="733" spans="1:21" x14ac:dyDescent="0.3">
      <c r="A733" s="2" t="s">
        <v>1506</v>
      </c>
      <c r="B733" s="1">
        <v>44369</v>
      </c>
      <c r="C733" s="2" t="s">
        <v>1507</v>
      </c>
      <c r="D733" s="3" t="s">
        <v>51</v>
      </c>
      <c r="E733" s="4">
        <v>24253</v>
      </c>
      <c r="F733" s="9">
        <f>Table1[[#This Row],[Interest Rate]]/100</f>
        <v>0.10099999999999999</v>
      </c>
      <c r="G733" s="2">
        <v>10.1</v>
      </c>
      <c r="H733" s="2">
        <v>60</v>
      </c>
      <c r="I733" s="3" t="s">
        <v>17</v>
      </c>
      <c r="J733" s="3" t="s">
        <v>18</v>
      </c>
      <c r="K733" s="3" t="s">
        <v>26</v>
      </c>
      <c r="L733" s="4">
        <v>131607</v>
      </c>
      <c r="M733" s="3" t="s">
        <v>27</v>
      </c>
      <c r="N733">
        <v>0.43</v>
      </c>
      <c r="O733">
        <v>0.92</v>
      </c>
      <c r="P733" s="8">
        <f>ABS(PMT(Table1[[#This Row],[Corrected Interested Rate]]/12,Table1[[#This Row],[Term (Months)]],-Table1[[#This Row],[Loan Amount]]))</f>
        <v>516.49873288473054</v>
      </c>
      <c r="Q733" s="8">
        <f ca="1">Table1[[#This Row],[Expected Monthly Payments]]*Table1[[#This Row],[Months on Book(age Loan)]]</f>
        <v>25824.936644236528</v>
      </c>
      <c r="R733" s="4">
        <v>26702.55</v>
      </c>
      <c r="S733" s="4">
        <v>0</v>
      </c>
      <c r="T733" s="2">
        <f ca="1">DATEDIF(Table1[[#This Row],[Issue Date]],TODAY(),"m")</f>
        <v>50</v>
      </c>
      <c r="U733" s="2">
        <f>Table1[[#This Row],[Total Payments Received]]+(Table1[[#This Row],[Loan Amount]]*'What-IF Analysis'!$B$8)-Table1[[#This Row],[Loan Amount]]</f>
        <v>8795.7397354012646</v>
      </c>
    </row>
    <row r="734" spans="1:21" x14ac:dyDescent="0.3">
      <c r="A734" s="2" t="s">
        <v>1508</v>
      </c>
      <c r="B734" s="1">
        <v>44522</v>
      </c>
      <c r="C734" s="2" t="s">
        <v>1509</v>
      </c>
      <c r="D734" s="3" t="s">
        <v>51</v>
      </c>
      <c r="E734" s="4">
        <v>10435</v>
      </c>
      <c r="F734" s="9">
        <f>Table1[[#This Row],[Interest Rate]]/100</f>
        <v>5.5999999999999994E-2</v>
      </c>
      <c r="G734" s="2">
        <v>5.6</v>
      </c>
      <c r="H734" s="2">
        <v>36</v>
      </c>
      <c r="I734" s="3" t="s">
        <v>24</v>
      </c>
      <c r="J734" s="3" t="s">
        <v>25</v>
      </c>
      <c r="K734" s="3" t="s">
        <v>45</v>
      </c>
      <c r="L734" s="4">
        <v>82265</v>
      </c>
      <c r="M734" s="3" t="s">
        <v>31</v>
      </c>
      <c r="N734">
        <v>0.11</v>
      </c>
      <c r="O734">
        <v>0.89</v>
      </c>
      <c r="P734" s="8">
        <f>ABS(PMT(Table1[[#This Row],[Corrected Interested Rate]]/12,Table1[[#This Row],[Term (Months)]],-Table1[[#This Row],[Loan Amount]]))</f>
        <v>315.56511147275376</v>
      </c>
      <c r="Q734" s="8">
        <f ca="1">Table1[[#This Row],[Expected Monthly Payments]]*Table1[[#This Row],[Months on Book(age Loan)]]</f>
        <v>14200.430016273918</v>
      </c>
      <c r="R734" s="4">
        <v>1328.43</v>
      </c>
      <c r="S734" s="4">
        <v>0</v>
      </c>
      <c r="T734" s="2">
        <f ca="1">DATEDIF(Table1[[#This Row],[Issue Date]],TODAY(),"m")</f>
        <v>45</v>
      </c>
      <c r="U734" s="2">
        <f>Table1[[#This Row],[Total Payments Received]]+(Table1[[#This Row],[Loan Amount]]*'What-IF Analysis'!$B$8)-Table1[[#This Row],[Loan Amount]]</f>
        <v>-6376.0834668324651</v>
      </c>
    </row>
    <row r="735" spans="1:21" x14ac:dyDescent="0.3">
      <c r="A735" s="2" t="s">
        <v>1510</v>
      </c>
      <c r="B735" s="1">
        <v>45032</v>
      </c>
      <c r="C735" s="2" t="s">
        <v>1511</v>
      </c>
      <c r="D735" s="3" t="s">
        <v>23</v>
      </c>
      <c r="E735" s="4">
        <v>29552</v>
      </c>
      <c r="F735" s="9">
        <f>Table1[[#This Row],[Interest Rate]]/100</f>
        <v>0.24399999999999999</v>
      </c>
      <c r="G735" s="2">
        <v>24.4</v>
      </c>
      <c r="H735" s="2">
        <v>36</v>
      </c>
      <c r="I735" s="3" t="s">
        <v>24</v>
      </c>
      <c r="J735" s="3" t="s">
        <v>82</v>
      </c>
      <c r="K735" s="3" t="s">
        <v>45</v>
      </c>
      <c r="L735" s="4">
        <v>46061</v>
      </c>
      <c r="M735" s="3" t="s">
        <v>27</v>
      </c>
      <c r="N735">
        <v>0.39</v>
      </c>
      <c r="O735">
        <v>0.57999999999999996</v>
      </c>
      <c r="P735" s="8">
        <f>ABS(PMT(Table1[[#This Row],[Corrected Interested Rate]]/12,Table1[[#This Row],[Term (Months)]],-Table1[[#This Row],[Loan Amount]]))</f>
        <v>1165.6249146956641</v>
      </c>
      <c r="Q735" s="8">
        <f ca="1">Table1[[#This Row],[Expected Monthly Payments]]*Table1[[#This Row],[Months on Book(age Loan)]]</f>
        <v>33803.122526174258</v>
      </c>
      <c r="R735" s="4">
        <v>5184.05</v>
      </c>
      <c r="S735" s="4">
        <v>0</v>
      </c>
      <c r="T735" s="2">
        <f ca="1">DATEDIF(Table1[[#This Row],[Issue Date]],TODAY(),"m")</f>
        <v>29</v>
      </c>
      <c r="U735" s="2">
        <f>Table1[[#This Row],[Total Payments Received]]+(Table1[[#This Row],[Loan Amount]]*'What-IF Analysis'!$B$8)-Table1[[#This Row],[Loan Amount]]</f>
        <v>-16635.191204775565</v>
      </c>
    </row>
    <row r="736" spans="1:21" x14ac:dyDescent="0.3">
      <c r="A736" s="2" t="s">
        <v>1512</v>
      </c>
      <c r="B736" s="1">
        <v>44920</v>
      </c>
      <c r="C736" s="2" t="s">
        <v>1513</v>
      </c>
      <c r="D736" s="3" t="s">
        <v>23</v>
      </c>
      <c r="E736" s="4">
        <v>38384</v>
      </c>
      <c r="F736" s="9">
        <f>Table1[[#This Row],[Interest Rate]]/100</f>
        <v>9.4E-2</v>
      </c>
      <c r="G736" s="2">
        <v>9.4</v>
      </c>
      <c r="H736" s="2">
        <v>60</v>
      </c>
      <c r="I736" s="3" t="s">
        <v>24</v>
      </c>
      <c r="J736" s="3" t="s">
        <v>18</v>
      </c>
      <c r="K736" s="3" t="s">
        <v>35</v>
      </c>
      <c r="L736" s="4">
        <v>88226</v>
      </c>
      <c r="M736" s="3" t="s">
        <v>20</v>
      </c>
      <c r="N736">
        <v>0.18</v>
      </c>
      <c r="O736">
        <v>0.7</v>
      </c>
      <c r="P736" s="8">
        <f>ABS(PMT(Table1[[#This Row],[Corrected Interested Rate]]/12,Table1[[#This Row],[Term (Months)]],-Table1[[#This Row],[Loan Amount]]))</f>
        <v>804.26094035624089</v>
      </c>
      <c r="Q736" s="8">
        <f ca="1">Table1[[#This Row],[Expected Monthly Payments]]*Table1[[#This Row],[Months on Book(age Loan)]]</f>
        <v>25736.350091399709</v>
      </c>
      <c r="R736" s="4">
        <v>4663.03</v>
      </c>
      <c r="S736" s="4">
        <v>0</v>
      </c>
      <c r="T736" s="2">
        <f ca="1">DATEDIF(Table1[[#This Row],[Issue Date]],TODAY(),"m")</f>
        <v>32</v>
      </c>
      <c r="U736" s="2">
        <f>Table1[[#This Row],[Total Payments Received]]+(Table1[[#This Row],[Loan Amount]]*'What-IF Analysis'!$B$8)-Table1[[#This Row],[Loan Amount]]</f>
        <v>-23677.175549678712</v>
      </c>
    </row>
    <row r="737" spans="1:21" x14ac:dyDescent="0.3">
      <c r="A737" s="2" t="s">
        <v>1514</v>
      </c>
      <c r="B737" s="1">
        <v>44421</v>
      </c>
      <c r="C737" s="2" t="s">
        <v>1515</v>
      </c>
      <c r="D737" s="3" t="s">
        <v>54</v>
      </c>
      <c r="E737" s="4">
        <v>17393</v>
      </c>
      <c r="F737" s="9">
        <f>Table1[[#This Row],[Interest Rate]]/100</f>
        <v>0.19699999999999998</v>
      </c>
      <c r="G737" s="2">
        <v>19.7</v>
      </c>
      <c r="H737" s="2">
        <v>60</v>
      </c>
      <c r="I737" s="3" t="s">
        <v>24</v>
      </c>
      <c r="J737" s="3" t="s">
        <v>55</v>
      </c>
      <c r="K737" s="3" t="s">
        <v>30</v>
      </c>
      <c r="L737" s="4">
        <v>58810</v>
      </c>
      <c r="M737" s="3" t="s">
        <v>20</v>
      </c>
      <c r="N737">
        <v>0.15</v>
      </c>
      <c r="O737">
        <v>0.71</v>
      </c>
      <c r="P737" s="8">
        <f>ABS(PMT(Table1[[#This Row],[Corrected Interested Rate]]/12,Table1[[#This Row],[Term (Months)]],-Table1[[#This Row],[Loan Amount]]))</f>
        <v>457.90961332090922</v>
      </c>
      <c r="Q737" s="8">
        <f ca="1">Table1[[#This Row],[Expected Monthly Payments]]*Table1[[#This Row],[Months on Book(age Loan)]]</f>
        <v>22437.57105272455</v>
      </c>
      <c r="R737" s="4">
        <v>2401.1</v>
      </c>
      <c r="S737" s="4">
        <v>0</v>
      </c>
      <c r="T737" s="2">
        <f ca="1">DATEDIF(Table1[[#This Row],[Issue Date]],TODAY(),"m")</f>
        <v>49</v>
      </c>
      <c r="U737" s="2">
        <f>Table1[[#This Row],[Total Payments Received]]+(Table1[[#This Row],[Loan Amount]]*'What-IF Analysis'!$B$8)-Table1[[#This Row],[Loan Amount]]</f>
        <v>-10440.740223154487</v>
      </c>
    </row>
    <row r="738" spans="1:21" x14ac:dyDescent="0.3">
      <c r="A738" s="2" t="s">
        <v>1516</v>
      </c>
      <c r="B738" s="1">
        <v>44728</v>
      </c>
      <c r="C738" s="2" t="s">
        <v>1517</v>
      </c>
      <c r="D738" s="3" t="s">
        <v>48</v>
      </c>
      <c r="E738" s="4">
        <v>11617</v>
      </c>
      <c r="F738" s="9">
        <f>Table1[[#This Row],[Interest Rate]]/100</f>
        <v>0.20300000000000001</v>
      </c>
      <c r="G738" s="2">
        <v>20.3</v>
      </c>
      <c r="H738" s="2">
        <v>36</v>
      </c>
      <c r="I738" s="3" t="s">
        <v>24</v>
      </c>
      <c r="J738" s="3" t="s">
        <v>39</v>
      </c>
      <c r="K738" s="3" t="s">
        <v>30</v>
      </c>
      <c r="L738" s="4">
        <v>90006</v>
      </c>
      <c r="M738" s="3" t="s">
        <v>27</v>
      </c>
      <c r="N738">
        <v>0.36</v>
      </c>
      <c r="O738">
        <v>0.86</v>
      </c>
      <c r="P738" s="8">
        <f>ABS(PMT(Table1[[#This Row],[Corrected Interested Rate]]/12,Table1[[#This Row],[Term (Months)]],-Table1[[#This Row],[Loan Amount]]))</f>
        <v>433.5071481560372</v>
      </c>
      <c r="Q738" s="8">
        <f ca="1">Table1[[#This Row],[Expected Monthly Payments]]*Table1[[#This Row],[Months on Book(age Loan)]]</f>
        <v>16906.778778085452</v>
      </c>
      <c r="R738" s="4">
        <v>5667.24</v>
      </c>
      <c r="S738" s="4">
        <v>0</v>
      </c>
      <c r="T738" s="2">
        <f ca="1">DATEDIF(Table1[[#This Row],[Issue Date]],TODAY(),"m")</f>
        <v>39</v>
      </c>
      <c r="U738" s="2">
        <f>Table1[[#This Row],[Total Payments Received]]+(Table1[[#This Row],[Loan Amount]]*'What-IF Analysis'!$B$8)-Table1[[#This Row],[Loan Amount]]</f>
        <v>-2909.9840483174648</v>
      </c>
    </row>
    <row r="739" spans="1:21" x14ac:dyDescent="0.3">
      <c r="A739" s="2" t="s">
        <v>1518</v>
      </c>
      <c r="B739" s="1">
        <v>44309</v>
      </c>
      <c r="C739" s="2" t="s">
        <v>1519</v>
      </c>
      <c r="D739" s="3" t="s">
        <v>70</v>
      </c>
      <c r="E739" s="4">
        <v>39520</v>
      </c>
      <c r="F739" s="9">
        <f>Table1[[#This Row],[Interest Rate]]/100</f>
        <v>0.23600000000000002</v>
      </c>
      <c r="G739" s="2">
        <v>23.6</v>
      </c>
      <c r="H739" s="2">
        <v>36</v>
      </c>
      <c r="I739" s="3" t="s">
        <v>17</v>
      </c>
      <c r="J739" s="3" t="s">
        <v>82</v>
      </c>
      <c r="K739" s="3" t="s">
        <v>30</v>
      </c>
      <c r="L739" s="4">
        <v>143502</v>
      </c>
      <c r="M739" s="3" t="s">
        <v>20</v>
      </c>
      <c r="N739">
        <v>0.23</v>
      </c>
      <c r="O739">
        <v>0.77</v>
      </c>
      <c r="P739" s="8">
        <f>ABS(PMT(Table1[[#This Row],[Corrected Interested Rate]]/12,Table1[[#This Row],[Term (Months)]],-Table1[[#This Row],[Loan Amount]]))</f>
        <v>1542.1944119981999</v>
      </c>
      <c r="Q739" s="8">
        <f ca="1">Table1[[#This Row],[Expected Monthly Payments]]*Table1[[#This Row],[Months on Book(age Loan)]]</f>
        <v>80194.109423906397</v>
      </c>
      <c r="R739" s="4">
        <v>48846.720000000001</v>
      </c>
      <c r="S739" s="4">
        <v>0</v>
      </c>
      <c r="T739" s="2">
        <f ca="1">DATEDIF(Table1[[#This Row],[Issue Date]],TODAY(),"m")</f>
        <v>52</v>
      </c>
      <c r="U739" s="2">
        <f>Table1[[#This Row],[Total Payments Received]]+(Table1[[#This Row],[Loan Amount]]*'What-IF Analysis'!$B$8)-Table1[[#This Row],[Loan Amount]]</f>
        <v>19667.767224799332</v>
      </c>
    </row>
    <row r="740" spans="1:21" x14ac:dyDescent="0.3">
      <c r="A740" s="2" t="s">
        <v>1520</v>
      </c>
      <c r="B740" s="1">
        <v>44336</v>
      </c>
      <c r="C740" s="2" t="s">
        <v>1521</v>
      </c>
      <c r="D740" s="3" t="s">
        <v>44</v>
      </c>
      <c r="E740" s="4">
        <v>10852</v>
      </c>
      <c r="F740" s="9">
        <f>Table1[[#This Row],[Interest Rate]]/100</f>
        <v>5.5999999999999994E-2</v>
      </c>
      <c r="G740" s="2">
        <v>5.6</v>
      </c>
      <c r="H740" s="2">
        <v>60</v>
      </c>
      <c r="I740" s="3" t="s">
        <v>17</v>
      </c>
      <c r="J740" s="3" t="s">
        <v>71</v>
      </c>
      <c r="K740" s="3" t="s">
        <v>30</v>
      </c>
      <c r="L740" s="4">
        <v>52800</v>
      </c>
      <c r="M740" s="3" t="s">
        <v>20</v>
      </c>
      <c r="N740">
        <v>0.12</v>
      </c>
      <c r="O740">
        <v>0.79</v>
      </c>
      <c r="P740" s="8">
        <f>ABS(PMT(Table1[[#This Row],[Corrected Interested Rate]]/12,Table1[[#This Row],[Term (Months)]],-Table1[[#This Row],[Loan Amount]]))</f>
        <v>207.78707785917749</v>
      </c>
      <c r="Q740" s="8">
        <f ca="1">Table1[[#This Row],[Expected Monthly Payments]]*Table1[[#This Row],[Months on Book(age Loan)]]</f>
        <v>10597.140970818053</v>
      </c>
      <c r="R740" s="4">
        <v>11459.71</v>
      </c>
      <c r="S740" s="4">
        <v>0</v>
      </c>
      <c r="T740" s="2">
        <f ca="1">DATEDIF(Table1[[#This Row],[Issue Date]],TODAY(),"m")</f>
        <v>51</v>
      </c>
      <c r="U740" s="2">
        <f>Table1[[#This Row],[Total Payments Received]]+(Table1[[#This Row],[Loan Amount]]*'What-IF Analysis'!$B$8)-Table1[[#This Row],[Loan Amount]]</f>
        <v>3447.3113280243488</v>
      </c>
    </row>
    <row r="741" spans="1:21" x14ac:dyDescent="0.3">
      <c r="A741" s="2" t="s">
        <v>1522</v>
      </c>
      <c r="B741" s="1">
        <v>44755</v>
      </c>
      <c r="C741" s="2" t="s">
        <v>1523</v>
      </c>
      <c r="D741" s="3" t="s">
        <v>16</v>
      </c>
      <c r="E741" s="4">
        <v>32401</v>
      </c>
      <c r="F741" s="9">
        <f>Table1[[#This Row],[Interest Rate]]/100</f>
        <v>0.22399999999999998</v>
      </c>
      <c r="G741" s="2">
        <v>22.4</v>
      </c>
      <c r="H741" s="2">
        <v>36</v>
      </c>
      <c r="I741" s="3" t="s">
        <v>58</v>
      </c>
      <c r="J741" s="3" t="s">
        <v>25</v>
      </c>
      <c r="K741" s="3" t="s">
        <v>30</v>
      </c>
      <c r="L741" s="4">
        <v>146192</v>
      </c>
      <c r="M741" s="3" t="s">
        <v>27</v>
      </c>
      <c r="N741">
        <v>0.16</v>
      </c>
      <c r="O741">
        <v>0.95</v>
      </c>
      <c r="P741" s="8">
        <f>ABS(PMT(Table1[[#This Row],[Corrected Interested Rate]]/12,Table1[[#This Row],[Term (Months)]],-Table1[[#This Row],[Loan Amount]]))</f>
        <v>1244.1237392103812</v>
      </c>
      <c r="Q741" s="8">
        <f ca="1">Table1[[#This Row],[Expected Monthly Payments]]*Table1[[#This Row],[Months on Book(age Loan)]]</f>
        <v>47276.702089994491</v>
      </c>
      <c r="R741" s="4">
        <v>0</v>
      </c>
      <c r="S741" s="4">
        <v>0</v>
      </c>
      <c r="T741" s="2">
        <f ca="1">DATEDIF(Table1[[#This Row],[Issue Date]],TODAY(),"m")</f>
        <v>38</v>
      </c>
      <c r="U741" s="2">
        <f>Table1[[#This Row],[Total Payments Received]]+(Table1[[#This Row],[Loan Amount]]*'What-IF Analysis'!$B$8)-Table1[[#This Row],[Loan Amount]]</f>
        <v>-23922.754273008024</v>
      </c>
    </row>
    <row r="742" spans="1:21" x14ac:dyDescent="0.3">
      <c r="A742" s="2" t="s">
        <v>1524</v>
      </c>
      <c r="B742" s="1">
        <v>44197</v>
      </c>
      <c r="C742" s="2" t="s">
        <v>1525</v>
      </c>
      <c r="D742" s="3" t="s">
        <v>63</v>
      </c>
      <c r="E742" s="4">
        <v>7295</v>
      </c>
      <c r="F742" s="9">
        <f>Table1[[#This Row],[Interest Rate]]/100</f>
        <v>0.155</v>
      </c>
      <c r="G742" s="2">
        <v>15.5</v>
      </c>
      <c r="H742" s="2">
        <v>60</v>
      </c>
      <c r="I742" s="3" t="s">
        <v>17</v>
      </c>
      <c r="J742" s="3" t="s">
        <v>82</v>
      </c>
      <c r="K742" s="3" t="s">
        <v>35</v>
      </c>
      <c r="L742" s="4">
        <v>138959</v>
      </c>
      <c r="M742" s="3" t="s">
        <v>31</v>
      </c>
      <c r="N742">
        <v>0.1</v>
      </c>
      <c r="O742">
        <v>0.53</v>
      </c>
      <c r="P742" s="8">
        <f>ABS(PMT(Table1[[#This Row],[Corrected Interested Rate]]/12,Table1[[#This Row],[Term (Months)]],-Table1[[#This Row],[Loan Amount]]))</f>
        <v>175.46802892647023</v>
      </c>
      <c r="Q742" s="8">
        <f ca="1">Table1[[#This Row],[Expected Monthly Payments]]*Table1[[#This Row],[Months on Book(age Loan)]]</f>
        <v>9826.2096198823328</v>
      </c>
      <c r="R742" s="4">
        <v>8425.7199999999993</v>
      </c>
      <c r="S742" s="4">
        <v>0</v>
      </c>
      <c r="T742" s="2">
        <f ca="1">DATEDIF(Table1[[#This Row],[Issue Date]],TODAY(),"m")</f>
        <v>56</v>
      </c>
      <c r="U742" s="2">
        <f>Table1[[#This Row],[Total Payments Received]]+(Table1[[#This Row],[Loan Amount]]*'What-IF Analysis'!$B$8)-Table1[[#This Row],[Loan Amount]]</f>
        <v>3039.5747445574671</v>
      </c>
    </row>
    <row r="743" spans="1:21" x14ac:dyDescent="0.3">
      <c r="A743" s="2" t="s">
        <v>1526</v>
      </c>
      <c r="B743" s="1">
        <v>44286</v>
      </c>
      <c r="C743" s="2" t="s">
        <v>1527</v>
      </c>
      <c r="D743" s="3" t="s">
        <v>48</v>
      </c>
      <c r="E743" s="4">
        <v>36993</v>
      </c>
      <c r="F743" s="9">
        <f>Table1[[#This Row],[Interest Rate]]/100</f>
        <v>0.17699999999999999</v>
      </c>
      <c r="G743" s="2">
        <v>17.7</v>
      </c>
      <c r="H743" s="2">
        <v>36</v>
      </c>
      <c r="I743" s="3" t="s">
        <v>24</v>
      </c>
      <c r="J743" s="3" t="s">
        <v>55</v>
      </c>
      <c r="K743" s="3" t="s">
        <v>19</v>
      </c>
      <c r="L743" s="4">
        <v>137228</v>
      </c>
      <c r="M743" s="3" t="s">
        <v>27</v>
      </c>
      <c r="N743">
        <v>0.46</v>
      </c>
      <c r="O743">
        <v>0.6</v>
      </c>
      <c r="P743" s="8">
        <f>ABS(PMT(Table1[[#This Row],[Corrected Interested Rate]]/12,Table1[[#This Row],[Term (Months)]],-Table1[[#This Row],[Loan Amount]]))</f>
        <v>1331.8249053428374</v>
      </c>
      <c r="Q743" s="8">
        <f ca="1">Table1[[#This Row],[Expected Monthly Payments]]*Table1[[#This Row],[Months on Book(age Loan)]]</f>
        <v>70586.719983170377</v>
      </c>
      <c r="R743" s="4">
        <v>4398.51</v>
      </c>
      <c r="S743" s="4">
        <v>0</v>
      </c>
      <c r="T743" s="2">
        <f ca="1">DATEDIF(Table1[[#This Row],[Issue Date]],TODAY(),"m")</f>
        <v>53</v>
      </c>
      <c r="U743" s="2">
        <f>Table1[[#This Row],[Total Payments Received]]+(Table1[[#This Row],[Loan Amount]]*'What-IF Analysis'!$B$8)-Table1[[#This Row],[Loan Amount]]</f>
        <v>-22914.673198709475</v>
      </c>
    </row>
    <row r="744" spans="1:21" x14ac:dyDescent="0.3">
      <c r="A744" s="2" t="s">
        <v>1528</v>
      </c>
      <c r="B744" s="1">
        <v>44850</v>
      </c>
      <c r="C744" s="2" t="s">
        <v>1529</v>
      </c>
      <c r="D744" s="3" t="s">
        <v>16</v>
      </c>
      <c r="E744" s="4">
        <v>35084</v>
      </c>
      <c r="F744" s="9">
        <f>Table1[[#This Row],[Interest Rate]]/100</f>
        <v>0.17899999999999999</v>
      </c>
      <c r="G744" s="2">
        <v>17.899999999999999</v>
      </c>
      <c r="H744" s="2">
        <v>36</v>
      </c>
      <c r="I744" s="3" t="s">
        <v>17</v>
      </c>
      <c r="J744" s="3" t="s">
        <v>34</v>
      </c>
      <c r="K744" s="3" t="s">
        <v>26</v>
      </c>
      <c r="L744" s="4">
        <v>105476</v>
      </c>
      <c r="M744" s="3" t="s">
        <v>27</v>
      </c>
      <c r="N744">
        <v>0.11</v>
      </c>
      <c r="O744">
        <v>0.68</v>
      </c>
      <c r="P744" s="8">
        <f>ABS(PMT(Table1[[#This Row],[Corrected Interested Rate]]/12,Table1[[#This Row],[Term (Months)]],-Table1[[#This Row],[Loan Amount]]))</f>
        <v>1266.6113533017915</v>
      </c>
      <c r="Q744" s="8">
        <f ca="1">Table1[[#This Row],[Expected Monthly Payments]]*Table1[[#This Row],[Months on Book(age Loan)]]</f>
        <v>44331.397365562705</v>
      </c>
      <c r="R744" s="4">
        <v>41364.04</v>
      </c>
      <c r="S744" s="4">
        <v>0</v>
      </c>
      <c r="T744" s="2">
        <f ca="1">DATEDIF(Table1[[#This Row],[Issue Date]],TODAY(),"m")</f>
        <v>35</v>
      </c>
      <c r="U744" s="2">
        <f>Table1[[#This Row],[Total Payments Received]]+(Table1[[#This Row],[Loan Amount]]*'What-IF Analysis'!$B$8)-Table1[[#This Row],[Loan Amount]]</f>
        <v>15460.336073756567</v>
      </c>
    </row>
    <row r="745" spans="1:21" x14ac:dyDescent="0.3">
      <c r="A745" s="2" t="s">
        <v>1530</v>
      </c>
      <c r="B745" s="1">
        <v>44516</v>
      </c>
      <c r="C745" s="2" t="s">
        <v>1531</v>
      </c>
      <c r="D745" s="3" t="s">
        <v>44</v>
      </c>
      <c r="E745" s="4">
        <v>37451</v>
      </c>
      <c r="F745" s="9">
        <f>Table1[[#This Row],[Interest Rate]]/100</f>
        <v>0.214</v>
      </c>
      <c r="G745" s="2">
        <v>21.4</v>
      </c>
      <c r="H745" s="2">
        <v>60</v>
      </c>
      <c r="I745" s="3" t="s">
        <v>24</v>
      </c>
      <c r="J745" s="3" t="s">
        <v>71</v>
      </c>
      <c r="K745" s="3" t="s">
        <v>30</v>
      </c>
      <c r="L745" s="4">
        <v>99460</v>
      </c>
      <c r="M745" s="3" t="s">
        <v>27</v>
      </c>
      <c r="N745">
        <v>0.18</v>
      </c>
      <c r="O745">
        <v>0.66</v>
      </c>
      <c r="P745" s="8">
        <f>ABS(PMT(Table1[[#This Row],[Corrected Interested Rate]]/12,Table1[[#This Row],[Term (Months)]],-Table1[[#This Row],[Loan Amount]]))</f>
        <v>1021.6204135956433</v>
      </c>
      <c r="Q745" s="8">
        <f ca="1">Table1[[#This Row],[Expected Monthly Payments]]*Table1[[#This Row],[Months on Book(age Loan)]]</f>
        <v>46994.539025399594</v>
      </c>
      <c r="R745" s="4">
        <v>6410.55</v>
      </c>
      <c r="S745" s="4">
        <v>0</v>
      </c>
      <c r="T745" s="2">
        <f ca="1">DATEDIF(Table1[[#This Row],[Issue Date]],TODAY(),"m")</f>
        <v>46</v>
      </c>
      <c r="U745" s="2">
        <f>Table1[[#This Row],[Total Payments Received]]+(Table1[[#This Row],[Loan Amount]]*'What-IF Analysis'!$B$8)-Table1[[#This Row],[Loan Amount]]</f>
        <v>-21240.790090689283</v>
      </c>
    </row>
    <row r="746" spans="1:21" x14ac:dyDescent="0.3">
      <c r="A746" s="2" t="s">
        <v>1532</v>
      </c>
      <c r="B746" s="1">
        <v>44335</v>
      </c>
      <c r="C746" s="2" t="s">
        <v>1533</v>
      </c>
      <c r="D746" s="3" t="s">
        <v>48</v>
      </c>
      <c r="E746" s="4">
        <v>8227</v>
      </c>
      <c r="F746" s="9">
        <f>Table1[[#This Row],[Interest Rate]]/100</f>
        <v>0.11699999999999999</v>
      </c>
      <c r="G746" s="2">
        <v>11.7</v>
      </c>
      <c r="H746" s="2">
        <v>60</v>
      </c>
      <c r="I746" s="3" t="s">
        <v>24</v>
      </c>
      <c r="J746" s="3" t="s">
        <v>71</v>
      </c>
      <c r="K746" s="3" t="s">
        <v>19</v>
      </c>
      <c r="L746" s="4">
        <v>87767</v>
      </c>
      <c r="M746" s="3" t="s">
        <v>27</v>
      </c>
      <c r="N746">
        <v>0.27</v>
      </c>
      <c r="O746">
        <v>0.51</v>
      </c>
      <c r="P746" s="8">
        <f>ABS(PMT(Table1[[#This Row],[Corrected Interested Rate]]/12,Table1[[#This Row],[Term (Months)]],-Table1[[#This Row],[Loan Amount]]))</f>
        <v>181.76030471737403</v>
      </c>
      <c r="Q746" s="8">
        <f ca="1">Table1[[#This Row],[Expected Monthly Payments]]*Table1[[#This Row],[Months on Book(age Loan)]]</f>
        <v>9269.7755405860753</v>
      </c>
      <c r="R746" s="4">
        <v>2597.8000000000002</v>
      </c>
      <c r="S746" s="4">
        <v>0</v>
      </c>
      <c r="T746" s="2">
        <f ca="1">DATEDIF(Table1[[#This Row],[Issue Date]],TODAY(),"m")</f>
        <v>51</v>
      </c>
      <c r="U746" s="2">
        <f>Table1[[#This Row],[Total Payments Received]]+(Table1[[#This Row],[Loan Amount]]*'What-IF Analysis'!$B$8)-Table1[[#This Row],[Loan Amount]]</f>
        <v>-3476.4723806066786</v>
      </c>
    </row>
    <row r="747" spans="1:21" x14ac:dyDescent="0.3">
      <c r="A747" s="2" t="s">
        <v>1534</v>
      </c>
      <c r="B747" s="1">
        <v>45041</v>
      </c>
      <c r="C747" s="2" t="s">
        <v>1535</v>
      </c>
      <c r="D747" s="3" t="s">
        <v>16</v>
      </c>
      <c r="E747" s="4">
        <v>32910</v>
      </c>
      <c r="F747" s="9">
        <f>Table1[[#This Row],[Interest Rate]]/100</f>
        <v>0.19699999999999998</v>
      </c>
      <c r="G747" s="2">
        <v>19.7</v>
      </c>
      <c r="H747" s="2">
        <v>60</v>
      </c>
      <c r="I747" s="3" t="s">
        <v>17</v>
      </c>
      <c r="J747" s="3" t="s">
        <v>39</v>
      </c>
      <c r="K747" s="3" t="s">
        <v>45</v>
      </c>
      <c r="L747" s="4">
        <v>58054</v>
      </c>
      <c r="M747" s="3" t="s">
        <v>31</v>
      </c>
      <c r="N747">
        <v>0.24</v>
      </c>
      <c r="O747">
        <v>0.54</v>
      </c>
      <c r="P747" s="8">
        <f>ABS(PMT(Table1[[#This Row],[Corrected Interested Rate]]/12,Table1[[#This Row],[Term (Months)]],-Table1[[#This Row],[Loan Amount]]))</f>
        <v>866.42933216760309</v>
      </c>
      <c r="Q747" s="8">
        <f ca="1">Table1[[#This Row],[Expected Monthly Payments]]*Table1[[#This Row],[Months on Book(age Loan)]]</f>
        <v>24260.021300692886</v>
      </c>
      <c r="R747" s="4">
        <v>39393.269999999997</v>
      </c>
      <c r="S747" s="4">
        <v>0</v>
      </c>
      <c r="T747" s="2">
        <f ca="1">DATEDIF(Table1[[#This Row],[Issue Date]],TODAY(),"m")</f>
        <v>28</v>
      </c>
      <c r="U747" s="2">
        <f>Table1[[#This Row],[Total Payments Received]]+(Table1[[#This Row],[Loan Amount]]*'What-IF Analysis'!$B$8)-Table1[[#This Row],[Loan Amount]]</f>
        <v>15094.703809922714</v>
      </c>
    </row>
    <row r="748" spans="1:21" x14ac:dyDescent="0.3">
      <c r="A748" s="2" t="s">
        <v>1536</v>
      </c>
      <c r="B748" s="1">
        <v>44455</v>
      </c>
      <c r="C748" s="2" t="s">
        <v>1537</v>
      </c>
      <c r="D748" s="3" t="s">
        <v>74</v>
      </c>
      <c r="E748" s="4">
        <v>37041</v>
      </c>
      <c r="F748" s="9">
        <f>Table1[[#This Row],[Interest Rate]]/100</f>
        <v>0.156</v>
      </c>
      <c r="G748" s="2">
        <v>15.6</v>
      </c>
      <c r="H748" s="2">
        <v>60</v>
      </c>
      <c r="I748" s="3" t="s">
        <v>17</v>
      </c>
      <c r="J748" s="3" t="s">
        <v>82</v>
      </c>
      <c r="K748" s="3" t="s">
        <v>35</v>
      </c>
      <c r="L748" s="4">
        <v>105319</v>
      </c>
      <c r="M748" s="3" t="s">
        <v>31</v>
      </c>
      <c r="N748">
        <v>0.46</v>
      </c>
      <c r="O748">
        <v>0.81</v>
      </c>
      <c r="P748" s="8">
        <f>ABS(PMT(Table1[[#This Row],[Corrected Interested Rate]]/12,Table1[[#This Row],[Term (Months)]],-Table1[[#This Row],[Loan Amount]]))</f>
        <v>892.91168349695181</v>
      </c>
      <c r="Q748" s="8">
        <f ca="1">Table1[[#This Row],[Expected Monthly Payments]]*Table1[[#This Row],[Months on Book(age Loan)]]</f>
        <v>42859.760807853687</v>
      </c>
      <c r="R748" s="4">
        <v>42819.4</v>
      </c>
      <c r="S748" s="4">
        <v>0</v>
      </c>
      <c r="T748" s="2">
        <f ca="1">DATEDIF(Table1[[#This Row],[Issue Date]],TODAY(),"m")</f>
        <v>48</v>
      </c>
      <c r="U748" s="2">
        <f>Table1[[#This Row],[Total Payments Received]]+(Table1[[#This Row],[Loan Amount]]*'What-IF Analysis'!$B$8)-Table1[[#This Row],[Loan Amount]]</f>
        <v>15470.776777676918</v>
      </c>
    </row>
    <row r="749" spans="1:21" x14ac:dyDescent="0.3">
      <c r="A749" s="2" t="s">
        <v>1538</v>
      </c>
      <c r="B749" s="1">
        <v>45098</v>
      </c>
      <c r="C749" s="2" t="s">
        <v>1539</v>
      </c>
      <c r="D749" s="3" t="s">
        <v>23</v>
      </c>
      <c r="E749" s="4">
        <v>24384</v>
      </c>
      <c r="F749" s="9">
        <f>Table1[[#This Row],[Interest Rate]]/100</f>
        <v>0.20899999999999999</v>
      </c>
      <c r="G749" s="2">
        <v>20.9</v>
      </c>
      <c r="H749" s="2">
        <v>60</v>
      </c>
      <c r="I749" s="3" t="s">
        <v>24</v>
      </c>
      <c r="J749" s="3" t="s">
        <v>55</v>
      </c>
      <c r="K749" s="3" t="s">
        <v>19</v>
      </c>
      <c r="L749" s="4">
        <v>132789</v>
      </c>
      <c r="M749" s="3" t="s">
        <v>20</v>
      </c>
      <c r="N749">
        <v>0.12</v>
      </c>
      <c r="O749">
        <v>0.9</v>
      </c>
      <c r="P749" s="8">
        <f>ABS(PMT(Table1[[#This Row],[Corrected Interested Rate]]/12,Table1[[#This Row],[Term (Months)]],-Table1[[#This Row],[Loan Amount]]))</f>
        <v>658.29820428994697</v>
      </c>
      <c r="Q749" s="8">
        <f ca="1">Table1[[#This Row],[Expected Monthly Payments]]*Table1[[#This Row],[Months on Book(age Loan)]]</f>
        <v>17115.753311538621</v>
      </c>
      <c r="R749" s="4">
        <v>7914.57</v>
      </c>
      <c r="S749" s="4">
        <v>0</v>
      </c>
      <c r="T749" s="2">
        <f ca="1">DATEDIF(Table1[[#This Row],[Issue Date]],TODAY(),"m")</f>
        <v>26</v>
      </c>
      <c r="U749" s="2">
        <f>Table1[[#This Row],[Total Payments Received]]+(Table1[[#This Row],[Loan Amount]]*'What-IF Analysis'!$B$8)-Table1[[#This Row],[Loan Amount]]</f>
        <v>-10088.961995710861</v>
      </c>
    </row>
    <row r="750" spans="1:21" x14ac:dyDescent="0.3">
      <c r="A750" s="2" t="s">
        <v>1540</v>
      </c>
      <c r="B750" s="1">
        <v>44886</v>
      </c>
      <c r="C750" s="2" t="s">
        <v>1541</v>
      </c>
      <c r="D750" s="3" t="s">
        <v>44</v>
      </c>
      <c r="E750" s="4">
        <v>1145</v>
      </c>
      <c r="F750" s="9">
        <f>Table1[[#This Row],[Interest Rate]]/100</f>
        <v>0.248</v>
      </c>
      <c r="G750" s="2">
        <v>24.8</v>
      </c>
      <c r="H750" s="2">
        <v>60</v>
      </c>
      <c r="I750" s="3" t="s">
        <v>17</v>
      </c>
      <c r="J750" s="3" t="s">
        <v>18</v>
      </c>
      <c r="K750" s="3" t="s">
        <v>30</v>
      </c>
      <c r="L750" s="4">
        <v>75397</v>
      </c>
      <c r="M750" s="3" t="s">
        <v>20</v>
      </c>
      <c r="N750">
        <v>0.3</v>
      </c>
      <c r="O750">
        <v>0.73</v>
      </c>
      <c r="P750" s="8">
        <f>ABS(PMT(Table1[[#This Row],[Corrected Interested Rate]]/12,Table1[[#This Row],[Term (Months)]],-Table1[[#This Row],[Loan Amount]]))</f>
        <v>33.473143421052612</v>
      </c>
      <c r="Q750" s="8">
        <f ca="1">Table1[[#This Row],[Expected Monthly Payments]]*Table1[[#This Row],[Months on Book(age Loan)]]</f>
        <v>1104.6137328947361</v>
      </c>
      <c r="R750" s="4">
        <v>1428.96</v>
      </c>
      <c r="S750" s="4">
        <v>0</v>
      </c>
      <c r="T750" s="2">
        <f ca="1">DATEDIF(Table1[[#This Row],[Issue Date]],TODAY(),"m")</f>
        <v>33</v>
      </c>
      <c r="U750" s="2">
        <f>Table1[[#This Row],[Total Payments Received]]+(Table1[[#This Row],[Loan Amount]]*'What-IF Analysis'!$B$8)-Table1[[#This Row],[Loan Amount]]</f>
        <v>583.56777005048662</v>
      </c>
    </row>
    <row r="751" spans="1:21" x14ac:dyDescent="0.3">
      <c r="A751" s="2" t="s">
        <v>1542</v>
      </c>
      <c r="B751" s="1">
        <v>44206</v>
      </c>
      <c r="C751" s="2" t="s">
        <v>1543</v>
      </c>
      <c r="D751" s="3" t="s">
        <v>70</v>
      </c>
      <c r="E751" s="4">
        <v>38778</v>
      </c>
      <c r="F751" s="9">
        <f>Table1[[#This Row],[Interest Rate]]/100</f>
        <v>0.09</v>
      </c>
      <c r="G751" s="2">
        <v>9</v>
      </c>
      <c r="H751" s="2">
        <v>60</v>
      </c>
      <c r="I751" s="3" t="s">
        <v>17</v>
      </c>
      <c r="J751" s="3" t="s">
        <v>71</v>
      </c>
      <c r="K751" s="3" t="s">
        <v>30</v>
      </c>
      <c r="L751" s="4">
        <v>43233</v>
      </c>
      <c r="M751" s="3" t="s">
        <v>27</v>
      </c>
      <c r="N751">
        <v>0.37</v>
      </c>
      <c r="O751">
        <v>0.74</v>
      </c>
      <c r="P751" s="8">
        <f>ABS(PMT(Table1[[#This Row],[Corrected Interested Rate]]/12,Table1[[#This Row],[Term (Months)]],-Table1[[#This Row],[Loan Amount]]))</f>
        <v>804.9674989675558</v>
      </c>
      <c r="Q751" s="8">
        <f ca="1">Table1[[#This Row],[Expected Monthly Payments]]*Table1[[#This Row],[Months on Book(age Loan)]]</f>
        <v>45078.179942183124</v>
      </c>
      <c r="R751" s="4">
        <v>42268.02</v>
      </c>
      <c r="S751" s="4">
        <v>0</v>
      </c>
      <c r="T751" s="2">
        <f ca="1">DATEDIF(Table1[[#This Row],[Issue Date]],TODAY(),"m")</f>
        <v>56</v>
      </c>
      <c r="U751" s="2">
        <f>Table1[[#This Row],[Total Payments Received]]+(Table1[[#This Row],[Loan Amount]]*'What-IF Analysis'!$B$8)-Table1[[#This Row],[Loan Amount]]</f>
        <v>13636.910923159623</v>
      </c>
    </row>
    <row r="752" spans="1:21" x14ac:dyDescent="0.3">
      <c r="A752" s="2" t="s">
        <v>1544</v>
      </c>
      <c r="B752" s="1">
        <v>44457</v>
      </c>
      <c r="C752" s="2" t="s">
        <v>1545</v>
      </c>
      <c r="D752" s="3" t="s">
        <v>38</v>
      </c>
      <c r="E752" s="4">
        <v>17035</v>
      </c>
      <c r="F752" s="9">
        <f>Table1[[#This Row],[Interest Rate]]/100</f>
        <v>0.249</v>
      </c>
      <c r="G752" s="2">
        <v>24.9</v>
      </c>
      <c r="H752" s="2">
        <v>36</v>
      </c>
      <c r="I752" s="3" t="s">
        <v>24</v>
      </c>
      <c r="J752" s="3" t="s">
        <v>25</v>
      </c>
      <c r="K752" s="3" t="s">
        <v>30</v>
      </c>
      <c r="L752" s="4">
        <v>141205</v>
      </c>
      <c r="M752" s="3" t="s">
        <v>20</v>
      </c>
      <c r="N752">
        <v>0.47</v>
      </c>
      <c r="O752">
        <v>0.61</v>
      </c>
      <c r="P752" s="8">
        <f>ABS(PMT(Table1[[#This Row],[Corrected Interested Rate]]/12,Table1[[#This Row],[Term (Months)]],-Table1[[#This Row],[Loan Amount]]))</f>
        <v>676.40799991216352</v>
      </c>
      <c r="Q752" s="8">
        <f ca="1">Table1[[#This Row],[Expected Monthly Payments]]*Table1[[#This Row],[Months on Book(age Loan)]]</f>
        <v>31791.175995871687</v>
      </c>
      <c r="R752" s="4">
        <v>2032.08</v>
      </c>
      <c r="S752" s="4">
        <v>0</v>
      </c>
      <c r="T752" s="2">
        <f ca="1">DATEDIF(Table1[[#This Row],[Issue Date]],TODAY(),"m")</f>
        <v>47</v>
      </c>
      <c r="U752" s="2">
        <f>Table1[[#This Row],[Total Payments Received]]+(Table1[[#This Row],[Loan Amount]]*'What-IF Analysis'!$B$8)-Table1[[#This Row],[Loan Amount]]</f>
        <v>-10545.436713703024</v>
      </c>
    </row>
    <row r="753" spans="1:21" x14ac:dyDescent="0.3">
      <c r="A753" s="2" t="s">
        <v>1546</v>
      </c>
      <c r="B753" s="1">
        <v>44368</v>
      </c>
      <c r="C753" s="2" t="s">
        <v>1547</v>
      </c>
      <c r="D753" s="3" t="s">
        <v>74</v>
      </c>
      <c r="E753" s="4">
        <v>4040</v>
      </c>
      <c r="F753" s="9">
        <f>Table1[[#This Row],[Interest Rate]]/100</f>
        <v>6.8000000000000005E-2</v>
      </c>
      <c r="G753" s="2">
        <v>6.8</v>
      </c>
      <c r="H753" s="2">
        <v>36</v>
      </c>
      <c r="I753" s="3" t="s">
        <v>17</v>
      </c>
      <c r="J753" s="3" t="s">
        <v>25</v>
      </c>
      <c r="K753" s="3" t="s">
        <v>19</v>
      </c>
      <c r="L753" s="4">
        <v>120020</v>
      </c>
      <c r="M753" s="3" t="s">
        <v>31</v>
      </c>
      <c r="N753">
        <v>0.35</v>
      </c>
      <c r="O753">
        <v>0.85</v>
      </c>
      <c r="P753" s="8">
        <f>ABS(PMT(Table1[[#This Row],[Corrected Interested Rate]]/12,Table1[[#This Row],[Term (Months)]],-Table1[[#This Row],[Loan Amount]]))</f>
        <v>124.37437312351231</v>
      </c>
      <c r="Q753" s="8">
        <f ca="1">Table1[[#This Row],[Expected Monthly Payments]]*Table1[[#This Row],[Months on Book(age Loan)]]</f>
        <v>6218.7186561756153</v>
      </c>
      <c r="R753" s="4">
        <v>4314.72</v>
      </c>
      <c r="S753" s="4">
        <v>0</v>
      </c>
      <c r="T753" s="2">
        <f ca="1">DATEDIF(Table1[[#This Row],[Issue Date]],TODAY(),"m")</f>
        <v>50</v>
      </c>
      <c r="U753" s="2">
        <f>Table1[[#This Row],[Total Payments Received]]+(Table1[[#This Row],[Loan Amount]]*'What-IF Analysis'!$B$8)-Table1[[#This Row],[Loan Amount]]</f>
        <v>1331.8513458549924</v>
      </c>
    </row>
    <row r="754" spans="1:21" x14ac:dyDescent="0.3">
      <c r="A754" s="2" t="s">
        <v>1548</v>
      </c>
      <c r="B754" s="1">
        <v>45094</v>
      </c>
      <c r="C754" s="2" t="s">
        <v>1549</v>
      </c>
      <c r="D754" s="3" t="s">
        <v>23</v>
      </c>
      <c r="E754" s="4">
        <v>27160</v>
      </c>
      <c r="F754" s="9">
        <f>Table1[[#This Row],[Interest Rate]]/100</f>
        <v>0.05</v>
      </c>
      <c r="G754" s="2">
        <v>5</v>
      </c>
      <c r="H754" s="2">
        <v>36</v>
      </c>
      <c r="I754" s="3" t="s">
        <v>79</v>
      </c>
      <c r="J754" s="3" t="s">
        <v>39</v>
      </c>
      <c r="K754" s="3" t="s">
        <v>30</v>
      </c>
      <c r="L754" s="4">
        <v>55068</v>
      </c>
      <c r="M754" s="3" t="s">
        <v>20</v>
      </c>
      <c r="N754">
        <v>0.42</v>
      </c>
      <c r="O754">
        <v>0.84</v>
      </c>
      <c r="P754" s="8">
        <f>ABS(PMT(Table1[[#This Row],[Corrected Interested Rate]]/12,Table1[[#This Row],[Term (Months)]],-Table1[[#This Row],[Loan Amount]]))</f>
        <v>814.0095653627144</v>
      </c>
      <c r="Q754" s="8">
        <f ca="1">Table1[[#This Row],[Expected Monthly Payments]]*Table1[[#This Row],[Months on Book(age Loan)]]</f>
        <v>21978.25826479329</v>
      </c>
      <c r="R754" s="4">
        <v>9183.2099999999991</v>
      </c>
      <c r="S754" s="4">
        <v>3538.73</v>
      </c>
      <c r="T754" s="2">
        <f ca="1">DATEDIF(Table1[[#This Row],[Issue Date]],TODAY(),"m")</f>
        <v>27</v>
      </c>
      <c r="U754" s="2">
        <f>Table1[[#This Row],[Total Payments Received]]+(Table1[[#This Row],[Loan Amount]]*'What-IF Analysis'!$B$8)-Table1[[#This Row],[Loan Amount]]</f>
        <v>-10869.93669469763</v>
      </c>
    </row>
    <row r="755" spans="1:21" x14ac:dyDescent="0.3">
      <c r="A755" s="2" t="s">
        <v>1550</v>
      </c>
      <c r="B755" s="1">
        <v>44209</v>
      </c>
      <c r="C755" s="2" t="s">
        <v>1551</v>
      </c>
      <c r="D755" s="3" t="s">
        <v>51</v>
      </c>
      <c r="E755" s="4">
        <v>18633</v>
      </c>
      <c r="F755" s="9">
        <f>Table1[[#This Row],[Interest Rate]]/100</f>
        <v>5.9000000000000004E-2</v>
      </c>
      <c r="G755" s="2">
        <v>5.9</v>
      </c>
      <c r="H755" s="2">
        <v>60</v>
      </c>
      <c r="I755" s="3" t="s">
        <v>17</v>
      </c>
      <c r="J755" s="3" t="s">
        <v>82</v>
      </c>
      <c r="K755" s="3" t="s">
        <v>19</v>
      </c>
      <c r="L755" s="4">
        <v>95727</v>
      </c>
      <c r="M755" s="3" t="s">
        <v>20</v>
      </c>
      <c r="N755">
        <v>0.13</v>
      </c>
      <c r="O755">
        <v>0.76</v>
      </c>
      <c r="P755" s="8">
        <f>ABS(PMT(Table1[[#This Row],[Corrected Interested Rate]]/12,Table1[[#This Row],[Term (Months)]],-Table1[[#This Row],[Loan Amount]]))</f>
        <v>359.36231651076798</v>
      </c>
      <c r="Q755" s="8">
        <f ca="1">Table1[[#This Row],[Expected Monthly Payments]]*Table1[[#This Row],[Months on Book(age Loan)]]</f>
        <v>20124.289724603008</v>
      </c>
      <c r="R755" s="4">
        <v>19732.349999999999</v>
      </c>
      <c r="S755" s="4">
        <v>0</v>
      </c>
      <c r="T755" s="2">
        <f ca="1">DATEDIF(Table1[[#This Row],[Issue Date]],TODAY(),"m")</f>
        <v>56</v>
      </c>
      <c r="U755" s="2">
        <f>Table1[[#This Row],[Total Payments Received]]+(Table1[[#This Row],[Loan Amount]]*'What-IF Analysis'!$B$8)-Table1[[#This Row],[Loan Amount]]</f>
        <v>5974.9758334940743</v>
      </c>
    </row>
    <row r="756" spans="1:21" x14ac:dyDescent="0.3">
      <c r="A756" s="2" t="s">
        <v>1552</v>
      </c>
      <c r="B756" s="1">
        <v>44517</v>
      </c>
      <c r="C756" s="2" t="s">
        <v>1553</v>
      </c>
      <c r="D756" s="3" t="s">
        <v>23</v>
      </c>
      <c r="E756" s="4">
        <v>30344</v>
      </c>
      <c r="F756" s="9">
        <f>Table1[[#This Row],[Interest Rate]]/100</f>
        <v>0.11800000000000001</v>
      </c>
      <c r="G756" s="2">
        <v>11.8</v>
      </c>
      <c r="H756" s="2">
        <v>60</v>
      </c>
      <c r="I756" s="3" t="s">
        <v>17</v>
      </c>
      <c r="J756" s="3" t="s">
        <v>55</v>
      </c>
      <c r="K756" s="3" t="s">
        <v>30</v>
      </c>
      <c r="L756" s="4">
        <v>120610</v>
      </c>
      <c r="M756" s="3" t="s">
        <v>20</v>
      </c>
      <c r="N756">
        <v>0.25</v>
      </c>
      <c r="O756">
        <v>0.6</v>
      </c>
      <c r="P756" s="8">
        <f>ABS(PMT(Table1[[#This Row],[Corrected Interested Rate]]/12,Table1[[#This Row],[Term (Months)]],-Table1[[#This Row],[Loan Amount]]))</f>
        <v>671.92276471547518</v>
      </c>
      <c r="Q756" s="8">
        <f ca="1">Table1[[#This Row],[Expected Monthly Payments]]*Table1[[#This Row],[Months on Book(age Loan)]]</f>
        <v>30908.447176911857</v>
      </c>
      <c r="R756" s="4">
        <v>33924.589999999997</v>
      </c>
      <c r="S756" s="4">
        <v>0</v>
      </c>
      <c r="T756" s="2">
        <f ca="1">DATEDIF(Table1[[#This Row],[Issue Date]],TODAY(),"m")</f>
        <v>46</v>
      </c>
      <c r="U756" s="2">
        <f>Table1[[#This Row],[Total Payments Received]]+(Table1[[#This Row],[Loan Amount]]*'What-IF Analysis'!$B$8)-Table1[[#This Row],[Loan Amount]]</f>
        <v>11520.588405599963</v>
      </c>
    </row>
    <row r="757" spans="1:21" x14ac:dyDescent="0.3">
      <c r="A757" s="2" t="s">
        <v>1554</v>
      </c>
      <c r="B757" s="1">
        <v>44525</v>
      </c>
      <c r="C757" s="2" t="s">
        <v>1555</v>
      </c>
      <c r="D757" s="3" t="s">
        <v>48</v>
      </c>
      <c r="E757" s="4">
        <v>18014</v>
      </c>
      <c r="F757" s="9">
        <f>Table1[[#This Row],[Interest Rate]]/100</f>
        <v>0.17699999999999999</v>
      </c>
      <c r="G757" s="2">
        <v>17.7</v>
      </c>
      <c r="H757" s="2">
        <v>60</v>
      </c>
      <c r="I757" s="3" t="s">
        <v>24</v>
      </c>
      <c r="J757" s="3" t="s">
        <v>18</v>
      </c>
      <c r="K757" s="3" t="s">
        <v>45</v>
      </c>
      <c r="L757" s="4">
        <v>100453</v>
      </c>
      <c r="M757" s="3" t="s">
        <v>27</v>
      </c>
      <c r="N757">
        <v>0.25</v>
      </c>
      <c r="O757">
        <v>0.54</v>
      </c>
      <c r="P757" s="8">
        <f>ABS(PMT(Table1[[#This Row],[Corrected Interested Rate]]/12,Table1[[#This Row],[Term (Months)]],-Table1[[#This Row],[Loan Amount]]))</f>
        <v>454.50241696924007</v>
      </c>
      <c r="Q757" s="8">
        <f ca="1">Table1[[#This Row],[Expected Monthly Payments]]*Table1[[#This Row],[Months on Book(age Loan)]]</f>
        <v>20452.608763615804</v>
      </c>
      <c r="R757" s="4">
        <v>7265.79</v>
      </c>
      <c r="S757" s="4">
        <v>0</v>
      </c>
      <c r="T757" s="2">
        <f ca="1">DATEDIF(Table1[[#This Row],[Issue Date]],TODAY(),"m")</f>
        <v>45</v>
      </c>
      <c r="U757" s="2">
        <f>Table1[[#This Row],[Total Payments Received]]+(Table1[[#This Row],[Loan Amount]]*'What-IF Analysis'!$B$8)-Table1[[#This Row],[Loan Amount]]</f>
        <v>-6034.5555286554882</v>
      </c>
    </row>
    <row r="758" spans="1:21" x14ac:dyDescent="0.3">
      <c r="A758" s="2" t="s">
        <v>1556</v>
      </c>
      <c r="B758" s="1">
        <v>44981</v>
      </c>
      <c r="C758" s="2" t="s">
        <v>1557</v>
      </c>
      <c r="D758" s="3" t="s">
        <v>54</v>
      </c>
      <c r="E758" s="4">
        <v>15996</v>
      </c>
      <c r="F758" s="9">
        <f>Table1[[#This Row],[Interest Rate]]/100</f>
        <v>6.4000000000000001E-2</v>
      </c>
      <c r="G758" s="2">
        <v>6.4</v>
      </c>
      <c r="H758" s="2">
        <v>36</v>
      </c>
      <c r="I758" s="3" t="s">
        <v>17</v>
      </c>
      <c r="J758" s="3" t="s">
        <v>71</v>
      </c>
      <c r="K758" s="3" t="s">
        <v>45</v>
      </c>
      <c r="L758" s="4">
        <v>134135</v>
      </c>
      <c r="M758" s="3" t="s">
        <v>20</v>
      </c>
      <c r="N758">
        <v>0.45</v>
      </c>
      <c r="O758">
        <v>0.53</v>
      </c>
      <c r="P758" s="8">
        <f>ABS(PMT(Table1[[#This Row],[Corrected Interested Rate]]/12,Table1[[#This Row],[Term (Months)]],-Table1[[#This Row],[Loan Amount]]))</f>
        <v>489.53370544107753</v>
      </c>
      <c r="Q758" s="8">
        <f ca="1">Table1[[#This Row],[Expected Monthly Payments]]*Table1[[#This Row],[Months on Book(age Loan)]]</f>
        <v>14686.011163232326</v>
      </c>
      <c r="R758" s="4">
        <v>17019.740000000002</v>
      </c>
      <c r="S758" s="4">
        <v>0</v>
      </c>
      <c r="T758" s="2">
        <f ca="1">DATEDIF(Table1[[#This Row],[Issue Date]],TODAY(),"m")</f>
        <v>30</v>
      </c>
      <c r="U758" s="2">
        <f>Table1[[#This Row],[Total Payments Received]]+(Table1[[#This Row],[Loan Amount]]*'What-IF Analysis'!$B$8)-Table1[[#This Row],[Loan Amount]]</f>
        <v>5209.3521307664487</v>
      </c>
    </row>
    <row r="759" spans="1:21" x14ac:dyDescent="0.3">
      <c r="A759" s="2" t="s">
        <v>1558</v>
      </c>
      <c r="B759" s="1">
        <v>44973</v>
      </c>
      <c r="C759" s="2" t="s">
        <v>1559</v>
      </c>
      <c r="D759" s="3" t="s">
        <v>74</v>
      </c>
      <c r="E759" s="4">
        <v>12695</v>
      </c>
      <c r="F759" s="9">
        <f>Table1[[#This Row],[Interest Rate]]/100</f>
        <v>5.0999999999999997E-2</v>
      </c>
      <c r="G759" s="2">
        <v>5.0999999999999996</v>
      </c>
      <c r="H759" s="2">
        <v>60</v>
      </c>
      <c r="I759" s="3" t="s">
        <v>17</v>
      </c>
      <c r="J759" s="3" t="s">
        <v>25</v>
      </c>
      <c r="K759" s="3" t="s">
        <v>26</v>
      </c>
      <c r="L759" s="4">
        <v>55832</v>
      </c>
      <c r="M759" s="3" t="s">
        <v>31</v>
      </c>
      <c r="N759">
        <v>0.16</v>
      </c>
      <c r="O759">
        <v>0.77</v>
      </c>
      <c r="P759" s="8">
        <f>ABS(PMT(Table1[[#This Row],[Corrected Interested Rate]]/12,Table1[[#This Row],[Term (Months)]],-Table1[[#This Row],[Loan Amount]]))</f>
        <v>240.15236007857777</v>
      </c>
      <c r="Q759" s="8">
        <f ca="1">Table1[[#This Row],[Expected Monthly Payments]]*Table1[[#This Row],[Months on Book(age Loan)]]</f>
        <v>7444.723162435911</v>
      </c>
      <c r="R759" s="4">
        <v>13342.44</v>
      </c>
      <c r="S759" s="4">
        <v>0</v>
      </c>
      <c r="T759" s="2">
        <f ca="1">DATEDIF(Table1[[#This Row],[Issue Date]],TODAY(),"m")</f>
        <v>31</v>
      </c>
      <c r="U759" s="2">
        <f>Table1[[#This Row],[Total Payments Received]]+(Table1[[#This Row],[Loan Amount]]*'What-IF Analysis'!$B$8)-Table1[[#This Row],[Loan Amount]]</f>
        <v>3969.2920880270103</v>
      </c>
    </row>
    <row r="760" spans="1:21" x14ac:dyDescent="0.3">
      <c r="A760" s="2" t="s">
        <v>1560</v>
      </c>
      <c r="B760" s="1">
        <v>45107</v>
      </c>
      <c r="C760" s="2" t="s">
        <v>1561</v>
      </c>
      <c r="D760" s="3" t="s">
        <v>51</v>
      </c>
      <c r="E760" s="4">
        <v>3852</v>
      </c>
      <c r="F760" s="9">
        <f>Table1[[#This Row],[Interest Rate]]/100</f>
        <v>0.23699999999999999</v>
      </c>
      <c r="G760" s="2">
        <v>23.7</v>
      </c>
      <c r="H760" s="2">
        <v>60</v>
      </c>
      <c r="I760" s="3" t="s">
        <v>17</v>
      </c>
      <c r="J760" s="3" t="s">
        <v>71</v>
      </c>
      <c r="K760" s="3" t="s">
        <v>30</v>
      </c>
      <c r="L760" s="4">
        <v>138464</v>
      </c>
      <c r="M760" s="3" t="s">
        <v>31</v>
      </c>
      <c r="N760">
        <v>0.16</v>
      </c>
      <c r="O760">
        <v>0.87</v>
      </c>
      <c r="P760" s="8">
        <f>ABS(PMT(Table1[[#This Row],[Corrected Interested Rate]]/12,Table1[[#This Row],[Term (Months)]],-Table1[[#This Row],[Loan Amount]]))</f>
        <v>110.144467275032</v>
      </c>
      <c r="Q760" s="8">
        <f ca="1">Table1[[#This Row],[Expected Monthly Payments]]*Table1[[#This Row],[Months on Book(age Loan)]]</f>
        <v>2863.7561491508318</v>
      </c>
      <c r="R760" s="4">
        <v>4764.92</v>
      </c>
      <c r="S760" s="4">
        <v>0</v>
      </c>
      <c r="T760" s="2">
        <f ca="1">DATEDIF(Table1[[#This Row],[Issue Date]],TODAY(),"m")</f>
        <v>26</v>
      </c>
      <c r="U760" s="2">
        <f>Table1[[#This Row],[Total Payments Received]]+(Table1[[#This Row],[Loan Amount]]*'What-IF Analysis'!$B$8)-Table1[[#This Row],[Loan Amount]]</f>
        <v>1920.8581050082748</v>
      </c>
    </row>
    <row r="761" spans="1:21" x14ac:dyDescent="0.3">
      <c r="A761" s="2" t="s">
        <v>1562</v>
      </c>
      <c r="B761" s="1">
        <v>44514</v>
      </c>
      <c r="C761" s="2" t="s">
        <v>1563</v>
      </c>
      <c r="D761" s="3" t="s">
        <v>48</v>
      </c>
      <c r="E761" s="4">
        <v>17014</v>
      </c>
      <c r="F761" s="9">
        <f>Table1[[#This Row],[Interest Rate]]/100</f>
        <v>0.214</v>
      </c>
      <c r="G761" s="2">
        <v>21.4</v>
      </c>
      <c r="H761" s="2">
        <v>36</v>
      </c>
      <c r="I761" s="3" t="s">
        <v>17</v>
      </c>
      <c r="J761" s="3" t="s">
        <v>71</v>
      </c>
      <c r="K761" s="3" t="s">
        <v>30</v>
      </c>
      <c r="L761" s="4">
        <v>116242</v>
      </c>
      <c r="M761" s="3" t="s">
        <v>31</v>
      </c>
      <c r="N761">
        <v>0.23</v>
      </c>
      <c r="O761">
        <v>0.89</v>
      </c>
      <c r="P761" s="8">
        <f>ABS(PMT(Table1[[#This Row],[Corrected Interested Rate]]/12,Table1[[#This Row],[Term (Months)]],-Table1[[#This Row],[Loan Amount]]))</f>
        <v>644.50315739067844</v>
      </c>
      <c r="Q761" s="8">
        <f ca="1">Table1[[#This Row],[Expected Monthly Payments]]*Table1[[#This Row],[Months on Book(age Loan)]]</f>
        <v>29647.145239971207</v>
      </c>
      <c r="R761" s="4">
        <v>20655</v>
      </c>
      <c r="S761" s="4">
        <v>0</v>
      </c>
      <c r="T761" s="2">
        <f ca="1">DATEDIF(Table1[[#This Row],[Issue Date]],TODAY(),"m")</f>
        <v>46</v>
      </c>
      <c r="U761" s="2">
        <f>Table1[[#This Row],[Total Payments Received]]+(Table1[[#This Row],[Loan Amount]]*'What-IF Analysis'!$B$8)-Table1[[#This Row],[Loan Amount]]</f>
        <v>8092.9882966279292</v>
      </c>
    </row>
    <row r="762" spans="1:21" x14ac:dyDescent="0.3">
      <c r="A762" s="2" t="s">
        <v>1564</v>
      </c>
      <c r="B762" s="1">
        <v>44432</v>
      </c>
      <c r="C762" s="2" t="s">
        <v>1565</v>
      </c>
      <c r="D762" s="3" t="s">
        <v>44</v>
      </c>
      <c r="E762" s="4">
        <v>28042</v>
      </c>
      <c r="F762" s="9">
        <f>Table1[[#This Row],[Interest Rate]]/100</f>
        <v>0.21199999999999999</v>
      </c>
      <c r="G762" s="2">
        <v>21.2</v>
      </c>
      <c r="H762" s="2">
        <v>60</v>
      </c>
      <c r="I762" s="3" t="s">
        <v>17</v>
      </c>
      <c r="J762" s="3" t="s">
        <v>71</v>
      </c>
      <c r="K762" s="3" t="s">
        <v>19</v>
      </c>
      <c r="L762" s="4">
        <v>43682</v>
      </c>
      <c r="M762" s="3" t="s">
        <v>31</v>
      </c>
      <c r="N762">
        <v>0.12</v>
      </c>
      <c r="O762">
        <v>0.71</v>
      </c>
      <c r="P762" s="8">
        <f>ABS(PMT(Table1[[#This Row],[Corrected Interested Rate]]/12,Table1[[#This Row],[Term (Months)]],-Table1[[#This Row],[Loan Amount]]))</f>
        <v>761.78858926539885</v>
      </c>
      <c r="Q762" s="8">
        <f ca="1">Table1[[#This Row],[Expected Monthly Payments]]*Table1[[#This Row],[Months on Book(age Loan)]]</f>
        <v>36565.852284739143</v>
      </c>
      <c r="R762" s="4">
        <v>33986.9</v>
      </c>
      <c r="S762" s="4">
        <v>0</v>
      </c>
      <c r="T762" s="2">
        <f ca="1">DATEDIF(Table1[[#This Row],[Issue Date]],TODAY(),"m")</f>
        <v>48</v>
      </c>
      <c r="U762" s="2">
        <f>Table1[[#This Row],[Total Payments Received]]+(Table1[[#This Row],[Loan Amount]]*'What-IF Analysis'!$B$8)-Table1[[#This Row],[Loan Amount]]</f>
        <v>13282.542871402402</v>
      </c>
    </row>
    <row r="763" spans="1:21" x14ac:dyDescent="0.3">
      <c r="A763" s="2" t="s">
        <v>1566</v>
      </c>
      <c r="B763" s="1">
        <v>44530</v>
      </c>
      <c r="C763" s="2" t="s">
        <v>1567</v>
      </c>
      <c r="D763" s="3" t="s">
        <v>70</v>
      </c>
      <c r="E763" s="4">
        <v>34755</v>
      </c>
      <c r="F763" s="9">
        <f>Table1[[#This Row],[Interest Rate]]/100</f>
        <v>0.22699999999999998</v>
      </c>
      <c r="G763" s="2">
        <v>22.7</v>
      </c>
      <c r="H763" s="2">
        <v>36</v>
      </c>
      <c r="I763" s="3" t="s">
        <v>17</v>
      </c>
      <c r="J763" s="3" t="s">
        <v>55</v>
      </c>
      <c r="K763" s="3" t="s">
        <v>19</v>
      </c>
      <c r="L763" s="4">
        <v>122298</v>
      </c>
      <c r="M763" s="3" t="s">
        <v>20</v>
      </c>
      <c r="N763">
        <v>0.17</v>
      </c>
      <c r="O763">
        <v>0.85</v>
      </c>
      <c r="P763" s="8">
        <f>ABS(PMT(Table1[[#This Row],[Corrected Interested Rate]]/12,Table1[[#This Row],[Term (Months)]],-Table1[[#This Row],[Loan Amount]]))</f>
        <v>1339.9280932288159</v>
      </c>
      <c r="Q763" s="8">
        <f ca="1">Table1[[#This Row],[Expected Monthly Payments]]*Table1[[#This Row],[Months on Book(age Loan)]]</f>
        <v>60296.764195296717</v>
      </c>
      <c r="R763" s="4">
        <v>42644.38</v>
      </c>
      <c r="S763" s="4">
        <v>0</v>
      </c>
      <c r="T763" s="2">
        <f ca="1">DATEDIF(Table1[[#This Row],[Issue Date]],TODAY(),"m")</f>
        <v>45</v>
      </c>
      <c r="U763" s="2">
        <f>Table1[[#This Row],[Total Payments Received]]+(Table1[[#This Row],[Loan Amount]]*'What-IF Analysis'!$B$8)-Table1[[#This Row],[Loan Amount]]</f>
        <v>16983.587902274812</v>
      </c>
    </row>
    <row r="764" spans="1:21" x14ac:dyDescent="0.3">
      <c r="A764" s="2" t="s">
        <v>1568</v>
      </c>
      <c r="B764" s="1">
        <v>44572</v>
      </c>
      <c r="C764" s="2" t="s">
        <v>1569</v>
      </c>
      <c r="D764" s="3" t="s">
        <v>23</v>
      </c>
      <c r="E764" s="4">
        <v>24711</v>
      </c>
      <c r="F764" s="9">
        <f>Table1[[#This Row],[Interest Rate]]/100</f>
        <v>0.19</v>
      </c>
      <c r="G764" s="2">
        <v>19</v>
      </c>
      <c r="H764" s="2">
        <v>36</v>
      </c>
      <c r="I764" s="3" t="s">
        <v>17</v>
      </c>
      <c r="J764" s="3" t="s">
        <v>55</v>
      </c>
      <c r="K764" s="3" t="s">
        <v>30</v>
      </c>
      <c r="L764" s="4">
        <v>53383</v>
      </c>
      <c r="M764" s="3" t="s">
        <v>27</v>
      </c>
      <c r="N764">
        <v>0.49</v>
      </c>
      <c r="O764">
        <v>0.93</v>
      </c>
      <c r="P764" s="8">
        <f>ABS(PMT(Table1[[#This Row],[Corrected Interested Rate]]/12,Table1[[#This Row],[Term (Months)]],-Table1[[#This Row],[Loan Amount]]))</f>
        <v>905.80691080250017</v>
      </c>
      <c r="Q764" s="8">
        <f ca="1">Table1[[#This Row],[Expected Monthly Payments]]*Table1[[#This Row],[Months on Book(age Loan)]]</f>
        <v>39855.504075310004</v>
      </c>
      <c r="R764" s="4">
        <v>29406.09</v>
      </c>
      <c r="S764" s="4">
        <v>0</v>
      </c>
      <c r="T764" s="2">
        <f ca="1">DATEDIF(Table1[[#This Row],[Issue Date]],TODAY(),"m")</f>
        <v>44</v>
      </c>
      <c r="U764" s="2">
        <f>Table1[[#This Row],[Total Payments Received]]+(Table1[[#This Row],[Loan Amount]]*'What-IF Analysis'!$B$8)-Table1[[#This Row],[Loan Amount]]</f>
        <v>11161.122843421464</v>
      </c>
    </row>
    <row r="765" spans="1:21" x14ac:dyDescent="0.3">
      <c r="A765" s="2" t="s">
        <v>1570</v>
      </c>
      <c r="B765" s="1">
        <v>44784</v>
      </c>
      <c r="C765" s="2" t="s">
        <v>1571</v>
      </c>
      <c r="D765" s="3" t="s">
        <v>44</v>
      </c>
      <c r="E765" s="4">
        <v>27122</v>
      </c>
      <c r="F765" s="9">
        <f>Table1[[#This Row],[Interest Rate]]/100</f>
        <v>7.0999999999999994E-2</v>
      </c>
      <c r="G765" s="2">
        <v>7.1</v>
      </c>
      <c r="H765" s="2">
        <v>60</v>
      </c>
      <c r="I765" s="3" t="s">
        <v>17</v>
      </c>
      <c r="J765" s="3" t="s">
        <v>71</v>
      </c>
      <c r="K765" s="3" t="s">
        <v>26</v>
      </c>
      <c r="L765" s="4">
        <v>88160</v>
      </c>
      <c r="M765" s="3" t="s">
        <v>31</v>
      </c>
      <c r="N765">
        <v>0.27</v>
      </c>
      <c r="O765">
        <v>0.62</v>
      </c>
      <c r="P765" s="8">
        <f>ABS(PMT(Table1[[#This Row],[Corrected Interested Rate]]/12,Table1[[#This Row],[Term (Months)]],-Table1[[#This Row],[Loan Amount]]))</f>
        <v>538.32864927535604</v>
      </c>
      <c r="Q765" s="8">
        <f ca="1">Table1[[#This Row],[Expected Monthly Payments]]*Table1[[#This Row],[Months on Book(age Loan)]]</f>
        <v>19918.160023188175</v>
      </c>
      <c r="R765" s="4">
        <v>29047.66</v>
      </c>
      <c r="S765" s="4">
        <v>0</v>
      </c>
      <c r="T765" s="2">
        <f ca="1">DATEDIF(Table1[[#This Row],[Issue Date]],TODAY(),"m")</f>
        <v>37</v>
      </c>
      <c r="U765" s="2">
        <f>Table1[[#This Row],[Total Payments Received]]+(Table1[[#This Row],[Loan Amount]]*'What-IF Analysis'!$B$8)-Table1[[#This Row],[Loan Amount]]</f>
        <v>9022.5699906631417</v>
      </c>
    </row>
    <row r="766" spans="1:21" x14ac:dyDescent="0.3">
      <c r="A766" s="2" t="s">
        <v>1572</v>
      </c>
      <c r="B766" s="1">
        <v>44709</v>
      </c>
      <c r="C766" s="2" t="s">
        <v>1573</v>
      </c>
      <c r="D766" s="3" t="s">
        <v>51</v>
      </c>
      <c r="E766" s="4">
        <v>10160</v>
      </c>
      <c r="F766" s="9">
        <f>Table1[[#This Row],[Interest Rate]]/100</f>
        <v>0.13</v>
      </c>
      <c r="G766" s="2">
        <v>13</v>
      </c>
      <c r="H766" s="2">
        <v>60</v>
      </c>
      <c r="I766" s="3" t="s">
        <v>24</v>
      </c>
      <c r="J766" s="3" t="s">
        <v>18</v>
      </c>
      <c r="K766" s="3" t="s">
        <v>30</v>
      </c>
      <c r="L766" s="4">
        <v>123332</v>
      </c>
      <c r="M766" s="3" t="s">
        <v>31</v>
      </c>
      <c r="N766">
        <v>0.35</v>
      </c>
      <c r="O766">
        <v>0.68</v>
      </c>
      <c r="P766" s="8">
        <f>ABS(PMT(Table1[[#This Row],[Corrected Interested Rate]]/12,Table1[[#This Row],[Term (Months)]],-Table1[[#This Row],[Loan Amount]]))</f>
        <v>231.17122212931605</v>
      </c>
      <c r="Q766" s="8">
        <f ca="1">Table1[[#This Row],[Expected Monthly Payments]]*Table1[[#This Row],[Months on Book(age Loan)]]</f>
        <v>9015.6776630433251</v>
      </c>
      <c r="R766" s="4">
        <v>1593.02</v>
      </c>
      <c r="S766" s="4">
        <v>0</v>
      </c>
      <c r="T766" s="2">
        <f ca="1">DATEDIF(Table1[[#This Row],[Issue Date]],TODAY(),"m")</f>
        <v>39</v>
      </c>
      <c r="U766" s="2">
        <f>Table1[[#This Row],[Total Payments Received]]+(Table1[[#This Row],[Loan Amount]]*'What-IF Analysis'!$B$8)-Table1[[#This Row],[Loan Amount]]</f>
        <v>-5908.4516648795252</v>
      </c>
    </row>
    <row r="767" spans="1:21" x14ac:dyDescent="0.3">
      <c r="A767" s="2" t="s">
        <v>1574</v>
      </c>
      <c r="B767" s="1">
        <v>45114</v>
      </c>
      <c r="C767" s="2" t="s">
        <v>1575</v>
      </c>
      <c r="D767" s="3" t="s">
        <v>48</v>
      </c>
      <c r="E767" s="4">
        <v>28213</v>
      </c>
      <c r="F767" s="9">
        <f>Table1[[#This Row],[Interest Rate]]/100</f>
        <v>0.19500000000000001</v>
      </c>
      <c r="G767" s="2">
        <v>19.5</v>
      </c>
      <c r="H767" s="2">
        <v>60</v>
      </c>
      <c r="I767" s="3" t="s">
        <v>24</v>
      </c>
      <c r="J767" s="3" t="s">
        <v>55</v>
      </c>
      <c r="K767" s="3" t="s">
        <v>19</v>
      </c>
      <c r="L767" s="4">
        <v>53666</v>
      </c>
      <c r="M767" s="3" t="s">
        <v>27</v>
      </c>
      <c r="N767">
        <v>0.39</v>
      </c>
      <c r="O767">
        <v>0.92</v>
      </c>
      <c r="P767" s="8">
        <f>ABS(PMT(Table1[[#This Row],[Corrected Interested Rate]]/12,Table1[[#This Row],[Term (Months)]],-Table1[[#This Row],[Loan Amount]]))</f>
        <v>739.64457283206332</v>
      </c>
      <c r="Q767" s="8">
        <f ca="1">Table1[[#This Row],[Expected Monthly Payments]]*Table1[[#This Row],[Months on Book(age Loan)]]</f>
        <v>19230.758893633647</v>
      </c>
      <c r="R767" s="4">
        <v>5075.51</v>
      </c>
      <c r="S767" s="4">
        <v>0</v>
      </c>
      <c r="T767" s="2">
        <f ca="1">DATEDIF(Table1[[#This Row],[Issue Date]],TODAY(),"m")</f>
        <v>26</v>
      </c>
      <c r="U767" s="2">
        <f>Table1[[#This Row],[Total Payments Received]]+(Table1[[#This Row],[Loan Amount]]*'What-IF Analysis'!$B$8)-Table1[[#This Row],[Loan Amount]]</f>
        <v>-15755.102212721067</v>
      </c>
    </row>
    <row r="768" spans="1:21" x14ac:dyDescent="0.3">
      <c r="A768" s="2" t="s">
        <v>1576</v>
      </c>
      <c r="B768" s="1">
        <v>45069</v>
      </c>
      <c r="C768" s="2" t="s">
        <v>1577</v>
      </c>
      <c r="D768" s="3" t="s">
        <v>54</v>
      </c>
      <c r="E768" s="4">
        <v>8421</v>
      </c>
      <c r="F768" s="9">
        <f>Table1[[#This Row],[Interest Rate]]/100</f>
        <v>0.106</v>
      </c>
      <c r="G768" s="2">
        <v>10.6</v>
      </c>
      <c r="H768" s="2">
        <v>36</v>
      </c>
      <c r="I768" s="3" t="s">
        <v>17</v>
      </c>
      <c r="J768" s="3" t="s">
        <v>55</v>
      </c>
      <c r="K768" s="3" t="s">
        <v>30</v>
      </c>
      <c r="L768" s="4">
        <v>88817</v>
      </c>
      <c r="M768" s="3" t="s">
        <v>27</v>
      </c>
      <c r="N768">
        <v>0.25</v>
      </c>
      <c r="O768">
        <v>0.65</v>
      </c>
      <c r="P768" s="8">
        <f>ABS(PMT(Table1[[#This Row],[Corrected Interested Rate]]/12,Table1[[#This Row],[Term (Months)]],-Table1[[#This Row],[Loan Amount]]))</f>
        <v>274.10032386075005</v>
      </c>
      <c r="Q768" s="8">
        <f ca="1">Table1[[#This Row],[Expected Monthly Payments]]*Table1[[#This Row],[Months on Book(age Loan)]]</f>
        <v>7400.7087442402517</v>
      </c>
      <c r="R768" s="4">
        <v>9313.6299999999992</v>
      </c>
      <c r="S768" s="4">
        <v>0</v>
      </c>
      <c r="T768" s="2">
        <f ca="1">DATEDIF(Table1[[#This Row],[Issue Date]],TODAY(),"m")</f>
        <v>27</v>
      </c>
      <c r="U768" s="2">
        <f>Table1[[#This Row],[Total Payments Received]]+(Table1[[#This Row],[Loan Amount]]*'What-IF Analysis'!$B$8)-Table1[[#This Row],[Loan Amount]]</f>
        <v>3096.120857288337</v>
      </c>
    </row>
    <row r="769" spans="1:21" x14ac:dyDescent="0.3">
      <c r="A769" s="2" t="s">
        <v>1578</v>
      </c>
      <c r="B769" s="1">
        <v>44466</v>
      </c>
      <c r="C769" s="2" t="s">
        <v>1579</v>
      </c>
      <c r="D769" s="3" t="s">
        <v>23</v>
      </c>
      <c r="E769" s="4">
        <v>22400</v>
      </c>
      <c r="F769" s="9">
        <f>Table1[[#This Row],[Interest Rate]]/100</f>
        <v>0.187</v>
      </c>
      <c r="G769" s="2">
        <v>18.7</v>
      </c>
      <c r="H769" s="2">
        <v>36</v>
      </c>
      <c r="I769" s="3" t="s">
        <v>24</v>
      </c>
      <c r="J769" s="3" t="s">
        <v>71</v>
      </c>
      <c r="K769" s="3" t="s">
        <v>19</v>
      </c>
      <c r="L769" s="4">
        <v>121198</v>
      </c>
      <c r="M769" s="3" t="s">
        <v>31</v>
      </c>
      <c r="N769">
        <v>0.16</v>
      </c>
      <c r="O769">
        <v>0.91</v>
      </c>
      <c r="P769" s="8">
        <f>ABS(PMT(Table1[[#This Row],[Corrected Interested Rate]]/12,Table1[[#This Row],[Term (Months)]],-Table1[[#This Row],[Loan Amount]]))</f>
        <v>817.70120957803385</v>
      </c>
      <c r="Q769" s="8">
        <f ca="1">Table1[[#This Row],[Expected Monthly Payments]]*Table1[[#This Row],[Months on Book(age Loan)]]</f>
        <v>38431.956850167589</v>
      </c>
      <c r="R769" s="4">
        <v>10574.92</v>
      </c>
      <c r="S769" s="4">
        <v>0</v>
      </c>
      <c r="T769" s="2">
        <f ca="1">DATEDIF(Table1[[#This Row],[Issue Date]],TODAY(),"m")</f>
        <v>47</v>
      </c>
      <c r="U769" s="2">
        <f>Table1[[#This Row],[Total Payments Received]]+(Table1[[#This Row],[Loan Amount]]*'What-IF Analysis'!$B$8)-Table1[[#This Row],[Loan Amount]]</f>
        <v>-5963.7576863485592</v>
      </c>
    </row>
    <row r="770" spans="1:21" x14ac:dyDescent="0.3">
      <c r="A770" s="2" t="s">
        <v>1580</v>
      </c>
      <c r="B770" s="1">
        <v>44994</v>
      </c>
      <c r="C770" s="2" t="s">
        <v>1581</v>
      </c>
      <c r="D770" s="3" t="s">
        <v>70</v>
      </c>
      <c r="E770" s="4">
        <v>34537</v>
      </c>
      <c r="F770" s="9">
        <f>Table1[[#This Row],[Interest Rate]]/100</f>
        <v>5.5E-2</v>
      </c>
      <c r="G770" s="2">
        <v>5.5</v>
      </c>
      <c r="H770" s="2">
        <v>36</v>
      </c>
      <c r="I770" s="3" t="s">
        <v>24</v>
      </c>
      <c r="J770" s="3" t="s">
        <v>18</v>
      </c>
      <c r="K770" s="3" t="s">
        <v>30</v>
      </c>
      <c r="L770" s="4">
        <v>140695</v>
      </c>
      <c r="M770" s="3" t="s">
        <v>31</v>
      </c>
      <c r="N770">
        <v>0.18</v>
      </c>
      <c r="O770">
        <v>0.94</v>
      </c>
      <c r="P770" s="8">
        <f>ABS(PMT(Table1[[#This Row],[Corrected Interested Rate]]/12,Table1[[#This Row],[Term (Months)]],-Table1[[#This Row],[Loan Amount]]))</f>
        <v>1042.8758606154643</v>
      </c>
      <c r="Q770" s="8">
        <f ca="1">Table1[[#This Row],[Expected Monthly Payments]]*Table1[[#This Row],[Months on Book(age Loan)]]</f>
        <v>31286.275818463928</v>
      </c>
      <c r="R770" s="4">
        <v>14559.15</v>
      </c>
      <c r="S770" s="4">
        <v>0</v>
      </c>
      <c r="T770" s="2">
        <f ca="1">DATEDIF(Table1[[#This Row],[Issue Date]],TODAY(),"m")</f>
        <v>30</v>
      </c>
      <c r="U770" s="2">
        <f>Table1[[#This Row],[Total Payments Received]]+(Table1[[#This Row],[Loan Amount]]*'What-IF Analysis'!$B$8)-Table1[[#This Row],[Loan Amount]]</f>
        <v>-10940.685323813403</v>
      </c>
    </row>
    <row r="771" spans="1:21" x14ac:dyDescent="0.3">
      <c r="A771" s="2" t="s">
        <v>1582</v>
      </c>
      <c r="B771" s="1">
        <v>44921</v>
      </c>
      <c r="C771" s="2" t="s">
        <v>1583</v>
      </c>
      <c r="D771" s="3" t="s">
        <v>54</v>
      </c>
      <c r="E771" s="4">
        <v>18727</v>
      </c>
      <c r="F771" s="9">
        <f>Table1[[#This Row],[Interest Rate]]/100</f>
        <v>0.111</v>
      </c>
      <c r="G771" s="2">
        <v>11.1</v>
      </c>
      <c r="H771" s="2">
        <v>60</v>
      </c>
      <c r="I771" s="3" t="s">
        <v>24</v>
      </c>
      <c r="J771" s="3" t="s">
        <v>82</v>
      </c>
      <c r="K771" s="3" t="s">
        <v>35</v>
      </c>
      <c r="L771" s="4">
        <v>64642</v>
      </c>
      <c r="M771" s="3" t="s">
        <v>27</v>
      </c>
      <c r="N771">
        <v>0.23</v>
      </c>
      <c r="O771">
        <v>0.8</v>
      </c>
      <c r="P771" s="8">
        <f>ABS(PMT(Table1[[#This Row],[Corrected Interested Rate]]/12,Table1[[#This Row],[Term (Months)]],-Table1[[#This Row],[Loan Amount]]))</f>
        <v>408.10491112034919</v>
      </c>
      <c r="Q771" s="8">
        <f ca="1">Table1[[#This Row],[Expected Monthly Payments]]*Table1[[#This Row],[Months on Book(age Loan)]]</f>
        <v>13059.357155851174</v>
      </c>
      <c r="R771" s="4">
        <v>6816.79</v>
      </c>
      <c r="S771" s="4">
        <v>0</v>
      </c>
      <c r="T771" s="2">
        <f ca="1">DATEDIF(Table1[[#This Row],[Issue Date]],TODAY(),"m")</f>
        <v>32</v>
      </c>
      <c r="U771" s="2">
        <f>Table1[[#This Row],[Total Payments Received]]+(Table1[[#This Row],[Loan Amount]]*'What-IF Analysis'!$B$8)-Table1[[#This Row],[Loan Amount]]</f>
        <v>-7009.987546082566</v>
      </c>
    </row>
    <row r="772" spans="1:21" x14ac:dyDescent="0.3">
      <c r="A772" s="2" t="s">
        <v>1584</v>
      </c>
      <c r="B772" s="1">
        <v>44201</v>
      </c>
      <c r="C772" s="2" t="s">
        <v>1585</v>
      </c>
      <c r="D772" s="3" t="s">
        <v>16</v>
      </c>
      <c r="E772" s="4">
        <v>5358</v>
      </c>
      <c r="F772" s="9">
        <f>Table1[[#This Row],[Interest Rate]]/100</f>
        <v>0.16</v>
      </c>
      <c r="G772" s="2">
        <v>16</v>
      </c>
      <c r="H772" s="2">
        <v>60</v>
      </c>
      <c r="I772" s="3" t="s">
        <v>24</v>
      </c>
      <c r="J772" s="3" t="s">
        <v>71</v>
      </c>
      <c r="K772" s="3" t="s">
        <v>19</v>
      </c>
      <c r="L772" s="4">
        <v>71830</v>
      </c>
      <c r="M772" s="3" t="s">
        <v>31</v>
      </c>
      <c r="N772">
        <v>0.35</v>
      </c>
      <c r="O772">
        <v>0.87</v>
      </c>
      <c r="P772" s="8">
        <f>ABS(PMT(Table1[[#This Row],[Corrected Interested Rate]]/12,Table1[[#This Row],[Term (Months)]],-Table1[[#This Row],[Loan Amount]]))</f>
        <v>130.29615002945224</v>
      </c>
      <c r="Q772" s="8">
        <f ca="1">Table1[[#This Row],[Expected Monthly Payments]]*Table1[[#This Row],[Months on Book(age Loan)]]</f>
        <v>7296.5844016493247</v>
      </c>
      <c r="R772" s="4">
        <v>466.17</v>
      </c>
      <c r="S772" s="4">
        <v>0</v>
      </c>
      <c r="T772" s="2">
        <f ca="1">DATEDIF(Table1[[#This Row],[Issue Date]],TODAY(),"m")</f>
        <v>56</v>
      </c>
      <c r="U772" s="2">
        <f>Table1[[#This Row],[Total Payments Received]]+(Table1[[#This Row],[Loan Amount]]*'What-IF Analysis'!$B$8)-Table1[[#This Row],[Loan Amount]]</f>
        <v>-3489.8226358685524</v>
      </c>
    </row>
    <row r="773" spans="1:21" x14ac:dyDescent="0.3">
      <c r="A773" s="2" t="s">
        <v>1586</v>
      </c>
      <c r="B773" s="1">
        <v>45047</v>
      </c>
      <c r="C773" s="2" t="s">
        <v>1587</v>
      </c>
      <c r="D773" s="3" t="s">
        <v>48</v>
      </c>
      <c r="E773" s="4">
        <v>29482</v>
      </c>
      <c r="F773" s="9">
        <f>Table1[[#This Row],[Interest Rate]]/100</f>
        <v>0.17600000000000002</v>
      </c>
      <c r="G773" s="2">
        <v>17.600000000000001</v>
      </c>
      <c r="H773" s="2">
        <v>60</v>
      </c>
      <c r="I773" s="3" t="s">
        <v>17</v>
      </c>
      <c r="J773" s="3" t="s">
        <v>25</v>
      </c>
      <c r="K773" s="3" t="s">
        <v>26</v>
      </c>
      <c r="L773" s="4">
        <v>133067</v>
      </c>
      <c r="M773" s="3" t="s">
        <v>31</v>
      </c>
      <c r="N773">
        <v>0.26</v>
      </c>
      <c r="O773">
        <v>0.84</v>
      </c>
      <c r="P773" s="8">
        <f>ABS(PMT(Table1[[#This Row],[Corrected Interested Rate]]/12,Table1[[#This Row],[Term (Months)]],-Table1[[#This Row],[Loan Amount]]))</f>
        <v>742.24858027477694</v>
      </c>
      <c r="Q773" s="8">
        <f ca="1">Table1[[#This Row],[Expected Monthly Payments]]*Table1[[#This Row],[Months on Book(age Loan)]]</f>
        <v>20782.960247693754</v>
      </c>
      <c r="R773" s="4">
        <v>34670.83</v>
      </c>
      <c r="S773" s="4">
        <v>0</v>
      </c>
      <c r="T773" s="2">
        <f ca="1">DATEDIF(Table1[[#This Row],[Issue Date]],TODAY(),"m")</f>
        <v>28</v>
      </c>
      <c r="U773" s="2">
        <f>Table1[[#This Row],[Total Payments Received]]+(Table1[[#This Row],[Loan Amount]]*'What-IF Analysis'!$B$8)-Table1[[#This Row],[Loan Amount]]</f>
        <v>12903.272162994275</v>
      </c>
    </row>
    <row r="774" spans="1:21" x14ac:dyDescent="0.3">
      <c r="A774" s="2" t="s">
        <v>1588</v>
      </c>
      <c r="B774" s="1">
        <v>44274</v>
      </c>
      <c r="C774" s="2" t="s">
        <v>1589</v>
      </c>
      <c r="D774" s="3" t="s">
        <v>44</v>
      </c>
      <c r="E774" s="4">
        <v>33117</v>
      </c>
      <c r="F774" s="9">
        <f>Table1[[#This Row],[Interest Rate]]/100</f>
        <v>0.16500000000000001</v>
      </c>
      <c r="G774" s="2">
        <v>16.5</v>
      </c>
      <c r="H774" s="2">
        <v>60</v>
      </c>
      <c r="I774" s="3" t="s">
        <v>79</v>
      </c>
      <c r="J774" s="3" t="s">
        <v>25</v>
      </c>
      <c r="K774" s="3" t="s">
        <v>35</v>
      </c>
      <c r="L774" s="4">
        <v>40234</v>
      </c>
      <c r="M774" s="3" t="s">
        <v>20</v>
      </c>
      <c r="N774">
        <v>0.1</v>
      </c>
      <c r="O774">
        <v>0.81</v>
      </c>
      <c r="P774" s="8">
        <f>ABS(PMT(Table1[[#This Row],[Corrected Interested Rate]]/12,Table1[[#This Row],[Term (Months)]],-Table1[[#This Row],[Loan Amount]]))</f>
        <v>814.16558514690598</v>
      </c>
      <c r="Q774" s="8">
        <f ca="1">Table1[[#This Row],[Expected Monthly Payments]]*Table1[[#This Row],[Months on Book(age Loan)]]</f>
        <v>43150.776012786017</v>
      </c>
      <c r="R774" s="4">
        <v>7467.2</v>
      </c>
      <c r="S774" s="4">
        <v>5237.4799999999996</v>
      </c>
      <c r="T774" s="2">
        <f ca="1">DATEDIF(Table1[[#This Row],[Issue Date]],TODAY(),"m")</f>
        <v>53</v>
      </c>
      <c r="U774" s="2">
        <f>Table1[[#This Row],[Total Payments Received]]+(Table1[[#This Row],[Loan Amount]]*'What-IF Analysis'!$B$8)-Table1[[#This Row],[Loan Amount]]</f>
        <v>-16984.201291910947</v>
      </c>
    </row>
    <row r="775" spans="1:21" x14ac:dyDescent="0.3">
      <c r="A775" s="2" t="s">
        <v>1590</v>
      </c>
      <c r="B775" s="1">
        <v>44770</v>
      </c>
      <c r="C775" s="2" t="s">
        <v>1591</v>
      </c>
      <c r="D775" s="3" t="s">
        <v>23</v>
      </c>
      <c r="E775" s="4">
        <v>24164</v>
      </c>
      <c r="F775" s="9">
        <f>Table1[[#This Row],[Interest Rate]]/100</f>
        <v>0.19</v>
      </c>
      <c r="G775" s="2">
        <v>19</v>
      </c>
      <c r="H775" s="2">
        <v>36</v>
      </c>
      <c r="I775" s="3" t="s">
        <v>17</v>
      </c>
      <c r="J775" s="3" t="s">
        <v>55</v>
      </c>
      <c r="K775" s="3" t="s">
        <v>30</v>
      </c>
      <c r="L775" s="4">
        <v>87616</v>
      </c>
      <c r="M775" s="3" t="s">
        <v>27</v>
      </c>
      <c r="N775">
        <v>0.31</v>
      </c>
      <c r="O775">
        <v>0.64</v>
      </c>
      <c r="P775" s="8">
        <f>ABS(PMT(Table1[[#This Row],[Corrected Interested Rate]]/12,Table1[[#This Row],[Term (Months)]],-Table1[[#This Row],[Loan Amount]]))</f>
        <v>885.75606784960598</v>
      </c>
      <c r="Q775" s="8">
        <f ca="1">Table1[[#This Row],[Expected Monthly Payments]]*Table1[[#This Row],[Months on Book(age Loan)]]</f>
        <v>32772.974510435422</v>
      </c>
      <c r="R775" s="4">
        <v>28755.16</v>
      </c>
      <c r="S775" s="4">
        <v>0</v>
      </c>
      <c r="T775" s="2">
        <f ca="1">DATEDIF(Table1[[#This Row],[Issue Date]],TODAY(),"m")</f>
        <v>37</v>
      </c>
      <c r="U775" s="2">
        <f>Table1[[#This Row],[Total Payments Received]]+(Table1[[#This Row],[Loan Amount]]*'What-IF Analysis'!$B$8)-Table1[[#This Row],[Loan Amount]]</f>
        <v>10914.06144585149</v>
      </c>
    </row>
    <row r="776" spans="1:21" x14ac:dyDescent="0.3">
      <c r="A776" s="2" t="s">
        <v>1592</v>
      </c>
      <c r="B776" s="1">
        <v>44328</v>
      </c>
      <c r="C776" s="2" t="s">
        <v>1593</v>
      </c>
      <c r="D776" s="3" t="s">
        <v>23</v>
      </c>
      <c r="E776" s="4">
        <v>32910</v>
      </c>
      <c r="F776" s="9">
        <f>Table1[[#This Row],[Interest Rate]]/100</f>
        <v>5.0999999999999997E-2</v>
      </c>
      <c r="G776" s="2">
        <v>5.0999999999999996</v>
      </c>
      <c r="H776" s="2">
        <v>36</v>
      </c>
      <c r="I776" s="3" t="s">
        <v>17</v>
      </c>
      <c r="J776" s="3" t="s">
        <v>71</v>
      </c>
      <c r="K776" s="3" t="s">
        <v>19</v>
      </c>
      <c r="L776" s="4">
        <v>39221</v>
      </c>
      <c r="M776" s="3" t="s">
        <v>20</v>
      </c>
      <c r="N776">
        <v>0.47</v>
      </c>
      <c r="O776">
        <v>0.53</v>
      </c>
      <c r="P776" s="8">
        <f>ABS(PMT(Table1[[#This Row],[Corrected Interested Rate]]/12,Table1[[#This Row],[Term (Months)]],-Table1[[#This Row],[Loan Amount]]))</f>
        <v>987.82048856945482</v>
      </c>
      <c r="Q776" s="8">
        <f ca="1">Table1[[#This Row],[Expected Monthly Payments]]*Table1[[#This Row],[Months on Book(age Loan)]]</f>
        <v>51366.665405611653</v>
      </c>
      <c r="R776" s="4">
        <v>34588.410000000003</v>
      </c>
      <c r="S776" s="4">
        <v>0</v>
      </c>
      <c r="T776" s="2">
        <f ca="1">DATEDIF(Table1[[#This Row],[Issue Date]],TODAY(),"m")</f>
        <v>52</v>
      </c>
      <c r="U776" s="2">
        <f>Table1[[#This Row],[Total Payments Received]]+(Table1[[#This Row],[Loan Amount]]*'What-IF Analysis'!$B$8)-Table1[[#This Row],[Loan Amount]]</f>
        <v>10289.843809922721</v>
      </c>
    </row>
    <row r="777" spans="1:21" x14ac:dyDescent="0.3">
      <c r="A777" s="2" t="s">
        <v>1594</v>
      </c>
      <c r="B777" s="1">
        <v>44797</v>
      </c>
      <c r="C777" s="2" t="s">
        <v>1595</v>
      </c>
      <c r="D777" s="3" t="s">
        <v>51</v>
      </c>
      <c r="E777" s="4">
        <v>33496</v>
      </c>
      <c r="F777" s="9">
        <f>Table1[[#This Row],[Interest Rate]]/100</f>
        <v>7.0000000000000007E-2</v>
      </c>
      <c r="G777" s="2">
        <v>7</v>
      </c>
      <c r="H777" s="2">
        <v>36</v>
      </c>
      <c r="I777" s="3" t="s">
        <v>24</v>
      </c>
      <c r="J777" s="3" t="s">
        <v>34</v>
      </c>
      <c r="K777" s="3" t="s">
        <v>35</v>
      </c>
      <c r="L777" s="4">
        <v>41410</v>
      </c>
      <c r="M777" s="3" t="s">
        <v>20</v>
      </c>
      <c r="N777">
        <v>0.42</v>
      </c>
      <c r="O777">
        <v>0.65</v>
      </c>
      <c r="P777" s="8">
        <f>ABS(PMT(Table1[[#This Row],[Corrected Interested Rate]]/12,Table1[[#This Row],[Term (Months)]],-Table1[[#This Row],[Loan Amount]]))</f>
        <v>1034.2592366024985</v>
      </c>
      <c r="Q777" s="8">
        <f ca="1">Table1[[#This Row],[Expected Monthly Payments]]*Table1[[#This Row],[Months on Book(age Loan)]]</f>
        <v>37233.332517689945</v>
      </c>
      <c r="R777" s="4">
        <v>10105.27</v>
      </c>
      <c r="S777" s="4">
        <v>0</v>
      </c>
      <c r="T777" s="2">
        <f ca="1">DATEDIF(Table1[[#This Row],[Issue Date]],TODAY(),"m")</f>
        <v>36</v>
      </c>
      <c r="U777" s="2">
        <f>Table1[[#This Row],[Total Payments Received]]+(Table1[[#This Row],[Loan Amount]]*'What-IF Analysis'!$B$8)-Table1[[#This Row],[Loan Amount]]</f>
        <v>-14625.959811693363</v>
      </c>
    </row>
    <row r="778" spans="1:21" x14ac:dyDescent="0.3">
      <c r="A778" s="2" t="s">
        <v>1596</v>
      </c>
      <c r="B778" s="1">
        <v>45262</v>
      </c>
      <c r="C778" s="2" t="s">
        <v>1597</v>
      </c>
      <c r="D778" s="3" t="s">
        <v>70</v>
      </c>
      <c r="E778" s="4">
        <v>30371</v>
      </c>
      <c r="F778" s="9">
        <f>Table1[[#This Row],[Interest Rate]]/100</f>
        <v>0.22399999999999998</v>
      </c>
      <c r="G778" s="2">
        <v>22.4</v>
      </c>
      <c r="H778" s="2">
        <v>36</v>
      </c>
      <c r="I778" s="3" t="s">
        <v>17</v>
      </c>
      <c r="J778" s="3" t="s">
        <v>25</v>
      </c>
      <c r="K778" s="3" t="s">
        <v>26</v>
      </c>
      <c r="L778" s="4">
        <v>110055</v>
      </c>
      <c r="M778" s="3" t="s">
        <v>27</v>
      </c>
      <c r="N778">
        <v>0.43</v>
      </c>
      <c r="O778">
        <v>0.8</v>
      </c>
      <c r="P778" s="8">
        <f>ABS(PMT(Table1[[#This Row],[Corrected Interested Rate]]/12,Table1[[#This Row],[Term (Months)]],-Table1[[#This Row],[Loan Amount]]))</f>
        <v>1166.1764168870864</v>
      </c>
      <c r="Q778" s="8">
        <f ca="1">Table1[[#This Row],[Expected Monthly Payments]]*Table1[[#This Row],[Months on Book(age Loan)]]</f>
        <v>24489.704754628812</v>
      </c>
      <c r="R778" s="4">
        <v>37174.1</v>
      </c>
      <c r="S778" s="4">
        <v>0</v>
      </c>
      <c r="T778" s="2">
        <f ca="1">DATEDIF(Table1[[#This Row],[Issue Date]],TODAY(),"m")</f>
        <v>21</v>
      </c>
      <c r="U778" s="2">
        <f>Table1[[#This Row],[Total Payments Received]]+(Table1[[#This Row],[Loan Amount]]*'What-IF Analysis'!$B$8)-Table1[[#This Row],[Loan Amount]]</f>
        <v>14750.163392317314</v>
      </c>
    </row>
    <row r="779" spans="1:21" x14ac:dyDescent="0.3">
      <c r="A779" s="2" t="s">
        <v>1598</v>
      </c>
      <c r="B779" s="1">
        <v>44285</v>
      </c>
      <c r="C779" s="2" t="s">
        <v>1599</v>
      </c>
      <c r="D779" s="3" t="s">
        <v>38</v>
      </c>
      <c r="E779" s="4">
        <v>39467</v>
      </c>
      <c r="F779" s="9">
        <f>Table1[[#This Row],[Interest Rate]]/100</f>
        <v>0.18600000000000003</v>
      </c>
      <c r="G779" s="2">
        <v>18.600000000000001</v>
      </c>
      <c r="H779" s="2">
        <v>60</v>
      </c>
      <c r="I779" s="3" t="s">
        <v>17</v>
      </c>
      <c r="J779" s="3" t="s">
        <v>39</v>
      </c>
      <c r="K779" s="3" t="s">
        <v>19</v>
      </c>
      <c r="L779" s="4">
        <v>91413</v>
      </c>
      <c r="M779" s="3" t="s">
        <v>20</v>
      </c>
      <c r="N779">
        <v>0.42</v>
      </c>
      <c r="O779">
        <v>0.55000000000000004</v>
      </c>
      <c r="P779" s="8">
        <f>ABS(PMT(Table1[[#This Row],[Corrected Interested Rate]]/12,Table1[[#This Row],[Term (Months)]],-Table1[[#This Row],[Loan Amount]]))</f>
        <v>1015.1288522528238</v>
      </c>
      <c r="Q779" s="8">
        <f ca="1">Table1[[#This Row],[Expected Monthly Payments]]*Table1[[#This Row],[Months on Book(age Loan)]]</f>
        <v>53801.829169399658</v>
      </c>
      <c r="R779" s="4">
        <v>46807.86</v>
      </c>
      <c r="S779" s="4">
        <v>0</v>
      </c>
      <c r="T779" s="2">
        <f ca="1">DATEDIF(Table1[[#This Row],[Issue Date]],TODAY(),"m")</f>
        <v>53</v>
      </c>
      <c r="U779" s="2">
        <f>Table1[[#This Row],[Total Payments Received]]+(Table1[[#This Row],[Loan Amount]]*'What-IF Analysis'!$B$8)-Table1[[#This Row],[Loan Amount]]</f>
        <v>17668.03891753935</v>
      </c>
    </row>
    <row r="780" spans="1:21" x14ac:dyDescent="0.3">
      <c r="A780" s="2" t="s">
        <v>1600</v>
      </c>
      <c r="B780" s="1">
        <v>44598</v>
      </c>
      <c r="C780" s="2" t="s">
        <v>1601</v>
      </c>
      <c r="D780" s="3" t="s">
        <v>16</v>
      </c>
      <c r="E780" s="4">
        <v>18625</v>
      </c>
      <c r="F780" s="9">
        <f>Table1[[#This Row],[Interest Rate]]/100</f>
        <v>7.2999999999999995E-2</v>
      </c>
      <c r="G780" s="2">
        <v>7.3</v>
      </c>
      <c r="H780" s="2">
        <v>60</v>
      </c>
      <c r="I780" s="3" t="s">
        <v>24</v>
      </c>
      <c r="J780" s="3" t="s">
        <v>25</v>
      </c>
      <c r="K780" s="3" t="s">
        <v>35</v>
      </c>
      <c r="L780" s="4">
        <v>31051</v>
      </c>
      <c r="M780" s="3" t="s">
        <v>31</v>
      </c>
      <c r="N780">
        <v>0.23</v>
      </c>
      <c r="O780">
        <v>0.51</v>
      </c>
      <c r="P780" s="8">
        <f>ABS(PMT(Table1[[#This Row],[Corrected Interested Rate]]/12,Table1[[#This Row],[Term (Months)]],-Table1[[#This Row],[Loan Amount]]))</f>
        <v>371.43921057761008</v>
      </c>
      <c r="Q780" s="8">
        <f ca="1">Table1[[#This Row],[Expected Monthly Payments]]*Table1[[#This Row],[Months on Book(age Loan)]]</f>
        <v>15971.886054837234</v>
      </c>
      <c r="R780" s="4">
        <v>2501.9899999999998</v>
      </c>
      <c r="S780" s="4">
        <v>0</v>
      </c>
      <c r="T780" s="2">
        <f ca="1">DATEDIF(Table1[[#This Row],[Issue Date]],TODAY(),"m")</f>
        <v>43</v>
      </c>
      <c r="U780" s="2">
        <f>Table1[[#This Row],[Total Payments Received]]+(Table1[[#This Row],[Loan Amount]]*'What-IF Analysis'!$B$8)-Table1[[#This Row],[Loan Amount]]</f>
        <v>-11249.477495903659</v>
      </c>
    </row>
    <row r="781" spans="1:21" x14ac:dyDescent="0.3">
      <c r="A781" s="2" t="s">
        <v>1602</v>
      </c>
      <c r="B781" s="1">
        <v>44492</v>
      </c>
      <c r="C781" s="2" t="s">
        <v>1603</v>
      </c>
      <c r="D781" s="3" t="s">
        <v>54</v>
      </c>
      <c r="E781" s="4">
        <v>34893</v>
      </c>
      <c r="F781" s="9">
        <f>Table1[[#This Row],[Interest Rate]]/100</f>
        <v>0.218</v>
      </c>
      <c r="G781" s="2">
        <v>21.8</v>
      </c>
      <c r="H781" s="2">
        <v>60</v>
      </c>
      <c r="I781" s="3" t="s">
        <v>24</v>
      </c>
      <c r="J781" s="3" t="s">
        <v>18</v>
      </c>
      <c r="K781" s="3" t="s">
        <v>35</v>
      </c>
      <c r="L781" s="4">
        <v>140529</v>
      </c>
      <c r="M781" s="3" t="s">
        <v>20</v>
      </c>
      <c r="N781">
        <v>0.41</v>
      </c>
      <c r="O781">
        <v>0.56000000000000005</v>
      </c>
      <c r="P781" s="8">
        <f>ABS(PMT(Table1[[#This Row],[Corrected Interested Rate]]/12,Table1[[#This Row],[Term (Months)]],-Table1[[#This Row],[Loan Amount]]))</f>
        <v>959.7430888316826</v>
      </c>
      <c r="Q781" s="8">
        <f ca="1">Table1[[#This Row],[Expected Monthly Payments]]*Table1[[#This Row],[Months on Book(age Loan)]]</f>
        <v>44148.182086257402</v>
      </c>
      <c r="R781" s="4">
        <v>8782.64</v>
      </c>
      <c r="S781" s="4">
        <v>0</v>
      </c>
      <c r="T781" s="2">
        <f ca="1">DATEDIF(Table1[[#This Row],[Issue Date]],TODAY(),"m")</f>
        <v>46</v>
      </c>
      <c r="U781" s="2">
        <f>Table1[[#This Row],[Total Payments Received]]+(Table1[[#This Row],[Loan Amount]]*'What-IF Analysis'!$B$8)-Table1[[#This Row],[Loan Amount]]</f>
        <v>-16980.042165614301</v>
      </c>
    </row>
    <row r="782" spans="1:21" x14ac:dyDescent="0.3">
      <c r="A782" s="2" t="s">
        <v>1604</v>
      </c>
      <c r="B782" s="1">
        <v>44812</v>
      </c>
      <c r="C782" s="2" t="s">
        <v>1605</v>
      </c>
      <c r="D782" s="3" t="s">
        <v>74</v>
      </c>
      <c r="E782" s="4">
        <v>11793</v>
      </c>
      <c r="F782" s="9">
        <f>Table1[[#This Row],[Interest Rate]]/100</f>
        <v>9.8000000000000004E-2</v>
      </c>
      <c r="G782" s="2">
        <v>9.8000000000000007</v>
      </c>
      <c r="H782" s="2">
        <v>36</v>
      </c>
      <c r="I782" s="3" t="s">
        <v>24</v>
      </c>
      <c r="J782" s="3" t="s">
        <v>18</v>
      </c>
      <c r="K782" s="3" t="s">
        <v>35</v>
      </c>
      <c r="L782" s="4">
        <v>105301</v>
      </c>
      <c r="M782" s="3" t="s">
        <v>27</v>
      </c>
      <c r="N782">
        <v>0.16</v>
      </c>
      <c r="O782">
        <v>0.82</v>
      </c>
      <c r="P782" s="8">
        <f>ABS(PMT(Table1[[#This Row],[Corrected Interested Rate]]/12,Table1[[#This Row],[Term (Months)]],-Table1[[#This Row],[Loan Amount]]))</f>
        <v>379.42055080533476</v>
      </c>
      <c r="Q782" s="8">
        <f ca="1">Table1[[#This Row],[Expected Monthly Payments]]*Table1[[#This Row],[Months on Book(age Loan)]]</f>
        <v>13659.139828992051</v>
      </c>
      <c r="R782" s="4">
        <v>3779.2</v>
      </c>
      <c r="S782" s="4">
        <v>0</v>
      </c>
      <c r="T782" s="2">
        <f ca="1">DATEDIF(Table1[[#This Row],[Issue Date]],TODAY(),"m")</f>
        <v>36</v>
      </c>
      <c r="U782" s="2">
        <f>Table1[[#This Row],[Total Payments Received]]+(Table1[[#This Row],[Loan Amount]]*'What-IF Analysis'!$B$8)-Table1[[#This Row],[Loan Amount]]</f>
        <v>-4927.9708015673468</v>
      </c>
    </row>
    <row r="783" spans="1:21" x14ac:dyDescent="0.3">
      <c r="A783" s="2" t="s">
        <v>1606</v>
      </c>
      <c r="B783" s="1">
        <v>44996</v>
      </c>
      <c r="C783" s="2" t="s">
        <v>1607</v>
      </c>
      <c r="D783" s="3" t="s">
        <v>74</v>
      </c>
      <c r="E783" s="4">
        <v>32007</v>
      </c>
      <c r="F783" s="9">
        <f>Table1[[#This Row],[Interest Rate]]/100</f>
        <v>0.14599999999999999</v>
      </c>
      <c r="G783" s="2">
        <v>14.6</v>
      </c>
      <c r="H783" s="2">
        <v>36</v>
      </c>
      <c r="I783" s="3" t="s">
        <v>24</v>
      </c>
      <c r="J783" s="3" t="s">
        <v>71</v>
      </c>
      <c r="K783" s="3" t="s">
        <v>45</v>
      </c>
      <c r="L783" s="4">
        <v>106918</v>
      </c>
      <c r="M783" s="3" t="s">
        <v>31</v>
      </c>
      <c r="N783">
        <v>0.36</v>
      </c>
      <c r="O783">
        <v>0.94</v>
      </c>
      <c r="P783" s="8">
        <f>ABS(PMT(Table1[[#This Row],[Corrected Interested Rate]]/12,Table1[[#This Row],[Term (Months)]],-Table1[[#This Row],[Loan Amount]]))</f>
        <v>1103.2738466393719</v>
      </c>
      <c r="Q783" s="8">
        <f ca="1">Table1[[#This Row],[Expected Monthly Payments]]*Table1[[#This Row],[Months on Book(age Loan)]]</f>
        <v>33098.215399181157</v>
      </c>
      <c r="R783" s="4">
        <v>6315.61</v>
      </c>
      <c r="S783" s="4">
        <v>0</v>
      </c>
      <c r="T783" s="2">
        <f ca="1">DATEDIF(Table1[[#This Row],[Issue Date]],TODAY(),"m")</f>
        <v>30</v>
      </c>
      <c r="U783" s="2">
        <f>Table1[[#This Row],[Total Payments Received]]+(Table1[[#This Row],[Loan Amount]]*'What-IF Analysis'!$B$8)-Table1[[#This Row],[Loan Amount]]</f>
        <v>-17316.240745846357</v>
      </c>
    </row>
    <row r="784" spans="1:21" x14ac:dyDescent="0.3">
      <c r="A784" s="2" t="s">
        <v>1608</v>
      </c>
      <c r="B784" s="1">
        <v>44618</v>
      </c>
      <c r="C784" s="2" t="s">
        <v>1609</v>
      </c>
      <c r="D784" s="3" t="s">
        <v>23</v>
      </c>
      <c r="E784" s="4">
        <v>26766</v>
      </c>
      <c r="F784" s="9">
        <f>Table1[[#This Row],[Interest Rate]]/100</f>
        <v>7.9000000000000001E-2</v>
      </c>
      <c r="G784" s="2">
        <v>7.9</v>
      </c>
      <c r="H784" s="2">
        <v>60</v>
      </c>
      <c r="I784" s="3" t="s">
        <v>17</v>
      </c>
      <c r="J784" s="3" t="s">
        <v>55</v>
      </c>
      <c r="K784" s="3" t="s">
        <v>30</v>
      </c>
      <c r="L784" s="4">
        <v>108116</v>
      </c>
      <c r="M784" s="3" t="s">
        <v>31</v>
      </c>
      <c r="N784">
        <v>0.36</v>
      </c>
      <c r="O784">
        <v>0.94</v>
      </c>
      <c r="P784" s="8">
        <f>ABS(PMT(Table1[[#This Row],[Corrected Interested Rate]]/12,Table1[[#This Row],[Term (Months)]],-Table1[[#This Row],[Loan Amount]]))</f>
        <v>541.43789664520159</v>
      </c>
      <c r="Q784" s="8">
        <f ca="1">Table1[[#This Row],[Expected Monthly Payments]]*Table1[[#This Row],[Months on Book(age Loan)]]</f>
        <v>22740.391659098466</v>
      </c>
      <c r="R784" s="4">
        <v>28880.51</v>
      </c>
      <c r="S784" s="4">
        <v>0</v>
      </c>
      <c r="T784" s="2">
        <f ca="1">DATEDIF(Table1[[#This Row],[Issue Date]],TODAY(),"m")</f>
        <v>42</v>
      </c>
      <c r="U784" s="2">
        <f>Table1[[#This Row],[Total Payments Received]]+(Table1[[#This Row],[Loan Amount]]*'What-IF Analysis'!$B$8)-Table1[[#This Row],[Loan Amount]]</f>
        <v>9118.2668324640399</v>
      </c>
    </row>
    <row r="785" spans="1:21" x14ac:dyDescent="0.3">
      <c r="A785" s="2" t="s">
        <v>1610</v>
      </c>
      <c r="B785" s="1">
        <v>45243</v>
      </c>
      <c r="C785" s="2" t="s">
        <v>1611</v>
      </c>
      <c r="D785" s="3" t="s">
        <v>51</v>
      </c>
      <c r="E785" s="4">
        <v>13323</v>
      </c>
      <c r="F785" s="9">
        <f>Table1[[#This Row],[Interest Rate]]/100</f>
        <v>0.192</v>
      </c>
      <c r="G785" s="2">
        <v>19.2</v>
      </c>
      <c r="H785" s="2">
        <v>60</v>
      </c>
      <c r="I785" s="3" t="s">
        <v>17</v>
      </c>
      <c r="J785" s="3" t="s">
        <v>55</v>
      </c>
      <c r="K785" s="3" t="s">
        <v>19</v>
      </c>
      <c r="L785" s="4">
        <v>86563</v>
      </c>
      <c r="M785" s="3" t="s">
        <v>31</v>
      </c>
      <c r="N785">
        <v>0.11</v>
      </c>
      <c r="O785">
        <v>0.72</v>
      </c>
      <c r="P785" s="8">
        <f>ABS(PMT(Table1[[#This Row],[Corrected Interested Rate]]/12,Table1[[#This Row],[Term (Months)]],-Table1[[#This Row],[Loan Amount]]))</f>
        <v>347.07378264660679</v>
      </c>
      <c r="Q785" s="8">
        <f ca="1">Table1[[#This Row],[Expected Monthly Payments]]*Table1[[#This Row],[Months on Book(age Loan)]]</f>
        <v>7635.6232182253498</v>
      </c>
      <c r="R785" s="4">
        <v>15881.02</v>
      </c>
      <c r="S785" s="4">
        <v>0</v>
      </c>
      <c r="T785" s="2">
        <f ca="1">DATEDIF(Table1[[#This Row],[Issue Date]],TODAY(),"m")</f>
        <v>22</v>
      </c>
      <c r="U785" s="2">
        <f>Table1[[#This Row],[Total Payments Received]]+(Table1[[#This Row],[Loan Amount]]*'What-IF Analysis'!$B$8)-Table1[[#This Row],[Loan Amount]]</f>
        <v>6044.1984457490253</v>
      </c>
    </row>
    <row r="786" spans="1:21" x14ac:dyDescent="0.3">
      <c r="A786" s="2" t="s">
        <v>1612</v>
      </c>
      <c r="B786" s="1">
        <v>44771</v>
      </c>
      <c r="C786" s="2" t="s">
        <v>1613</v>
      </c>
      <c r="D786" s="3" t="s">
        <v>63</v>
      </c>
      <c r="E786" s="4">
        <v>8843</v>
      </c>
      <c r="F786" s="9">
        <f>Table1[[#This Row],[Interest Rate]]/100</f>
        <v>0.183</v>
      </c>
      <c r="G786" s="2">
        <v>18.3</v>
      </c>
      <c r="H786" s="2">
        <v>36</v>
      </c>
      <c r="I786" s="3" t="s">
        <v>24</v>
      </c>
      <c r="J786" s="3" t="s">
        <v>82</v>
      </c>
      <c r="K786" s="3" t="s">
        <v>19</v>
      </c>
      <c r="L786" s="4">
        <v>127859</v>
      </c>
      <c r="M786" s="3" t="s">
        <v>31</v>
      </c>
      <c r="N786">
        <v>0.42</v>
      </c>
      <c r="O786">
        <v>0.89</v>
      </c>
      <c r="P786" s="8">
        <f>ABS(PMT(Table1[[#This Row],[Corrected Interested Rate]]/12,Table1[[#This Row],[Term (Months)]],-Table1[[#This Row],[Loan Amount]]))</f>
        <v>321.02803247138212</v>
      </c>
      <c r="Q786" s="8">
        <f ca="1">Table1[[#This Row],[Expected Monthly Payments]]*Table1[[#This Row],[Months on Book(age Loan)]]</f>
        <v>11878.037201441139</v>
      </c>
      <c r="R786" s="4">
        <v>3549.8</v>
      </c>
      <c r="S786" s="4">
        <v>0</v>
      </c>
      <c r="T786" s="2">
        <f ca="1">DATEDIF(Table1[[#This Row],[Issue Date]],TODAY(),"m")</f>
        <v>37</v>
      </c>
      <c r="U786" s="2">
        <f>Table1[[#This Row],[Total Payments Received]]+(Table1[[#This Row],[Loan Amount]]*'What-IF Analysis'!$B$8)-Table1[[#This Row],[Loan Amount]]</f>
        <v>-2979.2860169812639</v>
      </c>
    </row>
    <row r="787" spans="1:21" x14ac:dyDescent="0.3">
      <c r="A787" s="2" t="s">
        <v>1614</v>
      </c>
      <c r="B787" s="1">
        <v>44339</v>
      </c>
      <c r="C787" s="2" t="s">
        <v>1615</v>
      </c>
      <c r="D787" s="3" t="s">
        <v>23</v>
      </c>
      <c r="E787" s="4">
        <v>15210</v>
      </c>
      <c r="F787" s="9">
        <f>Table1[[#This Row],[Interest Rate]]/100</f>
        <v>9.1999999999999998E-2</v>
      </c>
      <c r="G787" s="2">
        <v>9.1999999999999993</v>
      </c>
      <c r="H787" s="2">
        <v>60</v>
      </c>
      <c r="I787" s="3" t="s">
        <v>17</v>
      </c>
      <c r="J787" s="3" t="s">
        <v>55</v>
      </c>
      <c r="K787" s="3" t="s">
        <v>19</v>
      </c>
      <c r="L787" s="4">
        <v>74757</v>
      </c>
      <c r="M787" s="3" t="s">
        <v>20</v>
      </c>
      <c r="N787">
        <v>0.46</v>
      </c>
      <c r="O787">
        <v>0.83</v>
      </c>
      <c r="P787" s="8">
        <f>ABS(PMT(Table1[[#This Row],[Corrected Interested Rate]]/12,Table1[[#This Row],[Term (Months)]],-Table1[[#This Row],[Loan Amount]]))</f>
        <v>317.21300776210143</v>
      </c>
      <c r="Q787" s="8">
        <f ca="1">Table1[[#This Row],[Expected Monthly Payments]]*Table1[[#This Row],[Months on Book(age Loan)]]</f>
        <v>16177.863395867173</v>
      </c>
      <c r="R787" s="4">
        <v>16609.32</v>
      </c>
      <c r="S787" s="4">
        <v>0</v>
      </c>
      <c r="T787" s="2">
        <f ca="1">DATEDIF(Table1[[#This Row],[Issue Date]],TODAY(),"m")</f>
        <v>51</v>
      </c>
      <c r="U787" s="2">
        <f>Table1[[#This Row],[Total Payments Received]]+(Table1[[#This Row],[Loan Amount]]*'What-IF Analysis'!$B$8)-Table1[[#This Row],[Loan Amount]]</f>
        <v>5379.262517439216</v>
      </c>
    </row>
    <row r="788" spans="1:21" x14ac:dyDescent="0.3">
      <c r="A788" s="2" t="s">
        <v>1616</v>
      </c>
      <c r="B788" s="1">
        <v>45189</v>
      </c>
      <c r="C788" s="2" t="s">
        <v>1617</v>
      </c>
      <c r="D788" s="3" t="s">
        <v>74</v>
      </c>
      <c r="E788" s="4">
        <v>17456</v>
      </c>
      <c r="F788" s="9">
        <f>Table1[[#This Row],[Interest Rate]]/100</f>
        <v>0.223</v>
      </c>
      <c r="G788" s="2">
        <v>22.3</v>
      </c>
      <c r="H788" s="2">
        <v>36</v>
      </c>
      <c r="I788" s="3" t="s">
        <v>24</v>
      </c>
      <c r="J788" s="3" t="s">
        <v>55</v>
      </c>
      <c r="K788" s="3" t="s">
        <v>35</v>
      </c>
      <c r="L788" s="4">
        <v>107475</v>
      </c>
      <c r="M788" s="3" t="s">
        <v>20</v>
      </c>
      <c r="N788">
        <v>0.21</v>
      </c>
      <c r="O788">
        <v>0.73</v>
      </c>
      <c r="P788" s="8">
        <f>ABS(PMT(Table1[[#This Row],[Corrected Interested Rate]]/12,Table1[[#This Row],[Term (Months)]],-Table1[[#This Row],[Loan Amount]]))</f>
        <v>669.36475469796267</v>
      </c>
      <c r="Q788" s="8">
        <f ca="1">Table1[[#This Row],[Expected Monthly Payments]]*Table1[[#This Row],[Months on Book(age Loan)]]</f>
        <v>15395.389358053142</v>
      </c>
      <c r="R788" s="4">
        <v>7474.7</v>
      </c>
      <c r="S788" s="4">
        <v>0</v>
      </c>
      <c r="T788" s="2">
        <f ca="1">DATEDIF(Table1[[#This Row],[Issue Date]],TODAY(),"m")</f>
        <v>23</v>
      </c>
      <c r="U788" s="2">
        <f>Table1[[#This Row],[Total Payments Received]]+(Table1[[#This Row],[Loan Amount]]*'What-IF Analysis'!$B$8)-Table1[[#This Row],[Loan Amount]]</f>
        <v>-5413.6552541473429</v>
      </c>
    </row>
    <row r="789" spans="1:21" x14ac:dyDescent="0.3">
      <c r="A789" s="2" t="s">
        <v>1618</v>
      </c>
      <c r="B789" s="1">
        <v>44861</v>
      </c>
      <c r="C789" s="2" t="s">
        <v>1619</v>
      </c>
      <c r="D789" s="3" t="s">
        <v>74</v>
      </c>
      <c r="E789" s="4">
        <v>32367</v>
      </c>
      <c r="F789" s="9">
        <f>Table1[[#This Row],[Interest Rate]]/100</f>
        <v>0.13</v>
      </c>
      <c r="G789" s="2">
        <v>13</v>
      </c>
      <c r="H789" s="2">
        <v>36</v>
      </c>
      <c r="I789" s="3" t="s">
        <v>17</v>
      </c>
      <c r="J789" s="3" t="s">
        <v>82</v>
      </c>
      <c r="K789" s="3" t="s">
        <v>30</v>
      </c>
      <c r="L789" s="4">
        <v>81257</v>
      </c>
      <c r="M789" s="3" t="s">
        <v>31</v>
      </c>
      <c r="N789">
        <v>0.42</v>
      </c>
      <c r="O789">
        <v>0.76</v>
      </c>
      <c r="P789" s="8">
        <f>ABS(PMT(Table1[[#This Row],[Corrected Interested Rate]]/12,Table1[[#This Row],[Term (Months)]],-Table1[[#This Row],[Loan Amount]]))</f>
        <v>1090.5721444905448</v>
      </c>
      <c r="Q789" s="8">
        <f ca="1">Table1[[#This Row],[Expected Monthly Payments]]*Table1[[#This Row],[Months on Book(age Loan)]]</f>
        <v>37079.45291267852</v>
      </c>
      <c r="R789" s="4">
        <v>36574.71</v>
      </c>
      <c r="S789" s="4">
        <v>0</v>
      </c>
      <c r="T789" s="2">
        <f ca="1">DATEDIF(Table1[[#This Row],[Issue Date]],TODAY(),"m")</f>
        <v>34</v>
      </c>
      <c r="U789" s="2">
        <f>Table1[[#This Row],[Total Payments Received]]+(Table1[[#This Row],[Loan Amount]]*'What-IF Analysis'!$B$8)-Table1[[#This Row],[Loan Amount]]</f>
        <v>12677.059077051614</v>
      </c>
    </row>
    <row r="790" spans="1:21" x14ac:dyDescent="0.3">
      <c r="A790" s="2" t="s">
        <v>1620</v>
      </c>
      <c r="B790" s="1">
        <v>44341</v>
      </c>
      <c r="C790" s="2" t="s">
        <v>1621</v>
      </c>
      <c r="D790" s="3" t="s">
        <v>16</v>
      </c>
      <c r="E790" s="4">
        <v>11106</v>
      </c>
      <c r="F790" s="9">
        <f>Table1[[#This Row],[Interest Rate]]/100</f>
        <v>0.109</v>
      </c>
      <c r="G790" s="2">
        <v>10.9</v>
      </c>
      <c r="H790" s="2">
        <v>36</v>
      </c>
      <c r="I790" s="3" t="s">
        <v>17</v>
      </c>
      <c r="J790" s="3" t="s">
        <v>82</v>
      </c>
      <c r="K790" s="3" t="s">
        <v>26</v>
      </c>
      <c r="L790" s="4">
        <v>125500</v>
      </c>
      <c r="M790" s="3" t="s">
        <v>27</v>
      </c>
      <c r="N790">
        <v>0.13</v>
      </c>
      <c r="O790">
        <v>0.56000000000000005</v>
      </c>
      <c r="P790" s="8">
        <f>ABS(PMT(Table1[[#This Row],[Corrected Interested Rate]]/12,Table1[[#This Row],[Term (Months)]],-Table1[[#This Row],[Loan Amount]]))</f>
        <v>363.07047834696357</v>
      </c>
      <c r="Q790" s="8">
        <f ca="1">Table1[[#This Row],[Expected Monthly Payments]]*Table1[[#This Row],[Months on Book(age Loan)]]</f>
        <v>18516.594395695141</v>
      </c>
      <c r="R790" s="4">
        <v>12316.55</v>
      </c>
      <c r="S790" s="4">
        <v>0</v>
      </c>
      <c r="T790" s="2">
        <f ca="1">DATEDIF(Table1[[#This Row],[Issue Date]],TODAY(),"m")</f>
        <v>51</v>
      </c>
      <c r="U790" s="2">
        <f>Table1[[#This Row],[Total Payments Received]]+(Table1[[#This Row],[Loan Amount]]*'What-IF Analysis'!$B$8)-Table1[[#This Row],[Loan Amount]]</f>
        <v>4116.6145364023614</v>
      </c>
    </row>
    <row r="791" spans="1:21" x14ac:dyDescent="0.3">
      <c r="A791" s="2" t="s">
        <v>1622</v>
      </c>
      <c r="B791" s="1">
        <v>45203</v>
      </c>
      <c r="C791" s="2" t="s">
        <v>1623</v>
      </c>
      <c r="D791" s="3" t="s">
        <v>44</v>
      </c>
      <c r="E791" s="4">
        <v>38957</v>
      </c>
      <c r="F791" s="9">
        <f>Table1[[#This Row],[Interest Rate]]/100</f>
        <v>0.08</v>
      </c>
      <c r="G791" s="2">
        <v>8</v>
      </c>
      <c r="H791" s="2">
        <v>60</v>
      </c>
      <c r="I791" s="3" t="s">
        <v>17</v>
      </c>
      <c r="J791" s="3" t="s">
        <v>55</v>
      </c>
      <c r="K791" s="3" t="s">
        <v>19</v>
      </c>
      <c r="L791" s="4">
        <v>30307</v>
      </c>
      <c r="M791" s="3" t="s">
        <v>31</v>
      </c>
      <c r="N791">
        <v>0.34</v>
      </c>
      <c r="O791">
        <v>0.92</v>
      </c>
      <c r="P791" s="8">
        <f>ABS(PMT(Table1[[#This Row],[Corrected Interested Rate]]/12,Table1[[#This Row],[Term (Months)]],-Table1[[#This Row],[Loan Amount]]))</f>
        <v>789.90749229373171</v>
      </c>
      <c r="Q791" s="8">
        <f ca="1">Table1[[#This Row],[Expected Monthly Payments]]*Table1[[#This Row],[Months on Book(age Loan)]]</f>
        <v>18167.872322755829</v>
      </c>
      <c r="R791" s="4">
        <v>42073.56</v>
      </c>
      <c r="S791" s="4">
        <v>0</v>
      </c>
      <c r="T791" s="2">
        <f ca="1">DATEDIF(Table1[[#This Row],[Issue Date]],TODAY(),"m")</f>
        <v>23</v>
      </c>
      <c r="U791" s="2">
        <f>Table1[[#This Row],[Total Payments Received]]+(Table1[[#This Row],[Loan Amount]]*'What-IF Analysis'!$B$8)-Table1[[#This Row],[Loan Amount]]</f>
        <v>13310.28916843389</v>
      </c>
    </row>
    <row r="792" spans="1:21" x14ac:dyDescent="0.3">
      <c r="A792" s="2" t="s">
        <v>1624</v>
      </c>
      <c r="B792" s="1">
        <v>44699</v>
      </c>
      <c r="C792" s="2" t="s">
        <v>1625</v>
      </c>
      <c r="D792" s="3" t="s">
        <v>63</v>
      </c>
      <c r="E792" s="4">
        <v>3472</v>
      </c>
      <c r="F792" s="9">
        <f>Table1[[#This Row],[Interest Rate]]/100</f>
        <v>0.10300000000000001</v>
      </c>
      <c r="G792" s="2">
        <v>10.3</v>
      </c>
      <c r="H792" s="2">
        <v>60</v>
      </c>
      <c r="I792" s="3" t="s">
        <v>24</v>
      </c>
      <c r="J792" s="3" t="s">
        <v>82</v>
      </c>
      <c r="K792" s="3" t="s">
        <v>30</v>
      </c>
      <c r="L792" s="4">
        <v>86889</v>
      </c>
      <c r="M792" s="3" t="s">
        <v>20</v>
      </c>
      <c r="N792">
        <v>0.28999999999999998</v>
      </c>
      <c r="O792">
        <v>0.66</v>
      </c>
      <c r="P792" s="8">
        <f>ABS(PMT(Table1[[#This Row],[Corrected Interested Rate]]/12,Table1[[#This Row],[Term (Months)]],-Table1[[#This Row],[Loan Amount]]))</f>
        <v>74.283293379659753</v>
      </c>
      <c r="Q792" s="8">
        <f ca="1">Table1[[#This Row],[Expected Monthly Payments]]*Table1[[#This Row],[Months on Book(age Loan)]]</f>
        <v>2897.0484418067304</v>
      </c>
      <c r="R792" s="4">
        <v>679.21</v>
      </c>
      <c r="S792" s="4">
        <v>0</v>
      </c>
      <c r="T792" s="2">
        <f ca="1">DATEDIF(Table1[[#This Row],[Issue Date]],TODAY(),"m")</f>
        <v>39</v>
      </c>
      <c r="U792" s="2">
        <f>Table1[[#This Row],[Total Payments Received]]+(Table1[[#This Row],[Loan Amount]]*'What-IF Analysis'!$B$8)-Table1[[#This Row],[Loan Amount]]</f>
        <v>-1884.2850413840267</v>
      </c>
    </row>
    <row r="793" spans="1:21" x14ac:dyDescent="0.3">
      <c r="A793" s="2" t="s">
        <v>1626</v>
      </c>
      <c r="B793" s="1">
        <v>45017</v>
      </c>
      <c r="C793" s="2" t="s">
        <v>1627</v>
      </c>
      <c r="D793" s="3" t="s">
        <v>23</v>
      </c>
      <c r="E793" s="4">
        <v>7704</v>
      </c>
      <c r="F793" s="9">
        <f>Table1[[#This Row],[Interest Rate]]/100</f>
        <v>5.4000000000000006E-2</v>
      </c>
      <c r="G793" s="2">
        <v>5.4</v>
      </c>
      <c r="H793" s="2">
        <v>36</v>
      </c>
      <c r="I793" s="3" t="s">
        <v>17</v>
      </c>
      <c r="J793" s="3" t="s">
        <v>82</v>
      </c>
      <c r="K793" s="3" t="s">
        <v>30</v>
      </c>
      <c r="L793" s="4">
        <v>98895</v>
      </c>
      <c r="M793" s="3" t="s">
        <v>31</v>
      </c>
      <c r="N793">
        <v>0.32</v>
      </c>
      <c r="O793">
        <v>0.7</v>
      </c>
      <c r="P793" s="8">
        <f>ABS(PMT(Table1[[#This Row],[Corrected Interested Rate]]/12,Table1[[#This Row],[Term (Months)]],-Table1[[#This Row],[Loan Amount]]))</f>
        <v>232.28190458313179</v>
      </c>
      <c r="Q793" s="8">
        <f ca="1">Table1[[#This Row],[Expected Monthly Payments]]*Table1[[#This Row],[Months on Book(age Loan)]]</f>
        <v>6736.1752329108222</v>
      </c>
      <c r="R793" s="4">
        <v>8120.02</v>
      </c>
      <c r="S793" s="4">
        <v>0</v>
      </c>
      <c r="T793" s="2">
        <f ca="1">DATEDIF(Table1[[#This Row],[Issue Date]],TODAY(),"m")</f>
        <v>29</v>
      </c>
      <c r="U793" s="2">
        <f>Table1[[#This Row],[Total Payments Received]]+(Table1[[#This Row],[Loan Amount]]*'What-IF Analysis'!$B$8)-Table1[[#This Row],[Loan Amount]]</f>
        <v>2431.89621001655</v>
      </c>
    </row>
    <row r="794" spans="1:21" x14ac:dyDescent="0.3">
      <c r="A794" s="2" t="s">
        <v>1628</v>
      </c>
      <c r="B794" s="1">
        <v>44300</v>
      </c>
      <c r="C794" s="2" t="s">
        <v>1629</v>
      </c>
      <c r="D794" s="3" t="s">
        <v>16</v>
      </c>
      <c r="E794" s="4">
        <v>4713</v>
      </c>
      <c r="F794" s="9">
        <f>Table1[[#This Row],[Interest Rate]]/100</f>
        <v>0.16699999999999998</v>
      </c>
      <c r="G794" s="2">
        <v>16.7</v>
      </c>
      <c r="H794" s="2">
        <v>60</v>
      </c>
      <c r="I794" s="3" t="s">
        <v>17</v>
      </c>
      <c r="J794" s="3" t="s">
        <v>55</v>
      </c>
      <c r="K794" s="3" t="s">
        <v>45</v>
      </c>
      <c r="L794" s="4">
        <v>125184</v>
      </c>
      <c r="M794" s="3" t="s">
        <v>20</v>
      </c>
      <c r="N794">
        <v>0.47</v>
      </c>
      <c r="O794">
        <v>0.8</v>
      </c>
      <c r="P794" s="8">
        <f>ABS(PMT(Table1[[#This Row],[Corrected Interested Rate]]/12,Table1[[#This Row],[Term (Months)]],-Table1[[#This Row],[Loan Amount]]))</f>
        <v>116.37128689921292</v>
      </c>
      <c r="Q794" s="8">
        <f ca="1">Table1[[#This Row],[Expected Monthly Payments]]*Table1[[#This Row],[Months on Book(age Loan)]]</f>
        <v>6167.6782056582852</v>
      </c>
      <c r="R794" s="4">
        <v>5500.07</v>
      </c>
      <c r="S794" s="4">
        <v>0</v>
      </c>
      <c r="T794" s="2">
        <f ca="1">DATEDIF(Table1[[#This Row],[Issue Date]],TODAY(),"m")</f>
        <v>53</v>
      </c>
      <c r="U794" s="2">
        <f>Table1[[#This Row],[Total Payments Received]]+(Table1[[#This Row],[Loan Amount]]*'What-IF Analysis'!$B$8)-Table1[[#This Row],[Loan Amount]]</f>
        <v>2020.3026814392515</v>
      </c>
    </row>
    <row r="795" spans="1:21" x14ac:dyDescent="0.3">
      <c r="A795" s="2" t="s">
        <v>1630</v>
      </c>
      <c r="B795" s="1">
        <v>45259</v>
      </c>
      <c r="C795" s="2" t="s">
        <v>1631</v>
      </c>
      <c r="D795" s="3" t="s">
        <v>51</v>
      </c>
      <c r="E795" s="4">
        <v>6051</v>
      </c>
      <c r="F795" s="9">
        <f>Table1[[#This Row],[Interest Rate]]/100</f>
        <v>0.218</v>
      </c>
      <c r="G795" s="2">
        <v>21.8</v>
      </c>
      <c r="H795" s="2">
        <v>36</v>
      </c>
      <c r="I795" s="3" t="s">
        <v>17</v>
      </c>
      <c r="J795" s="3" t="s">
        <v>18</v>
      </c>
      <c r="K795" s="3" t="s">
        <v>19</v>
      </c>
      <c r="L795" s="4">
        <v>65944</v>
      </c>
      <c r="M795" s="3" t="s">
        <v>31</v>
      </c>
      <c r="N795">
        <v>0.45</v>
      </c>
      <c r="O795">
        <v>0.65</v>
      </c>
      <c r="P795" s="8">
        <f>ABS(PMT(Table1[[#This Row],[Corrected Interested Rate]]/12,Table1[[#This Row],[Term (Months)]],-Table1[[#This Row],[Loan Amount]]))</f>
        <v>230.46482898628705</v>
      </c>
      <c r="Q795" s="8">
        <f ca="1">Table1[[#This Row],[Expected Monthly Payments]]*Table1[[#This Row],[Months on Book(age Loan)]]</f>
        <v>4839.7614087120282</v>
      </c>
      <c r="R795" s="4">
        <v>7370.12</v>
      </c>
      <c r="S795" s="4">
        <v>0</v>
      </c>
      <c r="T795" s="2">
        <f ca="1">DATEDIF(Table1[[#This Row],[Issue Date]],TODAY(),"m")</f>
        <v>21</v>
      </c>
      <c r="U795" s="2">
        <f>Table1[[#This Row],[Total Payments Received]]+(Table1[[#This Row],[Loan Amount]]*'What-IF Analysis'!$B$8)-Table1[[#This Row],[Loan Amount]]</f>
        <v>2902.4620232100388</v>
      </c>
    </row>
    <row r="796" spans="1:21" x14ac:dyDescent="0.3">
      <c r="A796" s="2" t="s">
        <v>1632</v>
      </c>
      <c r="B796" s="1">
        <v>44394</v>
      </c>
      <c r="C796" s="2" t="s">
        <v>1633</v>
      </c>
      <c r="D796" s="3" t="s">
        <v>16</v>
      </c>
      <c r="E796" s="4">
        <v>11756</v>
      </c>
      <c r="F796" s="9">
        <f>Table1[[#This Row],[Interest Rate]]/100</f>
        <v>0.16</v>
      </c>
      <c r="G796" s="2">
        <v>16</v>
      </c>
      <c r="H796" s="2">
        <v>36</v>
      </c>
      <c r="I796" s="3" t="s">
        <v>17</v>
      </c>
      <c r="J796" s="3" t="s">
        <v>18</v>
      </c>
      <c r="K796" s="3" t="s">
        <v>35</v>
      </c>
      <c r="L796" s="4">
        <v>129555</v>
      </c>
      <c r="M796" s="3" t="s">
        <v>27</v>
      </c>
      <c r="N796">
        <v>0.41</v>
      </c>
      <c r="O796">
        <v>0.61</v>
      </c>
      <c r="P796" s="8">
        <f>ABS(PMT(Table1[[#This Row],[Corrected Interested Rate]]/12,Table1[[#This Row],[Term (Months)]],-Table1[[#This Row],[Loan Amount]]))</f>
        <v>413.3060803753317</v>
      </c>
      <c r="Q796" s="8">
        <f ca="1">Table1[[#This Row],[Expected Monthly Payments]]*Table1[[#This Row],[Months on Book(age Loan)]]</f>
        <v>20665.304018766587</v>
      </c>
      <c r="R796" s="4">
        <v>13636.96</v>
      </c>
      <c r="S796" s="4">
        <v>0</v>
      </c>
      <c r="T796" s="2">
        <f ca="1">DATEDIF(Table1[[#This Row],[Issue Date]],TODAY(),"m")</f>
        <v>50</v>
      </c>
      <c r="U796" s="2">
        <f>Table1[[#This Row],[Total Payments Received]]+(Table1[[#This Row],[Loan Amount]]*'What-IF Analysis'!$B$8)-Table1[[#This Row],[Loan Amount]]</f>
        <v>4957.1075499681392</v>
      </c>
    </row>
    <row r="797" spans="1:21" x14ac:dyDescent="0.3">
      <c r="A797" s="2" t="s">
        <v>1634</v>
      </c>
      <c r="B797" s="1">
        <v>44775</v>
      </c>
      <c r="C797" s="2" t="s">
        <v>1635</v>
      </c>
      <c r="D797" s="3" t="s">
        <v>23</v>
      </c>
      <c r="E797" s="4">
        <v>3475</v>
      </c>
      <c r="F797" s="9">
        <f>Table1[[#This Row],[Interest Rate]]/100</f>
        <v>9.4E-2</v>
      </c>
      <c r="G797" s="2">
        <v>9.4</v>
      </c>
      <c r="H797" s="2">
        <v>36</v>
      </c>
      <c r="I797" s="3" t="s">
        <v>17</v>
      </c>
      <c r="J797" s="3" t="s">
        <v>71</v>
      </c>
      <c r="K797" s="3" t="s">
        <v>30</v>
      </c>
      <c r="L797" s="4">
        <v>68134</v>
      </c>
      <c r="M797" s="3" t="s">
        <v>31</v>
      </c>
      <c r="N797">
        <v>0.21</v>
      </c>
      <c r="O797">
        <v>0.78</v>
      </c>
      <c r="P797" s="8">
        <f>ABS(PMT(Table1[[#This Row],[Corrected Interested Rate]]/12,Table1[[#This Row],[Term (Months)]],-Table1[[#This Row],[Loan Amount]]))</f>
        <v>111.15213064872623</v>
      </c>
      <c r="Q797" s="8">
        <f ca="1">Table1[[#This Row],[Expected Monthly Payments]]*Table1[[#This Row],[Months on Book(age Loan)]]</f>
        <v>4112.6288340028705</v>
      </c>
      <c r="R797" s="4">
        <v>3801.65</v>
      </c>
      <c r="S797" s="4">
        <v>0</v>
      </c>
      <c r="T797" s="2">
        <f ca="1">DATEDIF(Table1[[#This Row],[Issue Date]],TODAY(),"m")</f>
        <v>37</v>
      </c>
      <c r="U797" s="2">
        <f>Table1[[#This Row],[Total Payments Received]]+(Table1[[#This Row],[Loan Amount]]*'What-IF Analysis'!$B$8)-Table1[[#This Row],[Loan Amount]]</f>
        <v>1235.9399571401227</v>
      </c>
    </row>
    <row r="798" spans="1:21" x14ac:dyDescent="0.3">
      <c r="A798" s="2" t="s">
        <v>1636</v>
      </c>
      <c r="B798" s="1">
        <v>44587</v>
      </c>
      <c r="C798" s="2" t="s">
        <v>1637</v>
      </c>
      <c r="D798" s="3" t="s">
        <v>48</v>
      </c>
      <c r="E798" s="4">
        <v>37378</v>
      </c>
      <c r="F798" s="9">
        <f>Table1[[#This Row],[Interest Rate]]/100</f>
        <v>5.7000000000000002E-2</v>
      </c>
      <c r="G798" s="2">
        <v>5.7</v>
      </c>
      <c r="H798" s="2">
        <v>36</v>
      </c>
      <c r="I798" s="3" t="s">
        <v>17</v>
      </c>
      <c r="J798" s="3" t="s">
        <v>55</v>
      </c>
      <c r="K798" s="3" t="s">
        <v>30</v>
      </c>
      <c r="L798" s="4">
        <v>57323</v>
      </c>
      <c r="M798" s="3" t="s">
        <v>27</v>
      </c>
      <c r="N798">
        <v>0.46</v>
      </c>
      <c r="O798">
        <v>0.51</v>
      </c>
      <c r="P798" s="8">
        <f>ABS(PMT(Table1[[#This Row],[Corrected Interested Rate]]/12,Table1[[#This Row],[Term (Months)]],-Table1[[#This Row],[Loan Amount]]))</f>
        <v>1132.0373000513821</v>
      </c>
      <c r="Q798" s="8">
        <f ca="1">Table1[[#This Row],[Expected Monthly Payments]]*Table1[[#This Row],[Months on Book(age Loan)]]</f>
        <v>48677.603902209426</v>
      </c>
      <c r="R798" s="4">
        <v>39508.550000000003</v>
      </c>
      <c r="S798" s="4">
        <v>0</v>
      </c>
      <c r="T798" s="2">
        <f ca="1">DATEDIF(Table1[[#This Row],[Issue Date]],TODAY(),"m")</f>
        <v>43</v>
      </c>
      <c r="U798" s="2">
        <f>Table1[[#This Row],[Total Payments Received]]+(Table1[[#This Row],[Loan Amount]]*'What-IF Analysis'!$B$8)-Table1[[#This Row],[Loan Amount]]</f>
        <v>11911.108278556407</v>
      </c>
    </row>
    <row r="799" spans="1:21" x14ac:dyDescent="0.3">
      <c r="A799" s="2" t="s">
        <v>1638</v>
      </c>
      <c r="B799" s="1">
        <v>44750</v>
      </c>
      <c r="C799" s="2" t="s">
        <v>1639</v>
      </c>
      <c r="D799" s="3" t="s">
        <v>38</v>
      </c>
      <c r="E799" s="4">
        <v>5255</v>
      </c>
      <c r="F799" s="9">
        <f>Table1[[#This Row],[Interest Rate]]/100</f>
        <v>9.3000000000000013E-2</v>
      </c>
      <c r="G799" s="2">
        <v>9.3000000000000007</v>
      </c>
      <c r="H799" s="2">
        <v>60</v>
      </c>
      <c r="I799" s="3" t="s">
        <v>17</v>
      </c>
      <c r="J799" s="3" t="s">
        <v>39</v>
      </c>
      <c r="K799" s="3" t="s">
        <v>26</v>
      </c>
      <c r="L799" s="4">
        <v>146205</v>
      </c>
      <c r="M799" s="3" t="s">
        <v>27</v>
      </c>
      <c r="N799">
        <v>0.14000000000000001</v>
      </c>
      <c r="O799">
        <v>0.82</v>
      </c>
      <c r="P799" s="8">
        <f>ABS(PMT(Table1[[#This Row],[Corrected Interested Rate]]/12,Table1[[#This Row],[Term (Months)]],-Table1[[#This Row],[Loan Amount]]))</f>
        <v>109.85187222440696</v>
      </c>
      <c r="Q799" s="8">
        <f ca="1">Table1[[#This Row],[Expected Monthly Payments]]*Table1[[#This Row],[Months on Book(age Loan)]]</f>
        <v>4174.3711445274648</v>
      </c>
      <c r="R799" s="4">
        <v>5743.72</v>
      </c>
      <c r="S799" s="4">
        <v>0</v>
      </c>
      <c r="T799" s="2">
        <f ca="1">DATEDIF(Table1[[#This Row],[Issue Date]],TODAY(),"m")</f>
        <v>38</v>
      </c>
      <c r="U799" s="2">
        <f>Table1[[#This Row],[Total Payments Received]]+(Table1[[#This Row],[Loan Amount]]*'What-IF Analysis'!$B$8)-Table1[[#This Row],[Loan Amount]]</f>
        <v>1863.7757481356393</v>
      </c>
    </row>
    <row r="800" spans="1:21" x14ac:dyDescent="0.3">
      <c r="A800" s="2" t="s">
        <v>1640</v>
      </c>
      <c r="B800" s="1">
        <v>45235</v>
      </c>
      <c r="C800" s="2" t="s">
        <v>1641</v>
      </c>
      <c r="D800" s="3" t="s">
        <v>23</v>
      </c>
      <c r="E800" s="4">
        <v>15484</v>
      </c>
      <c r="F800" s="9">
        <f>Table1[[#This Row],[Interest Rate]]/100</f>
        <v>0.13300000000000001</v>
      </c>
      <c r="G800" s="2">
        <v>13.3</v>
      </c>
      <c r="H800" s="2">
        <v>36</v>
      </c>
      <c r="I800" s="3" t="s">
        <v>17</v>
      </c>
      <c r="J800" s="3" t="s">
        <v>25</v>
      </c>
      <c r="K800" s="3" t="s">
        <v>45</v>
      </c>
      <c r="L800" s="4">
        <v>101762</v>
      </c>
      <c r="M800" s="3" t="s">
        <v>31</v>
      </c>
      <c r="N800">
        <v>0.44</v>
      </c>
      <c r="O800">
        <v>0.73</v>
      </c>
      <c r="P800" s="8">
        <f>ABS(PMT(Table1[[#This Row],[Corrected Interested Rate]]/12,Table1[[#This Row],[Term (Months)]],-Table1[[#This Row],[Loan Amount]]))</f>
        <v>523.95738169997651</v>
      </c>
      <c r="Q800" s="8">
        <f ca="1">Table1[[#This Row],[Expected Monthly Payments]]*Table1[[#This Row],[Months on Book(age Loan)]]</f>
        <v>11527.062397399483</v>
      </c>
      <c r="R800" s="4">
        <v>17543.37</v>
      </c>
      <c r="S800" s="4">
        <v>0</v>
      </c>
      <c r="T800" s="2">
        <f ca="1">DATEDIF(Table1[[#This Row],[Issue Date]],TODAY(),"m")</f>
        <v>22</v>
      </c>
      <c r="U800" s="2">
        <f>Table1[[#This Row],[Total Payments Received]]+(Table1[[#This Row],[Loan Amount]]*'What-IF Analysis'!$B$8)-Table1[[#This Row],[Loan Amount]]</f>
        <v>6111.0090493115567</v>
      </c>
    </row>
    <row r="801" spans="1:21" x14ac:dyDescent="0.3">
      <c r="A801" s="2" t="s">
        <v>1642</v>
      </c>
      <c r="B801" s="1">
        <v>44674</v>
      </c>
      <c r="C801" s="2" t="s">
        <v>1643</v>
      </c>
      <c r="D801" s="3" t="s">
        <v>70</v>
      </c>
      <c r="E801" s="4">
        <v>35503</v>
      </c>
      <c r="F801" s="9">
        <f>Table1[[#This Row],[Interest Rate]]/100</f>
        <v>0.20199999999999999</v>
      </c>
      <c r="G801" s="2">
        <v>20.2</v>
      </c>
      <c r="H801" s="2">
        <v>36</v>
      </c>
      <c r="I801" s="3" t="s">
        <v>17</v>
      </c>
      <c r="J801" s="3" t="s">
        <v>25</v>
      </c>
      <c r="K801" s="3" t="s">
        <v>30</v>
      </c>
      <c r="L801" s="4">
        <v>117225</v>
      </c>
      <c r="M801" s="3" t="s">
        <v>27</v>
      </c>
      <c r="N801">
        <v>0.23</v>
      </c>
      <c r="O801">
        <v>0.77</v>
      </c>
      <c r="P801" s="8">
        <f>ABS(PMT(Table1[[#This Row],[Corrected Interested Rate]]/12,Table1[[#This Row],[Term (Months)]],-Table1[[#This Row],[Loan Amount]]))</f>
        <v>1323.0394286276814</v>
      </c>
      <c r="Q801" s="8">
        <f ca="1">Table1[[#This Row],[Expected Monthly Payments]]*Table1[[#This Row],[Months on Book(age Loan)]]</f>
        <v>52921.577145107258</v>
      </c>
      <c r="R801" s="4">
        <v>42674.61</v>
      </c>
      <c r="S801" s="4">
        <v>0</v>
      </c>
      <c r="T801" s="2">
        <f ca="1">DATEDIF(Table1[[#This Row],[Issue Date]],TODAY(),"m")</f>
        <v>40</v>
      </c>
      <c r="U801" s="2">
        <f>Table1[[#This Row],[Total Payments Received]]+(Table1[[#This Row],[Loan Amount]]*'What-IF Analysis'!$B$8)-Table1[[#This Row],[Loan Amount]]</f>
        <v>16461.544200962817</v>
      </c>
    </row>
    <row r="802" spans="1:21" x14ac:dyDescent="0.3">
      <c r="A802" s="2" t="s">
        <v>1644</v>
      </c>
      <c r="B802" s="1">
        <v>45119</v>
      </c>
      <c r="C802" s="2" t="s">
        <v>1645</v>
      </c>
      <c r="D802" s="3" t="s">
        <v>74</v>
      </c>
      <c r="E802" s="4">
        <v>9258</v>
      </c>
      <c r="F802" s="9">
        <f>Table1[[#This Row],[Interest Rate]]/100</f>
        <v>8.8000000000000009E-2</v>
      </c>
      <c r="G802" s="2">
        <v>8.8000000000000007</v>
      </c>
      <c r="H802" s="2">
        <v>60</v>
      </c>
      <c r="I802" s="3" t="s">
        <v>24</v>
      </c>
      <c r="J802" s="3" t="s">
        <v>34</v>
      </c>
      <c r="K802" s="3" t="s">
        <v>30</v>
      </c>
      <c r="L802" s="4">
        <v>126507</v>
      </c>
      <c r="M802" s="3" t="s">
        <v>27</v>
      </c>
      <c r="N802">
        <v>0.12</v>
      </c>
      <c r="O802">
        <v>0.78</v>
      </c>
      <c r="P802" s="8">
        <f>ABS(PMT(Table1[[#This Row],[Corrected Interested Rate]]/12,Table1[[#This Row],[Term (Months)]],-Table1[[#This Row],[Loan Amount]]))</f>
        <v>191.28345911844107</v>
      </c>
      <c r="Q802" s="8">
        <f ca="1">Table1[[#This Row],[Expected Monthly Payments]]*Table1[[#This Row],[Months on Book(age Loan)]]</f>
        <v>4973.3699370794675</v>
      </c>
      <c r="R802" s="4">
        <v>3956.83</v>
      </c>
      <c r="S802" s="4">
        <v>0</v>
      </c>
      <c r="T802" s="2">
        <f ca="1">DATEDIF(Table1[[#This Row],[Issue Date]],TODAY(),"m")</f>
        <v>26</v>
      </c>
      <c r="U802" s="2">
        <f>Table1[[#This Row],[Total Payments Received]]+(Table1[[#This Row],[Loan Amount]]*'What-IF Analysis'!$B$8)-Table1[[#This Row],[Loan Amount]]</f>
        <v>-2878.6645544738822</v>
      </c>
    </row>
    <row r="803" spans="1:21" x14ac:dyDescent="0.3">
      <c r="A803" s="2" t="s">
        <v>1646</v>
      </c>
      <c r="B803" s="1">
        <v>44616</v>
      </c>
      <c r="C803" s="2" t="s">
        <v>1647</v>
      </c>
      <c r="D803" s="3" t="s">
        <v>63</v>
      </c>
      <c r="E803" s="4">
        <v>36196</v>
      </c>
      <c r="F803" s="9">
        <f>Table1[[#This Row],[Interest Rate]]/100</f>
        <v>0.19399999999999998</v>
      </c>
      <c r="G803" s="2">
        <v>19.399999999999999</v>
      </c>
      <c r="H803" s="2">
        <v>36</v>
      </c>
      <c r="I803" s="3" t="s">
        <v>79</v>
      </c>
      <c r="J803" s="3" t="s">
        <v>34</v>
      </c>
      <c r="K803" s="3" t="s">
        <v>35</v>
      </c>
      <c r="L803" s="4">
        <v>55954</v>
      </c>
      <c r="M803" s="3" t="s">
        <v>20</v>
      </c>
      <c r="N803">
        <v>0.37</v>
      </c>
      <c r="O803">
        <v>0.74</v>
      </c>
      <c r="P803" s="8">
        <f>ABS(PMT(Table1[[#This Row],[Corrected Interested Rate]]/12,Table1[[#This Row],[Term (Months)]],-Table1[[#This Row],[Loan Amount]]))</f>
        <v>1334.1329337556122</v>
      </c>
      <c r="Q803" s="8">
        <f ca="1">Table1[[#This Row],[Expected Monthly Payments]]*Table1[[#This Row],[Months on Book(age Loan)]]</f>
        <v>56033.583217735708</v>
      </c>
      <c r="R803" s="4">
        <v>4744.32</v>
      </c>
      <c r="S803" s="4">
        <v>13544.73</v>
      </c>
      <c r="T803" s="2">
        <f ca="1">DATEDIF(Table1[[#This Row],[Issue Date]],TODAY(),"m")</f>
        <v>42</v>
      </c>
      <c r="U803" s="2">
        <f>Table1[[#This Row],[Total Payments Received]]+(Table1[[#This Row],[Loan Amount]]*'What-IF Analysis'!$B$8)-Table1[[#This Row],[Loan Amount]]</f>
        <v>-21980.411139958593</v>
      </c>
    </row>
    <row r="804" spans="1:21" x14ac:dyDescent="0.3">
      <c r="A804" s="2" t="s">
        <v>1648</v>
      </c>
      <c r="B804" s="1">
        <v>44353</v>
      </c>
      <c r="C804" s="2" t="s">
        <v>1649</v>
      </c>
      <c r="D804" s="3" t="s">
        <v>63</v>
      </c>
      <c r="E804" s="4">
        <v>9533</v>
      </c>
      <c r="F804" s="9">
        <f>Table1[[#This Row],[Interest Rate]]/100</f>
        <v>0.223</v>
      </c>
      <c r="G804" s="2">
        <v>22.3</v>
      </c>
      <c r="H804" s="2">
        <v>36</v>
      </c>
      <c r="I804" s="3" t="s">
        <v>17</v>
      </c>
      <c r="J804" s="3" t="s">
        <v>55</v>
      </c>
      <c r="K804" s="3" t="s">
        <v>35</v>
      </c>
      <c r="L804" s="4">
        <v>85021</v>
      </c>
      <c r="M804" s="3" t="s">
        <v>20</v>
      </c>
      <c r="N804">
        <v>0.19</v>
      </c>
      <c r="O804">
        <v>0.76</v>
      </c>
      <c r="P804" s="8">
        <f>ABS(PMT(Table1[[#This Row],[Corrected Interested Rate]]/12,Table1[[#This Row],[Term (Months)]],-Table1[[#This Row],[Loan Amount]]))</f>
        <v>365.55076801877169</v>
      </c>
      <c r="Q804" s="8">
        <f ca="1">Table1[[#This Row],[Expected Monthly Payments]]*Table1[[#This Row],[Months on Book(age Loan)]]</f>
        <v>18643.089168957355</v>
      </c>
      <c r="R804" s="4">
        <v>11658.86</v>
      </c>
      <c r="S804" s="4">
        <v>0</v>
      </c>
      <c r="T804" s="2">
        <f ca="1">DATEDIF(Table1[[#This Row],[Issue Date]],TODAY(),"m")</f>
        <v>51</v>
      </c>
      <c r="U804" s="2">
        <f>Table1[[#This Row],[Total Payments Received]]+(Table1[[#This Row],[Loan Amount]]*'What-IF Analysis'!$B$8)-Table1[[#This Row],[Loan Amount]]</f>
        <v>4620.3236435731778</v>
      </c>
    </row>
    <row r="805" spans="1:21" x14ac:dyDescent="0.3">
      <c r="A805" s="2" t="s">
        <v>1650</v>
      </c>
      <c r="B805" s="1">
        <v>44746</v>
      </c>
      <c r="C805" s="2" t="s">
        <v>1651</v>
      </c>
      <c r="D805" s="3" t="s">
        <v>44</v>
      </c>
      <c r="E805" s="4">
        <v>33581</v>
      </c>
      <c r="F805" s="9">
        <f>Table1[[#This Row],[Interest Rate]]/100</f>
        <v>0.14099999999999999</v>
      </c>
      <c r="G805" s="2">
        <v>14.1</v>
      </c>
      <c r="H805" s="2">
        <v>60</v>
      </c>
      <c r="I805" s="3" t="s">
        <v>17</v>
      </c>
      <c r="J805" s="3" t="s">
        <v>18</v>
      </c>
      <c r="K805" s="3" t="s">
        <v>26</v>
      </c>
      <c r="L805" s="4">
        <v>119959</v>
      </c>
      <c r="M805" s="3" t="s">
        <v>27</v>
      </c>
      <c r="N805">
        <v>0.2</v>
      </c>
      <c r="O805">
        <v>0.81</v>
      </c>
      <c r="P805" s="8">
        <f>ABS(PMT(Table1[[#This Row],[Corrected Interested Rate]]/12,Table1[[#This Row],[Term (Months)]],-Table1[[#This Row],[Loan Amount]]))</f>
        <v>783.11318725242995</v>
      </c>
      <c r="Q805" s="8">
        <f ca="1">Table1[[#This Row],[Expected Monthly Payments]]*Table1[[#This Row],[Months on Book(age Loan)]]</f>
        <v>29758.301115592338</v>
      </c>
      <c r="R805" s="4">
        <v>38315.919999999998</v>
      </c>
      <c r="S805" s="4">
        <v>0</v>
      </c>
      <c r="T805" s="2">
        <f ca="1">DATEDIF(Table1[[#This Row],[Issue Date]],TODAY(),"m")</f>
        <v>38</v>
      </c>
      <c r="U805" s="2">
        <f>Table1[[#This Row],[Total Payments Received]]+(Table1[[#This Row],[Loan Amount]]*'What-IF Analysis'!$B$8)-Table1[[#This Row],[Loan Amount]]</f>
        <v>13521.931813157542</v>
      </c>
    </row>
    <row r="806" spans="1:21" x14ac:dyDescent="0.3">
      <c r="A806" s="2" t="s">
        <v>1652</v>
      </c>
      <c r="B806" s="1">
        <v>45217</v>
      </c>
      <c r="C806" s="2" t="s">
        <v>1653</v>
      </c>
      <c r="D806" s="3" t="s">
        <v>38</v>
      </c>
      <c r="E806" s="4">
        <v>6249</v>
      </c>
      <c r="F806" s="9">
        <f>Table1[[#This Row],[Interest Rate]]/100</f>
        <v>0.214</v>
      </c>
      <c r="G806" s="2">
        <v>21.4</v>
      </c>
      <c r="H806" s="2">
        <v>60</v>
      </c>
      <c r="I806" s="3" t="s">
        <v>17</v>
      </c>
      <c r="J806" s="3" t="s">
        <v>25</v>
      </c>
      <c r="K806" s="3" t="s">
        <v>26</v>
      </c>
      <c r="L806" s="4">
        <v>125927</v>
      </c>
      <c r="M806" s="3" t="s">
        <v>31</v>
      </c>
      <c r="N806">
        <v>0.22</v>
      </c>
      <c r="O806">
        <v>0.84</v>
      </c>
      <c r="P806" s="8">
        <f>ABS(PMT(Table1[[#This Row],[Corrected Interested Rate]]/12,Table1[[#This Row],[Term (Months)]],-Table1[[#This Row],[Loan Amount]]))</f>
        <v>170.46556739630918</v>
      </c>
      <c r="Q806" s="8">
        <f ca="1">Table1[[#This Row],[Expected Monthly Payments]]*Table1[[#This Row],[Months on Book(age Loan)]]</f>
        <v>3750.242482718802</v>
      </c>
      <c r="R806" s="4">
        <v>7586.29</v>
      </c>
      <c r="S806" s="4">
        <v>0</v>
      </c>
      <c r="T806" s="2">
        <f ca="1">DATEDIF(Table1[[#This Row],[Issue Date]],TODAY(),"m")</f>
        <v>22</v>
      </c>
      <c r="U806" s="2">
        <f>Table1[[#This Row],[Total Payments Received]]+(Table1[[#This Row],[Loan Amount]]*'What-IF Analysis'!$B$8)-Table1[[#This Row],[Loan Amount]]</f>
        <v>2972.4419258039215</v>
      </c>
    </row>
    <row r="807" spans="1:21" x14ac:dyDescent="0.3">
      <c r="A807" s="2" t="s">
        <v>1654</v>
      </c>
      <c r="B807" s="1">
        <v>45193</v>
      </c>
      <c r="C807" s="2" t="s">
        <v>1655</v>
      </c>
      <c r="D807" s="3" t="s">
        <v>70</v>
      </c>
      <c r="E807" s="4">
        <v>20201</v>
      </c>
      <c r="F807" s="9">
        <f>Table1[[#This Row],[Interest Rate]]/100</f>
        <v>0.161</v>
      </c>
      <c r="G807" s="2">
        <v>16.100000000000001</v>
      </c>
      <c r="H807" s="2">
        <v>60</v>
      </c>
      <c r="I807" s="3" t="s">
        <v>24</v>
      </c>
      <c r="J807" s="3" t="s">
        <v>55</v>
      </c>
      <c r="K807" s="3" t="s">
        <v>26</v>
      </c>
      <c r="L807" s="4">
        <v>109866</v>
      </c>
      <c r="M807" s="3" t="s">
        <v>27</v>
      </c>
      <c r="N807">
        <v>0.13</v>
      </c>
      <c r="O807">
        <v>0.83</v>
      </c>
      <c r="P807" s="8">
        <f>ABS(PMT(Table1[[#This Row],[Corrected Interested Rate]]/12,Table1[[#This Row],[Term (Months)]],-Table1[[#This Row],[Loan Amount]]))</f>
        <v>492.32306181944455</v>
      </c>
      <c r="Q807" s="8">
        <f ca="1">Table1[[#This Row],[Expected Monthly Payments]]*Table1[[#This Row],[Months on Book(age Loan)]]</f>
        <v>11323.430421847224</v>
      </c>
      <c r="R807" s="4">
        <v>8625.3799999999992</v>
      </c>
      <c r="S807" s="4">
        <v>0</v>
      </c>
      <c r="T807" s="2">
        <f ca="1">DATEDIF(Table1[[#This Row],[Issue Date]],TODAY(),"m")</f>
        <v>23</v>
      </c>
      <c r="U807" s="2">
        <f>Table1[[#This Row],[Total Payments Received]]+(Table1[[#This Row],[Loan Amount]]*'What-IF Analysis'!$B$8)-Table1[[#This Row],[Loan Amount]]</f>
        <v>-6289.701604550326</v>
      </c>
    </row>
    <row r="808" spans="1:21" x14ac:dyDescent="0.3">
      <c r="A808" s="2" t="s">
        <v>1656</v>
      </c>
      <c r="B808" s="1">
        <v>45147</v>
      </c>
      <c r="C808" s="2" t="s">
        <v>1657</v>
      </c>
      <c r="D808" s="3" t="s">
        <v>74</v>
      </c>
      <c r="E808" s="4">
        <v>10686</v>
      </c>
      <c r="F808" s="9">
        <f>Table1[[#This Row],[Interest Rate]]/100</f>
        <v>0.17699999999999999</v>
      </c>
      <c r="G808" s="2">
        <v>17.7</v>
      </c>
      <c r="H808" s="2">
        <v>36</v>
      </c>
      <c r="I808" s="3" t="s">
        <v>17</v>
      </c>
      <c r="J808" s="3" t="s">
        <v>71</v>
      </c>
      <c r="K808" s="3" t="s">
        <v>35</v>
      </c>
      <c r="L808" s="4">
        <v>100427</v>
      </c>
      <c r="M808" s="3" t="s">
        <v>31</v>
      </c>
      <c r="N808">
        <v>0.17</v>
      </c>
      <c r="O808">
        <v>0.89</v>
      </c>
      <c r="P808" s="8">
        <f>ABS(PMT(Table1[[#This Row],[Corrected Interested Rate]]/12,Table1[[#This Row],[Term (Months)]],-Table1[[#This Row],[Loan Amount]]))</f>
        <v>384.7182152973146</v>
      </c>
      <c r="Q808" s="8">
        <f ca="1">Table1[[#This Row],[Expected Monthly Payments]]*Table1[[#This Row],[Months on Book(age Loan)]]</f>
        <v>9617.955382432865</v>
      </c>
      <c r="R808" s="4">
        <v>12577.42</v>
      </c>
      <c r="S808" s="4">
        <v>0</v>
      </c>
      <c r="T808" s="2">
        <f ca="1">DATEDIF(Table1[[#This Row],[Issue Date]],TODAY(),"m")</f>
        <v>25</v>
      </c>
      <c r="U808" s="2">
        <f>Table1[[#This Row],[Total Payments Received]]+(Table1[[#This Row],[Loan Amount]]*'What-IF Analysis'!$B$8)-Table1[[#This Row],[Loan Amount]]</f>
        <v>4687.584743021398</v>
      </c>
    </row>
    <row r="809" spans="1:21" x14ac:dyDescent="0.3">
      <c r="A809" s="2" t="s">
        <v>1658</v>
      </c>
      <c r="B809" s="1">
        <v>44485</v>
      </c>
      <c r="C809" s="2" t="s">
        <v>1659</v>
      </c>
      <c r="D809" s="3" t="s">
        <v>63</v>
      </c>
      <c r="E809" s="4">
        <v>33007</v>
      </c>
      <c r="F809" s="9">
        <f>Table1[[#This Row],[Interest Rate]]/100</f>
        <v>0.155</v>
      </c>
      <c r="G809" s="2">
        <v>15.5</v>
      </c>
      <c r="H809" s="2">
        <v>60</v>
      </c>
      <c r="I809" s="3" t="s">
        <v>17</v>
      </c>
      <c r="J809" s="3" t="s">
        <v>25</v>
      </c>
      <c r="K809" s="3" t="s">
        <v>35</v>
      </c>
      <c r="L809" s="4">
        <v>34992</v>
      </c>
      <c r="M809" s="3" t="s">
        <v>20</v>
      </c>
      <c r="N809">
        <v>0.1</v>
      </c>
      <c r="O809">
        <v>0.59</v>
      </c>
      <c r="P809" s="8">
        <f>ABS(PMT(Table1[[#This Row],[Corrected Interested Rate]]/12,Table1[[#This Row],[Term (Months)]],-Table1[[#This Row],[Loan Amount]]))</f>
        <v>793.9236779679236</v>
      </c>
      <c r="Q809" s="8">
        <f ca="1">Table1[[#This Row],[Expected Monthly Payments]]*Table1[[#This Row],[Months on Book(age Loan)]]</f>
        <v>37314.412864492406</v>
      </c>
      <c r="R809" s="4">
        <v>38123.08</v>
      </c>
      <c r="S809" s="4">
        <v>0</v>
      </c>
      <c r="T809" s="2">
        <f ca="1">DATEDIF(Table1[[#This Row],[Issue Date]],TODAY(),"m")</f>
        <v>47</v>
      </c>
      <c r="U809" s="2">
        <f>Table1[[#This Row],[Total Payments Received]]+(Table1[[#This Row],[Loan Amount]]*'What-IF Analysis'!$B$8)-Table1[[#This Row],[Loan Amount]]</f>
        <v>13752.89542887023</v>
      </c>
    </row>
    <row r="810" spans="1:21" x14ac:dyDescent="0.3">
      <c r="A810" s="2" t="s">
        <v>1660</v>
      </c>
      <c r="B810" s="1">
        <v>44392</v>
      </c>
      <c r="C810" s="2" t="s">
        <v>1661</v>
      </c>
      <c r="D810" s="3" t="s">
        <v>70</v>
      </c>
      <c r="E810" s="4">
        <v>1661</v>
      </c>
      <c r="F810" s="9">
        <f>Table1[[#This Row],[Interest Rate]]/100</f>
        <v>0.14300000000000002</v>
      </c>
      <c r="G810" s="2">
        <v>14.3</v>
      </c>
      <c r="H810" s="2">
        <v>60</v>
      </c>
      <c r="I810" s="3" t="s">
        <v>24</v>
      </c>
      <c r="J810" s="3" t="s">
        <v>34</v>
      </c>
      <c r="K810" s="3" t="s">
        <v>45</v>
      </c>
      <c r="L810" s="4">
        <v>31961</v>
      </c>
      <c r="M810" s="3" t="s">
        <v>31</v>
      </c>
      <c r="N810">
        <v>0.28000000000000003</v>
      </c>
      <c r="O810">
        <v>0.68</v>
      </c>
      <c r="P810" s="8">
        <f>ABS(PMT(Table1[[#This Row],[Corrected Interested Rate]]/12,Table1[[#This Row],[Term (Months)]],-Table1[[#This Row],[Loan Amount]]))</f>
        <v>38.907387513201101</v>
      </c>
      <c r="Q810" s="8">
        <f ca="1">Table1[[#This Row],[Expected Monthly Payments]]*Table1[[#This Row],[Months on Book(age Loan)]]</f>
        <v>1945.3693756600551</v>
      </c>
      <c r="R810" s="4">
        <v>197.22</v>
      </c>
      <c r="S810" s="4">
        <v>0</v>
      </c>
      <c r="T810" s="2">
        <f ca="1">DATEDIF(Table1[[#This Row],[Issue Date]],TODAY(),"m")</f>
        <v>50</v>
      </c>
      <c r="U810" s="2">
        <f>Table1[[#This Row],[Total Payments Received]]+(Table1[[#This Row],[Loan Amount]]*'What-IF Analysis'!$B$8)-Table1[[#This Row],[Loan Amount]]</f>
        <v>-1029.152483795757</v>
      </c>
    </row>
    <row r="811" spans="1:21" x14ac:dyDescent="0.3">
      <c r="A811" s="2" t="s">
        <v>1662</v>
      </c>
      <c r="B811" s="1">
        <v>44794</v>
      </c>
      <c r="C811" s="2" t="s">
        <v>1663</v>
      </c>
      <c r="D811" s="3" t="s">
        <v>16</v>
      </c>
      <c r="E811" s="4">
        <v>31137</v>
      </c>
      <c r="F811" s="9">
        <f>Table1[[#This Row],[Interest Rate]]/100</f>
        <v>9.6999999999999989E-2</v>
      </c>
      <c r="G811" s="2">
        <v>9.6999999999999993</v>
      </c>
      <c r="H811" s="2">
        <v>36</v>
      </c>
      <c r="I811" s="3" t="s">
        <v>17</v>
      </c>
      <c r="J811" s="3" t="s">
        <v>55</v>
      </c>
      <c r="K811" s="3" t="s">
        <v>19</v>
      </c>
      <c r="L811" s="4">
        <v>42497</v>
      </c>
      <c r="M811" s="3" t="s">
        <v>27</v>
      </c>
      <c r="N811">
        <v>0.13</v>
      </c>
      <c r="O811">
        <v>0.93</v>
      </c>
      <c r="P811" s="8">
        <f>ABS(PMT(Table1[[#This Row],[Corrected Interested Rate]]/12,Table1[[#This Row],[Term (Months)]],-Table1[[#This Row],[Loan Amount]]))</f>
        <v>1000.3235267608062</v>
      </c>
      <c r="Q811" s="8">
        <f ca="1">Table1[[#This Row],[Expected Monthly Payments]]*Table1[[#This Row],[Months on Book(age Loan)]]</f>
        <v>36011.646963389023</v>
      </c>
      <c r="R811" s="4">
        <v>34157.29</v>
      </c>
      <c r="S811" s="4">
        <v>0</v>
      </c>
      <c r="T811" s="2">
        <f ca="1">DATEDIF(Table1[[#This Row],[Issue Date]],TODAY(),"m")</f>
        <v>36</v>
      </c>
      <c r="U811" s="2">
        <f>Table1[[#This Row],[Total Payments Received]]+(Table1[[#This Row],[Loan Amount]]*'What-IF Analysis'!$B$8)-Table1[[#This Row],[Loan Amount]]</f>
        <v>11167.789682150222</v>
      </c>
    </row>
    <row r="812" spans="1:21" x14ac:dyDescent="0.3">
      <c r="A812" s="2" t="s">
        <v>1664</v>
      </c>
      <c r="B812" s="1">
        <v>44713</v>
      </c>
      <c r="C812" s="2" t="s">
        <v>1665</v>
      </c>
      <c r="D812" s="3" t="s">
        <v>44</v>
      </c>
      <c r="E812" s="4">
        <v>11526</v>
      </c>
      <c r="F812" s="9">
        <f>Table1[[#This Row],[Interest Rate]]/100</f>
        <v>0.111</v>
      </c>
      <c r="G812" s="2">
        <v>11.1</v>
      </c>
      <c r="H812" s="2">
        <v>36</v>
      </c>
      <c r="I812" s="3" t="s">
        <v>24</v>
      </c>
      <c r="J812" s="3" t="s">
        <v>82</v>
      </c>
      <c r="K812" s="3" t="s">
        <v>19</v>
      </c>
      <c r="L812" s="4">
        <v>147551</v>
      </c>
      <c r="M812" s="3" t="s">
        <v>27</v>
      </c>
      <c r="N812">
        <v>0.37</v>
      </c>
      <c r="O812">
        <v>0.68</v>
      </c>
      <c r="P812" s="8">
        <f>ABS(PMT(Table1[[#This Row],[Corrected Interested Rate]]/12,Table1[[#This Row],[Term (Months)]],-Table1[[#This Row],[Loan Amount]]))</f>
        <v>377.89251685929651</v>
      </c>
      <c r="Q812" s="8">
        <f ca="1">Table1[[#This Row],[Expected Monthly Payments]]*Table1[[#This Row],[Months on Book(age Loan)]]</f>
        <v>14737.808157512563</v>
      </c>
      <c r="R812" s="4">
        <v>1006.42</v>
      </c>
      <c r="S812" s="4">
        <v>0</v>
      </c>
      <c r="T812" s="2">
        <f ca="1">DATEDIF(Table1[[#This Row],[Issue Date]],TODAY(),"m")</f>
        <v>39</v>
      </c>
      <c r="U812" s="2">
        <f>Table1[[#This Row],[Total Payments Received]]+(Table1[[#This Row],[Loan Amount]]*'What-IF Analysis'!$B$8)-Table1[[#This Row],[Loan Amount]]</f>
        <v>-7503.6156702166736</v>
      </c>
    </row>
    <row r="813" spans="1:21" x14ac:dyDescent="0.3">
      <c r="A813" s="2" t="s">
        <v>1666</v>
      </c>
      <c r="B813" s="1">
        <v>45061</v>
      </c>
      <c r="C813" s="2" t="s">
        <v>1667</v>
      </c>
      <c r="D813" s="3" t="s">
        <v>23</v>
      </c>
      <c r="E813" s="4">
        <v>4374</v>
      </c>
      <c r="F813" s="9">
        <f>Table1[[#This Row],[Interest Rate]]/100</f>
        <v>0.10800000000000001</v>
      </c>
      <c r="G813" s="2">
        <v>10.8</v>
      </c>
      <c r="H813" s="2">
        <v>36</v>
      </c>
      <c r="I813" s="3" t="s">
        <v>17</v>
      </c>
      <c r="J813" s="3" t="s">
        <v>55</v>
      </c>
      <c r="K813" s="3" t="s">
        <v>45</v>
      </c>
      <c r="L813" s="4">
        <v>62551</v>
      </c>
      <c r="M813" s="3" t="s">
        <v>27</v>
      </c>
      <c r="N813">
        <v>0.19</v>
      </c>
      <c r="O813">
        <v>0.56000000000000005</v>
      </c>
      <c r="P813" s="8">
        <f>ABS(PMT(Table1[[#This Row],[Corrected Interested Rate]]/12,Table1[[#This Row],[Term (Months)]],-Table1[[#This Row],[Loan Amount]]))</f>
        <v>142.78523083972851</v>
      </c>
      <c r="Q813" s="8">
        <f ca="1">Table1[[#This Row],[Expected Monthly Payments]]*Table1[[#This Row],[Months on Book(age Loan)]]</f>
        <v>3997.9864635123986</v>
      </c>
      <c r="R813" s="4">
        <v>4846.3900000000003</v>
      </c>
      <c r="S813" s="4">
        <v>0</v>
      </c>
      <c r="T813" s="2">
        <f ca="1">DATEDIF(Table1[[#This Row],[Issue Date]],TODAY(),"m")</f>
        <v>28</v>
      </c>
      <c r="U813" s="2">
        <f>Table1[[#This Row],[Total Payments Received]]+(Table1[[#This Row],[Loan Amount]]*'What-IF Analysis'!$B$8)-Table1[[#This Row],[Loan Amount]]</f>
        <v>1616.9178482103307</v>
      </c>
    </row>
    <row r="814" spans="1:21" x14ac:dyDescent="0.3">
      <c r="A814" s="2" t="s">
        <v>1668</v>
      </c>
      <c r="B814" s="1">
        <v>45002</v>
      </c>
      <c r="C814" s="2" t="s">
        <v>1669</v>
      </c>
      <c r="D814" s="3" t="s">
        <v>23</v>
      </c>
      <c r="E814" s="4">
        <v>26592</v>
      </c>
      <c r="F814" s="9">
        <f>Table1[[#This Row],[Interest Rate]]/100</f>
        <v>0.16300000000000001</v>
      </c>
      <c r="G814" s="2">
        <v>16.3</v>
      </c>
      <c r="H814" s="2">
        <v>36</v>
      </c>
      <c r="I814" s="3" t="s">
        <v>24</v>
      </c>
      <c r="J814" s="3" t="s">
        <v>25</v>
      </c>
      <c r="K814" s="3" t="s">
        <v>19</v>
      </c>
      <c r="L814" s="4">
        <v>106384</v>
      </c>
      <c r="M814" s="3" t="s">
        <v>27</v>
      </c>
      <c r="N814">
        <v>0.48</v>
      </c>
      <c r="O814">
        <v>0.74</v>
      </c>
      <c r="P814" s="8">
        <f>ABS(PMT(Table1[[#This Row],[Corrected Interested Rate]]/12,Table1[[#This Row],[Term (Months)]],-Table1[[#This Row],[Loan Amount]]))</f>
        <v>938.83915384608065</v>
      </c>
      <c r="Q814" s="8">
        <f ca="1">Table1[[#This Row],[Expected Monthly Payments]]*Table1[[#This Row],[Months on Book(age Loan)]]</f>
        <v>28165.174615382421</v>
      </c>
      <c r="R814" s="4">
        <v>9009.34</v>
      </c>
      <c r="S814" s="4">
        <v>0</v>
      </c>
      <c r="T814" s="2">
        <f ca="1">DATEDIF(Table1[[#This Row],[Issue Date]],TODAY(),"m")</f>
        <v>30</v>
      </c>
      <c r="U814" s="2">
        <f>Table1[[#This Row],[Total Payments Received]]+(Table1[[#This Row],[Loan Amount]]*'What-IF Analysis'!$B$8)-Table1[[#This Row],[Loan Amount]]</f>
        <v>-10624.433081936648</v>
      </c>
    </row>
    <row r="815" spans="1:21" x14ac:dyDescent="0.3">
      <c r="A815" s="2" t="s">
        <v>1670</v>
      </c>
      <c r="B815" s="1">
        <v>45011</v>
      </c>
      <c r="C815" s="2" t="s">
        <v>1671</v>
      </c>
      <c r="D815" s="3" t="s">
        <v>48</v>
      </c>
      <c r="E815" s="4">
        <v>29982</v>
      </c>
      <c r="F815" s="9">
        <f>Table1[[#This Row],[Interest Rate]]/100</f>
        <v>7.400000000000001E-2</v>
      </c>
      <c r="G815" s="2">
        <v>7.4</v>
      </c>
      <c r="H815" s="2">
        <v>36</v>
      </c>
      <c r="I815" s="3" t="s">
        <v>17</v>
      </c>
      <c r="J815" s="3" t="s">
        <v>18</v>
      </c>
      <c r="K815" s="3" t="s">
        <v>35</v>
      </c>
      <c r="L815" s="4">
        <v>85755</v>
      </c>
      <c r="M815" s="3" t="s">
        <v>27</v>
      </c>
      <c r="N815">
        <v>0.45</v>
      </c>
      <c r="O815">
        <v>0.55000000000000004</v>
      </c>
      <c r="P815" s="8">
        <f>ABS(PMT(Table1[[#This Row],[Corrected Interested Rate]]/12,Table1[[#This Row],[Term (Months)]],-Table1[[#This Row],[Loan Amount]]))</f>
        <v>931.25026775518347</v>
      </c>
      <c r="Q815" s="8">
        <f ca="1">Table1[[#This Row],[Expected Monthly Payments]]*Table1[[#This Row],[Months on Book(age Loan)]]</f>
        <v>27006.257764900321</v>
      </c>
      <c r="R815" s="4">
        <v>32200.67</v>
      </c>
      <c r="S815" s="4">
        <v>0</v>
      </c>
      <c r="T815" s="2">
        <f ca="1">DATEDIF(Table1[[#This Row],[Issue Date]],TODAY(),"m")</f>
        <v>29</v>
      </c>
      <c r="U815" s="2">
        <f>Table1[[#This Row],[Total Payments Received]]+(Table1[[#This Row],[Loan Amount]]*'What-IF Analysis'!$B$8)-Table1[[#This Row],[Loan Amount]]</f>
        <v>10063.945250352568</v>
      </c>
    </row>
    <row r="816" spans="1:21" x14ac:dyDescent="0.3">
      <c r="A816" s="2" t="s">
        <v>1672</v>
      </c>
      <c r="B816" s="1">
        <v>44424</v>
      </c>
      <c r="C816" s="2" t="s">
        <v>1673</v>
      </c>
      <c r="D816" s="3" t="s">
        <v>74</v>
      </c>
      <c r="E816" s="4">
        <v>1207</v>
      </c>
      <c r="F816" s="9">
        <f>Table1[[#This Row],[Interest Rate]]/100</f>
        <v>0.23300000000000001</v>
      </c>
      <c r="G816" s="2">
        <v>23.3</v>
      </c>
      <c r="H816" s="2">
        <v>60</v>
      </c>
      <c r="I816" s="3" t="s">
        <v>79</v>
      </c>
      <c r="J816" s="3" t="s">
        <v>82</v>
      </c>
      <c r="K816" s="3" t="s">
        <v>19</v>
      </c>
      <c r="L816" s="4">
        <v>43255</v>
      </c>
      <c r="M816" s="3" t="s">
        <v>31</v>
      </c>
      <c r="N816">
        <v>0.22</v>
      </c>
      <c r="O816">
        <v>0.59</v>
      </c>
      <c r="P816" s="8">
        <f>ABS(PMT(Table1[[#This Row],[Corrected Interested Rate]]/12,Table1[[#This Row],[Term (Months)]],-Table1[[#This Row],[Loan Amount]]))</f>
        <v>34.234261153450454</v>
      </c>
      <c r="Q816" s="8">
        <f ca="1">Table1[[#This Row],[Expected Monthly Payments]]*Table1[[#This Row],[Months on Book(age Loan)]]</f>
        <v>1677.4787965190721</v>
      </c>
      <c r="R816" s="4">
        <v>291.58999999999997</v>
      </c>
      <c r="S816" s="4">
        <v>508.63</v>
      </c>
      <c r="T816" s="2">
        <f ca="1">DATEDIF(Table1[[#This Row],[Issue Date]],TODAY(),"m")</f>
        <v>49</v>
      </c>
      <c r="U816" s="2">
        <f>Table1[[#This Row],[Total Payments Received]]+(Table1[[#This Row],[Loan Amount]]*'What-IF Analysis'!$B$8)-Table1[[#This Row],[Loan Amount]]</f>
        <v>-599.57892711708541</v>
      </c>
    </row>
    <row r="817" spans="1:21" x14ac:dyDescent="0.3">
      <c r="A817" s="2" t="s">
        <v>1674</v>
      </c>
      <c r="B817" s="1">
        <v>44412</v>
      </c>
      <c r="C817" s="2" t="s">
        <v>1675</v>
      </c>
      <c r="D817" s="3" t="s">
        <v>70</v>
      </c>
      <c r="E817" s="4">
        <v>36433</v>
      </c>
      <c r="F817" s="9">
        <f>Table1[[#This Row],[Interest Rate]]/100</f>
        <v>0.19399999999999998</v>
      </c>
      <c r="G817" s="2">
        <v>19.399999999999999</v>
      </c>
      <c r="H817" s="2">
        <v>60</v>
      </c>
      <c r="I817" s="3" t="s">
        <v>24</v>
      </c>
      <c r="J817" s="3" t="s">
        <v>18</v>
      </c>
      <c r="K817" s="3" t="s">
        <v>35</v>
      </c>
      <c r="L817" s="4">
        <v>34567</v>
      </c>
      <c r="M817" s="3" t="s">
        <v>27</v>
      </c>
      <c r="N817">
        <v>0.41</v>
      </c>
      <c r="O817">
        <v>0.95</v>
      </c>
      <c r="P817" s="8">
        <f>ABS(PMT(Table1[[#This Row],[Corrected Interested Rate]]/12,Table1[[#This Row],[Term (Months)]],-Table1[[#This Row],[Loan Amount]]))</f>
        <v>953.12891273748585</v>
      </c>
      <c r="Q817" s="8">
        <f ca="1">Table1[[#This Row],[Expected Monthly Payments]]*Table1[[#This Row],[Months on Book(age Loan)]]</f>
        <v>46703.316724136806</v>
      </c>
      <c r="R817" s="4">
        <v>16706.38</v>
      </c>
      <c r="S817" s="4">
        <v>0</v>
      </c>
      <c r="T817" s="2">
        <f ca="1">DATEDIF(Table1[[#This Row],[Issue Date]],TODAY(),"m")</f>
        <v>49</v>
      </c>
      <c r="U817" s="2">
        <f>Table1[[#This Row],[Total Payments Received]]+(Table1[[#This Row],[Loan Amount]]*'What-IF Analysis'!$B$8)-Table1[[#This Row],[Loan Amount]]</f>
        <v>-10193.336256550763</v>
      </c>
    </row>
    <row r="818" spans="1:21" x14ac:dyDescent="0.3">
      <c r="A818" s="2" t="s">
        <v>1676</v>
      </c>
      <c r="B818" s="1">
        <v>45144</v>
      </c>
      <c r="C818" s="2" t="s">
        <v>1677</v>
      </c>
      <c r="D818" s="3" t="s">
        <v>54</v>
      </c>
      <c r="E818" s="4">
        <v>24197</v>
      </c>
      <c r="F818" s="9">
        <f>Table1[[#This Row],[Interest Rate]]/100</f>
        <v>0.13</v>
      </c>
      <c r="G818" s="2">
        <v>13</v>
      </c>
      <c r="H818" s="2">
        <v>60</v>
      </c>
      <c r="I818" s="3" t="s">
        <v>17</v>
      </c>
      <c r="J818" s="3" t="s">
        <v>25</v>
      </c>
      <c r="K818" s="3" t="s">
        <v>45</v>
      </c>
      <c r="L818" s="4">
        <v>78847</v>
      </c>
      <c r="M818" s="3" t="s">
        <v>20</v>
      </c>
      <c r="N818">
        <v>0.42</v>
      </c>
      <c r="O818">
        <v>0.74</v>
      </c>
      <c r="P818" s="8">
        <f>ABS(PMT(Table1[[#This Row],[Corrected Interested Rate]]/12,Table1[[#This Row],[Term (Months)]],-Table1[[#This Row],[Loan Amount]]))</f>
        <v>550.55610845108868</v>
      </c>
      <c r="Q818" s="8">
        <f ca="1">Table1[[#This Row],[Expected Monthly Payments]]*Table1[[#This Row],[Months on Book(age Loan)]]</f>
        <v>13763.902711277216</v>
      </c>
      <c r="R818" s="4">
        <v>27342.61</v>
      </c>
      <c r="S818" s="4">
        <v>0</v>
      </c>
      <c r="T818" s="2">
        <f ca="1">DATEDIF(Table1[[#This Row],[Issue Date]],TODAY(),"m")</f>
        <v>25</v>
      </c>
      <c r="U818" s="2">
        <f>Table1[[#This Row],[Total Payments Received]]+(Table1[[#This Row],[Loan Amount]]*'What-IF Analysis'!$B$8)-Table1[[#This Row],[Loan Amount]]</f>
        <v>9477.1464296171398</v>
      </c>
    </row>
    <row r="819" spans="1:21" x14ac:dyDescent="0.3">
      <c r="A819" s="2" t="s">
        <v>1678</v>
      </c>
      <c r="B819" s="1">
        <v>44211</v>
      </c>
      <c r="C819" s="2" t="s">
        <v>1679</v>
      </c>
      <c r="D819" s="3" t="s">
        <v>63</v>
      </c>
      <c r="E819" s="4">
        <v>34400</v>
      </c>
      <c r="F819" s="9">
        <f>Table1[[#This Row],[Interest Rate]]/100</f>
        <v>8.199999999999999E-2</v>
      </c>
      <c r="G819" s="2">
        <v>8.1999999999999993</v>
      </c>
      <c r="H819" s="2">
        <v>36</v>
      </c>
      <c r="I819" s="3" t="s">
        <v>17</v>
      </c>
      <c r="J819" s="3" t="s">
        <v>18</v>
      </c>
      <c r="K819" s="3" t="s">
        <v>26</v>
      </c>
      <c r="L819" s="4">
        <v>134817</v>
      </c>
      <c r="M819" s="3" t="s">
        <v>27</v>
      </c>
      <c r="N819">
        <v>0.49</v>
      </c>
      <c r="O819">
        <v>0.63</v>
      </c>
      <c r="P819" s="8">
        <f>ABS(PMT(Table1[[#This Row],[Corrected Interested Rate]]/12,Table1[[#This Row],[Term (Months)]],-Table1[[#This Row],[Loan Amount]]))</f>
        <v>1081.147670909113</v>
      </c>
      <c r="Q819" s="8">
        <f ca="1">Table1[[#This Row],[Expected Monthly Payments]]*Table1[[#This Row],[Months on Book(age Loan)]]</f>
        <v>60544.269570910328</v>
      </c>
      <c r="R819" s="4">
        <v>37220.800000000003</v>
      </c>
      <c r="S819" s="4">
        <v>0</v>
      </c>
      <c r="T819" s="2">
        <f ca="1">DATEDIF(Table1[[#This Row],[Issue Date]],TODAY(),"m")</f>
        <v>56</v>
      </c>
      <c r="U819" s="2">
        <f>Table1[[#This Row],[Total Payments Received]]+(Table1[[#This Row],[Loan Amount]]*'What-IF Analysis'!$B$8)-Table1[[#This Row],[Loan Amount]]</f>
        <v>11822.116410250426</v>
      </c>
    </row>
    <row r="820" spans="1:21" x14ac:dyDescent="0.3">
      <c r="A820" s="2" t="s">
        <v>1680</v>
      </c>
      <c r="B820" s="1">
        <v>44243</v>
      </c>
      <c r="C820" s="2" t="s">
        <v>1681</v>
      </c>
      <c r="D820" s="3" t="s">
        <v>51</v>
      </c>
      <c r="E820" s="4">
        <v>4083</v>
      </c>
      <c r="F820" s="9">
        <f>Table1[[#This Row],[Interest Rate]]/100</f>
        <v>0.22600000000000001</v>
      </c>
      <c r="G820" s="2">
        <v>22.6</v>
      </c>
      <c r="H820" s="2">
        <v>36</v>
      </c>
      <c r="I820" s="3" t="s">
        <v>17</v>
      </c>
      <c r="J820" s="3" t="s">
        <v>55</v>
      </c>
      <c r="K820" s="3" t="s">
        <v>45</v>
      </c>
      <c r="L820" s="4">
        <v>78003</v>
      </c>
      <c r="M820" s="3" t="s">
        <v>31</v>
      </c>
      <c r="N820">
        <v>0.34</v>
      </c>
      <c r="O820">
        <v>0.95</v>
      </c>
      <c r="P820" s="8">
        <f>ABS(PMT(Table1[[#This Row],[Corrected Interested Rate]]/12,Table1[[#This Row],[Term (Months)]],-Table1[[#This Row],[Loan Amount]]))</f>
        <v>157.2018268548093</v>
      </c>
      <c r="Q820" s="8">
        <f ca="1">Table1[[#This Row],[Expected Monthly Payments]]*Table1[[#This Row],[Months on Book(age Loan)]]</f>
        <v>8646.1004770145119</v>
      </c>
      <c r="R820" s="4">
        <v>5005.76</v>
      </c>
      <c r="S820" s="4">
        <v>0</v>
      </c>
      <c r="T820" s="2">
        <f ca="1">DATEDIF(Table1[[#This Row],[Issue Date]],TODAY(),"m")</f>
        <v>55</v>
      </c>
      <c r="U820" s="2">
        <f>Table1[[#This Row],[Total Payments Received]]+(Table1[[#This Row],[Loan Amount]]*'What-IF Analysis'!$B$8)-Table1[[#This Row],[Loan Amount]]</f>
        <v>1991.1429913678048</v>
      </c>
    </row>
    <row r="821" spans="1:21" x14ac:dyDescent="0.3">
      <c r="A821" s="2" t="s">
        <v>1682</v>
      </c>
      <c r="B821" s="1">
        <v>44520</v>
      </c>
      <c r="C821" s="2" t="s">
        <v>1683</v>
      </c>
      <c r="D821" s="3" t="s">
        <v>51</v>
      </c>
      <c r="E821" s="4">
        <v>30328</v>
      </c>
      <c r="F821" s="9">
        <f>Table1[[#This Row],[Interest Rate]]/100</f>
        <v>0.215</v>
      </c>
      <c r="G821" s="2">
        <v>21.5</v>
      </c>
      <c r="H821" s="2">
        <v>36</v>
      </c>
      <c r="I821" s="3" t="s">
        <v>24</v>
      </c>
      <c r="J821" s="3" t="s">
        <v>71</v>
      </c>
      <c r="K821" s="3" t="s">
        <v>19</v>
      </c>
      <c r="L821" s="4">
        <v>50389</v>
      </c>
      <c r="M821" s="3" t="s">
        <v>27</v>
      </c>
      <c r="N821">
        <v>0.13</v>
      </c>
      <c r="O821">
        <v>0.93</v>
      </c>
      <c r="P821" s="8">
        <f>ABS(PMT(Table1[[#This Row],[Corrected Interested Rate]]/12,Table1[[#This Row],[Term (Months)]],-Table1[[#This Row],[Loan Amount]]))</f>
        <v>1150.4099973559501</v>
      </c>
      <c r="Q821" s="8">
        <f ca="1">Table1[[#This Row],[Expected Monthly Payments]]*Table1[[#This Row],[Months on Book(age Loan)]]</f>
        <v>51768.449881017754</v>
      </c>
      <c r="R821" s="4">
        <v>6473.06</v>
      </c>
      <c r="S821" s="4">
        <v>0</v>
      </c>
      <c r="T821" s="2">
        <f ca="1">DATEDIF(Table1[[#This Row],[Issue Date]],TODAY(),"m")</f>
        <v>45</v>
      </c>
      <c r="U821" s="2">
        <f>Table1[[#This Row],[Total Payments Received]]+(Table1[[#This Row],[Loan Amount]]*'What-IF Analysis'!$B$8)-Table1[[#This Row],[Loan Amount]]</f>
        <v>-15919.128253195497</v>
      </c>
    </row>
    <row r="822" spans="1:21" x14ac:dyDescent="0.3">
      <c r="A822" s="2" t="s">
        <v>1684</v>
      </c>
      <c r="B822" s="1">
        <v>45040</v>
      </c>
      <c r="C822" s="2" t="s">
        <v>1685</v>
      </c>
      <c r="D822" s="3" t="s">
        <v>23</v>
      </c>
      <c r="E822" s="4">
        <v>21103</v>
      </c>
      <c r="F822" s="9">
        <f>Table1[[#This Row],[Interest Rate]]/100</f>
        <v>0.19399999999999998</v>
      </c>
      <c r="G822" s="2">
        <v>19.399999999999999</v>
      </c>
      <c r="H822" s="2">
        <v>60</v>
      </c>
      <c r="I822" s="3" t="s">
        <v>24</v>
      </c>
      <c r="J822" s="3" t="s">
        <v>55</v>
      </c>
      <c r="K822" s="3" t="s">
        <v>35</v>
      </c>
      <c r="L822" s="4">
        <v>74523</v>
      </c>
      <c r="M822" s="3" t="s">
        <v>27</v>
      </c>
      <c r="N822">
        <v>0.36</v>
      </c>
      <c r="O822">
        <v>0.7</v>
      </c>
      <c r="P822" s="8">
        <f>ABS(PMT(Table1[[#This Row],[Corrected Interested Rate]]/12,Table1[[#This Row],[Term (Months)]],-Table1[[#This Row],[Loan Amount]]))</f>
        <v>552.07859483158586</v>
      </c>
      <c r="Q822" s="8">
        <f ca="1">Table1[[#This Row],[Expected Monthly Payments]]*Table1[[#This Row],[Months on Book(age Loan)]]</f>
        <v>15458.200655284403</v>
      </c>
      <c r="R822" s="4">
        <v>3782.05</v>
      </c>
      <c r="S822" s="4">
        <v>0</v>
      </c>
      <c r="T822" s="2">
        <f ca="1">DATEDIF(Table1[[#This Row],[Issue Date]],TODAY(),"m")</f>
        <v>28</v>
      </c>
      <c r="U822" s="2">
        <f>Table1[[#This Row],[Total Payments Received]]+(Table1[[#This Row],[Loan Amount]]*'What-IF Analysis'!$B$8)-Table1[[#This Row],[Loan Amount]]</f>
        <v>-11799.008714955966</v>
      </c>
    </row>
    <row r="823" spans="1:21" x14ac:dyDescent="0.3">
      <c r="A823" s="2" t="s">
        <v>1686</v>
      </c>
      <c r="B823" s="1">
        <v>44326</v>
      </c>
      <c r="C823" s="2" t="s">
        <v>1687</v>
      </c>
      <c r="D823" s="3" t="s">
        <v>54</v>
      </c>
      <c r="E823" s="4">
        <v>11754</v>
      </c>
      <c r="F823" s="9">
        <f>Table1[[#This Row],[Interest Rate]]/100</f>
        <v>0.10400000000000001</v>
      </c>
      <c r="G823" s="2">
        <v>10.4</v>
      </c>
      <c r="H823" s="2">
        <v>60</v>
      </c>
      <c r="I823" s="3" t="s">
        <v>17</v>
      </c>
      <c r="J823" s="3" t="s">
        <v>18</v>
      </c>
      <c r="K823" s="3" t="s">
        <v>19</v>
      </c>
      <c r="L823" s="4">
        <v>91576</v>
      </c>
      <c r="M823" s="3" t="s">
        <v>31</v>
      </c>
      <c r="N823">
        <v>0.35</v>
      </c>
      <c r="O823">
        <v>0.62</v>
      </c>
      <c r="P823" s="8">
        <f>ABS(PMT(Table1[[#This Row],[Corrected Interested Rate]]/12,Table1[[#This Row],[Term (Months)]],-Table1[[#This Row],[Loan Amount]]))</f>
        <v>252.05742720223938</v>
      </c>
      <c r="Q823" s="8">
        <f ca="1">Table1[[#This Row],[Expected Monthly Payments]]*Table1[[#This Row],[Months on Book(age Loan)]]</f>
        <v>13106.986214516448</v>
      </c>
      <c r="R823" s="4">
        <v>12976.42</v>
      </c>
      <c r="S823" s="4">
        <v>0</v>
      </c>
      <c r="T823" s="2">
        <f ca="1">DATEDIF(Table1[[#This Row],[Issue Date]],TODAY(),"m")</f>
        <v>52</v>
      </c>
      <c r="U823" s="2">
        <f>Table1[[#This Row],[Total Payments Received]]+(Table1[[#This Row],[Loan Amount]]*'What-IF Analysis'!$B$8)-Table1[[#This Row],[Loan Amount]]</f>
        <v>4298.0442176187062</v>
      </c>
    </row>
    <row r="824" spans="1:21" x14ac:dyDescent="0.3">
      <c r="A824" s="2" t="s">
        <v>1688</v>
      </c>
      <c r="B824" s="1">
        <v>44291</v>
      </c>
      <c r="C824" s="2" t="s">
        <v>1689</v>
      </c>
      <c r="D824" s="3" t="s">
        <v>51</v>
      </c>
      <c r="E824" s="4">
        <v>35447</v>
      </c>
      <c r="F824" s="9">
        <f>Table1[[#This Row],[Interest Rate]]/100</f>
        <v>0.13</v>
      </c>
      <c r="G824" s="2">
        <v>13</v>
      </c>
      <c r="H824" s="2">
        <v>36</v>
      </c>
      <c r="I824" s="3" t="s">
        <v>79</v>
      </c>
      <c r="J824" s="3" t="s">
        <v>55</v>
      </c>
      <c r="K824" s="3" t="s">
        <v>19</v>
      </c>
      <c r="L824" s="4">
        <v>73919</v>
      </c>
      <c r="M824" s="3" t="s">
        <v>27</v>
      </c>
      <c r="N824">
        <v>0.36</v>
      </c>
      <c r="O824">
        <v>0.88</v>
      </c>
      <c r="P824" s="8">
        <f>ABS(PMT(Table1[[#This Row],[Corrected Interested Rate]]/12,Table1[[#This Row],[Term (Months)]],-Table1[[#This Row],[Loan Amount]]))</f>
        <v>1194.3495166606835</v>
      </c>
      <c r="Q824" s="8">
        <f ca="1">Table1[[#This Row],[Expected Monthly Payments]]*Table1[[#This Row],[Months on Book(age Loan)]]</f>
        <v>63300.524383016229</v>
      </c>
      <c r="R824" s="4">
        <v>8869.57</v>
      </c>
      <c r="S824" s="4">
        <v>8023.15</v>
      </c>
      <c r="T824" s="2">
        <f ca="1">DATEDIF(Table1[[#This Row],[Issue Date]],TODAY(),"m")</f>
        <v>53</v>
      </c>
      <c r="U824" s="2">
        <f>Table1[[#This Row],[Total Payments Received]]+(Table1[[#This Row],[Loan Amount]]*'What-IF Analysis'!$B$8)-Table1[[#This Row],[Loan Amount]]</f>
        <v>-17302.149104821314</v>
      </c>
    </row>
    <row r="825" spans="1:21" x14ac:dyDescent="0.3">
      <c r="A825" s="2" t="s">
        <v>1690</v>
      </c>
      <c r="B825" s="1">
        <v>44823</v>
      </c>
      <c r="C825" s="2" t="s">
        <v>1691</v>
      </c>
      <c r="D825" s="3" t="s">
        <v>38</v>
      </c>
      <c r="E825" s="4">
        <v>16901</v>
      </c>
      <c r="F825" s="9">
        <f>Table1[[#This Row],[Interest Rate]]/100</f>
        <v>7.0999999999999994E-2</v>
      </c>
      <c r="G825" s="2">
        <v>7.1</v>
      </c>
      <c r="H825" s="2">
        <v>60</v>
      </c>
      <c r="I825" s="3" t="s">
        <v>17</v>
      </c>
      <c r="J825" s="3" t="s">
        <v>25</v>
      </c>
      <c r="K825" s="3" t="s">
        <v>26</v>
      </c>
      <c r="L825" s="4">
        <v>112103</v>
      </c>
      <c r="M825" s="3" t="s">
        <v>31</v>
      </c>
      <c r="N825">
        <v>0.22</v>
      </c>
      <c r="O825">
        <v>0.82</v>
      </c>
      <c r="P825" s="8">
        <f>ABS(PMT(Table1[[#This Row],[Corrected Interested Rate]]/12,Table1[[#This Row],[Term (Months)]],-Table1[[#This Row],[Loan Amount]]))</f>
        <v>335.45802305887452</v>
      </c>
      <c r="Q825" s="8">
        <f ca="1">Table1[[#This Row],[Expected Monthly Payments]]*Table1[[#This Row],[Months on Book(age Loan)]]</f>
        <v>11741.030807060608</v>
      </c>
      <c r="R825" s="4">
        <v>18100.97</v>
      </c>
      <c r="S825" s="4">
        <v>0</v>
      </c>
      <c r="T825" s="2">
        <f ca="1">DATEDIF(Table1[[#This Row],[Issue Date]],TODAY(),"m")</f>
        <v>35</v>
      </c>
      <c r="U825" s="2">
        <f>Table1[[#This Row],[Total Payments Received]]+(Table1[[#This Row],[Loan Amount]]*'What-IF Analysis'!$B$8)-Table1[[#This Row],[Loan Amount]]</f>
        <v>5622.3900188849584</v>
      </c>
    </row>
    <row r="826" spans="1:21" x14ac:dyDescent="0.3">
      <c r="A826" s="2" t="s">
        <v>1692</v>
      </c>
      <c r="B826" s="1">
        <v>44951</v>
      </c>
      <c r="C826" s="2" t="s">
        <v>1693</v>
      </c>
      <c r="D826" s="3" t="s">
        <v>38</v>
      </c>
      <c r="E826" s="4">
        <v>34004</v>
      </c>
      <c r="F826" s="9">
        <f>Table1[[#This Row],[Interest Rate]]/100</f>
        <v>8.8000000000000009E-2</v>
      </c>
      <c r="G826" s="2">
        <v>8.8000000000000007</v>
      </c>
      <c r="H826" s="2">
        <v>36</v>
      </c>
      <c r="I826" s="3" t="s">
        <v>17</v>
      </c>
      <c r="J826" s="3" t="s">
        <v>25</v>
      </c>
      <c r="K826" s="3" t="s">
        <v>19</v>
      </c>
      <c r="L826" s="4">
        <v>33358</v>
      </c>
      <c r="M826" s="3" t="s">
        <v>27</v>
      </c>
      <c r="N826">
        <v>0.44</v>
      </c>
      <c r="O826">
        <v>0.81</v>
      </c>
      <c r="P826" s="8">
        <f>ABS(PMT(Table1[[#This Row],[Corrected Interested Rate]]/12,Table1[[#This Row],[Term (Months)]],-Table1[[#This Row],[Loan Amount]]))</f>
        <v>1078.1557102704769</v>
      </c>
      <c r="Q826" s="8">
        <f ca="1">Table1[[#This Row],[Expected Monthly Payments]]*Table1[[#This Row],[Months on Book(age Loan)]]</f>
        <v>33422.827018384785</v>
      </c>
      <c r="R826" s="4">
        <v>36996.35</v>
      </c>
      <c r="S826" s="4">
        <v>0</v>
      </c>
      <c r="T826" s="2">
        <f ca="1">DATEDIF(Table1[[#This Row],[Issue Date]],TODAY(),"m")</f>
        <v>31</v>
      </c>
      <c r="U826" s="2">
        <f>Table1[[#This Row],[Total Payments Received]]+(Table1[[#This Row],[Loan Amount]]*'What-IF Analysis'!$B$8)-Table1[[#This Row],[Loan Amount]]</f>
        <v>11890.046605062656</v>
      </c>
    </row>
    <row r="827" spans="1:21" x14ac:dyDescent="0.3">
      <c r="A827" s="2" t="s">
        <v>1694</v>
      </c>
      <c r="B827" s="1">
        <v>44990</v>
      </c>
      <c r="C827" s="2" t="s">
        <v>1695</v>
      </c>
      <c r="D827" s="3" t="s">
        <v>74</v>
      </c>
      <c r="E827" s="4">
        <v>8446</v>
      </c>
      <c r="F827" s="9">
        <f>Table1[[#This Row],[Interest Rate]]/100</f>
        <v>0.20699999999999999</v>
      </c>
      <c r="G827" s="2">
        <v>20.7</v>
      </c>
      <c r="H827" s="2">
        <v>60</v>
      </c>
      <c r="I827" s="3" t="s">
        <v>79</v>
      </c>
      <c r="J827" s="3" t="s">
        <v>18</v>
      </c>
      <c r="K827" s="3" t="s">
        <v>26</v>
      </c>
      <c r="L827" s="4">
        <v>118535</v>
      </c>
      <c r="M827" s="3" t="s">
        <v>20</v>
      </c>
      <c r="N827">
        <v>0.48</v>
      </c>
      <c r="O827">
        <v>0.9</v>
      </c>
      <c r="P827" s="8">
        <f>ABS(PMT(Table1[[#This Row],[Corrected Interested Rate]]/12,Table1[[#This Row],[Term (Months)]],-Table1[[#This Row],[Loan Amount]]))</f>
        <v>227.06966168088741</v>
      </c>
      <c r="Q827" s="8">
        <f ca="1">Table1[[#This Row],[Expected Monthly Payments]]*Table1[[#This Row],[Months on Book(age Loan)]]</f>
        <v>6812.0898504266224</v>
      </c>
      <c r="R827" s="4">
        <v>1999.88</v>
      </c>
      <c r="S827" s="4">
        <v>1314.2</v>
      </c>
      <c r="T827" s="2">
        <f ca="1">DATEDIF(Table1[[#This Row],[Issue Date]],TODAY(),"m")</f>
        <v>30</v>
      </c>
      <c r="U827" s="2">
        <f>Table1[[#This Row],[Total Payments Received]]+(Table1[[#This Row],[Loan Amount]]*'What-IF Analysis'!$B$8)-Table1[[#This Row],[Loan Amount]]</f>
        <v>-4236.0874883437464</v>
      </c>
    </row>
    <row r="828" spans="1:21" x14ac:dyDescent="0.3">
      <c r="A828" s="2" t="s">
        <v>1696</v>
      </c>
      <c r="B828" s="1">
        <v>44265</v>
      </c>
      <c r="C828" s="2" t="s">
        <v>1697</v>
      </c>
      <c r="D828" s="3" t="s">
        <v>54</v>
      </c>
      <c r="E828" s="4">
        <v>38211</v>
      </c>
      <c r="F828" s="9">
        <f>Table1[[#This Row],[Interest Rate]]/100</f>
        <v>0.193</v>
      </c>
      <c r="G828" s="2">
        <v>19.3</v>
      </c>
      <c r="H828" s="2">
        <v>60</v>
      </c>
      <c r="I828" s="3" t="s">
        <v>24</v>
      </c>
      <c r="J828" s="3" t="s">
        <v>25</v>
      </c>
      <c r="K828" s="3" t="s">
        <v>35</v>
      </c>
      <c r="L828" s="4">
        <v>137894</v>
      </c>
      <c r="M828" s="3" t="s">
        <v>27</v>
      </c>
      <c r="N828">
        <v>0.19</v>
      </c>
      <c r="O828">
        <v>0.81</v>
      </c>
      <c r="P828" s="8">
        <f>ABS(PMT(Table1[[#This Row],[Corrected Interested Rate]]/12,Table1[[#This Row],[Term (Months)]],-Table1[[#This Row],[Loan Amount]]))</f>
        <v>997.53261812882602</v>
      </c>
      <c r="Q828" s="8">
        <f ca="1">Table1[[#This Row],[Expected Monthly Payments]]*Table1[[#This Row],[Months on Book(age Loan)]]</f>
        <v>53866.761378956602</v>
      </c>
      <c r="R828" s="4">
        <v>7832.97</v>
      </c>
      <c r="S828" s="4">
        <v>0</v>
      </c>
      <c r="T828" s="2">
        <f ca="1">DATEDIF(Table1[[#This Row],[Issue Date]],TODAY(),"m")</f>
        <v>54</v>
      </c>
      <c r="U828" s="2">
        <f>Table1[[#This Row],[Total Payments Received]]+(Table1[[#This Row],[Loan Amount]]*'What-IF Analysis'!$B$8)-Table1[[#This Row],[Loan Amount]]</f>
        <v>-20379.503797904679</v>
      </c>
    </row>
    <row r="829" spans="1:21" x14ac:dyDescent="0.3">
      <c r="A829" s="2" t="s">
        <v>1698</v>
      </c>
      <c r="B829" s="1">
        <v>44207</v>
      </c>
      <c r="C829" s="2" t="s">
        <v>1699</v>
      </c>
      <c r="D829" s="3" t="s">
        <v>38</v>
      </c>
      <c r="E829" s="4">
        <v>30301</v>
      </c>
      <c r="F829" s="9">
        <f>Table1[[#This Row],[Interest Rate]]/100</f>
        <v>0.16899999999999998</v>
      </c>
      <c r="G829" s="2">
        <v>16.899999999999999</v>
      </c>
      <c r="H829" s="2">
        <v>60</v>
      </c>
      <c r="I829" s="3" t="s">
        <v>17</v>
      </c>
      <c r="J829" s="3" t="s">
        <v>18</v>
      </c>
      <c r="K829" s="3" t="s">
        <v>35</v>
      </c>
      <c r="L829" s="4">
        <v>106524</v>
      </c>
      <c r="M829" s="3" t="s">
        <v>31</v>
      </c>
      <c r="N829">
        <v>0.14000000000000001</v>
      </c>
      <c r="O829">
        <v>0.63</v>
      </c>
      <c r="P829" s="8">
        <f>ABS(PMT(Table1[[#This Row],[Corrected Interested Rate]]/12,Table1[[#This Row],[Term (Months)]],-Table1[[#This Row],[Loan Amount]]))</f>
        <v>751.42958814318627</v>
      </c>
      <c r="Q829" s="8">
        <f ca="1">Table1[[#This Row],[Expected Monthly Payments]]*Table1[[#This Row],[Months on Book(age Loan)]]</f>
        <v>42080.056936018431</v>
      </c>
      <c r="R829" s="4">
        <v>35421.870000000003</v>
      </c>
      <c r="S829" s="4">
        <v>0</v>
      </c>
      <c r="T829" s="2">
        <f ca="1">DATEDIF(Table1[[#This Row],[Issue Date]],TODAY(),"m")</f>
        <v>56</v>
      </c>
      <c r="U829" s="2">
        <f>Table1[[#This Row],[Total Payments Received]]+(Table1[[#This Row],[Loan Amount]]*'What-IF Analysis'!$B$8)-Table1[[#This Row],[Loan Amount]]</f>
        <v>13049.616760087156</v>
      </c>
    </row>
    <row r="830" spans="1:21" x14ac:dyDescent="0.3">
      <c r="A830" s="2" t="s">
        <v>1700</v>
      </c>
      <c r="B830" s="1">
        <v>45068</v>
      </c>
      <c r="C830" s="2" t="s">
        <v>1701</v>
      </c>
      <c r="D830" s="3" t="s">
        <v>38</v>
      </c>
      <c r="E830" s="4">
        <v>27116</v>
      </c>
      <c r="F830" s="9">
        <f>Table1[[#This Row],[Interest Rate]]/100</f>
        <v>0.22899999999999998</v>
      </c>
      <c r="G830" s="2">
        <v>22.9</v>
      </c>
      <c r="H830" s="2">
        <v>36</v>
      </c>
      <c r="I830" s="3" t="s">
        <v>24</v>
      </c>
      <c r="J830" s="3" t="s">
        <v>71</v>
      </c>
      <c r="K830" s="3" t="s">
        <v>26</v>
      </c>
      <c r="L830" s="4">
        <v>135982</v>
      </c>
      <c r="M830" s="3" t="s">
        <v>20</v>
      </c>
      <c r="N830">
        <v>0.18</v>
      </c>
      <c r="O830">
        <v>0.81</v>
      </c>
      <c r="P830" s="8">
        <f>ABS(PMT(Table1[[#This Row],[Corrected Interested Rate]]/12,Table1[[#This Row],[Term (Months)]],-Table1[[#This Row],[Loan Amount]]))</f>
        <v>1048.2400392742977</v>
      </c>
      <c r="Q830" s="8">
        <f ca="1">Table1[[#This Row],[Expected Monthly Payments]]*Table1[[#This Row],[Months on Book(age Loan)]]</f>
        <v>28302.481060406037</v>
      </c>
      <c r="R830" s="4">
        <v>9820.9699999999993</v>
      </c>
      <c r="S830" s="4">
        <v>0</v>
      </c>
      <c r="T830" s="2">
        <f ca="1">DATEDIF(Table1[[#This Row],[Issue Date]],TODAY(),"m")</f>
        <v>27</v>
      </c>
      <c r="U830" s="2">
        <f>Table1[[#This Row],[Total Payments Received]]+(Table1[[#This Row],[Loan Amount]]*'What-IF Analysis'!$B$8)-Table1[[#This Row],[Loan Amount]]</f>
        <v>-10199.690006385157</v>
      </c>
    </row>
    <row r="831" spans="1:21" x14ac:dyDescent="0.3">
      <c r="A831" s="2" t="s">
        <v>1702</v>
      </c>
      <c r="B831" s="1">
        <v>44746</v>
      </c>
      <c r="C831" s="2" t="s">
        <v>1703</v>
      </c>
      <c r="D831" s="3" t="s">
        <v>23</v>
      </c>
      <c r="E831" s="4">
        <v>19752</v>
      </c>
      <c r="F831" s="9">
        <f>Table1[[#This Row],[Interest Rate]]/100</f>
        <v>0.16699999999999998</v>
      </c>
      <c r="G831" s="2">
        <v>16.7</v>
      </c>
      <c r="H831" s="2">
        <v>60</v>
      </c>
      <c r="I831" s="3" t="s">
        <v>58</v>
      </c>
      <c r="J831" s="3" t="s">
        <v>55</v>
      </c>
      <c r="K831" s="3" t="s">
        <v>45</v>
      </c>
      <c r="L831" s="4">
        <v>127057</v>
      </c>
      <c r="M831" s="3" t="s">
        <v>31</v>
      </c>
      <c r="N831">
        <v>0.43</v>
      </c>
      <c r="O831">
        <v>0.64</v>
      </c>
      <c r="P831" s="8">
        <f>ABS(PMT(Table1[[#This Row],[Corrected Interested Rate]]/12,Table1[[#This Row],[Term (Months)]],-Table1[[#This Row],[Loan Amount]]))</f>
        <v>487.70754484049507</v>
      </c>
      <c r="Q831" s="8">
        <f ca="1">Table1[[#This Row],[Expected Monthly Payments]]*Table1[[#This Row],[Months on Book(age Loan)]]</f>
        <v>18532.886703938813</v>
      </c>
      <c r="R831" s="4">
        <v>0</v>
      </c>
      <c r="S831" s="4">
        <v>0</v>
      </c>
      <c r="T831" s="2">
        <f ca="1">DATEDIF(Table1[[#This Row],[Issue Date]],TODAY(),"m")</f>
        <v>38</v>
      </c>
      <c r="U831" s="2">
        <f>Table1[[#This Row],[Total Payments Received]]+(Table1[[#This Row],[Loan Amount]]*'What-IF Analysis'!$B$8)-Table1[[#This Row],[Loan Amount]]</f>
        <v>-14583.56971699807</v>
      </c>
    </row>
    <row r="832" spans="1:21" x14ac:dyDescent="0.3">
      <c r="A832" s="2" t="s">
        <v>1704</v>
      </c>
      <c r="B832" s="1">
        <v>44908</v>
      </c>
      <c r="C832" s="2" t="s">
        <v>1705</v>
      </c>
      <c r="D832" s="3" t="s">
        <v>51</v>
      </c>
      <c r="E832" s="4">
        <v>33376</v>
      </c>
      <c r="F832" s="9">
        <f>Table1[[#This Row],[Interest Rate]]/100</f>
        <v>0.14300000000000002</v>
      </c>
      <c r="G832" s="2">
        <v>14.3</v>
      </c>
      <c r="H832" s="2">
        <v>60</v>
      </c>
      <c r="I832" s="3" t="s">
        <v>24</v>
      </c>
      <c r="J832" s="3" t="s">
        <v>71</v>
      </c>
      <c r="K832" s="3" t="s">
        <v>35</v>
      </c>
      <c r="L832" s="4">
        <v>35698</v>
      </c>
      <c r="M832" s="3" t="s">
        <v>27</v>
      </c>
      <c r="N832">
        <v>0.37</v>
      </c>
      <c r="O832">
        <v>0.84</v>
      </c>
      <c r="P832" s="8">
        <f>ABS(PMT(Table1[[#This Row],[Corrected Interested Rate]]/12,Table1[[#This Row],[Term (Months)]],-Table1[[#This Row],[Loan Amount]]))</f>
        <v>781.80190586429865</v>
      </c>
      <c r="Q832" s="8">
        <f ca="1">Table1[[#This Row],[Expected Monthly Payments]]*Table1[[#This Row],[Months on Book(age Loan)]]</f>
        <v>25799.462893521857</v>
      </c>
      <c r="R832" s="4">
        <v>13076.81</v>
      </c>
      <c r="S832" s="4">
        <v>0</v>
      </c>
      <c r="T832" s="2">
        <f ca="1">DATEDIF(Table1[[#This Row],[Issue Date]],TODAY(),"m")</f>
        <v>33</v>
      </c>
      <c r="U832" s="2">
        <f>Table1[[#This Row],[Total Payments Received]]+(Table1[[#This Row],[Loan Amount]]*'What-IF Analysis'!$B$8)-Table1[[#This Row],[Loan Amount]]</f>
        <v>-11565.819752659354</v>
      </c>
    </row>
    <row r="833" spans="1:21" x14ac:dyDescent="0.3">
      <c r="A833" s="2" t="s">
        <v>1706</v>
      </c>
      <c r="B833" s="1">
        <v>44219</v>
      </c>
      <c r="C833" s="2" t="s">
        <v>1707</v>
      </c>
      <c r="D833" s="3" t="s">
        <v>74</v>
      </c>
      <c r="E833" s="4">
        <v>17669</v>
      </c>
      <c r="F833" s="9">
        <f>Table1[[#This Row],[Interest Rate]]/100</f>
        <v>0.11800000000000001</v>
      </c>
      <c r="G833" s="2">
        <v>11.8</v>
      </c>
      <c r="H833" s="2">
        <v>36</v>
      </c>
      <c r="I833" s="3" t="s">
        <v>24</v>
      </c>
      <c r="J833" s="3" t="s">
        <v>55</v>
      </c>
      <c r="K833" s="3" t="s">
        <v>45</v>
      </c>
      <c r="L833" s="4">
        <v>96809</v>
      </c>
      <c r="M833" s="3" t="s">
        <v>20</v>
      </c>
      <c r="N833">
        <v>0.35</v>
      </c>
      <c r="O833">
        <v>0.78</v>
      </c>
      <c r="P833" s="8">
        <f>ABS(PMT(Table1[[#This Row],[Corrected Interested Rate]]/12,Table1[[#This Row],[Term (Months)]],-Table1[[#This Row],[Loan Amount]]))</f>
        <v>585.17725889853853</v>
      </c>
      <c r="Q833" s="8">
        <f ca="1">Table1[[#This Row],[Expected Monthly Payments]]*Table1[[#This Row],[Months on Book(age Loan)]]</f>
        <v>32184.74923941962</v>
      </c>
      <c r="R833" s="4">
        <v>7665.57</v>
      </c>
      <c r="S833" s="4">
        <v>0</v>
      </c>
      <c r="T833" s="2">
        <f ca="1">DATEDIF(Table1[[#This Row],[Issue Date]],TODAY(),"m")</f>
        <v>55</v>
      </c>
      <c r="U833" s="2">
        <f>Table1[[#This Row],[Total Payments Received]]+(Table1[[#This Row],[Loan Amount]]*'What-IF Analysis'!$B$8)-Table1[[#This Row],[Loan Amount]]</f>
        <v>-5380.0503589327091</v>
      </c>
    </row>
    <row r="834" spans="1:21" x14ac:dyDescent="0.3">
      <c r="A834" s="2" t="s">
        <v>1708</v>
      </c>
      <c r="B834" s="1">
        <v>45011</v>
      </c>
      <c r="C834" s="2" t="s">
        <v>1709</v>
      </c>
      <c r="D834" s="3" t="s">
        <v>70</v>
      </c>
      <c r="E834" s="4">
        <v>33916</v>
      </c>
      <c r="F834" s="9">
        <f>Table1[[#This Row],[Interest Rate]]/100</f>
        <v>0.23800000000000002</v>
      </c>
      <c r="G834" s="2">
        <v>23.8</v>
      </c>
      <c r="H834" s="2">
        <v>60</v>
      </c>
      <c r="I834" s="3" t="s">
        <v>24</v>
      </c>
      <c r="J834" s="3" t="s">
        <v>39</v>
      </c>
      <c r="K834" s="3" t="s">
        <v>35</v>
      </c>
      <c r="L834" s="4">
        <v>123079</v>
      </c>
      <c r="M834" s="3" t="s">
        <v>31</v>
      </c>
      <c r="N834">
        <v>0.26</v>
      </c>
      <c r="O834">
        <v>0.53</v>
      </c>
      <c r="P834" s="8">
        <f>ABS(PMT(Table1[[#This Row],[Corrected Interested Rate]]/12,Table1[[#This Row],[Term (Months)]],-Table1[[#This Row],[Loan Amount]]))</f>
        <v>971.76107930202045</v>
      </c>
      <c r="Q834" s="8">
        <f ca="1">Table1[[#This Row],[Expected Monthly Payments]]*Table1[[#This Row],[Months on Book(age Loan)]]</f>
        <v>28181.071299758594</v>
      </c>
      <c r="R834" s="4">
        <v>16543.73</v>
      </c>
      <c r="S834" s="4">
        <v>0</v>
      </c>
      <c r="T834" s="2">
        <f ca="1">DATEDIF(Table1[[#This Row],[Issue Date]],TODAY(),"m")</f>
        <v>29</v>
      </c>
      <c r="U834" s="2">
        <f>Table1[[#This Row],[Total Payments Received]]+(Table1[[#This Row],[Loan Amount]]*'What-IF Analysis'!$B$8)-Table1[[#This Row],[Loan Amount]]</f>
        <v>-8497.6000183123979</v>
      </c>
    </row>
    <row r="835" spans="1:21" x14ac:dyDescent="0.3">
      <c r="A835" s="2" t="s">
        <v>1710</v>
      </c>
      <c r="B835" s="1">
        <v>44542</v>
      </c>
      <c r="C835" s="2" t="s">
        <v>1711</v>
      </c>
      <c r="D835" s="3" t="s">
        <v>16</v>
      </c>
      <c r="E835" s="4">
        <v>14395</v>
      </c>
      <c r="F835" s="9">
        <f>Table1[[#This Row],[Interest Rate]]/100</f>
        <v>6.7000000000000004E-2</v>
      </c>
      <c r="G835" s="2">
        <v>6.7</v>
      </c>
      <c r="H835" s="2">
        <v>36</v>
      </c>
      <c r="I835" s="3" t="s">
        <v>17</v>
      </c>
      <c r="J835" s="3" t="s">
        <v>55</v>
      </c>
      <c r="K835" s="3" t="s">
        <v>35</v>
      </c>
      <c r="L835" s="4">
        <v>85805</v>
      </c>
      <c r="M835" s="3" t="s">
        <v>20</v>
      </c>
      <c r="N835">
        <v>0.33</v>
      </c>
      <c r="O835">
        <v>0.73</v>
      </c>
      <c r="P835" s="8">
        <f>ABS(PMT(Table1[[#This Row],[Corrected Interested Rate]]/12,Table1[[#This Row],[Term (Months)]],-Table1[[#This Row],[Loan Amount]]))</f>
        <v>442.50398585356749</v>
      </c>
      <c r="Q835" s="8">
        <f ca="1">Table1[[#This Row],[Expected Monthly Payments]]*Table1[[#This Row],[Months on Book(age Loan)]]</f>
        <v>19912.679363410538</v>
      </c>
      <c r="R835" s="4">
        <v>15359.46</v>
      </c>
      <c r="S835" s="4">
        <v>0</v>
      </c>
      <c r="T835" s="2">
        <f ca="1">DATEDIF(Table1[[#This Row],[Issue Date]],TODAY(),"m")</f>
        <v>45</v>
      </c>
      <c r="U835" s="2">
        <f>Table1[[#This Row],[Total Payments Received]]+(Table1[[#This Row],[Loan Amount]]*'What-IF Analysis'!$B$8)-Table1[[#This Row],[Loan Amount]]</f>
        <v>4731.1445850452001</v>
      </c>
    </row>
    <row r="836" spans="1:21" x14ac:dyDescent="0.3">
      <c r="A836" s="2" t="s">
        <v>1712</v>
      </c>
      <c r="B836" s="1">
        <v>44498</v>
      </c>
      <c r="C836" s="2" t="s">
        <v>1713</v>
      </c>
      <c r="D836" s="3" t="s">
        <v>63</v>
      </c>
      <c r="E836" s="4">
        <v>21421</v>
      </c>
      <c r="F836" s="9">
        <f>Table1[[#This Row],[Interest Rate]]/100</f>
        <v>0.23600000000000002</v>
      </c>
      <c r="G836" s="2">
        <v>23.6</v>
      </c>
      <c r="H836" s="2">
        <v>36</v>
      </c>
      <c r="I836" s="3" t="s">
        <v>24</v>
      </c>
      <c r="J836" s="3" t="s">
        <v>18</v>
      </c>
      <c r="K836" s="3" t="s">
        <v>30</v>
      </c>
      <c r="L836" s="4">
        <v>61349</v>
      </c>
      <c r="M836" s="3" t="s">
        <v>20</v>
      </c>
      <c r="N836">
        <v>0.22</v>
      </c>
      <c r="O836">
        <v>0.65</v>
      </c>
      <c r="P836" s="8">
        <f>ABS(PMT(Table1[[#This Row],[Corrected Interested Rate]]/12,Table1[[#This Row],[Term (Months)]],-Table1[[#This Row],[Loan Amount]]))</f>
        <v>835.91463814305268</v>
      </c>
      <c r="Q836" s="8">
        <f ca="1">Table1[[#This Row],[Expected Monthly Payments]]*Table1[[#This Row],[Months on Book(age Loan)]]</f>
        <v>38452.073354580425</v>
      </c>
      <c r="R836" s="4">
        <v>3641.47</v>
      </c>
      <c r="S836" s="4">
        <v>0</v>
      </c>
      <c r="T836" s="2">
        <f ca="1">DATEDIF(Table1[[#This Row],[Issue Date]],TODAY(),"m")</f>
        <v>46</v>
      </c>
      <c r="U836" s="2">
        <f>Table1[[#This Row],[Total Payments Received]]+(Table1[[#This Row],[Loan Amount]]*'What-IF Analysis'!$B$8)-Table1[[#This Row],[Loan Amount]]</f>
        <v>-12174.378871396093</v>
      </c>
    </row>
    <row r="837" spans="1:21" x14ac:dyDescent="0.3">
      <c r="A837" s="2" t="s">
        <v>1714</v>
      </c>
      <c r="B837" s="1">
        <v>44559</v>
      </c>
      <c r="C837" s="2" t="s">
        <v>1715</v>
      </c>
      <c r="D837" s="3" t="s">
        <v>63</v>
      </c>
      <c r="E837" s="4">
        <v>27342</v>
      </c>
      <c r="F837" s="9">
        <f>Table1[[#This Row],[Interest Rate]]/100</f>
        <v>0.215</v>
      </c>
      <c r="G837" s="2">
        <v>21.5</v>
      </c>
      <c r="H837" s="2">
        <v>36</v>
      </c>
      <c r="I837" s="3" t="s">
        <v>17</v>
      </c>
      <c r="J837" s="3" t="s">
        <v>55</v>
      </c>
      <c r="K837" s="3" t="s">
        <v>19</v>
      </c>
      <c r="L837" s="4">
        <v>106777</v>
      </c>
      <c r="M837" s="3" t="s">
        <v>31</v>
      </c>
      <c r="N837">
        <v>0.28999999999999998</v>
      </c>
      <c r="O837">
        <v>0.65</v>
      </c>
      <c r="P837" s="8">
        <f>ABS(PMT(Table1[[#This Row],[Corrected Interested Rate]]/12,Table1[[#This Row],[Term (Months)]],-Table1[[#This Row],[Loan Amount]]))</f>
        <v>1037.1442280304136</v>
      </c>
      <c r="Q837" s="8">
        <f ca="1">Table1[[#This Row],[Expected Monthly Payments]]*Table1[[#This Row],[Months on Book(age Loan)]]</f>
        <v>45634.346033338195</v>
      </c>
      <c r="R837" s="4">
        <v>33220.53</v>
      </c>
      <c r="S837" s="4">
        <v>0</v>
      </c>
      <c r="T837" s="2">
        <f ca="1">DATEDIF(Table1[[#This Row],[Issue Date]],TODAY(),"m")</f>
        <v>44</v>
      </c>
      <c r="U837" s="2">
        <f>Table1[[#This Row],[Total Payments Received]]+(Table1[[#This Row],[Loan Amount]]*'What-IF Analysis'!$B$8)-Table1[[#This Row],[Loan Amount]]</f>
        <v>13033.006549100784</v>
      </c>
    </row>
    <row r="838" spans="1:21" x14ac:dyDescent="0.3">
      <c r="A838" s="2" t="s">
        <v>1716</v>
      </c>
      <c r="B838" s="1">
        <v>44592</v>
      </c>
      <c r="C838" s="2" t="s">
        <v>1717</v>
      </c>
      <c r="D838" s="3" t="s">
        <v>44</v>
      </c>
      <c r="E838" s="4">
        <v>5895</v>
      </c>
      <c r="F838" s="9">
        <f>Table1[[#This Row],[Interest Rate]]/100</f>
        <v>7.5999999999999998E-2</v>
      </c>
      <c r="G838" s="2">
        <v>7.6</v>
      </c>
      <c r="H838" s="2">
        <v>36</v>
      </c>
      <c r="I838" s="3" t="s">
        <v>79</v>
      </c>
      <c r="J838" s="3" t="s">
        <v>34</v>
      </c>
      <c r="K838" s="3" t="s">
        <v>19</v>
      </c>
      <c r="L838" s="4">
        <v>80248</v>
      </c>
      <c r="M838" s="3" t="s">
        <v>20</v>
      </c>
      <c r="N838">
        <v>0.42</v>
      </c>
      <c r="O838">
        <v>0.77</v>
      </c>
      <c r="P838" s="8">
        <f>ABS(PMT(Table1[[#This Row],[Corrected Interested Rate]]/12,Table1[[#This Row],[Term (Months)]],-Table1[[#This Row],[Loan Amount]]))</f>
        <v>183.64201611039334</v>
      </c>
      <c r="Q838" s="8">
        <f ca="1">Table1[[#This Row],[Expected Monthly Payments]]*Table1[[#This Row],[Months on Book(age Loan)]]</f>
        <v>7896.6066927469137</v>
      </c>
      <c r="R838" s="4">
        <v>1855.91</v>
      </c>
      <c r="S838" s="4">
        <v>1714.08</v>
      </c>
      <c r="T838" s="2">
        <f ca="1">DATEDIF(Table1[[#This Row],[Issue Date]],TODAY(),"m")</f>
        <v>43</v>
      </c>
      <c r="U838" s="2">
        <f>Table1[[#This Row],[Total Payments Received]]+(Table1[[#This Row],[Loan Amount]]*'What-IF Analysis'!$B$8)-Table1[[#This Row],[Loan Amount]]</f>
        <v>-2496.567900045748</v>
      </c>
    </row>
    <row r="839" spans="1:21" x14ac:dyDescent="0.3">
      <c r="A839" s="2" t="s">
        <v>1718</v>
      </c>
      <c r="B839" s="1">
        <v>44414</v>
      </c>
      <c r="C839" s="2" t="s">
        <v>1719</v>
      </c>
      <c r="D839" s="3" t="s">
        <v>16</v>
      </c>
      <c r="E839" s="4">
        <v>12023</v>
      </c>
      <c r="F839" s="9">
        <f>Table1[[#This Row],[Interest Rate]]/100</f>
        <v>0.16300000000000001</v>
      </c>
      <c r="G839" s="2">
        <v>16.3</v>
      </c>
      <c r="H839" s="2">
        <v>36</v>
      </c>
      <c r="I839" s="3" t="s">
        <v>17</v>
      </c>
      <c r="J839" s="3" t="s">
        <v>25</v>
      </c>
      <c r="K839" s="3" t="s">
        <v>45</v>
      </c>
      <c r="L839" s="4">
        <v>105033</v>
      </c>
      <c r="M839" s="3" t="s">
        <v>31</v>
      </c>
      <c r="N839">
        <v>0.49</v>
      </c>
      <c r="O839">
        <v>0.65</v>
      </c>
      <c r="P839" s="8">
        <f>ABS(PMT(Table1[[#This Row],[Corrected Interested Rate]]/12,Table1[[#This Row],[Term (Months)]],-Table1[[#This Row],[Loan Amount]]))</f>
        <v>424.47590052239121</v>
      </c>
      <c r="Q839" s="8">
        <f ca="1">Table1[[#This Row],[Expected Monthly Payments]]*Table1[[#This Row],[Months on Book(age Loan)]]</f>
        <v>20799.319125597169</v>
      </c>
      <c r="R839" s="4">
        <v>13982.75</v>
      </c>
      <c r="S839" s="4">
        <v>0</v>
      </c>
      <c r="T839" s="2">
        <f ca="1">DATEDIF(Table1[[#This Row],[Issue Date]],TODAY(),"m")</f>
        <v>49</v>
      </c>
      <c r="U839" s="2">
        <f>Table1[[#This Row],[Total Payments Received]]+(Table1[[#This Row],[Loan Amount]]*'What-IF Analysis'!$B$8)-Table1[[#This Row],[Loan Amount]]</f>
        <v>5105.7624186174653</v>
      </c>
    </row>
    <row r="840" spans="1:21" x14ac:dyDescent="0.3">
      <c r="A840" s="2" t="s">
        <v>1720</v>
      </c>
      <c r="B840" s="1">
        <v>44337</v>
      </c>
      <c r="C840" s="2" t="s">
        <v>1721</v>
      </c>
      <c r="D840" s="3" t="s">
        <v>16</v>
      </c>
      <c r="E840" s="4">
        <v>11699</v>
      </c>
      <c r="F840" s="9">
        <f>Table1[[#This Row],[Interest Rate]]/100</f>
        <v>0.223</v>
      </c>
      <c r="G840" s="2">
        <v>22.3</v>
      </c>
      <c r="H840" s="2">
        <v>60</v>
      </c>
      <c r="I840" s="3" t="s">
        <v>24</v>
      </c>
      <c r="J840" s="3" t="s">
        <v>25</v>
      </c>
      <c r="K840" s="3" t="s">
        <v>19</v>
      </c>
      <c r="L840" s="4">
        <v>137411</v>
      </c>
      <c r="M840" s="3" t="s">
        <v>20</v>
      </c>
      <c r="N840">
        <v>0.47</v>
      </c>
      <c r="O840">
        <v>0.85</v>
      </c>
      <c r="P840" s="8">
        <f>ABS(PMT(Table1[[#This Row],[Corrected Interested Rate]]/12,Table1[[#This Row],[Term (Months)]],-Table1[[#This Row],[Loan Amount]]))</f>
        <v>325.11231142888028</v>
      </c>
      <c r="Q840" s="8">
        <f ca="1">Table1[[#This Row],[Expected Monthly Payments]]*Table1[[#This Row],[Months on Book(age Loan)]]</f>
        <v>16580.727882872896</v>
      </c>
      <c r="R840" s="4">
        <v>2660.54</v>
      </c>
      <c r="S840" s="4">
        <v>0</v>
      </c>
      <c r="T840" s="2">
        <f ca="1">DATEDIF(Table1[[#This Row],[Issue Date]],TODAY(),"m")</f>
        <v>51</v>
      </c>
      <c r="U840" s="2">
        <f>Table1[[#This Row],[Total Payments Received]]+(Table1[[#This Row],[Loan Amount]]*'What-IF Analysis'!$B$8)-Table1[[#This Row],[Loan Amount]]</f>
        <v>-5977.2274219907049</v>
      </c>
    </row>
    <row r="841" spans="1:21" x14ac:dyDescent="0.3">
      <c r="A841" s="2" t="s">
        <v>1722</v>
      </c>
      <c r="B841" s="1">
        <v>45154</v>
      </c>
      <c r="C841" s="2" t="s">
        <v>1723</v>
      </c>
      <c r="D841" s="3" t="s">
        <v>63</v>
      </c>
      <c r="E841" s="4">
        <v>10715</v>
      </c>
      <c r="F841" s="9">
        <f>Table1[[#This Row],[Interest Rate]]/100</f>
        <v>0.16399999999999998</v>
      </c>
      <c r="G841" s="2">
        <v>16.399999999999999</v>
      </c>
      <c r="H841" s="2">
        <v>36</v>
      </c>
      <c r="I841" s="3" t="s">
        <v>17</v>
      </c>
      <c r="J841" s="3" t="s">
        <v>34</v>
      </c>
      <c r="K841" s="3" t="s">
        <v>45</v>
      </c>
      <c r="L841" s="4">
        <v>128239</v>
      </c>
      <c r="M841" s="3" t="s">
        <v>20</v>
      </c>
      <c r="N841">
        <v>0.47</v>
      </c>
      <c r="O841">
        <v>0.53</v>
      </c>
      <c r="P841" s="8">
        <f>ABS(PMT(Table1[[#This Row],[Corrected Interested Rate]]/12,Table1[[#This Row],[Term (Months)]],-Table1[[#This Row],[Loan Amount]]))</f>
        <v>378.8270350007719</v>
      </c>
      <c r="Q841" s="8">
        <f ca="1">Table1[[#This Row],[Expected Monthly Payments]]*Table1[[#This Row],[Months on Book(age Loan)]]</f>
        <v>9470.6758750192967</v>
      </c>
      <c r="R841" s="4">
        <v>12472.26</v>
      </c>
      <c r="S841" s="4">
        <v>0</v>
      </c>
      <c r="T841" s="2">
        <f ca="1">DATEDIF(Table1[[#This Row],[Issue Date]],TODAY(),"m")</f>
        <v>25</v>
      </c>
      <c r="U841" s="2">
        <f>Table1[[#This Row],[Total Payments Received]]+(Table1[[#This Row],[Loan Amount]]*'What-IF Analysis'!$B$8)-Table1[[#This Row],[Loan Amount]]</f>
        <v>4561.0130620881791</v>
      </c>
    </row>
    <row r="842" spans="1:21" x14ac:dyDescent="0.3">
      <c r="A842" s="2" t="s">
        <v>1724</v>
      </c>
      <c r="B842" s="1">
        <v>45181</v>
      </c>
      <c r="C842" s="2" t="s">
        <v>1725</v>
      </c>
      <c r="D842" s="3" t="s">
        <v>63</v>
      </c>
      <c r="E842" s="4">
        <v>20169</v>
      </c>
      <c r="F842" s="9">
        <f>Table1[[#This Row],[Interest Rate]]/100</f>
        <v>0.23100000000000001</v>
      </c>
      <c r="G842" s="2">
        <v>23.1</v>
      </c>
      <c r="H842" s="2">
        <v>36</v>
      </c>
      <c r="I842" s="3" t="s">
        <v>17</v>
      </c>
      <c r="J842" s="3" t="s">
        <v>34</v>
      </c>
      <c r="K842" s="3" t="s">
        <v>35</v>
      </c>
      <c r="L842" s="4">
        <v>74041</v>
      </c>
      <c r="M842" s="3" t="s">
        <v>20</v>
      </c>
      <c r="N842">
        <v>0.26</v>
      </c>
      <c r="O842">
        <v>0.8</v>
      </c>
      <c r="P842" s="8">
        <f>ABS(PMT(Table1[[#This Row],[Corrected Interested Rate]]/12,Table1[[#This Row],[Term (Months)]],-Table1[[#This Row],[Loan Amount]]))</f>
        <v>781.78797799464451</v>
      </c>
      <c r="Q842" s="8">
        <f ca="1">Table1[[#This Row],[Expected Monthly Payments]]*Table1[[#This Row],[Months on Book(age Loan)]]</f>
        <v>18762.91147187147</v>
      </c>
      <c r="R842" s="4">
        <v>24828.04</v>
      </c>
      <c r="S842" s="4">
        <v>0</v>
      </c>
      <c r="T842" s="2">
        <f ca="1">DATEDIF(Table1[[#This Row],[Issue Date]],TODAY(),"m")</f>
        <v>24</v>
      </c>
      <c r="U842" s="2">
        <f>Table1[[#This Row],[Total Payments Received]]+(Table1[[#This Row],[Loan Amount]]*'What-IF Analysis'!$B$8)-Table1[[#This Row],[Loan Amount]]</f>
        <v>9936.5850778587483</v>
      </c>
    </row>
    <row r="843" spans="1:21" x14ac:dyDescent="0.3">
      <c r="A843" s="2" t="s">
        <v>1726</v>
      </c>
      <c r="B843" s="1">
        <v>45189</v>
      </c>
      <c r="C843" s="2" t="s">
        <v>1727</v>
      </c>
      <c r="D843" s="3" t="s">
        <v>70</v>
      </c>
      <c r="E843" s="4">
        <v>17163</v>
      </c>
      <c r="F843" s="9">
        <f>Table1[[#This Row],[Interest Rate]]/100</f>
        <v>0.23899999999999999</v>
      </c>
      <c r="G843" s="2">
        <v>23.9</v>
      </c>
      <c r="H843" s="2">
        <v>36</v>
      </c>
      <c r="I843" s="3" t="s">
        <v>17</v>
      </c>
      <c r="J843" s="3" t="s">
        <v>25</v>
      </c>
      <c r="K843" s="3" t="s">
        <v>30</v>
      </c>
      <c r="L843" s="4">
        <v>61954</v>
      </c>
      <c r="M843" s="3" t="s">
        <v>27</v>
      </c>
      <c r="N843">
        <v>0.28999999999999998</v>
      </c>
      <c r="O843">
        <v>0.86</v>
      </c>
      <c r="P843" s="8">
        <f>ABS(PMT(Table1[[#This Row],[Corrected Interested Rate]]/12,Table1[[#This Row],[Term (Months)]],-Table1[[#This Row],[Loan Amount]]))</f>
        <v>672.45262596775274</v>
      </c>
      <c r="Q843" s="8">
        <f ca="1">Table1[[#This Row],[Expected Monthly Payments]]*Table1[[#This Row],[Months on Book(age Loan)]]</f>
        <v>15466.410397258313</v>
      </c>
      <c r="R843" s="4">
        <v>21264.959999999999</v>
      </c>
      <c r="S843" s="4">
        <v>0</v>
      </c>
      <c r="T843" s="2">
        <f ca="1">DATEDIF(Table1[[#This Row],[Issue Date]],TODAY(),"m")</f>
        <v>23</v>
      </c>
      <c r="U843" s="2">
        <f>Table1[[#This Row],[Total Payments Received]]+(Table1[[#This Row],[Loan Amount]]*'What-IF Analysis'!$B$8)-Table1[[#This Row],[Loan Amount]]</f>
        <v>8592.9365566606975</v>
      </c>
    </row>
    <row r="844" spans="1:21" x14ac:dyDescent="0.3">
      <c r="A844" s="2" t="s">
        <v>1728</v>
      </c>
      <c r="B844" s="1">
        <v>45024</v>
      </c>
      <c r="C844" s="2" t="s">
        <v>1729</v>
      </c>
      <c r="D844" s="3" t="s">
        <v>54</v>
      </c>
      <c r="E844" s="4">
        <v>6782</v>
      </c>
      <c r="F844" s="9">
        <f>Table1[[#This Row],[Interest Rate]]/100</f>
        <v>0.13400000000000001</v>
      </c>
      <c r="G844" s="2">
        <v>13.4</v>
      </c>
      <c r="H844" s="2">
        <v>36</v>
      </c>
      <c r="I844" s="3" t="s">
        <v>58</v>
      </c>
      <c r="J844" s="3" t="s">
        <v>18</v>
      </c>
      <c r="K844" s="3" t="s">
        <v>30</v>
      </c>
      <c r="L844" s="4">
        <v>38002</v>
      </c>
      <c r="M844" s="3" t="s">
        <v>27</v>
      </c>
      <c r="N844">
        <v>0.38</v>
      </c>
      <c r="O844">
        <v>0.8</v>
      </c>
      <c r="P844" s="8">
        <f>ABS(PMT(Table1[[#This Row],[Corrected Interested Rate]]/12,Table1[[#This Row],[Term (Months)]],-Table1[[#This Row],[Loan Amount]]))</f>
        <v>229.82122463347872</v>
      </c>
      <c r="Q844" s="8">
        <f ca="1">Table1[[#This Row],[Expected Monthly Payments]]*Table1[[#This Row],[Months on Book(age Loan)]]</f>
        <v>6664.8155143708827</v>
      </c>
      <c r="R844" s="4">
        <v>0</v>
      </c>
      <c r="S844" s="4">
        <v>0</v>
      </c>
      <c r="T844" s="2">
        <f ca="1">DATEDIF(Table1[[#This Row],[Issue Date]],TODAY(),"m")</f>
        <v>29</v>
      </c>
      <c r="U844" s="2">
        <f>Table1[[#This Row],[Total Payments Received]]+(Table1[[#This Row],[Loan Amount]]*'What-IF Analysis'!$B$8)-Table1[[#This Row],[Loan Amount]]</f>
        <v>-5007.3800030721395</v>
      </c>
    </row>
    <row r="845" spans="1:21" x14ac:dyDescent="0.3">
      <c r="A845" s="2" t="s">
        <v>1730</v>
      </c>
      <c r="B845" s="1">
        <v>44879</v>
      </c>
      <c r="C845" s="2" t="s">
        <v>1731</v>
      </c>
      <c r="D845" s="3" t="s">
        <v>54</v>
      </c>
      <c r="E845" s="4">
        <v>23641</v>
      </c>
      <c r="F845" s="9">
        <f>Table1[[#This Row],[Interest Rate]]/100</f>
        <v>0.125</v>
      </c>
      <c r="G845" s="2">
        <v>12.5</v>
      </c>
      <c r="H845" s="2">
        <v>60</v>
      </c>
      <c r="I845" s="3" t="s">
        <v>58</v>
      </c>
      <c r="J845" s="3" t="s">
        <v>82</v>
      </c>
      <c r="K845" s="3" t="s">
        <v>35</v>
      </c>
      <c r="L845" s="4">
        <v>99783</v>
      </c>
      <c r="M845" s="3" t="s">
        <v>31</v>
      </c>
      <c r="N845">
        <v>0.47</v>
      </c>
      <c r="O845">
        <v>0.72</v>
      </c>
      <c r="P845" s="8">
        <f>ABS(PMT(Table1[[#This Row],[Corrected Interested Rate]]/12,Table1[[#This Row],[Term (Months)]],-Table1[[#This Row],[Loan Amount]]))</f>
        <v>531.87375758705582</v>
      </c>
      <c r="Q845" s="8">
        <f ca="1">Table1[[#This Row],[Expected Monthly Payments]]*Table1[[#This Row],[Months on Book(age Loan)]]</f>
        <v>18083.707757959899</v>
      </c>
      <c r="R845" s="4">
        <v>0</v>
      </c>
      <c r="S845" s="4">
        <v>0</v>
      </c>
      <c r="T845" s="2">
        <f ca="1">DATEDIF(Table1[[#This Row],[Issue Date]],TODAY(),"m")</f>
        <v>34</v>
      </c>
      <c r="U845" s="2">
        <f>Table1[[#This Row],[Total Payments Received]]+(Table1[[#This Row],[Loan Amount]]*'What-IF Analysis'!$B$8)-Table1[[#This Row],[Loan Amount]]</f>
        <v>-17454.94996352528</v>
      </c>
    </row>
    <row r="846" spans="1:21" x14ac:dyDescent="0.3">
      <c r="A846" s="2" t="s">
        <v>1732</v>
      </c>
      <c r="B846" s="1">
        <v>45200</v>
      </c>
      <c r="C846" s="2" t="s">
        <v>1733</v>
      </c>
      <c r="D846" s="3" t="s">
        <v>70</v>
      </c>
      <c r="E846" s="4">
        <v>19792</v>
      </c>
      <c r="F846" s="9">
        <f>Table1[[#This Row],[Interest Rate]]/100</f>
        <v>0.23699999999999999</v>
      </c>
      <c r="G846" s="2">
        <v>23.7</v>
      </c>
      <c r="H846" s="2">
        <v>36</v>
      </c>
      <c r="I846" s="3" t="s">
        <v>17</v>
      </c>
      <c r="J846" s="3" t="s">
        <v>18</v>
      </c>
      <c r="K846" s="3" t="s">
        <v>26</v>
      </c>
      <c r="L846" s="4">
        <v>137524</v>
      </c>
      <c r="M846" s="3" t="s">
        <v>20</v>
      </c>
      <c r="N846">
        <v>0.16</v>
      </c>
      <c r="O846">
        <v>0.93</v>
      </c>
      <c r="P846" s="8">
        <f>ABS(PMT(Table1[[#This Row],[Corrected Interested Rate]]/12,Table1[[#This Row],[Term (Months)]],-Table1[[#This Row],[Loan Amount]]))</f>
        <v>773.38247233400773</v>
      </c>
      <c r="Q846" s="8">
        <f ca="1">Table1[[#This Row],[Expected Monthly Payments]]*Table1[[#This Row],[Months on Book(age Loan)]]</f>
        <v>17787.796863682179</v>
      </c>
      <c r="R846" s="4">
        <v>24482.7</v>
      </c>
      <c r="S846" s="4">
        <v>0</v>
      </c>
      <c r="T846" s="2">
        <f ca="1">DATEDIF(Table1[[#This Row],[Issue Date]],TODAY(),"m")</f>
        <v>23</v>
      </c>
      <c r="U846" s="2">
        <f>Table1[[#This Row],[Total Payments Received]]+(Table1[[#This Row],[Loan Amount]]*'What-IF Analysis'!$B$8)-Table1[[#This Row],[Loan Amount]]</f>
        <v>9869.5969299905955</v>
      </c>
    </row>
    <row r="847" spans="1:21" x14ac:dyDescent="0.3">
      <c r="A847" s="2" t="s">
        <v>1734</v>
      </c>
      <c r="B847" s="1">
        <v>44552</v>
      </c>
      <c r="C847" s="2" t="s">
        <v>1735</v>
      </c>
      <c r="D847" s="3" t="s">
        <v>51</v>
      </c>
      <c r="E847" s="4">
        <v>36585</v>
      </c>
      <c r="F847" s="9">
        <f>Table1[[#This Row],[Interest Rate]]/100</f>
        <v>0.185</v>
      </c>
      <c r="G847" s="2">
        <v>18.5</v>
      </c>
      <c r="H847" s="2">
        <v>60</v>
      </c>
      <c r="I847" s="3" t="s">
        <v>313</v>
      </c>
      <c r="J847" s="3" t="s">
        <v>25</v>
      </c>
      <c r="K847" s="3" t="s">
        <v>26</v>
      </c>
      <c r="L847" s="4">
        <v>117234</v>
      </c>
      <c r="M847" s="3" t="s">
        <v>31</v>
      </c>
      <c r="N847">
        <v>0.22</v>
      </c>
      <c r="O847">
        <v>0.63</v>
      </c>
      <c r="P847" s="8">
        <f>ABS(PMT(Table1[[#This Row],[Corrected Interested Rate]]/12,Table1[[#This Row],[Term (Months)]],-Table1[[#This Row],[Loan Amount]]))</f>
        <v>938.99826271165375</v>
      </c>
      <c r="Q847" s="8">
        <f ca="1">Table1[[#This Row],[Expected Monthly Payments]]*Table1[[#This Row],[Months on Book(age Loan)]]</f>
        <v>41315.923559312767</v>
      </c>
      <c r="R847" s="4">
        <v>0</v>
      </c>
      <c r="S847" s="4">
        <v>0</v>
      </c>
      <c r="T847" s="2">
        <f ca="1">DATEDIF(Table1[[#This Row],[Issue Date]],TODAY(),"m")</f>
        <v>44</v>
      </c>
      <c r="U847" s="2">
        <f>Table1[[#This Row],[Total Payments Received]]+(Table1[[#This Row],[Loan Amount]]*'What-IF Analysis'!$B$8)-Table1[[#This Row],[Loan Amount]]</f>
        <v>-27011.942997993843</v>
      </c>
    </row>
    <row r="848" spans="1:21" x14ac:dyDescent="0.3">
      <c r="A848" s="2" t="s">
        <v>1736</v>
      </c>
      <c r="B848" s="1">
        <v>45204</v>
      </c>
      <c r="C848" s="2" t="s">
        <v>1737</v>
      </c>
      <c r="D848" s="3" t="s">
        <v>16</v>
      </c>
      <c r="E848" s="4">
        <v>31682</v>
      </c>
      <c r="F848" s="9">
        <f>Table1[[#This Row],[Interest Rate]]/100</f>
        <v>7.2999999999999995E-2</v>
      </c>
      <c r="G848" s="2">
        <v>7.3</v>
      </c>
      <c r="H848" s="2">
        <v>36</v>
      </c>
      <c r="I848" s="3" t="s">
        <v>24</v>
      </c>
      <c r="J848" s="3" t="s">
        <v>25</v>
      </c>
      <c r="K848" s="3" t="s">
        <v>19</v>
      </c>
      <c r="L848" s="4">
        <v>49738</v>
      </c>
      <c r="M848" s="3" t="s">
        <v>27</v>
      </c>
      <c r="N848">
        <v>0.16</v>
      </c>
      <c r="O848">
        <v>0.51</v>
      </c>
      <c r="P848" s="8">
        <f>ABS(PMT(Table1[[#This Row],[Corrected Interested Rate]]/12,Table1[[#This Row],[Term (Months)]],-Table1[[#This Row],[Loan Amount]]))</f>
        <v>982.5996923674752</v>
      </c>
      <c r="Q848" s="8">
        <f ca="1">Table1[[#This Row],[Expected Monthly Payments]]*Table1[[#This Row],[Months on Book(age Loan)]]</f>
        <v>22599.792924451929</v>
      </c>
      <c r="R848" s="4">
        <v>11237.19</v>
      </c>
      <c r="S848" s="4">
        <v>0</v>
      </c>
      <c r="T848" s="2">
        <f ca="1">DATEDIF(Table1[[#This Row],[Issue Date]],TODAY(),"m")</f>
        <v>23</v>
      </c>
      <c r="U848" s="2">
        <f>Table1[[#This Row],[Total Payments Received]]+(Table1[[#This Row],[Loan Amount]]*'What-IF Analysis'!$B$8)-Table1[[#This Row],[Loan Amount]]</f>
        <v>-12154.702252629242</v>
      </c>
    </row>
    <row r="849" spans="1:21" x14ac:dyDescent="0.3">
      <c r="A849" s="2" t="s">
        <v>1738</v>
      </c>
      <c r="B849" s="1">
        <v>45084</v>
      </c>
      <c r="C849" s="2" t="s">
        <v>1739</v>
      </c>
      <c r="D849" s="3" t="s">
        <v>48</v>
      </c>
      <c r="E849" s="4">
        <v>19880</v>
      </c>
      <c r="F849" s="9">
        <f>Table1[[#This Row],[Interest Rate]]/100</f>
        <v>5.7999999999999996E-2</v>
      </c>
      <c r="G849" s="2">
        <v>5.8</v>
      </c>
      <c r="H849" s="2">
        <v>60</v>
      </c>
      <c r="I849" s="3" t="s">
        <v>24</v>
      </c>
      <c r="J849" s="3" t="s">
        <v>25</v>
      </c>
      <c r="K849" s="3" t="s">
        <v>45</v>
      </c>
      <c r="L849" s="4">
        <v>40703</v>
      </c>
      <c r="M849" s="3" t="s">
        <v>27</v>
      </c>
      <c r="N849">
        <v>0.34</v>
      </c>
      <c r="O849">
        <v>0.69</v>
      </c>
      <c r="P849" s="8">
        <f>ABS(PMT(Table1[[#This Row],[Corrected Interested Rate]]/12,Table1[[#This Row],[Term (Months)]],-Table1[[#This Row],[Loan Amount]]))</f>
        <v>382.49002123820463</v>
      </c>
      <c r="Q849" s="8">
        <f ca="1">Table1[[#This Row],[Expected Monthly Payments]]*Table1[[#This Row],[Months on Book(age Loan)]]</f>
        <v>10327.230573431525</v>
      </c>
      <c r="R849" s="4">
        <v>5252.13</v>
      </c>
      <c r="S849" s="4">
        <v>0</v>
      </c>
      <c r="T849" s="2">
        <f ca="1">DATEDIF(Table1[[#This Row],[Issue Date]],TODAY(),"m")</f>
        <v>27</v>
      </c>
      <c r="U849" s="2">
        <f>Table1[[#This Row],[Total Payments Received]]+(Table1[[#This Row],[Loan Amount]]*'What-IF Analysis'!$B$8)-Table1[[#This Row],[Loan Amount]]</f>
        <v>-9425.946446634347</v>
      </c>
    </row>
    <row r="850" spans="1:21" x14ac:dyDescent="0.3">
      <c r="A850" s="2" t="s">
        <v>1740</v>
      </c>
      <c r="B850" s="1">
        <v>44323</v>
      </c>
      <c r="C850" s="2" t="s">
        <v>1741</v>
      </c>
      <c r="D850" s="3" t="s">
        <v>16</v>
      </c>
      <c r="E850" s="4">
        <v>39067</v>
      </c>
      <c r="F850" s="9">
        <f>Table1[[#This Row],[Interest Rate]]/100</f>
        <v>0.16300000000000001</v>
      </c>
      <c r="G850" s="2">
        <v>16.3</v>
      </c>
      <c r="H850" s="2">
        <v>36</v>
      </c>
      <c r="I850" s="3" t="s">
        <v>17</v>
      </c>
      <c r="J850" s="3" t="s">
        <v>71</v>
      </c>
      <c r="K850" s="3" t="s">
        <v>30</v>
      </c>
      <c r="L850" s="4">
        <v>143776</v>
      </c>
      <c r="M850" s="3" t="s">
        <v>27</v>
      </c>
      <c r="N850">
        <v>0.22</v>
      </c>
      <c r="O850">
        <v>0.51</v>
      </c>
      <c r="P850" s="8">
        <f>ABS(PMT(Table1[[#This Row],[Corrected Interested Rate]]/12,Table1[[#This Row],[Term (Months)]],-Table1[[#This Row],[Loan Amount]]))</f>
        <v>1379.273060443172</v>
      </c>
      <c r="Q850" s="8">
        <f ca="1">Table1[[#This Row],[Expected Monthly Payments]]*Table1[[#This Row],[Months on Book(age Loan)]]</f>
        <v>71722.199143044942</v>
      </c>
      <c r="R850" s="4">
        <v>45434.92</v>
      </c>
      <c r="S850" s="4">
        <v>0</v>
      </c>
      <c r="T850" s="2">
        <f ca="1">DATEDIF(Table1[[#This Row],[Issue Date]],TODAY(),"m")</f>
        <v>52</v>
      </c>
      <c r="U850" s="2">
        <f>Table1[[#This Row],[Total Payments Received]]+(Table1[[#This Row],[Loan Amount]]*'What-IF Analysis'!$B$8)-Table1[[#This Row],[Loan Amount]]</f>
        <v>16590.432447652711</v>
      </c>
    </row>
    <row r="851" spans="1:21" x14ac:dyDescent="0.3">
      <c r="A851" s="2" t="s">
        <v>1742</v>
      </c>
      <c r="B851" s="1">
        <v>45205</v>
      </c>
      <c r="C851" s="2" t="s">
        <v>1743</v>
      </c>
      <c r="D851" s="3" t="s">
        <v>44</v>
      </c>
      <c r="E851" s="4">
        <v>19073</v>
      </c>
      <c r="F851" s="9">
        <f>Table1[[#This Row],[Interest Rate]]/100</f>
        <v>0.23600000000000002</v>
      </c>
      <c r="G851" s="2">
        <v>23.6</v>
      </c>
      <c r="H851" s="2">
        <v>36</v>
      </c>
      <c r="I851" s="3" t="s">
        <v>79</v>
      </c>
      <c r="J851" s="3" t="s">
        <v>25</v>
      </c>
      <c r="K851" s="3" t="s">
        <v>19</v>
      </c>
      <c r="L851" s="4">
        <v>79422</v>
      </c>
      <c r="M851" s="3" t="s">
        <v>27</v>
      </c>
      <c r="N851">
        <v>0.23</v>
      </c>
      <c r="O851">
        <v>0.93</v>
      </c>
      <c r="P851" s="8">
        <f>ABS(PMT(Table1[[#This Row],[Corrected Interested Rate]]/12,Table1[[#This Row],[Term (Months)]],-Table1[[#This Row],[Loan Amount]]))</f>
        <v>744.2883102237264</v>
      </c>
      <c r="Q851" s="8">
        <f ca="1">Table1[[#This Row],[Expected Monthly Payments]]*Table1[[#This Row],[Months on Book(age Loan)]]</f>
        <v>17118.631135145708</v>
      </c>
      <c r="R851" s="4">
        <v>7593.57</v>
      </c>
      <c r="S851" s="4">
        <v>6148.31</v>
      </c>
      <c r="T851" s="2">
        <f ca="1">DATEDIF(Table1[[#This Row],[Issue Date]],TODAY(),"m")</f>
        <v>23</v>
      </c>
      <c r="U851" s="2">
        <f>Table1[[#This Row],[Total Payments Received]]+(Table1[[#This Row],[Loan Amount]]*'What-IF Analysis'!$B$8)-Table1[[#This Row],[Loan Amount]]</f>
        <v>-6488.6710496306296</v>
      </c>
    </row>
    <row r="852" spans="1:21" x14ac:dyDescent="0.3">
      <c r="A852" s="2" t="s">
        <v>1744</v>
      </c>
      <c r="B852" s="1">
        <v>44800</v>
      </c>
      <c r="C852" s="2" t="s">
        <v>1745</v>
      </c>
      <c r="D852" s="3" t="s">
        <v>63</v>
      </c>
      <c r="E852" s="4">
        <v>37035</v>
      </c>
      <c r="F852" s="9">
        <f>Table1[[#This Row],[Interest Rate]]/100</f>
        <v>0.21899999999999997</v>
      </c>
      <c r="G852" s="2">
        <v>21.9</v>
      </c>
      <c r="H852" s="2">
        <v>60</v>
      </c>
      <c r="I852" s="3" t="s">
        <v>24</v>
      </c>
      <c r="J852" s="3" t="s">
        <v>34</v>
      </c>
      <c r="K852" s="3" t="s">
        <v>35</v>
      </c>
      <c r="L852" s="4">
        <v>113106</v>
      </c>
      <c r="M852" s="3" t="s">
        <v>31</v>
      </c>
      <c r="N852">
        <v>0.13</v>
      </c>
      <c r="O852">
        <v>0.59</v>
      </c>
      <c r="P852" s="8">
        <f>ABS(PMT(Table1[[#This Row],[Corrected Interested Rate]]/12,Table1[[#This Row],[Term (Months)]],-Table1[[#This Row],[Loan Amount]]))</f>
        <v>1020.7618308226728</v>
      </c>
      <c r="Q852" s="8">
        <f ca="1">Table1[[#This Row],[Expected Monthly Payments]]*Table1[[#This Row],[Months on Book(age Loan)]]</f>
        <v>36747.42590961622</v>
      </c>
      <c r="R852" s="4">
        <v>13999.45</v>
      </c>
      <c r="S852" s="4">
        <v>0</v>
      </c>
      <c r="T852" s="2">
        <f ca="1">DATEDIF(Table1[[#This Row],[Issue Date]],TODAY(),"m")</f>
        <v>36</v>
      </c>
      <c r="U852" s="2">
        <f>Table1[[#This Row],[Total Payments Received]]+(Table1[[#This Row],[Loan Amount]]*'What-IF Analysis'!$B$8)-Table1[[#This Row],[Loan Amount]]</f>
        <v>-13344.743219371379</v>
      </c>
    </row>
    <row r="853" spans="1:21" x14ac:dyDescent="0.3">
      <c r="A853" s="2" t="s">
        <v>1746</v>
      </c>
      <c r="B853" s="1">
        <v>45210</v>
      </c>
      <c r="C853" s="2" t="s">
        <v>1747</v>
      </c>
      <c r="D853" s="3" t="s">
        <v>16</v>
      </c>
      <c r="E853" s="4">
        <v>38174</v>
      </c>
      <c r="F853" s="9">
        <f>Table1[[#This Row],[Interest Rate]]/100</f>
        <v>0.185</v>
      </c>
      <c r="G853" s="2">
        <v>18.5</v>
      </c>
      <c r="H853" s="2">
        <v>36</v>
      </c>
      <c r="I853" s="3" t="s">
        <v>79</v>
      </c>
      <c r="J853" s="3" t="s">
        <v>18</v>
      </c>
      <c r="K853" s="3" t="s">
        <v>30</v>
      </c>
      <c r="L853" s="4">
        <v>91899</v>
      </c>
      <c r="M853" s="3" t="s">
        <v>20</v>
      </c>
      <c r="N853">
        <v>0.24</v>
      </c>
      <c r="O853">
        <v>0.86</v>
      </c>
      <c r="P853" s="8">
        <f>ABS(PMT(Table1[[#This Row],[Corrected Interested Rate]]/12,Table1[[#This Row],[Term (Months)]],-Table1[[#This Row],[Loan Amount]]))</f>
        <v>1389.6753899981516</v>
      </c>
      <c r="Q853" s="8">
        <f ca="1">Table1[[#This Row],[Expected Monthly Payments]]*Table1[[#This Row],[Months on Book(age Loan)]]</f>
        <v>31962.533969957487</v>
      </c>
      <c r="R853" s="4">
        <v>14725.52</v>
      </c>
      <c r="S853" s="4">
        <v>11118.32</v>
      </c>
      <c r="T853" s="2">
        <f ca="1">DATEDIF(Table1[[#This Row],[Issue Date]],TODAY(),"m")</f>
        <v>23</v>
      </c>
      <c r="U853" s="2">
        <f>Table1[[#This Row],[Total Payments Received]]+(Table1[[#This Row],[Loan Amount]]*'What-IF Analysis'!$B$8)-Table1[[#This Row],[Loan Amount]]</f>
        <v>-13459.635446369193</v>
      </c>
    </row>
    <row r="854" spans="1:21" x14ac:dyDescent="0.3">
      <c r="A854" s="2" t="s">
        <v>1748</v>
      </c>
      <c r="B854" s="1">
        <v>44247</v>
      </c>
      <c r="C854" s="2" t="s">
        <v>1749</v>
      </c>
      <c r="D854" s="3" t="s">
        <v>63</v>
      </c>
      <c r="E854" s="4">
        <v>25837</v>
      </c>
      <c r="F854" s="9">
        <f>Table1[[#This Row],[Interest Rate]]/100</f>
        <v>7.8E-2</v>
      </c>
      <c r="G854" s="2">
        <v>7.8</v>
      </c>
      <c r="H854" s="2">
        <v>60</v>
      </c>
      <c r="I854" s="3" t="s">
        <v>24</v>
      </c>
      <c r="J854" s="3" t="s">
        <v>55</v>
      </c>
      <c r="K854" s="3" t="s">
        <v>45</v>
      </c>
      <c r="L854" s="4">
        <v>42392</v>
      </c>
      <c r="M854" s="3" t="s">
        <v>31</v>
      </c>
      <c r="N854">
        <v>0.44</v>
      </c>
      <c r="O854">
        <v>0.85</v>
      </c>
      <c r="P854" s="8">
        <f>ABS(PMT(Table1[[#This Row],[Corrected Interested Rate]]/12,Table1[[#This Row],[Term (Months)]],-Table1[[#This Row],[Loan Amount]]))</f>
        <v>521.41166044551949</v>
      </c>
      <c r="Q854" s="8">
        <f ca="1">Table1[[#This Row],[Expected Monthly Payments]]*Table1[[#This Row],[Months on Book(age Loan)]]</f>
        <v>28156.229664058053</v>
      </c>
      <c r="R854" s="4">
        <v>10999.75</v>
      </c>
      <c r="S854" s="4">
        <v>0</v>
      </c>
      <c r="T854" s="2">
        <f ca="1">DATEDIF(Table1[[#This Row],[Issue Date]],TODAY(),"m")</f>
        <v>54</v>
      </c>
      <c r="U854" s="2">
        <f>Table1[[#This Row],[Total Payments Received]]+(Table1[[#This Row],[Loan Amount]]*'What-IF Analysis'!$B$8)-Table1[[#This Row],[Loan Amount]]</f>
        <v>-8076.5810438476656</v>
      </c>
    </row>
    <row r="855" spans="1:21" x14ac:dyDescent="0.3">
      <c r="A855" s="2" t="s">
        <v>1750</v>
      </c>
      <c r="B855" s="1">
        <v>45249</v>
      </c>
      <c r="C855" s="2" t="s">
        <v>1751</v>
      </c>
      <c r="D855" s="3" t="s">
        <v>16</v>
      </c>
      <c r="E855" s="4">
        <v>18826</v>
      </c>
      <c r="F855" s="9">
        <f>Table1[[#This Row],[Interest Rate]]/100</f>
        <v>0.10099999999999999</v>
      </c>
      <c r="G855" s="2">
        <v>10.1</v>
      </c>
      <c r="H855" s="2">
        <v>36</v>
      </c>
      <c r="I855" s="3" t="s">
        <v>24</v>
      </c>
      <c r="J855" s="3" t="s">
        <v>71</v>
      </c>
      <c r="K855" s="3" t="s">
        <v>45</v>
      </c>
      <c r="L855" s="4">
        <v>74724</v>
      </c>
      <c r="M855" s="3" t="s">
        <v>20</v>
      </c>
      <c r="N855">
        <v>0.19</v>
      </c>
      <c r="O855">
        <v>0.6</v>
      </c>
      <c r="P855" s="8">
        <f>ABS(PMT(Table1[[#This Row],[Corrected Interested Rate]]/12,Table1[[#This Row],[Term (Months)]],-Table1[[#This Row],[Loan Amount]]))</f>
        <v>608.34631961770265</v>
      </c>
      <c r="Q855" s="8">
        <f ca="1">Table1[[#This Row],[Expected Monthly Payments]]*Table1[[#This Row],[Months on Book(age Loan)]]</f>
        <v>12775.272711971757</v>
      </c>
      <c r="R855" s="4">
        <v>8590.41</v>
      </c>
      <c r="S855" s="4">
        <v>0</v>
      </c>
      <c r="T855" s="2">
        <f ca="1">DATEDIF(Table1[[#This Row],[Issue Date]],TODAY(),"m")</f>
        <v>21</v>
      </c>
      <c r="U855" s="2">
        <f>Table1[[#This Row],[Total Payments Received]]+(Table1[[#This Row],[Loan Amount]]*'What-IF Analysis'!$B$8)-Table1[[#This Row],[Loan Amount]]</f>
        <v>-5309.4625947856257</v>
      </c>
    </row>
    <row r="856" spans="1:21" x14ac:dyDescent="0.3">
      <c r="A856" s="2" t="s">
        <v>1752</v>
      </c>
      <c r="B856" s="1">
        <v>44975</v>
      </c>
      <c r="C856" s="2" t="s">
        <v>1753</v>
      </c>
      <c r="D856" s="3" t="s">
        <v>44</v>
      </c>
      <c r="E856" s="4">
        <v>25981</v>
      </c>
      <c r="F856" s="9">
        <f>Table1[[#This Row],[Interest Rate]]/100</f>
        <v>0.22500000000000001</v>
      </c>
      <c r="G856" s="2">
        <v>22.5</v>
      </c>
      <c r="H856" s="2">
        <v>60</v>
      </c>
      <c r="I856" s="3" t="s">
        <v>24</v>
      </c>
      <c r="J856" s="3" t="s">
        <v>39</v>
      </c>
      <c r="K856" s="3" t="s">
        <v>26</v>
      </c>
      <c r="L856" s="4">
        <v>62299</v>
      </c>
      <c r="M856" s="3" t="s">
        <v>27</v>
      </c>
      <c r="N856">
        <v>0.38</v>
      </c>
      <c r="O856">
        <v>0.78</v>
      </c>
      <c r="P856" s="8">
        <f>ABS(PMT(Table1[[#This Row],[Corrected Interested Rate]]/12,Table1[[#This Row],[Term (Months)]],-Table1[[#This Row],[Loan Amount]]))</f>
        <v>724.97239801593093</v>
      </c>
      <c r="Q856" s="8">
        <f ca="1">Table1[[#This Row],[Expected Monthly Payments]]*Table1[[#This Row],[Months on Book(age Loan)]]</f>
        <v>21749.171940477929</v>
      </c>
      <c r="R856" s="4">
        <v>10820.79</v>
      </c>
      <c r="S856" s="4">
        <v>0</v>
      </c>
      <c r="T856" s="2">
        <f ca="1">DATEDIF(Table1[[#This Row],[Issue Date]],TODAY(),"m")</f>
        <v>30</v>
      </c>
      <c r="U856" s="2">
        <f>Table1[[#This Row],[Total Payments Received]]+(Table1[[#This Row],[Loan Amount]]*'What-IF Analysis'!$B$8)-Table1[[#This Row],[Loan Amount]]</f>
        <v>-8361.8611146884796</v>
      </c>
    </row>
    <row r="857" spans="1:21" x14ac:dyDescent="0.3">
      <c r="A857" s="2" t="s">
        <v>1754</v>
      </c>
      <c r="B857" s="1">
        <v>45010</v>
      </c>
      <c r="C857" s="2" t="s">
        <v>1755</v>
      </c>
      <c r="D857" s="3" t="s">
        <v>51</v>
      </c>
      <c r="E857" s="4">
        <v>11382</v>
      </c>
      <c r="F857" s="9">
        <f>Table1[[#This Row],[Interest Rate]]/100</f>
        <v>8.6999999999999994E-2</v>
      </c>
      <c r="G857" s="2">
        <v>8.6999999999999993</v>
      </c>
      <c r="H857" s="2">
        <v>36</v>
      </c>
      <c r="I857" s="3" t="s">
        <v>17</v>
      </c>
      <c r="J857" s="3" t="s">
        <v>18</v>
      </c>
      <c r="K857" s="3" t="s">
        <v>19</v>
      </c>
      <c r="L857" s="4">
        <v>45641</v>
      </c>
      <c r="M857" s="3" t="s">
        <v>20</v>
      </c>
      <c r="N857">
        <v>0.35</v>
      </c>
      <c r="O857">
        <v>0.52</v>
      </c>
      <c r="P857" s="8">
        <f>ABS(PMT(Table1[[#This Row],[Corrected Interested Rate]]/12,Table1[[#This Row],[Term (Months)]],-Table1[[#This Row],[Loan Amount]]))</f>
        <v>360.35745269871154</v>
      </c>
      <c r="Q857" s="8">
        <f ca="1">Table1[[#This Row],[Expected Monthly Payments]]*Table1[[#This Row],[Months on Book(age Loan)]]</f>
        <v>10450.366128262634</v>
      </c>
      <c r="R857" s="4">
        <v>12372.23</v>
      </c>
      <c r="S857" s="4">
        <v>0</v>
      </c>
      <c r="T857" s="2">
        <f ca="1">DATEDIF(Table1[[#This Row],[Issue Date]],TODAY(),"m")</f>
        <v>29</v>
      </c>
      <c r="U857" s="2">
        <f>Table1[[#This Row],[Total Payments Received]]+(Table1[[#This Row],[Loan Amount]]*'What-IF Analysis'!$B$8)-Table1[[#This Row],[Loan Amount]]</f>
        <v>3968.5144006241371</v>
      </c>
    </row>
    <row r="858" spans="1:21" x14ac:dyDescent="0.3">
      <c r="A858" s="2" t="s">
        <v>1756</v>
      </c>
      <c r="B858" s="1">
        <v>44616</v>
      </c>
      <c r="C858" s="2" t="s">
        <v>1757</v>
      </c>
      <c r="D858" s="3" t="s">
        <v>48</v>
      </c>
      <c r="E858" s="4">
        <v>5437</v>
      </c>
      <c r="F858" s="9">
        <f>Table1[[#This Row],[Interest Rate]]/100</f>
        <v>0.106</v>
      </c>
      <c r="G858" s="2">
        <v>10.6</v>
      </c>
      <c r="H858" s="2">
        <v>36</v>
      </c>
      <c r="I858" s="3" t="s">
        <v>17</v>
      </c>
      <c r="J858" s="3" t="s">
        <v>18</v>
      </c>
      <c r="K858" s="3" t="s">
        <v>35</v>
      </c>
      <c r="L858" s="4">
        <v>109534</v>
      </c>
      <c r="M858" s="3" t="s">
        <v>27</v>
      </c>
      <c r="N858">
        <v>0.45</v>
      </c>
      <c r="O858">
        <v>0.72</v>
      </c>
      <c r="P858" s="8">
        <f>ABS(PMT(Table1[[#This Row],[Corrected Interested Rate]]/12,Table1[[#This Row],[Term (Months)]],-Table1[[#This Row],[Loan Amount]]))</f>
        <v>176.97226705033822</v>
      </c>
      <c r="Q858" s="8">
        <f ca="1">Table1[[#This Row],[Expected Monthly Payments]]*Table1[[#This Row],[Months on Book(age Loan)]]</f>
        <v>7432.8352161142047</v>
      </c>
      <c r="R858" s="4">
        <v>6013.32</v>
      </c>
      <c r="S858" s="4">
        <v>0</v>
      </c>
      <c r="T858" s="2">
        <f ca="1">DATEDIF(Table1[[#This Row],[Issue Date]],TODAY(),"m")</f>
        <v>42</v>
      </c>
      <c r="U858" s="2">
        <f>Table1[[#This Row],[Total Payments Received]]+(Table1[[#This Row],[Loan Amount]]*'What-IF Analysis'!$B$8)-Table1[[#This Row],[Loan Amount]]</f>
        <v>1998.9989919340569</v>
      </c>
    </row>
    <row r="859" spans="1:21" x14ac:dyDescent="0.3">
      <c r="A859" s="2" t="s">
        <v>1758</v>
      </c>
      <c r="B859" s="1">
        <v>45179</v>
      </c>
      <c r="C859" s="2" t="s">
        <v>1759</v>
      </c>
      <c r="D859" s="3" t="s">
        <v>38</v>
      </c>
      <c r="E859" s="4">
        <v>6435</v>
      </c>
      <c r="F859" s="9">
        <f>Table1[[#This Row],[Interest Rate]]/100</f>
        <v>7.5999999999999998E-2</v>
      </c>
      <c r="G859" s="2">
        <v>7.6</v>
      </c>
      <c r="H859" s="2">
        <v>60</v>
      </c>
      <c r="I859" s="3" t="s">
        <v>17</v>
      </c>
      <c r="J859" s="3" t="s">
        <v>18</v>
      </c>
      <c r="K859" s="3" t="s">
        <v>30</v>
      </c>
      <c r="L859" s="4">
        <v>36305</v>
      </c>
      <c r="M859" s="3" t="s">
        <v>31</v>
      </c>
      <c r="N859">
        <v>0.15</v>
      </c>
      <c r="O859">
        <v>0.51</v>
      </c>
      <c r="P859" s="8">
        <f>ABS(PMT(Table1[[#This Row],[Corrected Interested Rate]]/12,Table1[[#This Row],[Term (Months)]],-Table1[[#This Row],[Loan Amount]]))</f>
        <v>129.2502067709689</v>
      </c>
      <c r="Q859" s="8">
        <f ca="1">Table1[[#This Row],[Expected Monthly Payments]]*Table1[[#This Row],[Months on Book(age Loan)]]</f>
        <v>3102.0049625032534</v>
      </c>
      <c r="R859" s="4">
        <v>6924.06</v>
      </c>
      <c r="S859" s="4">
        <v>0</v>
      </c>
      <c r="T859" s="2">
        <f ca="1">DATEDIF(Table1[[#This Row],[Issue Date]],TODAY(),"m")</f>
        <v>24</v>
      </c>
      <c r="U859" s="2">
        <f>Table1[[#This Row],[Total Payments Received]]+(Table1[[#This Row],[Loan Amount]]*'What-IF Analysis'!$B$8)-Table1[[#This Row],[Loan Amount]]</f>
        <v>2172.8818343012063</v>
      </c>
    </row>
    <row r="860" spans="1:21" x14ac:dyDescent="0.3">
      <c r="A860" s="2" t="s">
        <v>1760</v>
      </c>
      <c r="B860" s="1">
        <v>45021</v>
      </c>
      <c r="C860" s="2" t="s">
        <v>1761</v>
      </c>
      <c r="D860" s="3" t="s">
        <v>70</v>
      </c>
      <c r="E860" s="4">
        <v>25819</v>
      </c>
      <c r="F860" s="9">
        <f>Table1[[#This Row],[Interest Rate]]/100</f>
        <v>0.185</v>
      </c>
      <c r="G860" s="2">
        <v>18.5</v>
      </c>
      <c r="H860" s="2">
        <v>36</v>
      </c>
      <c r="I860" s="3" t="s">
        <v>17</v>
      </c>
      <c r="J860" s="3" t="s">
        <v>18</v>
      </c>
      <c r="K860" s="3" t="s">
        <v>45</v>
      </c>
      <c r="L860" s="4">
        <v>128262</v>
      </c>
      <c r="M860" s="3" t="s">
        <v>20</v>
      </c>
      <c r="N860">
        <v>0.49</v>
      </c>
      <c r="O860">
        <v>0.91</v>
      </c>
      <c r="P860" s="8">
        <f>ABS(PMT(Table1[[#This Row],[Corrected Interested Rate]]/12,Table1[[#This Row],[Term (Months)]],-Table1[[#This Row],[Loan Amount]]))</f>
        <v>939.90749972133585</v>
      </c>
      <c r="Q860" s="8">
        <f ca="1">Table1[[#This Row],[Expected Monthly Payments]]*Table1[[#This Row],[Months on Book(age Loan)]]</f>
        <v>27257.31749191874</v>
      </c>
      <c r="R860" s="4">
        <v>30595.52</v>
      </c>
      <c r="S860" s="4">
        <v>0</v>
      </c>
      <c r="T860" s="2">
        <f ca="1">DATEDIF(Table1[[#This Row],[Issue Date]],TODAY(),"m")</f>
        <v>29</v>
      </c>
      <c r="U860" s="2">
        <f>Table1[[#This Row],[Total Payments Received]]+(Table1[[#This Row],[Loan Amount]]*'What-IF Analysis'!$B$8)-Table1[[#This Row],[Loan Amount]]</f>
        <v>11532.478965007438</v>
      </c>
    </row>
    <row r="861" spans="1:21" x14ac:dyDescent="0.3">
      <c r="A861" s="2" t="s">
        <v>1762</v>
      </c>
      <c r="B861" s="1">
        <v>45221</v>
      </c>
      <c r="C861" s="2" t="s">
        <v>1763</v>
      </c>
      <c r="D861" s="3" t="s">
        <v>70</v>
      </c>
      <c r="E861" s="4">
        <v>37875</v>
      </c>
      <c r="F861" s="9">
        <f>Table1[[#This Row],[Interest Rate]]/100</f>
        <v>0.23899999999999999</v>
      </c>
      <c r="G861" s="2">
        <v>23.9</v>
      </c>
      <c r="H861" s="2">
        <v>36</v>
      </c>
      <c r="I861" s="3" t="s">
        <v>24</v>
      </c>
      <c r="J861" s="3" t="s">
        <v>34</v>
      </c>
      <c r="K861" s="3" t="s">
        <v>30</v>
      </c>
      <c r="L861" s="4">
        <v>48782</v>
      </c>
      <c r="M861" s="3" t="s">
        <v>31</v>
      </c>
      <c r="N861">
        <v>0.33</v>
      </c>
      <c r="O861">
        <v>0.94</v>
      </c>
      <c r="P861" s="8">
        <f>ABS(PMT(Table1[[#This Row],[Corrected Interested Rate]]/12,Table1[[#This Row],[Term (Months)]],-Table1[[#This Row],[Loan Amount]]))</f>
        <v>1483.9563717606848</v>
      </c>
      <c r="Q861" s="8">
        <f ca="1">Table1[[#This Row],[Expected Monthly Payments]]*Table1[[#This Row],[Months on Book(age Loan)]]</f>
        <v>32647.040178735064</v>
      </c>
      <c r="R861" s="4">
        <v>9719.5400000000009</v>
      </c>
      <c r="S861" s="4">
        <v>0</v>
      </c>
      <c r="T861" s="2">
        <f ca="1">DATEDIF(Table1[[#This Row],[Issue Date]],TODAY(),"m")</f>
        <v>22</v>
      </c>
      <c r="U861" s="2">
        <f>Table1[[#This Row],[Total Payments Received]]+(Table1[[#This Row],[Loan Amount]]*'What-IF Analysis'!$B$8)-Table1[[#This Row],[Loan Amount]]</f>
        <v>-18244.853632609451</v>
      </c>
    </row>
    <row r="862" spans="1:21" x14ac:dyDescent="0.3">
      <c r="A862" s="2" t="s">
        <v>1764</v>
      </c>
      <c r="B862" s="1">
        <v>44763</v>
      </c>
      <c r="C862" s="2" t="s">
        <v>1765</v>
      </c>
      <c r="D862" s="3" t="s">
        <v>48</v>
      </c>
      <c r="E862" s="4">
        <v>32982</v>
      </c>
      <c r="F862" s="9">
        <f>Table1[[#This Row],[Interest Rate]]/100</f>
        <v>0.10400000000000001</v>
      </c>
      <c r="G862" s="2">
        <v>10.4</v>
      </c>
      <c r="H862" s="2">
        <v>36</v>
      </c>
      <c r="I862" s="3" t="s">
        <v>24</v>
      </c>
      <c r="J862" s="3" t="s">
        <v>25</v>
      </c>
      <c r="K862" s="3" t="s">
        <v>35</v>
      </c>
      <c r="L862" s="4">
        <v>108257</v>
      </c>
      <c r="M862" s="3" t="s">
        <v>27</v>
      </c>
      <c r="N862">
        <v>0.5</v>
      </c>
      <c r="O862">
        <v>0.6</v>
      </c>
      <c r="P862" s="8">
        <f>ABS(PMT(Table1[[#This Row],[Corrected Interested Rate]]/12,Table1[[#This Row],[Term (Months)]],-Table1[[#This Row],[Loan Amount]]))</f>
        <v>1070.4410610693258</v>
      </c>
      <c r="Q862" s="8">
        <f ca="1">Table1[[#This Row],[Expected Monthly Payments]]*Table1[[#This Row],[Months on Book(age Loan)]]</f>
        <v>39606.319259565054</v>
      </c>
      <c r="R862" s="4">
        <v>5386.12</v>
      </c>
      <c r="S862" s="4">
        <v>0</v>
      </c>
      <c r="T862" s="2">
        <f ca="1">DATEDIF(Table1[[#This Row],[Issue Date]],TODAY(),"m")</f>
        <v>37</v>
      </c>
      <c r="U862" s="2">
        <f>Table1[[#This Row],[Total Payments Received]]+(Table1[[#This Row],[Loan Amount]]*'What-IF Analysis'!$B$8)-Table1[[#This Row],[Loan Amount]]</f>
        <v>-18965.606225497686</v>
      </c>
    </row>
    <row r="863" spans="1:21" x14ac:dyDescent="0.3">
      <c r="A863" s="2" t="s">
        <v>1766</v>
      </c>
      <c r="B863" s="1">
        <v>44567</v>
      </c>
      <c r="C863" s="2" t="s">
        <v>1767</v>
      </c>
      <c r="D863" s="3" t="s">
        <v>16</v>
      </c>
      <c r="E863" s="4">
        <v>34328</v>
      </c>
      <c r="F863" s="9">
        <f>Table1[[#This Row],[Interest Rate]]/100</f>
        <v>0.14499999999999999</v>
      </c>
      <c r="G863" s="2">
        <v>14.5</v>
      </c>
      <c r="H863" s="2">
        <v>36</v>
      </c>
      <c r="I863" s="3" t="s">
        <v>79</v>
      </c>
      <c r="J863" s="3" t="s">
        <v>25</v>
      </c>
      <c r="K863" s="3" t="s">
        <v>30</v>
      </c>
      <c r="L863" s="4">
        <v>135299</v>
      </c>
      <c r="M863" s="3" t="s">
        <v>31</v>
      </c>
      <c r="N863">
        <v>0.46</v>
      </c>
      <c r="O863">
        <v>0.59</v>
      </c>
      <c r="P863" s="8">
        <f>ABS(PMT(Table1[[#This Row],[Corrected Interested Rate]]/12,Table1[[#This Row],[Term (Months)]],-Table1[[#This Row],[Loan Amount]]))</f>
        <v>1181.6033136569099</v>
      </c>
      <c r="Q863" s="8">
        <f ca="1">Table1[[#This Row],[Expected Monthly Payments]]*Table1[[#This Row],[Months on Book(age Loan)]]</f>
        <v>51990.545800904038</v>
      </c>
      <c r="R863" s="4">
        <v>7246.51</v>
      </c>
      <c r="S863" s="4">
        <v>14471.77</v>
      </c>
      <c r="T863" s="2">
        <f ca="1">DATEDIF(Table1[[#This Row],[Issue Date]],TODAY(),"m")</f>
        <v>44</v>
      </c>
      <c r="U863" s="2">
        <f>Table1[[#This Row],[Total Payments Received]]+(Table1[[#This Row],[Loan Amount]]*'What-IF Analysis'!$B$8)-Table1[[#This Row],[Loan Amount]]</f>
        <v>-18099.013554329169</v>
      </c>
    </row>
    <row r="864" spans="1:21" x14ac:dyDescent="0.3">
      <c r="A864" s="2" t="s">
        <v>1768</v>
      </c>
      <c r="B864" s="1">
        <v>45132</v>
      </c>
      <c r="C864" s="2" t="s">
        <v>1769</v>
      </c>
      <c r="D864" s="3" t="s">
        <v>38</v>
      </c>
      <c r="E864" s="4">
        <v>13329</v>
      </c>
      <c r="F864" s="9">
        <f>Table1[[#This Row],[Interest Rate]]/100</f>
        <v>0.17699999999999999</v>
      </c>
      <c r="G864" s="2">
        <v>17.7</v>
      </c>
      <c r="H864" s="2">
        <v>36</v>
      </c>
      <c r="I864" s="3" t="s">
        <v>17</v>
      </c>
      <c r="J864" s="3" t="s">
        <v>71</v>
      </c>
      <c r="K864" s="3" t="s">
        <v>19</v>
      </c>
      <c r="L864" s="4">
        <v>107963</v>
      </c>
      <c r="M864" s="3" t="s">
        <v>27</v>
      </c>
      <c r="N864">
        <v>0.19</v>
      </c>
      <c r="O864">
        <v>0.84</v>
      </c>
      <c r="P864" s="8">
        <f>ABS(PMT(Table1[[#This Row],[Corrected Interested Rate]]/12,Table1[[#This Row],[Term (Months)]],-Table1[[#This Row],[Loan Amount]]))</f>
        <v>479.87170987253478</v>
      </c>
      <c r="Q864" s="8">
        <f ca="1">Table1[[#This Row],[Expected Monthly Payments]]*Table1[[#This Row],[Months on Book(age Loan)]]</f>
        <v>11996.792746813369</v>
      </c>
      <c r="R864" s="4">
        <v>15688.23</v>
      </c>
      <c r="S864" s="4">
        <v>0</v>
      </c>
      <c r="T864" s="2">
        <f ca="1">DATEDIF(Table1[[#This Row],[Issue Date]],TODAY(),"m")</f>
        <v>25</v>
      </c>
      <c r="U864" s="2">
        <f>Table1[[#This Row],[Total Payments Received]]+(Table1[[#This Row],[Loan Amount]]*'What-IF Analysis'!$B$8)-Table1[[#This Row],[Loan Amount]]</f>
        <v>5846.9784427973245</v>
      </c>
    </row>
    <row r="865" spans="1:21" x14ac:dyDescent="0.3">
      <c r="A865" s="2" t="s">
        <v>1770</v>
      </c>
      <c r="B865" s="1">
        <v>44857</v>
      </c>
      <c r="C865" s="2" t="s">
        <v>1771</v>
      </c>
      <c r="D865" s="3" t="s">
        <v>44</v>
      </c>
      <c r="E865" s="4">
        <v>26169</v>
      </c>
      <c r="F865" s="9">
        <f>Table1[[#This Row],[Interest Rate]]/100</f>
        <v>0.25</v>
      </c>
      <c r="G865" s="2">
        <v>25</v>
      </c>
      <c r="H865" s="2">
        <v>36</v>
      </c>
      <c r="I865" s="3" t="s">
        <v>17</v>
      </c>
      <c r="J865" s="3" t="s">
        <v>82</v>
      </c>
      <c r="K865" s="3" t="s">
        <v>26</v>
      </c>
      <c r="L865" s="4">
        <v>142086</v>
      </c>
      <c r="M865" s="3" t="s">
        <v>27</v>
      </c>
      <c r="N865">
        <v>0.12</v>
      </c>
      <c r="O865">
        <v>0.61</v>
      </c>
      <c r="P865" s="8">
        <f>ABS(PMT(Table1[[#This Row],[Corrected Interested Rate]]/12,Table1[[#This Row],[Term (Months)]],-Table1[[#This Row],[Loan Amount]]))</f>
        <v>1040.4748840099558</v>
      </c>
      <c r="Q865" s="8">
        <f ca="1">Table1[[#This Row],[Expected Monthly Payments]]*Table1[[#This Row],[Months on Book(age Loan)]]</f>
        <v>35376.146056338497</v>
      </c>
      <c r="R865" s="4">
        <v>32711.25</v>
      </c>
      <c r="S865" s="4">
        <v>0</v>
      </c>
      <c r="T865" s="2">
        <f ca="1">DATEDIF(Table1[[#This Row],[Issue Date]],TODAY(),"m")</f>
        <v>34</v>
      </c>
      <c r="U865" s="2">
        <f>Table1[[#This Row],[Total Payments Received]]+(Table1[[#This Row],[Loan Amount]]*'What-IF Analysis'!$B$8)-Table1[[#This Row],[Loan Amount]]</f>
        <v>13389.792126158238</v>
      </c>
    </row>
    <row r="866" spans="1:21" x14ac:dyDescent="0.3">
      <c r="A866" s="2" t="s">
        <v>1772</v>
      </c>
      <c r="B866" s="1">
        <v>45165</v>
      </c>
      <c r="C866" s="2" t="s">
        <v>1773</v>
      </c>
      <c r="D866" s="3" t="s">
        <v>54</v>
      </c>
      <c r="E866" s="4">
        <v>22932</v>
      </c>
      <c r="F866" s="9">
        <f>Table1[[#This Row],[Interest Rate]]/100</f>
        <v>7.0999999999999994E-2</v>
      </c>
      <c r="G866" s="2">
        <v>7.1</v>
      </c>
      <c r="H866" s="2">
        <v>60</v>
      </c>
      <c r="I866" s="3" t="s">
        <v>17</v>
      </c>
      <c r="J866" s="3" t="s">
        <v>18</v>
      </c>
      <c r="K866" s="3" t="s">
        <v>30</v>
      </c>
      <c r="L866" s="4">
        <v>50566</v>
      </c>
      <c r="M866" s="3" t="s">
        <v>27</v>
      </c>
      <c r="N866">
        <v>0.2</v>
      </c>
      <c r="O866">
        <v>0.9</v>
      </c>
      <c r="P866" s="8">
        <f>ABS(PMT(Table1[[#This Row],[Corrected Interested Rate]]/12,Table1[[#This Row],[Term (Months)]],-Table1[[#This Row],[Loan Amount]]))</f>
        <v>455.16380005834617</v>
      </c>
      <c r="Q866" s="8">
        <f ca="1">Table1[[#This Row],[Expected Monthly Payments]]*Table1[[#This Row],[Months on Book(age Loan)]]</f>
        <v>10923.931201400308</v>
      </c>
      <c r="R866" s="4">
        <v>24560.17</v>
      </c>
      <c r="S866" s="4">
        <v>0</v>
      </c>
      <c r="T866" s="2">
        <f ca="1">DATEDIF(Table1[[#This Row],[Issue Date]],TODAY(),"m")</f>
        <v>24</v>
      </c>
      <c r="U866" s="2">
        <f>Table1[[#This Row],[Total Payments Received]]+(Table1[[#This Row],[Loan Amount]]*'What-IF Analysis'!$B$8)-Table1[[#This Row],[Loan Amount]]</f>
        <v>7628.698718600659</v>
      </c>
    </row>
    <row r="867" spans="1:21" x14ac:dyDescent="0.3">
      <c r="A867" s="2" t="s">
        <v>1774</v>
      </c>
      <c r="B867" s="1">
        <v>44398</v>
      </c>
      <c r="C867" s="2" t="s">
        <v>1775</v>
      </c>
      <c r="D867" s="3" t="s">
        <v>16</v>
      </c>
      <c r="E867" s="4">
        <v>35594</v>
      </c>
      <c r="F867" s="9">
        <f>Table1[[#This Row],[Interest Rate]]/100</f>
        <v>0.15</v>
      </c>
      <c r="G867" s="2">
        <v>15</v>
      </c>
      <c r="H867" s="2">
        <v>60</v>
      </c>
      <c r="I867" s="3" t="s">
        <v>17</v>
      </c>
      <c r="J867" s="3" t="s">
        <v>55</v>
      </c>
      <c r="K867" s="3" t="s">
        <v>26</v>
      </c>
      <c r="L867" s="4">
        <v>97766</v>
      </c>
      <c r="M867" s="3" t="s">
        <v>31</v>
      </c>
      <c r="N867">
        <v>0.31</v>
      </c>
      <c r="O867">
        <v>0.76</v>
      </c>
      <c r="P867" s="8">
        <f>ABS(PMT(Table1[[#This Row],[Corrected Interested Rate]]/12,Table1[[#This Row],[Term (Months)]],-Table1[[#This Row],[Loan Amount]]))</f>
        <v>846.77877149385267</v>
      </c>
      <c r="Q867" s="8">
        <f ca="1">Table1[[#This Row],[Expected Monthly Payments]]*Table1[[#This Row],[Months on Book(age Loan)]]</f>
        <v>41492.159803198781</v>
      </c>
      <c r="R867" s="4">
        <v>40933.1</v>
      </c>
      <c r="S867" s="4">
        <v>0</v>
      </c>
      <c r="T867" s="2">
        <f ca="1">DATEDIF(Table1[[#This Row],[Issue Date]],TODAY(),"m")</f>
        <v>49</v>
      </c>
      <c r="U867" s="2">
        <f>Table1[[#This Row],[Total Payments Received]]+(Table1[[#This Row],[Loan Amount]]*'What-IF Analysis'!$B$8)-Table1[[#This Row],[Loan Amount]]</f>
        <v>14652.845822862022</v>
      </c>
    </row>
    <row r="868" spans="1:21" x14ac:dyDescent="0.3">
      <c r="A868" s="2" t="s">
        <v>1776</v>
      </c>
      <c r="B868" s="1">
        <v>44509</v>
      </c>
      <c r="C868" s="2" t="s">
        <v>1777</v>
      </c>
      <c r="D868" s="3" t="s">
        <v>51</v>
      </c>
      <c r="E868" s="4">
        <v>12421</v>
      </c>
      <c r="F868" s="9">
        <f>Table1[[#This Row],[Interest Rate]]/100</f>
        <v>0.127</v>
      </c>
      <c r="G868" s="2">
        <v>12.7</v>
      </c>
      <c r="H868" s="2">
        <v>60</v>
      </c>
      <c r="I868" s="3" t="s">
        <v>17</v>
      </c>
      <c r="J868" s="3" t="s">
        <v>71</v>
      </c>
      <c r="K868" s="3" t="s">
        <v>35</v>
      </c>
      <c r="L868" s="4">
        <v>36511</v>
      </c>
      <c r="M868" s="3" t="s">
        <v>31</v>
      </c>
      <c r="N868">
        <v>0.17</v>
      </c>
      <c r="O868">
        <v>0.66</v>
      </c>
      <c r="P868" s="8">
        <f>ABS(PMT(Table1[[#This Row],[Corrected Interested Rate]]/12,Table1[[#This Row],[Term (Months)]],-Table1[[#This Row],[Loan Amount]]))</f>
        <v>280.71205591441509</v>
      </c>
      <c r="Q868" s="8">
        <f ca="1">Table1[[#This Row],[Expected Monthly Payments]]*Table1[[#This Row],[Months on Book(age Loan)]]</f>
        <v>12912.754572063093</v>
      </c>
      <c r="R868" s="4">
        <v>13998.47</v>
      </c>
      <c r="S868" s="4">
        <v>0</v>
      </c>
      <c r="T868" s="2">
        <f ca="1">DATEDIF(Table1[[#This Row],[Issue Date]],TODAY(),"m")</f>
        <v>46</v>
      </c>
      <c r="U868" s="2">
        <f>Table1[[#This Row],[Total Payments Received]]+(Table1[[#This Row],[Loan Amount]]*'What-IF Analysis'!$B$8)-Table1[[#This Row],[Loan Amount]]</f>
        <v>4827.6255561546677</v>
      </c>
    </row>
    <row r="869" spans="1:21" x14ac:dyDescent="0.3">
      <c r="A869" s="2" t="s">
        <v>1778</v>
      </c>
      <c r="B869" s="1">
        <v>44313</v>
      </c>
      <c r="C869" s="2" t="s">
        <v>1779</v>
      </c>
      <c r="D869" s="3" t="s">
        <v>63</v>
      </c>
      <c r="E869" s="4">
        <v>8629</v>
      </c>
      <c r="F869" s="9">
        <f>Table1[[#This Row],[Interest Rate]]/100</f>
        <v>0.223</v>
      </c>
      <c r="G869" s="2">
        <v>22.3</v>
      </c>
      <c r="H869" s="2">
        <v>36</v>
      </c>
      <c r="I869" s="3" t="s">
        <v>24</v>
      </c>
      <c r="J869" s="3" t="s">
        <v>18</v>
      </c>
      <c r="K869" s="3" t="s">
        <v>26</v>
      </c>
      <c r="L869" s="4">
        <v>144816</v>
      </c>
      <c r="M869" s="3" t="s">
        <v>20</v>
      </c>
      <c r="N869">
        <v>0.17</v>
      </c>
      <c r="O869">
        <v>0.87</v>
      </c>
      <c r="P869" s="8">
        <f>ABS(PMT(Table1[[#This Row],[Corrected Interested Rate]]/12,Table1[[#This Row],[Term (Months)]],-Table1[[#This Row],[Loan Amount]]))</f>
        <v>330.88614048400092</v>
      </c>
      <c r="Q869" s="8">
        <f ca="1">Table1[[#This Row],[Expected Monthly Payments]]*Table1[[#This Row],[Months on Book(age Loan)]]</f>
        <v>17206.079305168048</v>
      </c>
      <c r="R869" s="4">
        <v>510.03</v>
      </c>
      <c r="S869" s="4">
        <v>0</v>
      </c>
      <c r="T869" s="2">
        <f ca="1">DATEDIF(Table1[[#This Row],[Issue Date]],TODAY(),"m")</f>
        <v>52</v>
      </c>
      <c r="U869" s="2">
        <f>Table1[[#This Row],[Total Payments Received]]+(Table1[[#This Row],[Loan Amount]]*'What-IF Analysis'!$B$8)-Table1[[#This Row],[Loan Amount]]</f>
        <v>-5861.0525783706125</v>
      </c>
    </row>
    <row r="870" spans="1:21" x14ac:dyDescent="0.3">
      <c r="A870" s="2" t="s">
        <v>1780</v>
      </c>
      <c r="B870" s="1">
        <v>45133</v>
      </c>
      <c r="C870" s="2" t="s">
        <v>1781</v>
      </c>
      <c r="D870" s="3" t="s">
        <v>74</v>
      </c>
      <c r="E870" s="4">
        <v>9325</v>
      </c>
      <c r="F870" s="9">
        <f>Table1[[#This Row],[Interest Rate]]/100</f>
        <v>0.14499999999999999</v>
      </c>
      <c r="G870" s="2">
        <v>14.5</v>
      </c>
      <c r="H870" s="2">
        <v>60</v>
      </c>
      <c r="I870" s="3" t="s">
        <v>17</v>
      </c>
      <c r="J870" s="3" t="s">
        <v>55</v>
      </c>
      <c r="K870" s="3" t="s">
        <v>30</v>
      </c>
      <c r="L870" s="4">
        <v>137765</v>
      </c>
      <c r="M870" s="3" t="s">
        <v>20</v>
      </c>
      <c r="N870">
        <v>0.28999999999999998</v>
      </c>
      <c r="O870">
        <v>0.72</v>
      </c>
      <c r="P870" s="8">
        <f>ABS(PMT(Table1[[#This Row],[Corrected Interested Rate]]/12,Table1[[#This Row],[Term (Months)]],-Table1[[#This Row],[Loan Amount]]))</f>
        <v>219.40122107900149</v>
      </c>
      <c r="Q870" s="8">
        <f ca="1">Table1[[#This Row],[Expected Monthly Payments]]*Table1[[#This Row],[Months on Book(age Loan)]]</f>
        <v>5485.030526975037</v>
      </c>
      <c r="R870" s="4">
        <v>10677.12</v>
      </c>
      <c r="S870" s="4">
        <v>0</v>
      </c>
      <c r="T870" s="2">
        <f ca="1">DATEDIF(Table1[[#This Row],[Issue Date]],TODAY(),"m")</f>
        <v>25</v>
      </c>
      <c r="U870" s="2">
        <f>Table1[[#This Row],[Total Payments Received]]+(Table1[[#This Row],[Loan Amount]]*'What-IF Analysis'!$B$8)-Table1[[#This Row],[Loan Amount]]</f>
        <v>3792.157079232129</v>
      </c>
    </row>
    <row r="871" spans="1:21" x14ac:dyDescent="0.3">
      <c r="A871" s="2" t="s">
        <v>1782</v>
      </c>
      <c r="B871" s="1">
        <v>44771</v>
      </c>
      <c r="C871" s="2" t="s">
        <v>1783</v>
      </c>
      <c r="D871" s="3" t="s">
        <v>16</v>
      </c>
      <c r="E871" s="4">
        <v>29495</v>
      </c>
      <c r="F871" s="9">
        <f>Table1[[#This Row],[Interest Rate]]/100</f>
        <v>7.2000000000000008E-2</v>
      </c>
      <c r="G871" s="2">
        <v>7.2</v>
      </c>
      <c r="H871" s="2">
        <v>36</v>
      </c>
      <c r="I871" s="3" t="s">
        <v>24</v>
      </c>
      <c r="J871" s="3" t="s">
        <v>55</v>
      </c>
      <c r="K871" s="3" t="s">
        <v>30</v>
      </c>
      <c r="L871" s="4">
        <v>148360</v>
      </c>
      <c r="M871" s="3" t="s">
        <v>31</v>
      </c>
      <c r="N871">
        <v>0.11</v>
      </c>
      <c r="O871">
        <v>0.91</v>
      </c>
      <c r="P871" s="8">
        <f>ABS(PMT(Table1[[#This Row],[Corrected Interested Rate]]/12,Table1[[#This Row],[Term (Months)]],-Table1[[#This Row],[Loan Amount]]))</f>
        <v>913.41951115770757</v>
      </c>
      <c r="Q871" s="8">
        <f ca="1">Table1[[#This Row],[Expected Monthly Payments]]*Table1[[#This Row],[Months on Book(age Loan)]]</f>
        <v>33796.521912835182</v>
      </c>
      <c r="R871" s="4">
        <v>8429.58</v>
      </c>
      <c r="S871" s="4">
        <v>0</v>
      </c>
      <c r="T871" s="2">
        <f ca="1">DATEDIF(Table1[[#This Row],[Issue Date]],TODAY(),"m")</f>
        <v>37</v>
      </c>
      <c r="U871" s="2">
        <f>Table1[[#This Row],[Total Payments Received]]+(Table1[[#This Row],[Loan Amount]]*'What-IF Analysis'!$B$8)-Table1[[#This Row],[Loan Amount]]</f>
        <v>-13347.576176734408</v>
      </c>
    </row>
    <row r="872" spans="1:21" x14ac:dyDescent="0.3">
      <c r="A872" s="2" t="s">
        <v>1784</v>
      </c>
      <c r="B872" s="1">
        <v>44440</v>
      </c>
      <c r="C872" s="2" t="s">
        <v>1785</v>
      </c>
      <c r="D872" s="3" t="s">
        <v>74</v>
      </c>
      <c r="E872" s="4">
        <v>32750</v>
      </c>
      <c r="F872" s="9">
        <f>Table1[[#This Row],[Interest Rate]]/100</f>
        <v>0.17699999999999999</v>
      </c>
      <c r="G872" s="2">
        <v>17.7</v>
      </c>
      <c r="H872" s="2">
        <v>36</v>
      </c>
      <c r="I872" s="3" t="s">
        <v>17</v>
      </c>
      <c r="J872" s="3" t="s">
        <v>18</v>
      </c>
      <c r="K872" s="3" t="s">
        <v>45</v>
      </c>
      <c r="L872" s="4">
        <v>56177</v>
      </c>
      <c r="M872" s="3" t="s">
        <v>31</v>
      </c>
      <c r="N872">
        <v>0.15</v>
      </c>
      <c r="O872">
        <v>0.92</v>
      </c>
      <c r="P872" s="8">
        <f>ABS(PMT(Table1[[#This Row],[Corrected Interested Rate]]/12,Table1[[#This Row],[Term (Months)]],-Table1[[#This Row],[Loan Amount]]))</f>
        <v>1179.0680845018765</v>
      </c>
      <c r="Q872" s="8">
        <f ca="1">Table1[[#This Row],[Expected Monthly Payments]]*Table1[[#This Row],[Months on Book(age Loan)]]</f>
        <v>56595.26805609007</v>
      </c>
      <c r="R872" s="4">
        <v>38546.75</v>
      </c>
      <c r="S872" s="4">
        <v>0</v>
      </c>
      <c r="T872" s="2">
        <f ca="1">DATEDIF(Table1[[#This Row],[Issue Date]],TODAY(),"m")</f>
        <v>48</v>
      </c>
      <c r="U872" s="2">
        <f>Table1[[#This Row],[Total Payments Received]]+(Table1[[#This Row],[Loan Amount]]*'What-IF Analysis'!$B$8)-Table1[[#This Row],[Loan Amount]]</f>
        <v>14366.317221968064</v>
      </c>
    </row>
    <row r="873" spans="1:21" x14ac:dyDescent="0.3">
      <c r="A873" s="2" t="s">
        <v>1786</v>
      </c>
      <c r="B873" s="1">
        <v>44733</v>
      </c>
      <c r="C873" s="2" t="s">
        <v>1787</v>
      </c>
      <c r="D873" s="3" t="s">
        <v>16</v>
      </c>
      <c r="E873" s="4">
        <v>30619</v>
      </c>
      <c r="F873" s="9">
        <f>Table1[[#This Row],[Interest Rate]]/100</f>
        <v>0.20399999999999999</v>
      </c>
      <c r="G873" s="2">
        <v>20.399999999999999</v>
      </c>
      <c r="H873" s="2">
        <v>36</v>
      </c>
      <c r="I873" s="3" t="s">
        <v>79</v>
      </c>
      <c r="J873" s="3" t="s">
        <v>18</v>
      </c>
      <c r="K873" s="3" t="s">
        <v>30</v>
      </c>
      <c r="L873" s="4">
        <v>34765</v>
      </c>
      <c r="M873" s="3" t="s">
        <v>31</v>
      </c>
      <c r="N873">
        <v>0.27</v>
      </c>
      <c r="O873">
        <v>0.56999999999999995</v>
      </c>
      <c r="P873" s="8">
        <f>ABS(PMT(Table1[[#This Row],[Corrected Interested Rate]]/12,Table1[[#This Row],[Term (Months)]],-Table1[[#This Row],[Loan Amount]]))</f>
        <v>1144.1618363194841</v>
      </c>
      <c r="Q873" s="8">
        <f ca="1">Table1[[#This Row],[Expected Monthly Payments]]*Table1[[#This Row],[Months on Book(age Loan)]]</f>
        <v>43478.149780140397</v>
      </c>
      <c r="R873" s="4">
        <v>7701.21</v>
      </c>
      <c r="S873" s="4">
        <v>8440.1</v>
      </c>
      <c r="T873" s="2">
        <f ca="1">DATEDIF(Table1[[#This Row],[Issue Date]],TODAY(),"m")</f>
        <v>38</v>
      </c>
      <c r="U873" s="2">
        <f>Table1[[#This Row],[Total Payments Received]]+(Table1[[#This Row],[Loan Amount]]*'What-IF Analysis'!$B$8)-Table1[[#This Row],[Loan Amount]]</f>
        <v>-14905.833396352971</v>
      </c>
    </row>
    <row r="874" spans="1:21" x14ac:dyDescent="0.3">
      <c r="A874" s="2" t="s">
        <v>1788</v>
      </c>
      <c r="B874" s="1">
        <v>44271</v>
      </c>
      <c r="C874" s="2" t="s">
        <v>1789</v>
      </c>
      <c r="D874" s="3" t="s">
        <v>48</v>
      </c>
      <c r="E874" s="4">
        <v>9264</v>
      </c>
      <c r="F874" s="9">
        <f>Table1[[#This Row],[Interest Rate]]/100</f>
        <v>5.0999999999999997E-2</v>
      </c>
      <c r="G874" s="2">
        <v>5.0999999999999996</v>
      </c>
      <c r="H874" s="2">
        <v>36</v>
      </c>
      <c r="I874" s="3" t="s">
        <v>24</v>
      </c>
      <c r="J874" s="3" t="s">
        <v>25</v>
      </c>
      <c r="K874" s="3" t="s">
        <v>26</v>
      </c>
      <c r="L874" s="4">
        <v>50354</v>
      </c>
      <c r="M874" s="3" t="s">
        <v>31</v>
      </c>
      <c r="N874">
        <v>0.13</v>
      </c>
      <c r="O874">
        <v>0.5</v>
      </c>
      <c r="P874" s="8">
        <f>ABS(PMT(Table1[[#This Row],[Corrected Interested Rate]]/12,Table1[[#This Row],[Term (Months)]],-Table1[[#This Row],[Loan Amount]]))</f>
        <v>278.0665149227417</v>
      </c>
      <c r="Q874" s="8">
        <f ca="1">Table1[[#This Row],[Expected Monthly Payments]]*Table1[[#This Row],[Months on Book(age Loan)]]</f>
        <v>15015.591805828051</v>
      </c>
      <c r="R874" s="4">
        <v>2652.86</v>
      </c>
      <c r="S874" s="4">
        <v>0</v>
      </c>
      <c r="T874" s="2">
        <f ca="1">DATEDIF(Table1[[#This Row],[Issue Date]],TODAY(),"m")</f>
        <v>54</v>
      </c>
      <c r="U874" s="2">
        <f>Table1[[#This Row],[Total Payments Received]]+(Table1[[#This Row],[Loan Amount]]*'What-IF Analysis'!$B$8)-Table1[[#This Row],[Loan Amount]]</f>
        <v>-4187.0645574255832</v>
      </c>
    </row>
    <row r="875" spans="1:21" x14ac:dyDescent="0.3">
      <c r="A875" s="2" t="s">
        <v>1790</v>
      </c>
      <c r="B875" s="1">
        <v>44582</v>
      </c>
      <c r="C875" s="2" t="s">
        <v>1791</v>
      </c>
      <c r="D875" s="3" t="s">
        <v>74</v>
      </c>
      <c r="E875" s="4">
        <v>13686</v>
      </c>
      <c r="F875" s="9">
        <f>Table1[[#This Row],[Interest Rate]]/100</f>
        <v>0.222</v>
      </c>
      <c r="G875" s="2">
        <v>22.2</v>
      </c>
      <c r="H875" s="2">
        <v>60</v>
      </c>
      <c r="I875" s="3" t="s">
        <v>58</v>
      </c>
      <c r="J875" s="3" t="s">
        <v>18</v>
      </c>
      <c r="K875" s="3" t="s">
        <v>45</v>
      </c>
      <c r="L875" s="4">
        <v>53929</v>
      </c>
      <c r="M875" s="3" t="s">
        <v>27</v>
      </c>
      <c r="N875">
        <v>0.26</v>
      </c>
      <c r="O875">
        <v>0.94</v>
      </c>
      <c r="P875" s="8">
        <f>ABS(PMT(Table1[[#This Row],[Corrected Interested Rate]]/12,Table1[[#This Row],[Term (Months)]],-Table1[[#This Row],[Loan Amount]]))</f>
        <v>379.55035561365895</v>
      </c>
      <c r="Q875" s="8">
        <f ca="1">Table1[[#This Row],[Expected Monthly Payments]]*Table1[[#This Row],[Months on Book(age Loan)]]</f>
        <v>16320.665291387335</v>
      </c>
      <c r="R875" s="4">
        <v>0</v>
      </c>
      <c r="S875" s="4">
        <v>0</v>
      </c>
      <c r="T875" s="2">
        <f ca="1">DATEDIF(Table1[[#This Row],[Issue Date]],TODAY(),"m")</f>
        <v>43</v>
      </c>
      <c r="U875" s="2">
        <f>Table1[[#This Row],[Total Payments Received]]+(Table1[[#This Row],[Loan Amount]]*'What-IF Analysis'!$B$8)-Table1[[#This Row],[Loan Amount]]</f>
        <v>-10104.836732828857</v>
      </c>
    </row>
    <row r="876" spans="1:21" x14ac:dyDescent="0.3">
      <c r="A876" s="2" t="s">
        <v>1792</v>
      </c>
      <c r="B876" s="1">
        <v>44671</v>
      </c>
      <c r="C876" s="2" t="s">
        <v>1793</v>
      </c>
      <c r="D876" s="3" t="s">
        <v>16</v>
      </c>
      <c r="E876" s="4">
        <v>25226</v>
      </c>
      <c r="F876" s="9">
        <f>Table1[[#This Row],[Interest Rate]]/100</f>
        <v>8.6999999999999994E-2</v>
      </c>
      <c r="G876" s="2">
        <v>8.6999999999999993</v>
      </c>
      <c r="H876" s="2">
        <v>36</v>
      </c>
      <c r="I876" s="3" t="s">
        <v>79</v>
      </c>
      <c r="J876" s="3" t="s">
        <v>34</v>
      </c>
      <c r="K876" s="3" t="s">
        <v>30</v>
      </c>
      <c r="L876" s="4">
        <v>58820</v>
      </c>
      <c r="M876" s="3" t="s">
        <v>27</v>
      </c>
      <c r="N876">
        <v>0.28999999999999998</v>
      </c>
      <c r="O876">
        <v>0.91</v>
      </c>
      <c r="P876" s="8">
        <f>ABS(PMT(Table1[[#This Row],[Corrected Interested Rate]]/12,Table1[[#This Row],[Term (Months)]],-Table1[[#This Row],[Loan Amount]]))</f>
        <v>798.6625462816462</v>
      </c>
      <c r="Q876" s="8">
        <f ca="1">Table1[[#This Row],[Expected Monthly Payments]]*Table1[[#This Row],[Months on Book(age Loan)]]</f>
        <v>31946.50185126585</v>
      </c>
      <c r="R876" s="4">
        <v>9893.8700000000008</v>
      </c>
      <c r="S876" s="4">
        <v>7297.15</v>
      </c>
      <c r="T876" s="2">
        <f ca="1">DATEDIF(Table1[[#This Row],[Issue Date]],TODAY(),"m")</f>
        <v>40</v>
      </c>
      <c r="U876" s="2">
        <f>Table1[[#This Row],[Total Payments Received]]+(Table1[[#This Row],[Loan Amount]]*'What-IF Analysis'!$B$8)-Table1[[#This Row],[Loan Amount]]</f>
        <v>-8731.3390765994991</v>
      </c>
    </row>
    <row r="877" spans="1:21" x14ac:dyDescent="0.3">
      <c r="A877" s="2" t="s">
        <v>1794</v>
      </c>
      <c r="B877" s="1">
        <v>44614</v>
      </c>
      <c r="C877" s="2" t="s">
        <v>1795</v>
      </c>
      <c r="D877" s="3" t="s">
        <v>70</v>
      </c>
      <c r="E877" s="4">
        <v>7721</v>
      </c>
      <c r="F877" s="9">
        <f>Table1[[#This Row],[Interest Rate]]/100</f>
        <v>0.16</v>
      </c>
      <c r="G877" s="2">
        <v>16</v>
      </c>
      <c r="H877" s="2">
        <v>60</v>
      </c>
      <c r="I877" s="3" t="s">
        <v>79</v>
      </c>
      <c r="J877" s="3" t="s">
        <v>18</v>
      </c>
      <c r="K877" s="3" t="s">
        <v>30</v>
      </c>
      <c r="L877" s="4">
        <v>141576</v>
      </c>
      <c r="M877" s="3" t="s">
        <v>27</v>
      </c>
      <c r="N877">
        <v>0.28000000000000003</v>
      </c>
      <c r="O877">
        <v>0.52</v>
      </c>
      <c r="P877" s="8">
        <f>ABS(PMT(Table1[[#This Row],[Corrected Interested Rate]]/12,Table1[[#This Row],[Term (Months)]],-Table1[[#This Row],[Loan Amount]]))</f>
        <v>187.75971899540886</v>
      </c>
      <c r="Q877" s="8">
        <f ca="1">Table1[[#This Row],[Expected Monthly Payments]]*Table1[[#This Row],[Months on Book(age Loan)]]</f>
        <v>7885.9081978071717</v>
      </c>
      <c r="R877" s="4">
        <v>2883.3</v>
      </c>
      <c r="S877" s="4">
        <v>822.57</v>
      </c>
      <c r="T877" s="2">
        <f ca="1">DATEDIF(Table1[[#This Row],[Issue Date]],TODAY(),"m")</f>
        <v>42</v>
      </c>
      <c r="U877" s="2">
        <f>Table1[[#This Row],[Total Payments Received]]+(Table1[[#This Row],[Loan Amount]]*'What-IF Analysis'!$B$8)-Table1[[#This Row],[Loan Amount]]</f>
        <v>-2817.3754650132687</v>
      </c>
    </row>
    <row r="878" spans="1:21" x14ac:dyDescent="0.3">
      <c r="A878" s="2" t="s">
        <v>1796</v>
      </c>
      <c r="B878" s="1">
        <v>44543</v>
      </c>
      <c r="C878" s="2" t="s">
        <v>1797</v>
      </c>
      <c r="D878" s="3" t="s">
        <v>74</v>
      </c>
      <c r="E878" s="4">
        <v>21609</v>
      </c>
      <c r="F878" s="9">
        <f>Table1[[#This Row],[Interest Rate]]/100</f>
        <v>0.13300000000000001</v>
      </c>
      <c r="G878" s="2">
        <v>13.3</v>
      </c>
      <c r="H878" s="2">
        <v>36</v>
      </c>
      <c r="I878" s="3" t="s">
        <v>79</v>
      </c>
      <c r="J878" s="3" t="s">
        <v>82</v>
      </c>
      <c r="K878" s="3" t="s">
        <v>35</v>
      </c>
      <c r="L878" s="4">
        <v>59523</v>
      </c>
      <c r="M878" s="3" t="s">
        <v>31</v>
      </c>
      <c r="N878">
        <v>0.45</v>
      </c>
      <c r="O878">
        <v>0.87</v>
      </c>
      <c r="P878" s="8">
        <f>ABS(PMT(Table1[[#This Row],[Corrected Interested Rate]]/12,Table1[[#This Row],[Term (Months)]],-Table1[[#This Row],[Loan Amount]]))</f>
        <v>731.2190042078787</v>
      </c>
      <c r="Q878" s="8">
        <f ca="1">Table1[[#This Row],[Expected Monthly Payments]]*Table1[[#This Row],[Months on Book(age Loan)]]</f>
        <v>32904.855189354545</v>
      </c>
      <c r="R878" s="4">
        <v>3209.24</v>
      </c>
      <c r="S878" s="4">
        <v>5044.0600000000004</v>
      </c>
      <c r="T878" s="2">
        <f ca="1">DATEDIF(Table1[[#This Row],[Issue Date]],TODAY(),"m")</f>
        <v>45</v>
      </c>
      <c r="U878" s="2">
        <f>Table1[[#This Row],[Total Payments Received]]+(Table1[[#This Row],[Loan Amount]]*'What-IF Analysis'!$B$8)-Table1[[#This Row],[Loan Amount]]</f>
        <v>-12745.415630549376</v>
      </c>
    </row>
    <row r="879" spans="1:21" x14ac:dyDescent="0.3">
      <c r="A879" s="2" t="s">
        <v>1798</v>
      </c>
      <c r="B879" s="1">
        <v>44836</v>
      </c>
      <c r="C879" s="2" t="s">
        <v>1799</v>
      </c>
      <c r="D879" s="3" t="s">
        <v>16</v>
      </c>
      <c r="E879" s="4">
        <v>8373</v>
      </c>
      <c r="F879" s="9">
        <f>Table1[[#This Row],[Interest Rate]]/100</f>
        <v>0.19399999999999998</v>
      </c>
      <c r="G879" s="2">
        <v>19.399999999999999</v>
      </c>
      <c r="H879" s="2">
        <v>60</v>
      </c>
      <c r="I879" s="3" t="s">
        <v>24</v>
      </c>
      <c r="J879" s="3" t="s">
        <v>34</v>
      </c>
      <c r="K879" s="3" t="s">
        <v>45</v>
      </c>
      <c r="L879" s="4">
        <v>101088</v>
      </c>
      <c r="M879" s="3" t="s">
        <v>27</v>
      </c>
      <c r="N879">
        <v>0.31</v>
      </c>
      <c r="O879">
        <v>0.71</v>
      </c>
      <c r="P879" s="8">
        <f>ABS(PMT(Table1[[#This Row],[Corrected Interested Rate]]/12,Table1[[#This Row],[Term (Months)]],-Table1[[#This Row],[Loan Amount]]))</f>
        <v>219.0472479990934</v>
      </c>
      <c r="Q879" s="8">
        <f ca="1">Table1[[#This Row],[Expected Monthly Payments]]*Table1[[#This Row],[Months on Book(age Loan)]]</f>
        <v>7666.653679968269</v>
      </c>
      <c r="R879" s="4">
        <v>1808.54</v>
      </c>
      <c r="S879" s="4">
        <v>0</v>
      </c>
      <c r="T879" s="2">
        <f ca="1">DATEDIF(Table1[[#This Row],[Issue Date]],TODAY(),"m")</f>
        <v>35</v>
      </c>
      <c r="U879" s="2">
        <f>Table1[[#This Row],[Total Payments Received]]+(Table1[[#This Row],[Loan Amount]]*'What-IF Analysis'!$B$8)-Table1[[#This Row],[Loan Amount]]</f>
        <v>-4373.529119098057</v>
      </c>
    </row>
    <row r="880" spans="1:21" x14ac:dyDescent="0.3">
      <c r="A880" s="2" t="s">
        <v>1800</v>
      </c>
      <c r="B880" s="1">
        <v>45135</v>
      </c>
      <c r="C880" s="2" t="s">
        <v>1801</v>
      </c>
      <c r="D880" s="3" t="s">
        <v>54</v>
      </c>
      <c r="E880" s="4">
        <v>39675</v>
      </c>
      <c r="F880" s="9">
        <f>Table1[[#This Row],[Interest Rate]]/100</f>
        <v>0.124</v>
      </c>
      <c r="G880" s="2">
        <v>12.4</v>
      </c>
      <c r="H880" s="2">
        <v>60</v>
      </c>
      <c r="I880" s="3" t="s">
        <v>17</v>
      </c>
      <c r="J880" s="3" t="s">
        <v>34</v>
      </c>
      <c r="K880" s="3" t="s">
        <v>35</v>
      </c>
      <c r="L880" s="4">
        <v>96163</v>
      </c>
      <c r="M880" s="3" t="s">
        <v>27</v>
      </c>
      <c r="N880">
        <v>0.28999999999999998</v>
      </c>
      <c r="O880">
        <v>0.62</v>
      </c>
      <c r="P880" s="8">
        <f>ABS(PMT(Table1[[#This Row],[Corrected Interested Rate]]/12,Table1[[#This Row],[Term (Months)]],-Table1[[#This Row],[Loan Amount]]))</f>
        <v>890.58902505911601</v>
      </c>
      <c r="Q880" s="8">
        <f ca="1">Table1[[#This Row],[Expected Monthly Payments]]*Table1[[#This Row],[Months on Book(age Loan)]]</f>
        <v>22264.725626477899</v>
      </c>
      <c r="R880" s="4">
        <v>44594.7</v>
      </c>
      <c r="S880" s="4">
        <v>0</v>
      </c>
      <c r="T880" s="2">
        <f ca="1">DATEDIF(Table1[[#This Row],[Issue Date]],TODAY(),"m")</f>
        <v>25</v>
      </c>
      <c r="U880" s="2">
        <f>Table1[[#This Row],[Total Payments Received]]+(Table1[[#This Row],[Loan Amount]]*'What-IF Analysis'!$B$8)-Table1[[#This Row],[Loan Amount]]</f>
        <v>15301.305481880394</v>
      </c>
    </row>
    <row r="881" spans="1:21" x14ac:dyDescent="0.3">
      <c r="A881" s="2" t="s">
        <v>1802</v>
      </c>
      <c r="B881" s="1">
        <v>45151</v>
      </c>
      <c r="C881" s="2" t="s">
        <v>1803</v>
      </c>
      <c r="D881" s="3" t="s">
        <v>63</v>
      </c>
      <c r="E881" s="4">
        <v>29937</v>
      </c>
      <c r="F881" s="9">
        <f>Table1[[#This Row],[Interest Rate]]/100</f>
        <v>0.22399999999999998</v>
      </c>
      <c r="G881" s="2">
        <v>22.4</v>
      </c>
      <c r="H881" s="2">
        <v>60</v>
      </c>
      <c r="I881" s="3" t="s">
        <v>17</v>
      </c>
      <c r="J881" s="3" t="s">
        <v>82</v>
      </c>
      <c r="K881" s="3" t="s">
        <v>35</v>
      </c>
      <c r="L881" s="4">
        <v>107525</v>
      </c>
      <c r="M881" s="3" t="s">
        <v>20</v>
      </c>
      <c r="N881">
        <v>0.26</v>
      </c>
      <c r="O881">
        <v>0.9</v>
      </c>
      <c r="P881" s="8">
        <f>ABS(PMT(Table1[[#This Row],[Corrected Interested Rate]]/12,Table1[[#This Row],[Term (Months)]],-Table1[[#This Row],[Loan Amount]]))</f>
        <v>833.65021388822004</v>
      </c>
      <c r="Q881" s="8">
        <f ca="1">Table1[[#This Row],[Expected Monthly Payments]]*Table1[[#This Row],[Months on Book(age Loan)]]</f>
        <v>20841.255347205501</v>
      </c>
      <c r="R881" s="4">
        <v>36642.89</v>
      </c>
      <c r="S881" s="4">
        <v>0</v>
      </c>
      <c r="T881" s="2">
        <f ca="1">DATEDIF(Table1[[#This Row],[Issue Date]],TODAY(),"m")</f>
        <v>25</v>
      </c>
      <c r="U881" s="2">
        <f>Table1[[#This Row],[Total Payments Received]]+(Table1[[#This Row],[Loan Amount]]*'What-IF Analysis'!$B$8)-Table1[[#This Row],[Loan Amount]]</f>
        <v>14539.390272490316</v>
      </c>
    </row>
    <row r="882" spans="1:21" x14ac:dyDescent="0.3">
      <c r="A882" s="2" t="s">
        <v>1804</v>
      </c>
      <c r="B882" s="1">
        <v>45072</v>
      </c>
      <c r="C882" s="2" t="s">
        <v>1805</v>
      </c>
      <c r="D882" s="3" t="s">
        <v>54</v>
      </c>
      <c r="E882" s="4">
        <v>6656</v>
      </c>
      <c r="F882" s="9">
        <f>Table1[[#This Row],[Interest Rate]]/100</f>
        <v>0.19600000000000001</v>
      </c>
      <c r="G882" s="2">
        <v>19.600000000000001</v>
      </c>
      <c r="H882" s="2">
        <v>60</v>
      </c>
      <c r="I882" s="3" t="s">
        <v>17</v>
      </c>
      <c r="J882" s="3" t="s">
        <v>55</v>
      </c>
      <c r="K882" s="3" t="s">
        <v>35</v>
      </c>
      <c r="L882" s="4">
        <v>43780</v>
      </c>
      <c r="M882" s="3" t="s">
        <v>20</v>
      </c>
      <c r="N882">
        <v>0.43</v>
      </c>
      <c r="O882">
        <v>0.59</v>
      </c>
      <c r="P882" s="8">
        <f>ABS(PMT(Table1[[#This Row],[Corrected Interested Rate]]/12,Table1[[#This Row],[Term (Months)]],-Table1[[#This Row],[Loan Amount]]))</f>
        <v>174.86516574861648</v>
      </c>
      <c r="Q882" s="8">
        <f ca="1">Table1[[#This Row],[Expected Monthly Payments]]*Table1[[#This Row],[Months on Book(age Loan)]]</f>
        <v>4721.3594752126446</v>
      </c>
      <c r="R882" s="4">
        <v>7960.58</v>
      </c>
      <c r="S882" s="4">
        <v>0</v>
      </c>
      <c r="T882" s="2">
        <f ca="1">DATEDIF(Table1[[#This Row],[Issue Date]],TODAY(),"m")</f>
        <v>27</v>
      </c>
      <c r="U882" s="2">
        <f>Table1[[#This Row],[Total Payments Received]]+(Table1[[#This Row],[Loan Amount]]*'What-IF Analysis'!$B$8)-Table1[[#This Row],[Loan Amount]]</f>
        <v>3046.2300589135702</v>
      </c>
    </row>
    <row r="883" spans="1:21" x14ac:dyDescent="0.3">
      <c r="A883" s="2" t="s">
        <v>1806</v>
      </c>
      <c r="B883" s="1">
        <v>44959</v>
      </c>
      <c r="C883" s="2" t="s">
        <v>1807</v>
      </c>
      <c r="D883" s="3" t="s">
        <v>38</v>
      </c>
      <c r="E883" s="4">
        <v>9984</v>
      </c>
      <c r="F883" s="9">
        <f>Table1[[#This Row],[Interest Rate]]/100</f>
        <v>0.18</v>
      </c>
      <c r="G883" s="2">
        <v>18</v>
      </c>
      <c r="H883" s="2">
        <v>60</v>
      </c>
      <c r="I883" s="3" t="s">
        <v>24</v>
      </c>
      <c r="J883" s="3" t="s">
        <v>55</v>
      </c>
      <c r="K883" s="3" t="s">
        <v>19</v>
      </c>
      <c r="L883" s="4">
        <v>36589</v>
      </c>
      <c r="M883" s="3" t="s">
        <v>27</v>
      </c>
      <c r="N883">
        <v>0.46</v>
      </c>
      <c r="O883">
        <v>0.93</v>
      </c>
      <c r="P883" s="8">
        <f>ABS(PMT(Table1[[#This Row],[Corrected Interested Rate]]/12,Table1[[#This Row],[Term (Months)]],-Table1[[#This Row],[Loan Amount]]))</f>
        <v>253.5279794322571</v>
      </c>
      <c r="Q883" s="8">
        <f ca="1">Table1[[#This Row],[Expected Monthly Payments]]*Table1[[#This Row],[Months on Book(age Loan)]]</f>
        <v>7859.3673623999703</v>
      </c>
      <c r="R883" s="4">
        <v>2403.9499999999998</v>
      </c>
      <c r="S883" s="4">
        <v>0</v>
      </c>
      <c r="T883" s="2">
        <f ca="1">DATEDIF(Table1[[#This Row],[Issue Date]],TODAY(),"m")</f>
        <v>31</v>
      </c>
      <c r="U883" s="2">
        <f>Table1[[#This Row],[Total Payments Received]]+(Table1[[#This Row],[Loan Amount]]*'What-IF Analysis'!$B$8)-Table1[[#This Row],[Loan Amount]]</f>
        <v>-4967.5749116296438</v>
      </c>
    </row>
    <row r="884" spans="1:21" x14ac:dyDescent="0.3">
      <c r="A884" s="2" t="s">
        <v>1808</v>
      </c>
      <c r="B884" s="1">
        <v>44860</v>
      </c>
      <c r="C884" s="2" t="s">
        <v>1809</v>
      </c>
      <c r="D884" s="3" t="s">
        <v>16</v>
      </c>
      <c r="E884" s="4">
        <v>30984</v>
      </c>
      <c r="F884" s="9">
        <f>Table1[[#This Row],[Interest Rate]]/100</f>
        <v>0.20899999999999999</v>
      </c>
      <c r="G884" s="2">
        <v>20.9</v>
      </c>
      <c r="H884" s="2">
        <v>60</v>
      </c>
      <c r="I884" s="3" t="s">
        <v>17</v>
      </c>
      <c r="J884" s="3" t="s">
        <v>55</v>
      </c>
      <c r="K884" s="3" t="s">
        <v>35</v>
      </c>
      <c r="L884" s="4">
        <v>64812</v>
      </c>
      <c r="M884" s="3" t="s">
        <v>27</v>
      </c>
      <c r="N884">
        <v>0.44</v>
      </c>
      <c r="O884">
        <v>0.59</v>
      </c>
      <c r="P884" s="8">
        <f>ABS(PMT(Table1[[#This Row],[Corrected Interested Rate]]/12,Table1[[#This Row],[Term (Months)]],-Table1[[#This Row],[Loan Amount]]))</f>
        <v>836.47931273456845</v>
      </c>
      <c r="Q884" s="8">
        <f ca="1">Table1[[#This Row],[Expected Monthly Payments]]*Table1[[#This Row],[Months on Book(age Loan)]]</f>
        <v>28440.296632975329</v>
      </c>
      <c r="R884" s="4">
        <v>37459.660000000003</v>
      </c>
      <c r="S884" s="4">
        <v>0</v>
      </c>
      <c r="T884" s="2">
        <f ca="1">DATEDIF(Table1[[#This Row],[Issue Date]],TODAY(),"m")</f>
        <v>34</v>
      </c>
      <c r="U884" s="2">
        <f>Table1[[#This Row],[Total Payments Received]]+(Table1[[#This Row],[Loan Amount]]*'What-IF Analysis'!$B$8)-Table1[[#This Row],[Loan Amount]]</f>
        <v>14583.124757418584</v>
      </c>
    </row>
    <row r="885" spans="1:21" x14ac:dyDescent="0.3">
      <c r="A885" s="2" t="s">
        <v>1810</v>
      </c>
      <c r="B885" s="1">
        <v>44221</v>
      </c>
      <c r="C885" s="2" t="s">
        <v>1811</v>
      </c>
      <c r="D885" s="3" t="s">
        <v>23</v>
      </c>
      <c r="E885" s="4">
        <v>9286</v>
      </c>
      <c r="F885" s="9">
        <f>Table1[[#This Row],[Interest Rate]]/100</f>
        <v>0.20100000000000001</v>
      </c>
      <c r="G885" s="2">
        <v>20.100000000000001</v>
      </c>
      <c r="H885" s="2">
        <v>36</v>
      </c>
      <c r="I885" s="3" t="s">
        <v>79</v>
      </c>
      <c r="J885" s="3" t="s">
        <v>18</v>
      </c>
      <c r="K885" s="3" t="s">
        <v>26</v>
      </c>
      <c r="L885" s="4">
        <v>123664</v>
      </c>
      <c r="M885" s="3" t="s">
        <v>27</v>
      </c>
      <c r="N885">
        <v>0.37</v>
      </c>
      <c r="O885">
        <v>0.78</v>
      </c>
      <c r="P885" s="8">
        <f>ABS(PMT(Table1[[#This Row],[Corrected Interested Rate]]/12,Table1[[#This Row],[Term (Months)]],-Table1[[#This Row],[Loan Amount]]))</f>
        <v>345.57436361691083</v>
      </c>
      <c r="Q885" s="8">
        <f ca="1">Table1[[#This Row],[Expected Monthly Payments]]*Table1[[#This Row],[Months on Book(age Loan)]]</f>
        <v>19006.589998930096</v>
      </c>
      <c r="R885" s="4">
        <v>1932.97</v>
      </c>
      <c r="S885" s="4">
        <v>2167.4899999999998</v>
      </c>
      <c r="T885" s="2">
        <f ca="1">DATEDIF(Table1[[#This Row],[Issue Date]],TODAY(),"m")</f>
        <v>55</v>
      </c>
      <c r="U885" s="2">
        <f>Table1[[#This Row],[Total Payments Received]]+(Table1[[#This Row],[Loan Amount]]*'What-IF Analysis'!$B$8)-Table1[[#This Row],[Loan Amount]]</f>
        <v>-4923.1979015818179</v>
      </c>
    </row>
    <row r="886" spans="1:21" x14ac:dyDescent="0.3">
      <c r="A886" s="2" t="s">
        <v>1812</v>
      </c>
      <c r="B886" s="1">
        <v>44906</v>
      </c>
      <c r="C886" s="2" t="s">
        <v>1813</v>
      </c>
      <c r="D886" s="3" t="s">
        <v>51</v>
      </c>
      <c r="E886" s="4">
        <v>6901</v>
      </c>
      <c r="F886" s="9">
        <f>Table1[[#This Row],[Interest Rate]]/100</f>
        <v>5.7000000000000002E-2</v>
      </c>
      <c r="G886" s="2">
        <v>5.7</v>
      </c>
      <c r="H886" s="2">
        <v>60</v>
      </c>
      <c r="I886" s="3" t="s">
        <v>58</v>
      </c>
      <c r="J886" s="3" t="s">
        <v>18</v>
      </c>
      <c r="K886" s="3" t="s">
        <v>30</v>
      </c>
      <c r="L886" s="4">
        <v>75939</v>
      </c>
      <c r="M886" s="3" t="s">
        <v>31</v>
      </c>
      <c r="N886">
        <v>0.15</v>
      </c>
      <c r="O886">
        <v>0.6</v>
      </c>
      <c r="P886" s="8">
        <f>ABS(PMT(Table1[[#This Row],[Corrected Interested Rate]]/12,Table1[[#This Row],[Term (Months)]],-Table1[[#This Row],[Loan Amount]]))</f>
        <v>132.45512197855845</v>
      </c>
      <c r="Q886" s="8">
        <f ca="1">Table1[[#This Row],[Expected Monthly Payments]]*Table1[[#This Row],[Months on Book(age Loan)]]</f>
        <v>4371.0190252924285</v>
      </c>
      <c r="R886" s="4">
        <v>0</v>
      </c>
      <c r="S886" s="4">
        <v>0</v>
      </c>
      <c r="T886" s="2">
        <f ca="1">DATEDIF(Table1[[#This Row],[Issue Date]],TODAY(),"m")</f>
        <v>33</v>
      </c>
      <c r="U886" s="2">
        <f>Table1[[#This Row],[Total Payments Received]]+(Table1[[#This Row],[Loan Amount]]*'What-IF Analysis'!$B$8)-Table1[[#This Row],[Loan Amount]]</f>
        <v>-5095.2417282808665</v>
      </c>
    </row>
    <row r="887" spans="1:21" x14ac:dyDescent="0.3">
      <c r="A887" s="2" t="s">
        <v>1814</v>
      </c>
      <c r="B887" s="1">
        <v>44373</v>
      </c>
      <c r="C887" s="2" t="s">
        <v>1815</v>
      </c>
      <c r="D887" s="3" t="s">
        <v>54</v>
      </c>
      <c r="E887" s="4">
        <v>32552</v>
      </c>
      <c r="F887" s="9">
        <f>Table1[[#This Row],[Interest Rate]]/100</f>
        <v>0.129</v>
      </c>
      <c r="G887" s="2">
        <v>12.9</v>
      </c>
      <c r="H887" s="2">
        <v>36</v>
      </c>
      <c r="I887" s="3" t="s">
        <v>17</v>
      </c>
      <c r="J887" s="3" t="s">
        <v>82</v>
      </c>
      <c r="K887" s="3" t="s">
        <v>19</v>
      </c>
      <c r="L887" s="4">
        <v>81493</v>
      </c>
      <c r="M887" s="3" t="s">
        <v>20</v>
      </c>
      <c r="N887">
        <v>0.21</v>
      </c>
      <c r="O887">
        <v>0.75</v>
      </c>
      <c r="P887" s="8">
        <f>ABS(PMT(Table1[[#This Row],[Corrected Interested Rate]]/12,Table1[[#This Row],[Term (Months)]],-Table1[[#This Row],[Loan Amount]]))</f>
        <v>1095.2382752497729</v>
      </c>
      <c r="Q887" s="8">
        <f ca="1">Table1[[#This Row],[Expected Monthly Payments]]*Table1[[#This Row],[Months on Book(age Loan)]]</f>
        <v>54761.913762488643</v>
      </c>
      <c r="R887" s="4">
        <v>36751.21</v>
      </c>
      <c r="S887" s="4">
        <v>0</v>
      </c>
      <c r="T887" s="2">
        <f ca="1">DATEDIF(Table1[[#This Row],[Issue Date]],TODAY(),"m")</f>
        <v>50</v>
      </c>
      <c r="U887" s="2">
        <f>Table1[[#This Row],[Total Payments Received]]+(Table1[[#This Row],[Loan Amount]]*'What-IF Analysis'!$B$8)-Table1[[#This Row],[Loan Amount]]</f>
        <v>12716.967319374184</v>
      </c>
    </row>
    <row r="888" spans="1:21" x14ac:dyDescent="0.3">
      <c r="A888" s="2" t="s">
        <v>1816</v>
      </c>
      <c r="B888" s="1">
        <v>44481</v>
      </c>
      <c r="C888" s="2" t="s">
        <v>1817</v>
      </c>
      <c r="D888" s="3" t="s">
        <v>74</v>
      </c>
      <c r="E888" s="4">
        <v>26709</v>
      </c>
      <c r="F888" s="9">
        <f>Table1[[#This Row],[Interest Rate]]/100</f>
        <v>0.23600000000000002</v>
      </c>
      <c r="G888" s="2">
        <v>23.6</v>
      </c>
      <c r="H888" s="2">
        <v>60</v>
      </c>
      <c r="I888" s="3" t="s">
        <v>17</v>
      </c>
      <c r="J888" s="3" t="s">
        <v>71</v>
      </c>
      <c r="K888" s="3" t="s">
        <v>35</v>
      </c>
      <c r="L888" s="4">
        <v>134188</v>
      </c>
      <c r="M888" s="3" t="s">
        <v>20</v>
      </c>
      <c r="N888">
        <v>0.12</v>
      </c>
      <c r="O888">
        <v>0.81</v>
      </c>
      <c r="P888" s="8">
        <f>ABS(PMT(Table1[[#This Row],[Corrected Interested Rate]]/12,Table1[[#This Row],[Term (Months)]],-Table1[[#This Row],[Loan Amount]]))</f>
        <v>762.17497570596561</v>
      </c>
      <c r="Q888" s="8">
        <f ca="1">Table1[[#This Row],[Expected Monthly Payments]]*Table1[[#This Row],[Months on Book(age Loan)]]</f>
        <v>35822.223858180383</v>
      </c>
      <c r="R888" s="4">
        <v>33012.32</v>
      </c>
      <c r="S888" s="4">
        <v>0</v>
      </c>
      <c r="T888" s="2">
        <f ca="1">DATEDIF(Table1[[#This Row],[Issue Date]],TODAY(),"m")</f>
        <v>47</v>
      </c>
      <c r="U888" s="2">
        <f>Table1[[#This Row],[Total Payments Received]]+(Table1[[#This Row],[Loan Amount]]*'What-IF Analysis'!$B$8)-Table1[[#This Row],[Loan Amount]]</f>
        <v>13292.161860505192</v>
      </c>
    </row>
    <row r="889" spans="1:21" x14ac:dyDescent="0.3">
      <c r="A889" s="2" t="s">
        <v>1818</v>
      </c>
      <c r="B889" s="1">
        <v>44259</v>
      </c>
      <c r="C889" s="2" t="s">
        <v>1819</v>
      </c>
      <c r="D889" s="3" t="s">
        <v>48</v>
      </c>
      <c r="E889" s="4">
        <v>32055</v>
      </c>
      <c r="F889" s="9">
        <f>Table1[[#This Row],[Interest Rate]]/100</f>
        <v>7.4999999999999997E-2</v>
      </c>
      <c r="G889" s="2">
        <v>7.5</v>
      </c>
      <c r="H889" s="2">
        <v>36</v>
      </c>
      <c r="I889" s="3" t="s">
        <v>58</v>
      </c>
      <c r="J889" s="3" t="s">
        <v>71</v>
      </c>
      <c r="K889" s="3" t="s">
        <v>30</v>
      </c>
      <c r="L889" s="4">
        <v>123326</v>
      </c>
      <c r="M889" s="3" t="s">
        <v>20</v>
      </c>
      <c r="N889">
        <v>0.47</v>
      </c>
      <c r="O889">
        <v>0.59</v>
      </c>
      <c r="P889" s="8">
        <f>ABS(PMT(Table1[[#This Row],[Corrected Interested Rate]]/12,Table1[[#This Row],[Term (Months)]],-Table1[[#This Row],[Loan Amount]]))</f>
        <v>997.10982313984198</v>
      </c>
      <c r="Q889" s="8">
        <f ca="1">Table1[[#This Row],[Expected Monthly Payments]]*Table1[[#This Row],[Months on Book(age Loan)]]</f>
        <v>53843.930449551466</v>
      </c>
      <c r="R889" s="4">
        <v>0</v>
      </c>
      <c r="S889" s="4">
        <v>0</v>
      </c>
      <c r="T889" s="2">
        <f ca="1">DATEDIF(Table1[[#This Row],[Issue Date]],TODAY(),"m")</f>
        <v>54</v>
      </c>
      <c r="U889" s="2">
        <f>Table1[[#This Row],[Total Payments Received]]+(Table1[[#This Row],[Loan Amount]]*'What-IF Analysis'!$B$8)-Table1[[#This Row],[Loan Amount]]</f>
        <v>-23667.29076945996</v>
      </c>
    </row>
    <row r="890" spans="1:21" x14ac:dyDescent="0.3">
      <c r="A890" s="2" t="s">
        <v>1820</v>
      </c>
      <c r="B890" s="1">
        <v>45199</v>
      </c>
      <c r="C890" s="2" t="s">
        <v>1821</v>
      </c>
      <c r="D890" s="3" t="s">
        <v>51</v>
      </c>
      <c r="E890" s="4">
        <v>38685</v>
      </c>
      <c r="F890" s="9">
        <f>Table1[[#This Row],[Interest Rate]]/100</f>
        <v>0.19699999999999998</v>
      </c>
      <c r="G890" s="2">
        <v>19.7</v>
      </c>
      <c r="H890" s="2">
        <v>60</v>
      </c>
      <c r="I890" s="3" t="s">
        <v>17</v>
      </c>
      <c r="J890" s="3" t="s">
        <v>34</v>
      </c>
      <c r="K890" s="3" t="s">
        <v>45</v>
      </c>
      <c r="L890" s="4">
        <v>70953</v>
      </c>
      <c r="M890" s="3" t="s">
        <v>27</v>
      </c>
      <c r="N890">
        <v>0.36</v>
      </c>
      <c r="O890">
        <v>0.73</v>
      </c>
      <c r="P890" s="8">
        <f>ABS(PMT(Table1[[#This Row],[Corrected Interested Rate]]/12,Table1[[#This Row],[Term (Months)]],-Table1[[#This Row],[Loan Amount]]))</f>
        <v>1018.4691192617358</v>
      </c>
      <c r="Q890" s="8">
        <f ca="1">Table1[[#This Row],[Expected Monthly Payments]]*Table1[[#This Row],[Months on Book(age Loan)]]</f>
        <v>23424.789743019923</v>
      </c>
      <c r="R890" s="4">
        <v>46305.94</v>
      </c>
      <c r="S890" s="4">
        <v>0</v>
      </c>
      <c r="T890" s="2">
        <f ca="1">DATEDIF(Table1[[#This Row],[Issue Date]],TODAY(),"m")</f>
        <v>23</v>
      </c>
      <c r="U890" s="2">
        <f>Table1[[#This Row],[Total Payments Received]]+(Table1[[#This Row],[Loan Amount]]*'What-IF Analysis'!$B$8)-Table1[[#This Row],[Loan Amount]]</f>
        <v>17743.495968910982</v>
      </c>
    </row>
    <row r="891" spans="1:21" x14ac:dyDescent="0.3">
      <c r="A891" s="2" t="s">
        <v>1822</v>
      </c>
      <c r="B891" s="1">
        <v>44858</v>
      </c>
      <c r="C891" s="2" t="s">
        <v>1823</v>
      </c>
      <c r="D891" s="3" t="s">
        <v>23</v>
      </c>
      <c r="E891" s="4">
        <v>9429</v>
      </c>
      <c r="F891" s="9">
        <f>Table1[[#This Row],[Interest Rate]]/100</f>
        <v>0.245</v>
      </c>
      <c r="G891" s="2">
        <v>24.5</v>
      </c>
      <c r="H891" s="2">
        <v>60</v>
      </c>
      <c r="I891" s="3" t="s">
        <v>24</v>
      </c>
      <c r="J891" s="3" t="s">
        <v>25</v>
      </c>
      <c r="K891" s="3" t="s">
        <v>45</v>
      </c>
      <c r="L891" s="4">
        <v>95785</v>
      </c>
      <c r="M891" s="3" t="s">
        <v>31</v>
      </c>
      <c r="N891">
        <v>0.4</v>
      </c>
      <c r="O891">
        <v>0.71</v>
      </c>
      <c r="P891" s="8">
        <f>ABS(PMT(Table1[[#This Row],[Corrected Interested Rate]]/12,Table1[[#This Row],[Term (Months)]],-Table1[[#This Row],[Loan Amount]]))</f>
        <v>273.99652243245311</v>
      </c>
      <c r="Q891" s="8">
        <f ca="1">Table1[[#This Row],[Expected Monthly Payments]]*Table1[[#This Row],[Months on Book(age Loan)]]</f>
        <v>9315.8817627034059</v>
      </c>
      <c r="R891" s="4">
        <v>3859.51</v>
      </c>
      <c r="S891" s="4">
        <v>0</v>
      </c>
      <c r="T891" s="2">
        <f ca="1">DATEDIF(Table1[[#This Row],[Issue Date]],TODAY(),"m")</f>
        <v>34</v>
      </c>
      <c r="U891" s="2">
        <f>Table1[[#This Row],[Total Payments Received]]+(Table1[[#This Row],[Loan Amount]]*'What-IF Analysis'!$B$8)-Table1[[#This Row],[Loan Amount]]</f>
        <v>-3102.2396385973461</v>
      </c>
    </row>
    <row r="892" spans="1:21" x14ac:dyDescent="0.3">
      <c r="A892" s="2" t="s">
        <v>1824</v>
      </c>
      <c r="B892" s="1">
        <v>44862</v>
      </c>
      <c r="C892" s="2" t="s">
        <v>1825</v>
      </c>
      <c r="D892" s="3" t="s">
        <v>44</v>
      </c>
      <c r="E892" s="4">
        <v>15716</v>
      </c>
      <c r="F892" s="9">
        <f>Table1[[#This Row],[Interest Rate]]/100</f>
        <v>0.06</v>
      </c>
      <c r="G892" s="2">
        <v>6</v>
      </c>
      <c r="H892" s="2">
        <v>36</v>
      </c>
      <c r="I892" s="3" t="s">
        <v>17</v>
      </c>
      <c r="J892" s="3" t="s">
        <v>25</v>
      </c>
      <c r="K892" s="3" t="s">
        <v>30</v>
      </c>
      <c r="L892" s="4">
        <v>49309</v>
      </c>
      <c r="M892" s="3" t="s">
        <v>20</v>
      </c>
      <c r="N892">
        <v>0.22</v>
      </c>
      <c r="O892">
        <v>0.53</v>
      </c>
      <c r="P892" s="8">
        <f>ABS(PMT(Table1[[#This Row],[Corrected Interested Rate]]/12,Table1[[#This Row],[Term (Months)]],-Table1[[#This Row],[Loan Amount]]))</f>
        <v>478.11116898864015</v>
      </c>
      <c r="Q892" s="8">
        <f ca="1">Table1[[#This Row],[Expected Monthly Payments]]*Table1[[#This Row],[Months on Book(age Loan)]]</f>
        <v>16255.779745613765</v>
      </c>
      <c r="R892" s="4">
        <v>16658.96</v>
      </c>
      <c r="S892" s="4">
        <v>0</v>
      </c>
      <c r="T892" s="2">
        <f ca="1">DATEDIF(Table1[[#This Row],[Issue Date]],TODAY(),"m")</f>
        <v>34</v>
      </c>
      <c r="U892" s="2">
        <f>Table1[[#This Row],[Total Payments Received]]+(Table1[[#This Row],[Loan Amount]]*'What-IF Analysis'!$B$8)-Table1[[#This Row],[Loan Amount]]</f>
        <v>5055.3056018458046</v>
      </c>
    </row>
    <row r="893" spans="1:21" x14ac:dyDescent="0.3">
      <c r="A893" s="2" t="s">
        <v>1826</v>
      </c>
      <c r="B893" s="1">
        <v>44352</v>
      </c>
      <c r="C893" s="2" t="s">
        <v>1827</v>
      </c>
      <c r="D893" s="3" t="s">
        <v>16</v>
      </c>
      <c r="E893" s="4">
        <v>12138</v>
      </c>
      <c r="F893" s="9">
        <f>Table1[[#This Row],[Interest Rate]]/100</f>
        <v>0.18600000000000003</v>
      </c>
      <c r="G893" s="2">
        <v>18.600000000000001</v>
      </c>
      <c r="H893" s="2">
        <v>60</v>
      </c>
      <c r="I893" s="3" t="s">
        <v>24</v>
      </c>
      <c r="J893" s="3" t="s">
        <v>82</v>
      </c>
      <c r="K893" s="3" t="s">
        <v>26</v>
      </c>
      <c r="L893" s="4">
        <v>84195</v>
      </c>
      <c r="M893" s="3" t="s">
        <v>20</v>
      </c>
      <c r="N893">
        <v>0.44</v>
      </c>
      <c r="O893">
        <v>0.87</v>
      </c>
      <c r="P893" s="8">
        <f>ABS(PMT(Table1[[#This Row],[Corrected Interested Rate]]/12,Table1[[#This Row],[Term (Months)]],-Table1[[#This Row],[Loan Amount]]))</f>
        <v>312.20092757607051</v>
      </c>
      <c r="Q893" s="8">
        <f ca="1">Table1[[#This Row],[Expected Monthly Payments]]*Table1[[#This Row],[Months on Book(age Loan)]]</f>
        <v>15922.247306379597</v>
      </c>
      <c r="R893" s="4">
        <v>3469.25</v>
      </c>
      <c r="S893" s="4">
        <v>0</v>
      </c>
      <c r="T893" s="2">
        <f ca="1">DATEDIF(Table1[[#This Row],[Issue Date]],TODAY(),"m")</f>
        <v>51</v>
      </c>
      <c r="U893" s="2">
        <f>Table1[[#This Row],[Total Payments Received]]+(Table1[[#This Row],[Loan Amount]]*'What-IF Analysis'!$B$8)-Table1[[#This Row],[Loan Amount]]</f>
        <v>-5492.645971290126</v>
      </c>
    </row>
    <row r="894" spans="1:21" x14ac:dyDescent="0.3">
      <c r="A894" s="2" t="s">
        <v>1828</v>
      </c>
      <c r="B894" s="1">
        <v>45269</v>
      </c>
      <c r="C894" s="2" t="s">
        <v>1829</v>
      </c>
      <c r="D894" s="3" t="s">
        <v>48</v>
      </c>
      <c r="E894" s="4">
        <v>36298</v>
      </c>
      <c r="F894" s="9">
        <f>Table1[[#This Row],[Interest Rate]]/100</f>
        <v>0.14400000000000002</v>
      </c>
      <c r="G894" s="2">
        <v>14.4</v>
      </c>
      <c r="H894" s="2">
        <v>60</v>
      </c>
      <c r="I894" s="3" t="s">
        <v>17</v>
      </c>
      <c r="J894" s="3" t="s">
        <v>18</v>
      </c>
      <c r="K894" s="3" t="s">
        <v>30</v>
      </c>
      <c r="L894" s="4">
        <v>145662</v>
      </c>
      <c r="M894" s="3" t="s">
        <v>31</v>
      </c>
      <c r="N894">
        <v>0.2</v>
      </c>
      <c r="O894">
        <v>0.65</v>
      </c>
      <c r="P894" s="8">
        <f>ABS(PMT(Table1[[#This Row],[Corrected Interested Rate]]/12,Table1[[#This Row],[Term (Months)]],-Table1[[#This Row],[Loan Amount]]))</f>
        <v>852.13712276378214</v>
      </c>
      <c r="Q894" s="8">
        <f ca="1">Table1[[#This Row],[Expected Monthly Payments]]*Table1[[#This Row],[Months on Book(age Loan)]]</f>
        <v>17894.879578039425</v>
      </c>
      <c r="R894" s="4">
        <v>41524.910000000003</v>
      </c>
      <c r="S894" s="4">
        <v>0</v>
      </c>
      <c r="T894" s="2">
        <f ca="1">DATEDIF(Table1[[#This Row],[Issue Date]],TODAY(),"m")</f>
        <v>21</v>
      </c>
      <c r="U894" s="2">
        <f>Table1[[#This Row],[Total Payments Received]]+(Table1[[#This Row],[Loan Amount]]*'What-IF Analysis'!$B$8)-Table1[[#This Row],[Loan Amount]]</f>
        <v>14724.868809862499</v>
      </c>
    </row>
    <row r="895" spans="1:21" x14ac:dyDescent="0.3">
      <c r="A895" s="2" t="s">
        <v>1830</v>
      </c>
      <c r="B895" s="1">
        <v>45163</v>
      </c>
      <c r="C895" s="2" t="s">
        <v>1831</v>
      </c>
      <c r="D895" s="3" t="s">
        <v>16</v>
      </c>
      <c r="E895" s="4">
        <v>24429</v>
      </c>
      <c r="F895" s="9">
        <f>Table1[[#This Row],[Interest Rate]]/100</f>
        <v>0.16600000000000001</v>
      </c>
      <c r="G895" s="2">
        <v>16.600000000000001</v>
      </c>
      <c r="H895" s="2">
        <v>60</v>
      </c>
      <c r="I895" s="3" t="s">
        <v>79</v>
      </c>
      <c r="J895" s="3" t="s">
        <v>55</v>
      </c>
      <c r="K895" s="3" t="s">
        <v>30</v>
      </c>
      <c r="L895" s="4">
        <v>55901</v>
      </c>
      <c r="M895" s="3" t="s">
        <v>27</v>
      </c>
      <c r="N895">
        <v>0.1</v>
      </c>
      <c r="O895">
        <v>0.76</v>
      </c>
      <c r="P895" s="8">
        <f>ABS(PMT(Table1[[#This Row],[Corrected Interested Rate]]/12,Table1[[#This Row],[Term (Months)]],-Table1[[#This Row],[Loan Amount]]))</f>
        <v>601.88182438795093</v>
      </c>
      <c r="Q895" s="8">
        <f ca="1">Table1[[#This Row],[Expected Monthly Payments]]*Table1[[#This Row],[Months on Book(age Loan)]]</f>
        <v>14445.163785310822</v>
      </c>
      <c r="R895" s="4">
        <v>6635.65</v>
      </c>
      <c r="S895" s="4">
        <v>6328.17</v>
      </c>
      <c r="T895" s="2">
        <f ca="1">DATEDIF(Table1[[#This Row],[Issue Date]],TODAY(),"m")</f>
        <v>24</v>
      </c>
      <c r="U895" s="2">
        <f>Table1[[#This Row],[Total Payments Received]]+(Table1[[#This Row],[Loan Amount]]*'What-IF Analysis'!$B$8)-Table1[[#This Row],[Loan Amount]]</f>
        <v>-11401.107017848615</v>
      </c>
    </row>
    <row r="896" spans="1:21" x14ac:dyDescent="0.3">
      <c r="A896" s="2" t="s">
        <v>1832</v>
      </c>
      <c r="B896" s="1">
        <v>45045</v>
      </c>
      <c r="C896" s="2" t="s">
        <v>1833</v>
      </c>
      <c r="D896" s="3" t="s">
        <v>38</v>
      </c>
      <c r="E896" s="4">
        <v>6772</v>
      </c>
      <c r="F896" s="9">
        <f>Table1[[#This Row],[Interest Rate]]/100</f>
        <v>6.7000000000000004E-2</v>
      </c>
      <c r="G896" s="2">
        <v>6.7</v>
      </c>
      <c r="H896" s="2">
        <v>36</v>
      </c>
      <c r="I896" s="3" t="s">
        <v>24</v>
      </c>
      <c r="J896" s="3" t="s">
        <v>39</v>
      </c>
      <c r="K896" s="3" t="s">
        <v>19</v>
      </c>
      <c r="L896" s="4">
        <v>53576</v>
      </c>
      <c r="M896" s="3" t="s">
        <v>27</v>
      </c>
      <c r="N896">
        <v>0.25</v>
      </c>
      <c r="O896">
        <v>0.73</v>
      </c>
      <c r="P896" s="8">
        <f>ABS(PMT(Table1[[#This Row],[Corrected Interested Rate]]/12,Table1[[#This Row],[Term (Months)]],-Table1[[#This Row],[Loan Amount]]))</f>
        <v>208.17207309484951</v>
      </c>
      <c r="Q896" s="8">
        <f ca="1">Table1[[#This Row],[Expected Monthly Payments]]*Table1[[#This Row],[Months on Book(age Loan)]]</f>
        <v>5828.818046655786</v>
      </c>
      <c r="R896" s="4">
        <v>2938.07</v>
      </c>
      <c r="S896" s="4">
        <v>0</v>
      </c>
      <c r="T896" s="2">
        <f ca="1">DATEDIF(Table1[[#This Row],[Issue Date]],TODAY(),"m")</f>
        <v>28</v>
      </c>
      <c r="U896" s="2">
        <f>Table1[[#This Row],[Total Payments Received]]+(Table1[[#This Row],[Loan Amount]]*'What-IF Analysis'!$B$8)-Table1[[#This Row],[Loan Amount]]</f>
        <v>-2061.9266648193052</v>
      </c>
    </row>
    <row r="897" spans="1:21" x14ac:dyDescent="0.3">
      <c r="A897" s="2" t="s">
        <v>1834</v>
      </c>
      <c r="B897" s="1">
        <v>44885</v>
      </c>
      <c r="C897" s="2" t="s">
        <v>1835</v>
      </c>
      <c r="D897" s="3" t="s">
        <v>23</v>
      </c>
      <c r="E897" s="4">
        <v>36732</v>
      </c>
      <c r="F897" s="9">
        <f>Table1[[#This Row],[Interest Rate]]/100</f>
        <v>5.9000000000000004E-2</v>
      </c>
      <c r="G897" s="2">
        <v>5.9</v>
      </c>
      <c r="H897" s="2">
        <v>60</v>
      </c>
      <c r="I897" s="3" t="s">
        <v>17</v>
      </c>
      <c r="J897" s="3" t="s">
        <v>34</v>
      </c>
      <c r="K897" s="3" t="s">
        <v>45</v>
      </c>
      <c r="L897" s="4">
        <v>61508</v>
      </c>
      <c r="M897" s="3" t="s">
        <v>20</v>
      </c>
      <c r="N897">
        <v>0.33</v>
      </c>
      <c r="O897">
        <v>0.73</v>
      </c>
      <c r="P897" s="8">
        <f>ABS(PMT(Table1[[#This Row],[Corrected Interested Rate]]/12,Table1[[#This Row],[Term (Months)]],-Table1[[#This Row],[Loan Amount]]))</f>
        <v>708.42572908675629</v>
      </c>
      <c r="Q897" s="8">
        <f ca="1">Table1[[#This Row],[Expected Monthly Payments]]*Table1[[#This Row],[Months on Book(age Loan)]]</f>
        <v>23378.049059862959</v>
      </c>
      <c r="R897" s="4">
        <v>38899.19</v>
      </c>
      <c r="S897" s="4">
        <v>0</v>
      </c>
      <c r="T897" s="2">
        <f ca="1">DATEDIF(Table1[[#This Row],[Issue Date]],TODAY(),"m")</f>
        <v>33</v>
      </c>
      <c r="U897" s="2">
        <f>Table1[[#This Row],[Total Payments Received]]+(Table1[[#This Row],[Loan Amount]]*'What-IF Analysis'!$B$8)-Table1[[#This Row],[Loan Amount]]</f>
        <v>11778.711929689496</v>
      </c>
    </row>
    <row r="898" spans="1:21" x14ac:dyDescent="0.3">
      <c r="A898" s="2" t="s">
        <v>1836</v>
      </c>
      <c r="B898" s="1">
        <v>44344</v>
      </c>
      <c r="C898" s="2" t="s">
        <v>1837</v>
      </c>
      <c r="D898" s="3" t="s">
        <v>16</v>
      </c>
      <c r="E898" s="4">
        <v>18347</v>
      </c>
      <c r="F898" s="9">
        <f>Table1[[#This Row],[Interest Rate]]/100</f>
        <v>0.183</v>
      </c>
      <c r="G898" s="2">
        <v>18.3</v>
      </c>
      <c r="H898" s="2">
        <v>36</v>
      </c>
      <c r="I898" s="3" t="s">
        <v>17</v>
      </c>
      <c r="J898" s="3" t="s">
        <v>34</v>
      </c>
      <c r="K898" s="3" t="s">
        <v>45</v>
      </c>
      <c r="L898" s="4">
        <v>104711</v>
      </c>
      <c r="M898" s="3" t="s">
        <v>20</v>
      </c>
      <c r="N898">
        <v>0.28999999999999998</v>
      </c>
      <c r="O898">
        <v>0.55000000000000004</v>
      </c>
      <c r="P898" s="8">
        <f>ABS(PMT(Table1[[#This Row],[Corrected Interested Rate]]/12,Table1[[#This Row],[Term (Months)]],-Table1[[#This Row],[Loan Amount]]))</f>
        <v>666.05239305127759</v>
      </c>
      <c r="Q898" s="8">
        <f ca="1">Table1[[#This Row],[Expected Monthly Payments]]*Table1[[#This Row],[Months on Book(age Loan)]]</f>
        <v>33968.67204561516</v>
      </c>
      <c r="R898" s="4">
        <v>21704.5</v>
      </c>
      <c r="S898" s="4">
        <v>0</v>
      </c>
      <c r="T898" s="2">
        <f ca="1">DATEDIF(Table1[[#This Row],[Issue Date]],TODAY(),"m")</f>
        <v>51</v>
      </c>
      <c r="U898" s="2">
        <f>Table1[[#This Row],[Total Payments Received]]+(Table1[[#This Row],[Loan Amount]]*'What-IF Analysis'!$B$8)-Table1[[#This Row],[Loan Amount]]</f>
        <v>8158.2893075251341</v>
      </c>
    </row>
    <row r="899" spans="1:21" x14ac:dyDescent="0.3">
      <c r="A899" s="2" t="s">
        <v>1838</v>
      </c>
      <c r="B899" s="1">
        <v>44538</v>
      </c>
      <c r="C899" s="2" t="s">
        <v>1839</v>
      </c>
      <c r="D899" s="3" t="s">
        <v>74</v>
      </c>
      <c r="E899" s="4">
        <v>17920</v>
      </c>
      <c r="F899" s="9">
        <f>Table1[[#This Row],[Interest Rate]]/100</f>
        <v>0.215</v>
      </c>
      <c r="G899" s="2">
        <v>21.5</v>
      </c>
      <c r="H899" s="2">
        <v>60</v>
      </c>
      <c r="I899" s="3" t="s">
        <v>17</v>
      </c>
      <c r="J899" s="3" t="s">
        <v>71</v>
      </c>
      <c r="K899" s="3" t="s">
        <v>35</v>
      </c>
      <c r="L899" s="4">
        <v>55464</v>
      </c>
      <c r="M899" s="3" t="s">
        <v>31</v>
      </c>
      <c r="N899">
        <v>0.44</v>
      </c>
      <c r="O899">
        <v>0.69</v>
      </c>
      <c r="P899" s="8">
        <f>ABS(PMT(Table1[[#This Row],[Corrected Interested Rate]]/12,Table1[[#This Row],[Term (Months)]],-Table1[[#This Row],[Loan Amount]]))</f>
        <v>489.8500219859269</v>
      </c>
      <c r="Q899" s="8">
        <f ca="1">Table1[[#This Row],[Expected Monthly Payments]]*Table1[[#This Row],[Months on Book(age Loan)]]</f>
        <v>22043.250989366712</v>
      </c>
      <c r="R899" s="4">
        <v>21772.799999999999</v>
      </c>
      <c r="S899" s="4">
        <v>0</v>
      </c>
      <c r="T899" s="2">
        <f ca="1">DATEDIF(Table1[[#This Row],[Issue Date]],TODAY(),"m")</f>
        <v>45</v>
      </c>
      <c r="U899" s="2">
        <f>Table1[[#This Row],[Total Payments Received]]+(Table1[[#This Row],[Loan Amount]]*'What-IF Analysis'!$B$8)-Table1[[#This Row],[Loan Amount]]</f>
        <v>8541.8578509211511</v>
      </c>
    </row>
    <row r="900" spans="1:21" x14ac:dyDescent="0.3">
      <c r="A900" s="2" t="s">
        <v>1840</v>
      </c>
      <c r="B900" s="1">
        <v>44672</v>
      </c>
      <c r="C900" s="2" t="s">
        <v>1841</v>
      </c>
      <c r="D900" s="3" t="s">
        <v>38</v>
      </c>
      <c r="E900" s="4">
        <v>32822</v>
      </c>
      <c r="F900" s="9">
        <f>Table1[[#This Row],[Interest Rate]]/100</f>
        <v>0.20600000000000002</v>
      </c>
      <c r="G900" s="2">
        <v>20.6</v>
      </c>
      <c r="H900" s="2">
        <v>60</v>
      </c>
      <c r="I900" s="3" t="s">
        <v>58</v>
      </c>
      <c r="J900" s="3" t="s">
        <v>82</v>
      </c>
      <c r="K900" s="3" t="s">
        <v>30</v>
      </c>
      <c r="L900" s="4">
        <v>90281</v>
      </c>
      <c r="M900" s="3" t="s">
        <v>20</v>
      </c>
      <c r="N900">
        <v>0.14000000000000001</v>
      </c>
      <c r="O900">
        <v>0.7</v>
      </c>
      <c r="P900" s="8">
        <f>ABS(PMT(Table1[[#This Row],[Corrected Interested Rate]]/12,Table1[[#This Row],[Term (Months)]],-Table1[[#This Row],[Loan Amount]]))</f>
        <v>880.57606881491733</v>
      </c>
      <c r="Q900" s="8">
        <f ca="1">Table1[[#This Row],[Expected Monthly Payments]]*Table1[[#This Row],[Months on Book(age Loan)]]</f>
        <v>35223.042752596695</v>
      </c>
      <c r="R900" s="4">
        <v>0</v>
      </c>
      <c r="S900" s="4">
        <v>0</v>
      </c>
      <c r="T900" s="2">
        <f ca="1">DATEDIF(Table1[[#This Row],[Issue Date]],TODAY(),"m")</f>
        <v>40</v>
      </c>
      <c r="U900" s="2">
        <f>Table1[[#This Row],[Total Payments Received]]+(Table1[[#This Row],[Loan Amount]]*'What-IF Analysis'!$B$8)-Table1[[#This Row],[Loan Amount]]</f>
        <v>-24233.592813452342</v>
      </c>
    </row>
    <row r="901" spans="1:21" x14ac:dyDescent="0.3">
      <c r="A901" s="2" t="s">
        <v>1842</v>
      </c>
      <c r="B901" s="1">
        <v>45283</v>
      </c>
      <c r="C901" s="2" t="s">
        <v>1843</v>
      </c>
      <c r="D901" s="3" t="s">
        <v>70</v>
      </c>
      <c r="E901" s="4">
        <v>24563</v>
      </c>
      <c r="F901" s="9">
        <f>Table1[[#This Row],[Interest Rate]]/100</f>
        <v>0.159</v>
      </c>
      <c r="G901" s="2">
        <v>15.9</v>
      </c>
      <c r="H901" s="2">
        <v>36</v>
      </c>
      <c r="I901" s="3" t="s">
        <v>24</v>
      </c>
      <c r="J901" s="3" t="s">
        <v>18</v>
      </c>
      <c r="K901" s="3" t="s">
        <v>30</v>
      </c>
      <c r="L901" s="4">
        <v>46260</v>
      </c>
      <c r="M901" s="3" t="s">
        <v>31</v>
      </c>
      <c r="N901">
        <v>0.32</v>
      </c>
      <c r="O901">
        <v>0.83</v>
      </c>
      <c r="P901" s="8">
        <f>ABS(PMT(Table1[[#This Row],[Corrected Interested Rate]]/12,Table1[[#This Row],[Term (Months)]],-Table1[[#This Row],[Loan Amount]]))</f>
        <v>862.35001185559247</v>
      </c>
      <c r="Q901" s="8">
        <f ca="1">Table1[[#This Row],[Expected Monthly Payments]]*Table1[[#This Row],[Months on Book(age Loan)]]</f>
        <v>17247.00023711185</v>
      </c>
      <c r="R901" s="4">
        <v>10136.36</v>
      </c>
      <c r="S901" s="4">
        <v>0</v>
      </c>
      <c r="T901" s="2">
        <f ca="1">DATEDIF(Table1[[#This Row],[Issue Date]],TODAY(),"m")</f>
        <v>20</v>
      </c>
      <c r="U901" s="2">
        <f>Table1[[#This Row],[Total Payments Received]]+(Table1[[#This Row],[Loan Amount]]*'What-IF Analysis'!$B$8)-Table1[[#This Row],[Loan Amount]]</f>
        <v>-7999.3337504365918</v>
      </c>
    </row>
    <row r="902" spans="1:21" x14ac:dyDescent="0.3">
      <c r="A902" s="2" t="s">
        <v>1844</v>
      </c>
      <c r="B902" s="1">
        <v>44757</v>
      </c>
      <c r="C902" s="2" t="s">
        <v>1845</v>
      </c>
      <c r="D902" s="3" t="s">
        <v>44</v>
      </c>
      <c r="E902" s="4">
        <v>8967</v>
      </c>
      <c r="F902" s="9">
        <f>Table1[[#This Row],[Interest Rate]]/100</f>
        <v>7.0000000000000007E-2</v>
      </c>
      <c r="G902" s="2">
        <v>7</v>
      </c>
      <c r="H902" s="2">
        <v>60</v>
      </c>
      <c r="I902" s="3" t="s">
        <v>17</v>
      </c>
      <c r="J902" s="3" t="s">
        <v>18</v>
      </c>
      <c r="K902" s="3" t="s">
        <v>26</v>
      </c>
      <c r="L902" s="4">
        <v>65440</v>
      </c>
      <c r="M902" s="3" t="s">
        <v>20</v>
      </c>
      <c r="N902">
        <v>0.31</v>
      </c>
      <c r="O902">
        <v>0.88</v>
      </c>
      <c r="P902" s="8">
        <f>ABS(PMT(Table1[[#This Row],[Corrected Interested Rate]]/12,Table1[[#This Row],[Term (Months)]],-Table1[[#This Row],[Loan Amount]]))</f>
        <v>177.55734731131429</v>
      </c>
      <c r="Q902" s="8">
        <f ca="1">Table1[[#This Row],[Expected Monthly Payments]]*Table1[[#This Row],[Months on Book(age Loan)]]</f>
        <v>6747.1791978299425</v>
      </c>
      <c r="R902" s="4">
        <v>9594.69</v>
      </c>
      <c r="S902" s="4">
        <v>0</v>
      </c>
      <c r="T902" s="2">
        <f ca="1">DATEDIF(Table1[[#This Row],[Issue Date]],TODAY(),"m")</f>
        <v>38</v>
      </c>
      <c r="U902" s="2">
        <f>Table1[[#This Row],[Total Payments Received]]+(Table1[[#This Row],[Loan Amount]]*'What-IF Analysis'!$B$8)-Table1[[#This Row],[Loan Amount]]</f>
        <v>2974.0505886835927</v>
      </c>
    </row>
    <row r="903" spans="1:21" x14ac:dyDescent="0.3">
      <c r="A903" s="2" t="s">
        <v>1846</v>
      </c>
      <c r="B903" s="1">
        <v>44523</v>
      </c>
      <c r="C903" s="2" t="s">
        <v>1847</v>
      </c>
      <c r="D903" s="3" t="s">
        <v>23</v>
      </c>
      <c r="E903" s="4">
        <v>12871</v>
      </c>
      <c r="F903" s="9">
        <f>Table1[[#This Row],[Interest Rate]]/100</f>
        <v>0.188</v>
      </c>
      <c r="G903" s="2">
        <v>18.8</v>
      </c>
      <c r="H903" s="2">
        <v>60</v>
      </c>
      <c r="I903" s="3" t="s">
        <v>17</v>
      </c>
      <c r="J903" s="3" t="s">
        <v>55</v>
      </c>
      <c r="K903" s="3" t="s">
        <v>45</v>
      </c>
      <c r="L903" s="4">
        <v>125082</v>
      </c>
      <c r="M903" s="3" t="s">
        <v>20</v>
      </c>
      <c r="N903">
        <v>0.21</v>
      </c>
      <c r="O903">
        <v>0.75</v>
      </c>
      <c r="P903" s="8">
        <f>ABS(PMT(Table1[[#This Row],[Corrected Interested Rate]]/12,Table1[[#This Row],[Term (Months)]],-Table1[[#This Row],[Loan Amount]]))</f>
        <v>332.46600831285139</v>
      </c>
      <c r="Q903" s="8">
        <f ca="1">Table1[[#This Row],[Expected Monthly Payments]]*Table1[[#This Row],[Months on Book(age Loan)]]</f>
        <v>14960.970374078312</v>
      </c>
      <c r="R903" s="4">
        <v>15290.75</v>
      </c>
      <c r="S903" s="4">
        <v>0</v>
      </c>
      <c r="T903" s="2">
        <f ca="1">DATEDIF(Table1[[#This Row],[Issue Date]],TODAY(),"m")</f>
        <v>45</v>
      </c>
      <c r="U903" s="2">
        <f>Table1[[#This Row],[Total Payments Received]]+(Table1[[#This Row],[Loan Amount]]*'What-IF Analysis'!$B$8)-Table1[[#This Row],[Loan Amount]]</f>
        <v>5787.6553347771296</v>
      </c>
    </row>
    <row r="904" spans="1:21" x14ac:dyDescent="0.3">
      <c r="A904" s="2" t="s">
        <v>1848</v>
      </c>
      <c r="B904" s="1">
        <v>45186</v>
      </c>
      <c r="C904" s="2" t="s">
        <v>1849</v>
      </c>
      <c r="D904" s="3" t="s">
        <v>63</v>
      </c>
      <c r="E904" s="4">
        <v>29763</v>
      </c>
      <c r="F904" s="9">
        <f>Table1[[#This Row],[Interest Rate]]/100</f>
        <v>9.8000000000000004E-2</v>
      </c>
      <c r="G904" s="2">
        <v>9.8000000000000007</v>
      </c>
      <c r="H904" s="2">
        <v>36</v>
      </c>
      <c r="I904" s="3" t="s">
        <v>17</v>
      </c>
      <c r="J904" s="3" t="s">
        <v>71</v>
      </c>
      <c r="K904" s="3" t="s">
        <v>26</v>
      </c>
      <c r="L904" s="4">
        <v>135583</v>
      </c>
      <c r="M904" s="3" t="s">
        <v>20</v>
      </c>
      <c r="N904">
        <v>0.43</v>
      </c>
      <c r="O904">
        <v>0.54</v>
      </c>
      <c r="P904" s="8">
        <f>ABS(PMT(Table1[[#This Row],[Corrected Interested Rate]]/12,Table1[[#This Row],[Term (Months)]],-Table1[[#This Row],[Loan Amount]]))</f>
        <v>957.57600726016938</v>
      </c>
      <c r="Q904" s="8">
        <f ca="1">Table1[[#This Row],[Expected Monthly Payments]]*Table1[[#This Row],[Months on Book(age Loan)]]</f>
        <v>22981.824174244066</v>
      </c>
      <c r="R904" s="4">
        <v>32679.77</v>
      </c>
      <c r="S904" s="4">
        <v>0</v>
      </c>
      <c r="T904" s="2">
        <f ca="1">DATEDIF(Table1[[#This Row],[Issue Date]],TODAY(),"m")</f>
        <v>24</v>
      </c>
      <c r="U904" s="2">
        <f>Table1[[#This Row],[Total Payments Received]]+(Table1[[#This Row],[Loan Amount]]*'What-IF Analysis'!$B$8)-Table1[[#This Row],[Loan Amount]]</f>
        <v>10704.740358089635</v>
      </c>
    </row>
    <row r="905" spans="1:21" x14ac:dyDescent="0.3">
      <c r="A905" s="2" t="s">
        <v>1850</v>
      </c>
      <c r="B905" s="1">
        <v>44411</v>
      </c>
      <c r="C905" s="2" t="s">
        <v>1851</v>
      </c>
      <c r="D905" s="3" t="s">
        <v>48</v>
      </c>
      <c r="E905" s="4">
        <v>12916</v>
      </c>
      <c r="F905" s="9">
        <f>Table1[[#This Row],[Interest Rate]]/100</f>
        <v>0.23199999999999998</v>
      </c>
      <c r="G905" s="2">
        <v>23.2</v>
      </c>
      <c r="H905" s="2">
        <v>60</v>
      </c>
      <c r="I905" s="3" t="s">
        <v>24</v>
      </c>
      <c r="J905" s="3" t="s">
        <v>55</v>
      </c>
      <c r="K905" s="3" t="s">
        <v>19</v>
      </c>
      <c r="L905" s="4">
        <v>86683</v>
      </c>
      <c r="M905" s="3" t="s">
        <v>27</v>
      </c>
      <c r="N905">
        <v>0.4</v>
      </c>
      <c r="O905">
        <v>0.61</v>
      </c>
      <c r="P905" s="8">
        <f>ABS(PMT(Table1[[#This Row],[Corrected Interested Rate]]/12,Table1[[#This Row],[Term (Months)]],-Table1[[#This Row],[Loan Amount]]))</f>
        <v>365.59380558293196</v>
      </c>
      <c r="Q905" s="8">
        <f ca="1">Table1[[#This Row],[Expected Monthly Payments]]*Table1[[#This Row],[Months on Book(age Loan)]]</f>
        <v>17914.096473563666</v>
      </c>
      <c r="R905" s="4">
        <v>1414.24</v>
      </c>
      <c r="S905" s="4">
        <v>0</v>
      </c>
      <c r="T905" s="2">
        <f ca="1">DATEDIF(Table1[[#This Row],[Issue Date]],TODAY(),"m")</f>
        <v>49</v>
      </c>
      <c r="U905" s="2">
        <f>Table1[[#This Row],[Total Payments Received]]+(Table1[[#This Row],[Loan Amount]]*'What-IF Analysis'!$B$8)-Table1[[#This Row],[Loan Amount]]</f>
        <v>-8122.079687360625</v>
      </c>
    </row>
    <row r="906" spans="1:21" x14ac:dyDescent="0.3">
      <c r="A906" s="2" t="s">
        <v>1852</v>
      </c>
      <c r="B906" s="1">
        <v>44631</v>
      </c>
      <c r="C906" s="2" t="s">
        <v>1853</v>
      </c>
      <c r="D906" s="3" t="s">
        <v>54</v>
      </c>
      <c r="E906" s="4">
        <v>9734</v>
      </c>
      <c r="F906" s="9">
        <f>Table1[[#This Row],[Interest Rate]]/100</f>
        <v>0.218</v>
      </c>
      <c r="G906" s="2">
        <v>21.8</v>
      </c>
      <c r="H906" s="2">
        <v>36</v>
      </c>
      <c r="I906" s="3" t="s">
        <v>24</v>
      </c>
      <c r="J906" s="3" t="s">
        <v>55</v>
      </c>
      <c r="K906" s="3" t="s">
        <v>35</v>
      </c>
      <c r="L906" s="4">
        <v>71430</v>
      </c>
      <c r="M906" s="3" t="s">
        <v>31</v>
      </c>
      <c r="N906">
        <v>0.39</v>
      </c>
      <c r="O906">
        <v>0.56999999999999995</v>
      </c>
      <c r="P906" s="8">
        <f>ABS(PMT(Table1[[#This Row],[Corrected Interested Rate]]/12,Table1[[#This Row],[Term (Months)]],-Table1[[#This Row],[Loan Amount]]))</f>
        <v>370.73948857255294</v>
      </c>
      <c r="Q906" s="8">
        <f ca="1">Table1[[#This Row],[Expected Monthly Payments]]*Table1[[#This Row],[Months on Book(age Loan)]]</f>
        <v>15571.058520047223</v>
      </c>
      <c r="R906" s="4">
        <v>3613.86</v>
      </c>
      <c r="S906" s="4">
        <v>0</v>
      </c>
      <c r="T906" s="2">
        <f ca="1">DATEDIF(Table1[[#This Row],[Issue Date]],TODAY(),"m")</f>
        <v>42</v>
      </c>
      <c r="U906" s="2">
        <f>Table1[[#This Row],[Total Payments Received]]+(Table1[[#This Row],[Loan Amount]]*'What-IF Analysis'!$B$8)-Table1[[#This Row],[Loan Amount]]</f>
        <v>-3573.0814553087894</v>
      </c>
    </row>
    <row r="907" spans="1:21" x14ac:dyDescent="0.3">
      <c r="A907" s="2" t="s">
        <v>1854</v>
      </c>
      <c r="B907" s="1">
        <v>45148</v>
      </c>
      <c r="C907" s="2" t="s">
        <v>1855</v>
      </c>
      <c r="D907" s="3" t="s">
        <v>16</v>
      </c>
      <c r="E907" s="4">
        <v>34613</v>
      </c>
      <c r="F907" s="9">
        <f>Table1[[#This Row],[Interest Rate]]/100</f>
        <v>0.192</v>
      </c>
      <c r="G907" s="2">
        <v>19.2</v>
      </c>
      <c r="H907" s="2">
        <v>36</v>
      </c>
      <c r="I907" s="3" t="s">
        <v>17</v>
      </c>
      <c r="J907" s="3" t="s">
        <v>18</v>
      </c>
      <c r="K907" s="3" t="s">
        <v>26</v>
      </c>
      <c r="L907" s="4">
        <v>31987</v>
      </c>
      <c r="M907" s="3" t="s">
        <v>31</v>
      </c>
      <c r="N907">
        <v>0.45</v>
      </c>
      <c r="O907">
        <v>0.56000000000000005</v>
      </c>
      <c r="P907" s="8">
        <f>ABS(PMT(Table1[[#This Row],[Corrected Interested Rate]]/12,Table1[[#This Row],[Term (Months)]],-Table1[[#This Row],[Loan Amount]]))</f>
        <v>1272.2775920798274</v>
      </c>
      <c r="Q907" s="8">
        <f ca="1">Table1[[#This Row],[Expected Monthly Payments]]*Table1[[#This Row],[Months on Book(age Loan)]]</f>
        <v>31806.939801995686</v>
      </c>
      <c r="R907" s="4">
        <v>41258.699999999997</v>
      </c>
      <c r="S907" s="4">
        <v>0</v>
      </c>
      <c r="T907" s="2">
        <f ca="1">DATEDIF(Table1[[#This Row],[Issue Date]],TODAY(),"m")</f>
        <v>25</v>
      </c>
      <c r="U907" s="2">
        <f>Table1[[#This Row],[Total Payments Received]]+(Table1[[#This Row],[Loan Amount]]*'What-IF Analysis'!$B$8)-Table1[[#This Row],[Loan Amount]]</f>
        <v>15702.751305465055</v>
      </c>
    </row>
    <row r="908" spans="1:21" x14ac:dyDescent="0.3">
      <c r="A908" s="2" t="s">
        <v>1856</v>
      </c>
      <c r="B908" s="1">
        <v>44919</v>
      </c>
      <c r="C908" s="2" t="s">
        <v>1857</v>
      </c>
      <c r="D908" s="3" t="s">
        <v>48</v>
      </c>
      <c r="E908" s="4">
        <v>29179</v>
      </c>
      <c r="F908" s="9">
        <f>Table1[[#This Row],[Interest Rate]]/100</f>
        <v>0.24</v>
      </c>
      <c r="G908" s="2">
        <v>24</v>
      </c>
      <c r="H908" s="2">
        <v>36</v>
      </c>
      <c r="I908" s="3" t="s">
        <v>24</v>
      </c>
      <c r="J908" s="3" t="s">
        <v>71</v>
      </c>
      <c r="K908" s="3" t="s">
        <v>45</v>
      </c>
      <c r="L908" s="4">
        <v>144778</v>
      </c>
      <c r="M908" s="3" t="s">
        <v>27</v>
      </c>
      <c r="N908">
        <v>0.39</v>
      </c>
      <c r="O908">
        <v>0.66</v>
      </c>
      <c r="P908" s="8">
        <f>ABS(PMT(Table1[[#This Row],[Corrected Interested Rate]]/12,Table1[[#This Row],[Term (Months)]],-Table1[[#This Row],[Loan Amount]]))</f>
        <v>1144.7754059511522</v>
      </c>
      <c r="Q908" s="8">
        <f ca="1">Table1[[#This Row],[Expected Monthly Payments]]*Table1[[#This Row],[Months on Book(age Loan)]]</f>
        <v>36632.812990436869</v>
      </c>
      <c r="R908" s="4">
        <v>7176.47</v>
      </c>
      <c r="S908" s="4">
        <v>0</v>
      </c>
      <c r="T908" s="2">
        <f ca="1">DATEDIF(Table1[[#This Row],[Issue Date]],TODAY(),"m")</f>
        <v>32</v>
      </c>
      <c r="U908" s="2">
        <f>Table1[[#This Row],[Total Payments Received]]+(Table1[[#This Row],[Loan Amount]]*'What-IF Analysis'!$B$8)-Table1[[#This Row],[Loan Amount]]</f>
        <v>-14367.372687944848</v>
      </c>
    </row>
    <row r="909" spans="1:21" x14ac:dyDescent="0.3">
      <c r="A909" s="2" t="s">
        <v>1858</v>
      </c>
      <c r="B909" s="1">
        <v>44228</v>
      </c>
      <c r="C909" s="2" t="s">
        <v>1859</v>
      </c>
      <c r="D909" s="3" t="s">
        <v>48</v>
      </c>
      <c r="E909" s="4">
        <v>36262</v>
      </c>
      <c r="F909" s="9">
        <f>Table1[[#This Row],[Interest Rate]]/100</f>
        <v>5.5999999999999994E-2</v>
      </c>
      <c r="G909" s="2">
        <v>5.6</v>
      </c>
      <c r="H909" s="2">
        <v>60</v>
      </c>
      <c r="I909" s="3" t="s">
        <v>24</v>
      </c>
      <c r="J909" s="3" t="s">
        <v>82</v>
      </c>
      <c r="K909" s="3" t="s">
        <v>19</v>
      </c>
      <c r="L909" s="4">
        <v>55105</v>
      </c>
      <c r="M909" s="3" t="s">
        <v>27</v>
      </c>
      <c r="N909">
        <v>0.19</v>
      </c>
      <c r="O909">
        <v>0.6</v>
      </c>
      <c r="P909" s="8">
        <f>ABS(PMT(Table1[[#This Row],[Corrected Interested Rate]]/12,Table1[[#This Row],[Term (Months)]],-Table1[[#This Row],[Loan Amount]]))</f>
        <v>694.32132485527961</v>
      </c>
      <c r="Q909" s="8">
        <f ca="1">Table1[[#This Row],[Expected Monthly Payments]]*Table1[[#This Row],[Months on Book(age Loan)]]</f>
        <v>38187.672867040375</v>
      </c>
      <c r="R909" s="4">
        <v>6621.15</v>
      </c>
      <c r="S909" s="4">
        <v>0</v>
      </c>
      <c r="T909" s="2">
        <f ca="1">DATEDIF(Table1[[#This Row],[Issue Date]],TODAY(),"m")</f>
        <v>55</v>
      </c>
      <c r="U909" s="2">
        <f>Table1[[#This Row],[Total Payments Received]]+(Table1[[#This Row],[Loan Amount]]*'What-IF Analysis'!$B$8)-Table1[[#This Row],[Loan Amount]]</f>
        <v>-20152.311172427297</v>
      </c>
    </row>
    <row r="910" spans="1:21" x14ac:dyDescent="0.3">
      <c r="A910" s="2" t="s">
        <v>1860</v>
      </c>
      <c r="B910" s="1">
        <v>44866</v>
      </c>
      <c r="C910" s="2" t="s">
        <v>1861</v>
      </c>
      <c r="D910" s="3" t="s">
        <v>63</v>
      </c>
      <c r="E910" s="4">
        <v>13677</v>
      </c>
      <c r="F910" s="9">
        <f>Table1[[#This Row],[Interest Rate]]/100</f>
        <v>0.19699999999999998</v>
      </c>
      <c r="G910" s="2">
        <v>19.7</v>
      </c>
      <c r="H910" s="2">
        <v>36</v>
      </c>
      <c r="I910" s="3" t="s">
        <v>58</v>
      </c>
      <c r="J910" s="3" t="s">
        <v>25</v>
      </c>
      <c r="K910" s="3" t="s">
        <v>30</v>
      </c>
      <c r="L910" s="4">
        <v>108484</v>
      </c>
      <c r="M910" s="3" t="s">
        <v>27</v>
      </c>
      <c r="N910">
        <v>0.38</v>
      </c>
      <c r="O910">
        <v>0.6</v>
      </c>
      <c r="P910" s="8">
        <f>ABS(PMT(Table1[[#This Row],[Corrected Interested Rate]]/12,Table1[[#This Row],[Term (Months)]],-Table1[[#This Row],[Loan Amount]]))</f>
        <v>506.19810463150992</v>
      </c>
      <c r="Q910" s="8">
        <f ca="1">Table1[[#This Row],[Expected Monthly Payments]]*Table1[[#This Row],[Months on Book(age Loan)]]</f>
        <v>17210.735557471337</v>
      </c>
      <c r="R910" s="4">
        <v>0</v>
      </c>
      <c r="S910" s="4">
        <v>0</v>
      </c>
      <c r="T910" s="2">
        <f ca="1">DATEDIF(Table1[[#This Row],[Issue Date]],TODAY(),"m")</f>
        <v>34</v>
      </c>
      <c r="U910" s="2">
        <f>Table1[[#This Row],[Total Payments Received]]+(Table1[[#This Row],[Loan Amount]]*'What-IF Analysis'!$B$8)-Table1[[#This Row],[Loan Amount]]</f>
        <v>-10098.191728401305</v>
      </c>
    </row>
    <row r="911" spans="1:21" x14ac:dyDescent="0.3">
      <c r="A911" s="2" t="s">
        <v>1862</v>
      </c>
      <c r="B911" s="1">
        <v>44481</v>
      </c>
      <c r="C911" s="2" t="s">
        <v>1863</v>
      </c>
      <c r="D911" s="3" t="s">
        <v>63</v>
      </c>
      <c r="E911" s="4">
        <v>19268</v>
      </c>
      <c r="F911" s="9">
        <f>Table1[[#This Row],[Interest Rate]]/100</f>
        <v>0.11599999999999999</v>
      </c>
      <c r="G911" s="2">
        <v>11.6</v>
      </c>
      <c r="H911" s="2">
        <v>36</v>
      </c>
      <c r="I911" s="3" t="s">
        <v>79</v>
      </c>
      <c r="J911" s="3" t="s">
        <v>18</v>
      </c>
      <c r="K911" s="3" t="s">
        <v>19</v>
      </c>
      <c r="L911" s="4">
        <v>148747</v>
      </c>
      <c r="M911" s="3" t="s">
        <v>31</v>
      </c>
      <c r="N911">
        <v>0.22</v>
      </c>
      <c r="O911">
        <v>0.52</v>
      </c>
      <c r="P911" s="8">
        <f>ABS(PMT(Table1[[#This Row],[Corrected Interested Rate]]/12,Table1[[#This Row],[Term (Months)]],-Table1[[#This Row],[Loan Amount]]))</f>
        <v>636.29845575853244</v>
      </c>
      <c r="Q911" s="8">
        <f ca="1">Table1[[#This Row],[Expected Monthly Payments]]*Table1[[#This Row],[Months on Book(age Loan)]]</f>
        <v>29906.027420651026</v>
      </c>
      <c r="R911" s="4">
        <v>2215.9299999999998</v>
      </c>
      <c r="S911" s="4">
        <v>9626.5400000000009</v>
      </c>
      <c r="T911" s="2">
        <f ca="1">DATEDIF(Table1[[#This Row],[Issue Date]],TODAY(),"m")</f>
        <v>47</v>
      </c>
      <c r="U911" s="2">
        <f>Table1[[#This Row],[Total Payments Received]]+(Table1[[#This Row],[Loan Amount]]*'What-IF Analysis'!$B$8)-Table1[[#This Row],[Loan Amount]]</f>
        <v>-12010.286145560895</v>
      </c>
    </row>
    <row r="912" spans="1:21" x14ac:dyDescent="0.3">
      <c r="A912" s="2" t="s">
        <v>1864</v>
      </c>
      <c r="B912" s="1">
        <v>44625</v>
      </c>
      <c r="C912" s="2" t="s">
        <v>1865</v>
      </c>
      <c r="D912" s="3" t="s">
        <v>38</v>
      </c>
      <c r="E912" s="4">
        <v>13330</v>
      </c>
      <c r="F912" s="9">
        <f>Table1[[#This Row],[Interest Rate]]/100</f>
        <v>0.23100000000000001</v>
      </c>
      <c r="G912" s="2">
        <v>23.1</v>
      </c>
      <c r="H912" s="2">
        <v>60</v>
      </c>
      <c r="I912" s="3" t="s">
        <v>24</v>
      </c>
      <c r="J912" s="3" t="s">
        <v>71</v>
      </c>
      <c r="K912" s="3" t="s">
        <v>26</v>
      </c>
      <c r="L912" s="4">
        <v>43026</v>
      </c>
      <c r="M912" s="3" t="s">
        <v>20</v>
      </c>
      <c r="N912">
        <v>0.2</v>
      </c>
      <c r="O912">
        <v>0.51</v>
      </c>
      <c r="P912" s="8">
        <f>ABS(PMT(Table1[[#This Row],[Corrected Interested Rate]]/12,Table1[[#This Row],[Term (Months)]],-Table1[[#This Row],[Loan Amount]]))</f>
        <v>376.54523544410131</v>
      </c>
      <c r="Q912" s="8">
        <f ca="1">Table1[[#This Row],[Expected Monthly Payments]]*Table1[[#This Row],[Months on Book(age Loan)]]</f>
        <v>15814.899888652255</v>
      </c>
      <c r="R912" s="4">
        <v>3589.27</v>
      </c>
      <c r="S912" s="4">
        <v>0</v>
      </c>
      <c r="T912" s="2">
        <f ca="1">DATEDIF(Table1[[#This Row],[Issue Date]],TODAY(),"m")</f>
        <v>42</v>
      </c>
      <c r="U912" s="2">
        <f>Table1[[#This Row],[Total Payments Received]]+(Table1[[#This Row],[Loan Amount]]*'What-IF Analysis'!$B$8)-Table1[[#This Row],[Loan Amount]]</f>
        <v>-6252.7198910279603</v>
      </c>
    </row>
    <row r="913" spans="1:21" x14ac:dyDescent="0.3">
      <c r="A913" s="2" t="s">
        <v>1866</v>
      </c>
      <c r="B913" s="1">
        <v>44482</v>
      </c>
      <c r="C913" s="2" t="s">
        <v>1867</v>
      </c>
      <c r="D913" s="3" t="s">
        <v>23</v>
      </c>
      <c r="E913" s="4">
        <v>21733</v>
      </c>
      <c r="F913" s="9">
        <f>Table1[[#This Row],[Interest Rate]]/100</f>
        <v>0.10300000000000001</v>
      </c>
      <c r="G913" s="2">
        <v>10.3</v>
      </c>
      <c r="H913" s="2">
        <v>36</v>
      </c>
      <c r="I913" s="3" t="s">
        <v>24</v>
      </c>
      <c r="J913" s="3" t="s">
        <v>25</v>
      </c>
      <c r="K913" s="3" t="s">
        <v>45</v>
      </c>
      <c r="L913" s="4">
        <v>98309</v>
      </c>
      <c r="M913" s="3" t="s">
        <v>27</v>
      </c>
      <c r="N913">
        <v>0.13</v>
      </c>
      <c r="O913">
        <v>0.55000000000000004</v>
      </c>
      <c r="P913" s="8">
        <f>ABS(PMT(Table1[[#This Row],[Corrected Interested Rate]]/12,Table1[[#This Row],[Term (Months)]],-Table1[[#This Row],[Loan Amount]]))</f>
        <v>704.32781952989671</v>
      </c>
      <c r="Q913" s="8">
        <f ca="1">Table1[[#This Row],[Expected Monthly Payments]]*Table1[[#This Row],[Months on Book(age Loan)]]</f>
        <v>33103.407517905143</v>
      </c>
      <c r="R913" s="4">
        <v>4562.7700000000004</v>
      </c>
      <c r="S913" s="4">
        <v>0</v>
      </c>
      <c r="T913" s="2">
        <f ca="1">DATEDIF(Table1[[#This Row],[Issue Date]],TODAY(),"m")</f>
        <v>47</v>
      </c>
      <c r="U913" s="2">
        <f>Table1[[#This Row],[Total Payments Received]]+(Table1[[#This Row],[Loan Amount]]*'What-IF Analysis'!$B$8)-Table1[[#This Row],[Loan Amount]]</f>
        <v>-11483.439024884519</v>
      </c>
    </row>
    <row r="914" spans="1:21" x14ac:dyDescent="0.3">
      <c r="A914" s="2" t="s">
        <v>1868</v>
      </c>
      <c r="B914" s="1">
        <v>45239</v>
      </c>
      <c r="C914" s="2" t="s">
        <v>1869</v>
      </c>
      <c r="D914" s="3" t="s">
        <v>74</v>
      </c>
      <c r="E914" s="4">
        <v>38947</v>
      </c>
      <c r="F914" s="9">
        <f>Table1[[#This Row],[Interest Rate]]/100</f>
        <v>0.19500000000000001</v>
      </c>
      <c r="G914" s="2">
        <v>19.5</v>
      </c>
      <c r="H914" s="2">
        <v>60</v>
      </c>
      <c r="I914" s="3" t="s">
        <v>17</v>
      </c>
      <c r="J914" s="3" t="s">
        <v>71</v>
      </c>
      <c r="K914" s="3" t="s">
        <v>26</v>
      </c>
      <c r="L914" s="4">
        <v>75927</v>
      </c>
      <c r="M914" s="3" t="s">
        <v>27</v>
      </c>
      <c r="N914">
        <v>0.4</v>
      </c>
      <c r="O914">
        <v>0.57999999999999996</v>
      </c>
      <c r="P914" s="8">
        <f>ABS(PMT(Table1[[#This Row],[Corrected Interested Rate]]/12,Table1[[#This Row],[Term (Months)]],-Table1[[#This Row],[Loan Amount]]))</f>
        <v>1021.0518972845982</v>
      </c>
      <c r="Q914" s="8">
        <f ca="1">Table1[[#This Row],[Expected Monthly Payments]]*Table1[[#This Row],[Months on Book(age Loan)]]</f>
        <v>22463.141740261162</v>
      </c>
      <c r="R914" s="4">
        <v>46541.66</v>
      </c>
      <c r="S914" s="4">
        <v>0</v>
      </c>
      <c r="T914" s="2">
        <f ca="1">DATEDIF(Table1[[#This Row],[Issue Date]],TODAY(),"m")</f>
        <v>22</v>
      </c>
      <c r="U914" s="2">
        <f>Table1[[#This Row],[Total Payments Received]]+(Table1[[#This Row],[Loan Amount]]*'What-IF Analysis'!$B$8)-Table1[[#This Row],[Loan Amount]]</f>
        <v>17785.772506686728</v>
      </c>
    </row>
    <row r="915" spans="1:21" x14ac:dyDescent="0.3">
      <c r="A915" s="2" t="s">
        <v>1870</v>
      </c>
      <c r="B915" s="1">
        <v>44214</v>
      </c>
      <c r="C915" s="2" t="s">
        <v>1871</v>
      </c>
      <c r="D915" s="3" t="s">
        <v>44</v>
      </c>
      <c r="E915" s="4">
        <v>28286</v>
      </c>
      <c r="F915" s="9">
        <f>Table1[[#This Row],[Interest Rate]]/100</f>
        <v>0.22600000000000001</v>
      </c>
      <c r="G915" s="2">
        <v>22.6</v>
      </c>
      <c r="H915" s="2">
        <v>60</v>
      </c>
      <c r="I915" s="3" t="s">
        <v>24</v>
      </c>
      <c r="J915" s="3" t="s">
        <v>55</v>
      </c>
      <c r="K915" s="3" t="s">
        <v>30</v>
      </c>
      <c r="L915" s="4">
        <v>105414</v>
      </c>
      <c r="M915" s="3" t="s">
        <v>27</v>
      </c>
      <c r="N915">
        <v>0.38</v>
      </c>
      <c r="O915">
        <v>0.69</v>
      </c>
      <c r="P915" s="8">
        <f>ABS(PMT(Table1[[#This Row],[Corrected Interested Rate]]/12,Table1[[#This Row],[Term (Months)]],-Table1[[#This Row],[Loan Amount]]))</f>
        <v>790.90855606343825</v>
      </c>
      <c r="Q915" s="8">
        <f ca="1">Table1[[#This Row],[Expected Monthly Payments]]*Table1[[#This Row],[Months on Book(age Loan)]]</f>
        <v>43499.970583489107</v>
      </c>
      <c r="R915" s="4">
        <v>4615.7299999999996</v>
      </c>
      <c r="S915" s="4">
        <v>0</v>
      </c>
      <c r="T915" s="2">
        <f ca="1">DATEDIF(Table1[[#This Row],[Issue Date]],TODAY(),"m")</f>
        <v>55</v>
      </c>
      <c r="U915" s="2">
        <f>Table1[[#This Row],[Total Payments Received]]+(Table1[[#This Row],[Loan Amount]]*'What-IF Analysis'!$B$8)-Table1[[#This Row],[Loan Amount]]</f>
        <v>-16268.780581966757</v>
      </c>
    </row>
    <row r="916" spans="1:21" x14ac:dyDescent="0.3">
      <c r="A916" s="2" t="s">
        <v>1872</v>
      </c>
      <c r="B916" s="1">
        <v>44965</v>
      </c>
      <c r="C916" s="2" t="s">
        <v>1873</v>
      </c>
      <c r="D916" s="3" t="s">
        <v>63</v>
      </c>
      <c r="E916" s="4">
        <v>7610</v>
      </c>
      <c r="F916" s="9">
        <f>Table1[[#This Row],[Interest Rate]]/100</f>
        <v>5.7999999999999996E-2</v>
      </c>
      <c r="G916" s="2">
        <v>5.8</v>
      </c>
      <c r="H916" s="2">
        <v>60</v>
      </c>
      <c r="I916" s="3" t="s">
        <v>17</v>
      </c>
      <c r="J916" s="3" t="s">
        <v>71</v>
      </c>
      <c r="K916" s="3" t="s">
        <v>30</v>
      </c>
      <c r="L916" s="4">
        <v>87535</v>
      </c>
      <c r="M916" s="3" t="s">
        <v>20</v>
      </c>
      <c r="N916">
        <v>0.19</v>
      </c>
      <c r="O916">
        <v>0.73</v>
      </c>
      <c r="P916" s="8">
        <f>ABS(PMT(Table1[[#This Row],[Corrected Interested Rate]]/12,Table1[[#This Row],[Term (Months)]],-Table1[[#This Row],[Loan Amount]]))</f>
        <v>146.41594877377955</v>
      </c>
      <c r="Q916" s="8">
        <f ca="1">Table1[[#This Row],[Expected Monthly Payments]]*Table1[[#This Row],[Months on Book(age Loan)]]</f>
        <v>4538.8944119871658</v>
      </c>
      <c r="R916" s="4">
        <v>8051.38</v>
      </c>
      <c r="S916" s="4">
        <v>0</v>
      </c>
      <c r="T916" s="2">
        <f ca="1">DATEDIF(Table1[[#This Row],[Issue Date]],TODAY(),"m")</f>
        <v>31</v>
      </c>
      <c r="U916" s="2">
        <f>Table1[[#This Row],[Total Payments Received]]+(Table1[[#This Row],[Loan Amount]]*'What-IF Analysis'!$B$8)-Table1[[#This Row],[Loan Amount]]</f>
        <v>2432.6595895931896</v>
      </c>
    </row>
    <row r="917" spans="1:21" x14ac:dyDescent="0.3">
      <c r="A917" s="2" t="s">
        <v>1874</v>
      </c>
      <c r="B917" s="1">
        <v>44786</v>
      </c>
      <c r="C917" s="2" t="s">
        <v>1875</v>
      </c>
      <c r="D917" s="3" t="s">
        <v>63</v>
      </c>
      <c r="E917" s="4">
        <v>7430</v>
      </c>
      <c r="F917" s="9">
        <f>Table1[[#This Row],[Interest Rate]]/100</f>
        <v>0.13</v>
      </c>
      <c r="G917" s="2">
        <v>13</v>
      </c>
      <c r="H917" s="2">
        <v>60</v>
      </c>
      <c r="I917" s="3" t="s">
        <v>17</v>
      </c>
      <c r="J917" s="3" t="s">
        <v>39</v>
      </c>
      <c r="K917" s="3" t="s">
        <v>45</v>
      </c>
      <c r="L917" s="4">
        <v>72946</v>
      </c>
      <c r="M917" s="3" t="s">
        <v>20</v>
      </c>
      <c r="N917">
        <v>0.4</v>
      </c>
      <c r="O917">
        <v>0.56000000000000005</v>
      </c>
      <c r="P917" s="8">
        <f>ABS(PMT(Table1[[#This Row],[Corrected Interested Rate]]/12,Table1[[#This Row],[Term (Months)]],-Table1[[#This Row],[Loan Amount]]))</f>
        <v>169.05533271858448</v>
      </c>
      <c r="Q917" s="8">
        <f ca="1">Table1[[#This Row],[Expected Monthly Payments]]*Table1[[#This Row],[Months on Book(age Loan)]]</f>
        <v>6255.0473105876254</v>
      </c>
      <c r="R917" s="4">
        <v>8395.9</v>
      </c>
      <c r="S917" s="4">
        <v>0</v>
      </c>
      <c r="T917" s="2">
        <f ca="1">DATEDIF(Table1[[#This Row],[Issue Date]],TODAY(),"m")</f>
        <v>37</v>
      </c>
      <c r="U917" s="2">
        <f>Table1[[#This Row],[Total Payments Received]]+(Table1[[#This Row],[Loan Amount]]*'What-IF Analysis'!$B$8)-Table1[[#This Row],[Loan Amount]]</f>
        <v>2910.0796781442041</v>
      </c>
    </row>
    <row r="918" spans="1:21" x14ac:dyDescent="0.3">
      <c r="A918" s="2" t="s">
        <v>1876</v>
      </c>
      <c r="B918" s="1">
        <v>45206</v>
      </c>
      <c r="C918" s="2" t="s">
        <v>1877</v>
      </c>
      <c r="D918" s="3" t="s">
        <v>54</v>
      </c>
      <c r="E918" s="4">
        <v>14828</v>
      </c>
      <c r="F918" s="9">
        <f>Table1[[#This Row],[Interest Rate]]/100</f>
        <v>0.20199999999999999</v>
      </c>
      <c r="G918" s="2">
        <v>20.2</v>
      </c>
      <c r="H918" s="2">
        <v>36</v>
      </c>
      <c r="I918" s="3" t="s">
        <v>17</v>
      </c>
      <c r="J918" s="3" t="s">
        <v>18</v>
      </c>
      <c r="K918" s="3" t="s">
        <v>35</v>
      </c>
      <c r="L918" s="4">
        <v>86561</v>
      </c>
      <c r="M918" s="3" t="s">
        <v>27</v>
      </c>
      <c r="N918">
        <v>0.47</v>
      </c>
      <c r="O918">
        <v>0.69</v>
      </c>
      <c r="P918" s="8">
        <f>ABS(PMT(Table1[[#This Row],[Corrected Interested Rate]]/12,Table1[[#This Row],[Term (Months)]],-Table1[[#This Row],[Loan Amount]]))</f>
        <v>552.57382890717008</v>
      </c>
      <c r="Q918" s="8">
        <f ca="1">Table1[[#This Row],[Expected Monthly Payments]]*Table1[[#This Row],[Months on Book(age Loan)]]</f>
        <v>12709.198064864911</v>
      </c>
      <c r="R918" s="4">
        <v>17823.259999999998</v>
      </c>
      <c r="S918" s="4">
        <v>0</v>
      </c>
      <c r="T918" s="2">
        <f ca="1">DATEDIF(Table1[[#This Row],[Issue Date]],TODAY(),"m")</f>
        <v>23</v>
      </c>
      <c r="U918" s="2">
        <f>Table1[[#This Row],[Total Payments Received]]+(Table1[[#This Row],[Loan Amount]]*'What-IF Analysis'!$B$8)-Table1[[#This Row],[Loan Amount]]</f>
        <v>6875.2460386974781</v>
      </c>
    </row>
    <row r="919" spans="1:21" x14ac:dyDescent="0.3">
      <c r="A919" s="2" t="s">
        <v>1878</v>
      </c>
      <c r="B919" s="1">
        <v>44390</v>
      </c>
      <c r="C919" s="2" t="s">
        <v>1879</v>
      </c>
      <c r="D919" s="3" t="s">
        <v>70</v>
      </c>
      <c r="E919" s="4">
        <v>32497</v>
      </c>
      <c r="F919" s="9">
        <f>Table1[[#This Row],[Interest Rate]]/100</f>
        <v>0.14099999999999999</v>
      </c>
      <c r="G919" s="2">
        <v>14.1</v>
      </c>
      <c r="H919" s="2">
        <v>36</v>
      </c>
      <c r="I919" s="3" t="s">
        <v>24</v>
      </c>
      <c r="J919" s="3" t="s">
        <v>55</v>
      </c>
      <c r="K919" s="3" t="s">
        <v>19</v>
      </c>
      <c r="L919" s="4">
        <v>40377</v>
      </c>
      <c r="M919" s="3" t="s">
        <v>20</v>
      </c>
      <c r="N919">
        <v>0.14000000000000001</v>
      </c>
      <c r="O919">
        <v>0.65</v>
      </c>
      <c r="P919" s="8">
        <f>ABS(PMT(Table1[[#This Row],[Corrected Interested Rate]]/12,Table1[[#This Row],[Term (Months)]],-Table1[[#This Row],[Loan Amount]]))</f>
        <v>1112.2494366979784</v>
      </c>
      <c r="Q919" s="8">
        <f ca="1">Table1[[#This Row],[Expected Monthly Payments]]*Table1[[#This Row],[Months on Book(age Loan)]]</f>
        <v>55612.471834898919</v>
      </c>
      <c r="R919" s="4">
        <v>11783.49</v>
      </c>
      <c r="S919" s="4">
        <v>0</v>
      </c>
      <c r="T919" s="2">
        <f ca="1">DATEDIF(Table1[[#This Row],[Issue Date]],TODAY(),"m")</f>
        <v>50</v>
      </c>
      <c r="U919" s="2">
        <f>Table1[[#This Row],[Total Payments Received]]+(Table1[[#This Row],[Loan Amount]]*'What-IF Analysis'!$B$8)-Table1[[#This Row],[Loan Amount]]</f>
        <v>-12210.144320235231</v>
      </c>
    </row>
    <row r="920" spans="1:21" x14ac:dyDescent="0.3">
      <c r="A920" s="2" t="s">
        <v>1880</v>
      </c>
      <c r="B920" s="1">
        <v>44698</v>
      </c>
      <c r="C920" s="2" t="s">
        <v>1881</v>
      </c>
      <c r="D920" s="3" t="s">
        <v>63</v>
      </c>
      <c r="E920" s="4">
        <v>37618</v>
      </c>
      <c r="F920" s="9">
        <f>Table1[[#This Row],[Interest Rate]]/100</f>
        <v>0.10300000000000001</v>
      </c>
      <c r="G920" s="2">
        <v>10.3</v>
      </c>
      <c r="H920" s="2">
        <v>36</v>
      </c>
      <c r="I920" s="3" t="s">
        <v>17</v>
      </c>
      <c r="J920" s="3" t="s">
        <v>55</v>
      </c>
      <c r="K920" s="3" t="s">
        <v>19</v>
      </c>
      <c r="L920" s="4">
        <v>83592</v>
      </c>
      <c r="M920" s="3" t="s">
        <v>27</v>
      </c>
      <c r="N920">
        <v>0.19</v>
      </c>
      <c r="O920">
        <v>0.57999999999999996</v>
      </c>
      <c r="P920" s="8">
        <f>ABS(PMT(Table1[[#This Row],[Corrected Interested Rate]]/12,Table1[[#This Row],[Term (Months)]],-Table1[[#This Row],[Loan Amount]]))</f>
        <v>1219.1323754233495</v>
      </c>
      <c r="Q920" s="8">
        <f ca="1">Table1[[#This Row],[Expected Monthly Payments]]*Table1[[#This Row],[Months on Book(age Loan)]]</f>
        <v>48765.295016933975</v>
      </c>
      <c r="R920" s="4">
        <v>41492.65</v>
      </c>
      <c r="S920" s="4">
        <v>0</v>
      </c>
      <c r="T920" s="2">
        <f ca="1">DATEDIF(Table1[[#This Row],[Issue Date]],TODAY(),"m")</f>
        <v>40</v>
      </c>
      <c r="U920" s="2">
        <f>Table1[[#This Row],[Total Payments Received]]+(Table1[[#This Row],[Loan Amount]]*'What-IF Analysis'!$B$8)-Table1[[#This Row],[Loan Amount]]</f>
        <v>13718.008160488389</v>
      </c>
    </row>
    <row r="921" spans="1:21" x14ac:dyDescent="0.3">
      <c r="A921" s="2" t="s">
        <v>1882</v>
      </c>
      <c r="B921" s="1">
        <v>45184</v>
      </c>
      <c r="C921" s="2" t="s">
        <v>1883</v>
      </c>
      <c r="D921" s="3" t="s">
        <v>70</v>
      </c>
      <c r="E921" s="4">
        <v>27526</v>
      </c>
      <c r="F921" s="9">
        <f>Table1[[#This Row],[Interest Rate]]/100</f>
        <v>9.4E-2</v>
      </c>
      <c r="G921" s="2">
        <v>9.4</v>
      </c>
      <c r="H921" s="2">
        <v>36</v>
      </c>
      <c r="I921" s="3" t="s">
        <v>17</v>
      </c>
      <c r="J921" s="3" t="s">
        <v>71</v>
      </c>
      <c r="K921" s="3" t="s">
        <v>30</v>
      </c>
      <c r="L921" s="4">
        <v>37347</v>
      </c>
      <c r="M921" s="3" t="s">
        <v>20</v>
      </c>
      <c r="N921">
        <v>0.4</v>
      </c>
      <c r="O921">
        <v>0.5</v>
      </c>
      <c r="P921" s="8">
        <f>ABS(PMT(Table1[[#This Row],[Corrected Interested Rate]]/12,Table1[[#This Row],[Term (Months)]],-Table1[[#This Row],[Loan Amount]]))</f>
        <v>880.45281963650018</v>
      </c>
      <c r="Q921" s="8">
        <f ca="1">Table1[[#This Row],[Expected Monthly Payments]]*Table1[[#This Row],[Months on Book(age Loan)]]</f>
        <v>21130.867671276006</v>
      </c>
      <c r="R921" s="4">
        <v>30113.439999999999</v>
      </c>
      <c r="S921" s="4">
        <v>0</v>
      </c>
      <c r="T921" s="2">
        <f ca="1">DATEDIF(Table1[[#This Row],[Issue Date]],TODAY(),"m")</f>
        <v>24</v>
      </c>
      <c r="U921" s="2">
        <f>Table1[[#This Row],[Total Payments Received]]+(Table1[[#This Row],[Loan Amount]]*'What-IF Analysis'!$B$8)-Table1[[#This Row],[Loan Amount]]</f>
        <v>9790.0631252486419</v>
      </c>
    </row>
    <row r="922" spans="1:21" x14ac:dyDescent="0.3">
      <c r="A922" s="2" t="s">
        <v>1884</v>
      </c>
      <c r="B922" s="1">
        <v>44310</v>
      </c>
      <c r="C922" s="2" t="s">
        <v>1885</v>
      </c>
      <c r="D922" s="3" t="s">
        <v>38</v>
      </c>
      <c r="E922" s="4">
        <v>31158</v>
      </c>
      <c r="F922" s="9">
        <f>Table1[[#This Row],[Interest Rate]]/100</f>
        <v>7.5999999999999998E-2</v>
      </c>
      <c r="G922" s="2">
        <v>7.6</v>
      </c>
      <c r="H922" s="2">
        <v>36</v>
      </c>
      <c r="I922" s="3" t="s">
        <v>17</v>
      </c>
      <c r="J922" s="3" t="s">
        <v>18</v>
      </c>
      <c r="K922" s="3" t="s">
        <v>26</v>
      </c>
      <c r="L922" s="4">
        <v>63776</v>
      </c>
      <c r="M922" s="3" t="s">
        <v>31</v>
      </c>
      <c r="N922">
        <v>0.21</v>
      </c>
      <c r="O922">
        <v>0.71</v>
      </c>
      <c r="P922" s="8">
        <f>ABS(PMT(Table1[[#This Row],[Corrected Interested Rate]]/12,Table1[[#This Row],[Term (Months)]],-Table1[[#This Row],[Loan Amount]]))</f>
        <v>970.63917522775841</v>
      </c>
      <c r="Q922" s="8">
        <f ca="1">Table1[[#This Row],[Expected Monthly Payments]]*Table1[[#This Row],[Months on Book(age Loan)]]</f>
        <v>50473.237111843438</v>
      </c>
      <c r="R922" s="4">
        <v>33526.01</v>
      </c>
      <c r="S922" s="4">
        <v>0</v>
      </c>
      <c r="T922" s="2">
        <f ca="1">DATEDIF(Table1[[#This Row],[Issue Date]],TODAY(),"m")</f>
        <v>52</v>
      </c>
      <c r="U922" s="2">
        <f>Table1[[#This Row],[Total Payments Received]]+(Table1[[#This Row],[Loan Amount]]*'What-IF Analysis'!$B$8)-Table1[[#This Row],[Loan Amount]]</f>
        <v>10521.004671819268</v>
      </c>
    </row>
    <row r="923" spans="1:21" x14ac:dyDescent="0.3">
      <c r="A923" s="2" t="s">
        <v>1886</v>
      </c>
      <c r="B923" s="1">
        <v>45143</v>
      </c>
      <c r="C923" s="2" t="s">
        <v>1887</v>
      </c>
      <c r="D923" s="3" t="s">
        <v>74</v>
      </c>
      <c r="E923" s="4">
        <v>26032</v>
      </c>
      <c r="F923" s="9">
        <f>Table1[[#This Row],[Interest Rate]]/100</f>
        <v>0.221</v>
      </c>
      <c r="G923" s="2">
        <v>22.1</v>
      </c>
      <c r="H923" s="2">
        <v>60</v>
      </c>
      <c r="I923" s="3" t="s">
        <v>17</v>
      </c>
      <c r="J923" s="3" t="s">
        <v>18</v>
      </c>
      <c r="K923" s="3" t="s">
        <v>26</v>
      </c>
      <c r="L923" s="4">
        <v>33783</v>
      </c>
      <c r="M923" s="3" t="s">
        <v>31</v>
      </c>
      <c r="N923">
        <v>0.35</v>
      </c>
      <c r="O923">
        <v>0.81</v>
      </c>
      <c r="P923" s="8">
        <f>ABS(PMT(Table1[[#This Row],[Corrected Interested Rate]]/12,Table1[[#This Row],[Term (Months)]],-Table1[[#This Row],[Loan Amount]]))</f>
        <v>720.45639419425686</v>
      </c>
      <c r="Q923" s="8">
        <f ca="1">Table1[[#This Row],[Expected Monthly Payments]]*Table1[[#This Row],[Months on Book(age Loan)]]</f>
        <v>18011.409854856422</v>
      </c>
      <c r="R923" s="4">
        <v>31785.07</v>
      </c>
      <c r="S923" s="4">
        <v>0</v>
      </c>
      <c r="T923" s="2">
        <f ca="1">DATEDIF(Table1[[#This Row],[Issue Date]],TODAY(),"m")</f>
        <v>25</v>
      </c>
      <c r="U923" s="2">
        <f>Table1[[#This Row],[Total Payments Received]]+(Table1[[#This Row],[Loan Amount]]*'What-IF Analysis'!$B$8)-Table1[[#This Row],[Loan Amount]]</f>
        <v>12564.763860222069</v>
      </c>
    </row>
    <row r="924" spans="1:21" x14ac:dyDescent="0.3">
      <c r="A924" s="2" t="s">
        <v>1888</v>
      </c>
      <c r="B924" s="1">
        <v>45027</v>
      </c>
      <c r="C924" s="2" t="s">
        <v>1889</v>
      </c>
      <c r="D924" s="3" t="s">
        <v>48</v>
      </c>
      <c r="E924" s="4">
        <v>38846</v>
      </c>
      <c r="F924" s="9">
        <f>Table1[[#This Row],[Interest Rate]]/100</f>
        <v>0.16500000000000001</v>
      </c>
      <c r="G924" s="2">
        <v>16.5</v>
      </c>
      <c r="H924" s="2">
        <v>36</v>
      </c>
      <c r="I924" s="3" t="s">
        <v>17</v>
      </c>
      <c r="J924" s="3" t="s">
        <v>55</v>
      </c>
      <c r="K924" s="3" t="s">
        <v>35</v>
      </c>
      <c r="L924" s="4">
        <v>85798</v>
      </c>
      <c r="M924" s="3" t="s">
        <v>20</v>
      </c>
      <c r="N924">
        <v>0.13</v>
      </c>
      <c r="O924">
        <v>0.6</v>
      </c>
      <c r="P924" s="8">
        <f>ABS(PMT(Table1[[#This Row],[Corrected Interested Rate]]/12,Table1[[#This Row],[Term (Months)]],-Table1[[#This Row],[Loan Amount]]))</f>
        <v>1375.3186445381923</v>
      </c>
      <c r="Q924" s="8">
        <f ca="1">Table1[[#This Row],[Expected Monthly Payments]]*Table1[[#This Row],[Months on Book(age Loan)]]</f>
        <v>39884.240691607578</v>
      </c>
      <c r="R924" s="4">
        <v>45255.59</v>
      </c>
      <c r="S924" s="4">
        <v>0</v>
      </c>
      <c r="T924" s="2">
        <f ca="1">DATEDIF(Table1[[#This Row],[Issue Date]],TODAY(),"m")</f>
        <v>29</v>
      </c>
      <c r="U924" s="2">
        <f>Table1[[#This Row],[Total Payments Received]]+(Table1[[#This Row],[Loan Amount]]*'What-IF Analysis'!$B$8)-Table1[[#This Row],[Loan Amount]]</f>
        <v>16574.274223040346</v>
      </c>
    </row>
    <row r="925" spans="1:21" x14ac:dyDescent="0.3">
      <c r="A925" s="2" t="s">
        <v>1890</v>
      </c>
      <c r="B925" s="1">
        <v>45121</v>
      </c>
      <c r="C925" s="2" t="s">
        <v>1891</v>
      </c>
      <c r="D925" s="3" t="s">
        <v>63</v>
      </c>
      <c r="E925" s="4">
        <v>30794</v>
      </c>
      <c r="F925" s="9">
        <f>Table1[[#This Row],[Interest Rate]]/100</f>
        <v>6.5000000000000002E-2</v>
      </c>
      <c r="G925" s="2">
        <v>6.5</v>
      </c>
      <c r="H925" s="2">
        <v>36</v>
      </c>
      <c r="I925" s="3" t="s">
        <v>24</v>
      </c>
      <c r="J925" s="3" t="s">
        <v>34</v>
      </c>
      <c r="K925" s="3" t="s">
        <v>26</v>
      </c>
      <c r="L925" s="4">
        <v>34298</v>
      </c>
      <c r="M925" s="3" t="s">
        <v>31</v>
      </c>
      <c r="N925">
        <v>0.28000000000000003</v>
      </c>
      <c r="O925">
        <v>0.56000000000000005</v>
      </c>
      <c r="P925" s="8">
        <f>ABS(PMT(Table1[[#This Row],[Corrected Interested Rate]]/12,Table1[[#This Row],[Term (Months)]],-Table1[[#This Row],[Loan Amount]]))</f>
        <v>943.80539457924237</v>
      </c>
      <c r="Q925" s="8">
        <f ca="1">Table1[[#This Row],[Expected Monthly Payments]]*Table1[[#This Row],[Months on Book(age Loan)]]</f>
        <v>24538.940259060302</v>
      </c>
      <c r="R925" s="4">
        <v>12202.69</v>
      </c>
      <c r="S925" s="4">
        <v>0</v>
      </c>
      <c r="T925" s="2">
        <f ca="1">DATEDIF(Table1[[#This Row],[Issue Date]],TODAY(),"m")</f>
        <v>26</v>
      </c>
      <c r="U925" s="2">
        <f>Table1[[#This Row],[Total Payments Received]]+(Table1[[#This Row],[Loan Amount]]*'What-IF Analysis'!$B$8)-Table1[[#This Row],[Loan Amount]]</f>
        <v>-10533.561815777568</v>
      </c>
    </row>
    <row r="926" spans="1:21" x14ac:dyDescent="0.3">
      <c r="A926" s="2" t="s">
        <v>1892</v>
      </c>
      <c r="B926" s="1">
        <v>44251</v>
      </c>
      <c r="C926" s="2" t="s">
        <v>1893</v>
      </c>
      <c r="D926" s="3" t="s">
        <v>16</v>
      </c>
      <c r="E926" s="4">
        <v>6448</v>
      </c>
      <c r="F926" s="9">
        <f>Table1[[#This Row],[Interest Rate]]/100</f>
        <v>0.127</v>
      </c>
      <c r="G926" s="2">
        <v>12.7</v>
      </c>
      <c r="H926" s="2">
        <v>36</v>
      </c>
      <c r="I926" s="3" t="s">
        <v>24</v>
      </c>
      <c r="J926" s="3" t="s">
        <v>25</v>
      </c>
      <c r="K926" s="3" t="s">
        <v>19</v>
      </c>
      <c r="L926" s="4">
        <v>100204</v>
      </c>
      <c r="M926" s="3" t="s">
        <v>31</v>
      </c>
      <c r="N926">
        <v>0.4</v>
      </c>
      <c r="O926">
        <v>0.9</v>
      </c>
      <c r="P926" s="8">
        <f>ABS(PMT(Table1[[#This Row],[Corrected Interested Rate]]/12,Table1[[#This Row],[Term (Months)]],-Table1[[#This Row],[Loan Amount]]))</f>
        <v>216.32804625797988</v>
      </c>
      <c r="Q926" s="8">
        <f ca="1">Table1[[#This Row],[Expected Monthly Payments]]*Table1[[#This Row],[Months on Book(age Loan)]]</f>
        <v>11681.714497930914</v>
      </c>
      <c r="R926" s="4">
        <v>1032.68</v>
      </c>
      <c r="S926" s="4">
        <v>0</v>
      </c>
      <c r="T926" s="2">
        <f ca="1">DATEDIF(Table1[[#This Row],[Issue Date]],TODAY(),"m")</f>
        <v>54</v>
      </c>
      <c r="U926" s="2">
        <f>Table1[[#This Row],[Total Payments Received]]+(Table1[[#This Row],[Loan Amount]]*'What-IF Analysis'!$B$8)-Table1[[#This Row],[Loan Amount]]</f>
        <v>-3728.0965054274784</v>
      </c>
    </row>
    <row r="927" spans="1:21" x14ac:dyDescent="0.3">
      <c r="A927" s="2" t="s">
        <v>1894</v>
      </c>
      <c r="B927" s="1">
        <v>44996</v>
      </c>
      <c r="C927" s="2" t="s">
        <v>1895</v>
      </c>
      <c r="D927" s="3" t="s">
        <v>70</v>
      </c>
      <c r="E927" s="4">
        <v>29861</v>
      </c>
      <c r="F927" s="9">
        <f>Table1[[#This Row],[Interest Rate]]/100</f>
        <v>0.124</v>
      </c>
      <c r="G927" s="2">
        <v>12.4</v>
      </c>
      <c r="H927" s="2">
        <v>60</v>
      </c>
      <c r="I927" s="3" t="s">
        <v>17</v>
      </c>
      <c r="J927" s="3" t="s">
        <v>25</v>
      </c>
      <c r="K927" s="3" t="s">
        <v>26</v>
      </c>
      <c r="L927" s="4">
        <v>116207</v>
      </c>
      <c r="M927" s="3" t="s">
        <v>31</v>
      </c>
      <c r="N927">
        <v>0.37</v>
      </c>
      <c r="O927">
        <v>0.62</v>
      </c>
      <c r="P927" s="8">
        <f>ABS(PMT(Table1[[#This Row],[Corrected Interested Rate]]/12,Table1[[#This Row],[Term (Months)]],-Table1[[#This Row],[Loan Amount]]))</f>
        <v>670.29310339736014</v>
      </c>
      <c r="Q927" s="8">
        <f ca="1">Table1[[#This Row],[Expected Monthly Payments]]*Table1[[#This Row],[Months on Book(age Loan)]]</f>
        <v>20108.793101920804</v>
      </c>
      <c r="R927" s="4">
        <v>33563.760000000002</v>
      </c>
      <c r="S927" s="4">
        <v>0</v>
      </c>
      <c r="T927" s="2">
        <f ca="1">DATEDIF(Table1[[#This Row],[Issue Date]],TODAY(),"m")</f>
        <v>30</v>
      </c>
      <c r="U927" s="2">
        <f>Table1[[#This Row],[Total Payments Received]]+(Table1[[#This Row],[Loan Amount]]*'What-IF Analysis'!$B$8)-Table1[[#This Row],[Loan Amount]]</f>
        <v>11516.37364321186</v>
      </c>
    </row>
    <row r="928" spans="1:21" x14ac:dyDescent="0.3">
      <c r="A928" s="2" t="s">
        <v>1896</v>
      </c>
      <c r="B928" s="1">
        <v>44974</v>
      </c>
      <c r="C928" s="2" t="s">
        <v>1897</v>
      </c>
      <c r="D928" s="3" t="s">
        <v>54</v>
      </c>
      <c r="E928" s="4">
        <v>29141</v>
      </c>
      <c r="F928" s="9">
        <f>Table1[[#This Row],[Interest Rate]]/100</f>
        <v>8.5999999999999993E-2</v>
      </c>
      <c r="G928" s="2">
        <v>8.6</v>
      </c>
      <c r="H928" s="2">
        <v>60</v>
      </c>
      <c r="I928" s="3" t="s">
        <v>79</v>
      </c>
      <c r="J928" s="3" t="s">
        <v>82</v>
      </c>
      <c r="K928" s="3" t="s">
        <v>35</v>
      </c>
      <c r="L928" s="4">
        <v>130356</v>
      </c>
      <c r="M928" s="3" t="s">
        <v>27</v>
      </c>
      <c r="N928">
        <v>0.43</v>
      </c>
      <c r="O928">
        <v>0.6</v>
      </c>
      <c r="P928" s="8">
        <f>ABS(PMT(Table1[[#This Row],[Corrected Interested Rate]]/12,Table1[[#This Row],[Term (Months)]],-Table1[[#This Row],[Loan Amount]]))</f>
        <v>599.27770918804276</v>
      </c>
      <c r="Q928" s="8">
        <f ca="1">Table1[[#This Row],[Expected Monthly Payments]]*Table1[[#This Row],[Months on Book(age Loan)]]</f>
        <v>18577.608984829327</v>
      </c>
      <c r="R928" s="4">
        <v>3346.38</v>
      </c>
      <c r="S928" s="4">
        <v>13855.54</v>
      </c>
      <c r="T928" s="2">
        <f ca="1">DATEDIF(Table1[[#This Row],[Issue Date]],TODAY(),"m")</f>
        <v>31</v>
      </c>
      <c r="U928" s="2">
        <f>Table1[[#This Row],[Total Payments Received]]+(Table1[[#This Row],[Loan Amount]]*'What-IF Analysis'!$B$8)-Table1[[#This Row],[Loan Amount]]</f>
        <v>-18169.406002584081</v>
      </c>
    </row>
    <row r="929" spans="1:21" x14ac:dyDescent="0.3">
      <c r="A929" s="2" t="s">
        <v>1898</v>
      </c>
      <c r="B929" s="1">
        <v>44358</v>
      </c>
      <c r="C929" s="2" t="s">
        <v>1899</v>
      </c>
      <c r="D929" s="3" t="s">
        <v>44</v>
      </c>
      <c r="E929" s="4">
        <v>10074</v>
      </c>
      <c r="F929" s="9">
        <f>Table1[[#This Row],[Interest Rate]]/100</f>
        <v>0.13699999999999998</v>
      </c>
      <c r="G929" s="2">
        <v>13.7</v>
      </c>
      <c r="H929" s="2">
        <v>36</v>
      </c>
      <c r="I929" s="3" t="s">
        <v>24</v>
      </c>
      <c r="J929" s="3" t="s">
        <v>18</v>
      </c>
      <c r="K929" s="3" t="s">
        <v>19</v>
      </c>
      <c r="L929" s="4">
        <v>85161</v>
      </c>
      <c r="M929" s="3" t="s">
        <v>20</v>
      </c>
      <c r="N929">
        <v>0.45</v>
      </c>
      <c r="O929">
        <v>0.89</v>
      </c>
      <c r="P929" s="8">
        <f>ABS(PMT(Table1[[#This Row],[Corrected Interested Rate]]/12,Table1[[#This Row],[Term (Months)]],-Table1[[#This Row],[Loan Amount]]))</f>
        <v>342.83941118402754</v>
      </c>
      <c r="Q929" s="8">
        <f ca="1">Table1[[#This Row],[Expected Monthly Payments]]*Table1[[#This Row],[Months on Book(age Loan)]]</f>
        <v>17484.809970385406</v>
      </c>
      <c r="R929" s="4">
        <v>4351.3500000000004</v>
      </c>
      <c r="S929" s="4">
        <v>0</v>
      </c>
      <c r="T929" s="2">
        <f ca="1">DATEDIF(Table1[[#This Row],[Issue Date]],TODAY(),"m")</f>
        <v>51</v>
      </c>
      <c r="U929" s="2">
        <f>Table1[[#This Row],[Total Payments Received]]+(Table1[[#This Row],[Loan Amount]]*'What-IF Analysis'!$B$8)-Table1[[#This Row],[Loan Amount]]</f>
        <v>-3086.6249559051512</v>
      </c>
    </row>
    <row r="930" spans="1:21" x14ac:dyDescent="0.3">
      <c r="A930" s="2" t="s">
        <v>1900</v>
      </c>
      <c r="B930" s="1">
        <v>44283</v>
      </c>
      <c r="C930" s="2" t="s">
        <v>1901</v>
      </c>
      <c r="D930" s="3" t="s">
        <v>54</v>
      </c>
      <c r="E930" s="4">
        <v>7406</v>
      </c>
      <c r="F930" s="9">
        <f>Table1[[#This Row],[Interest Rate]]/100</f>
        <v>0.11599999999999999</v>
      </c>
      <c r="G930" s="2">
        <v>11.6</v>
      </c>
      <c r="H930" s="2">
        <v>60</v>
      </c>
      <c r="I930" s="3" t="s">
        <v>17</v>
      </c>
      <c r="J930" s="3" t="s">
        <v>82</v>
      </c>
      <c r="K930" s="3" t="s">
        <v>26</v>
      </c>
      <c r="L930" s="4">
        <v>90652</v>
      </c>
      <c r="M930" s="3" t="s">
        <v>20</v>
      </c>
      <c r="N930">
        <v>0.41</v>
      </c>
      <c r="O930">
        <v>0.87</v>
      </c>
      <c r="P930" s="8">
        <f>ABS(PMT(Table1[[#This Row],[Corrected Interested Rate]]/12,Table1[[#This Row],[Term (Months)]],-Table1[[#This Row],[Loan Amount]]))</f>
        <v>163.24929628438079</v>
      </c>
      <c r="Q930" s="8">
        <f ca="1">Table1[[#This Row],[Expected Monthly Payments]]*Table1[[#This Row],[Months on Book(age Loan)]]</f>
        <v>8652.2127030721822</v>
      </c>
      <c r="R930" s="4">
        <v>8265.1</v>
      </c>
      <c r="S930" s="4">
        <v>0</v>
      </c>
      <c r="T930" s="2">
        <f ca="1">DATEDIF(Table1[[#This Row],[Issue Date]],TODAY(),"m")</f>
        <v>53</v>
      </c>
      <c r="U930" s="2">
        <f>Table1[[#This Row],[Total Payments Received]]+(Table1[[#This Row],[Loan Amount]]*'What-IF Analysis'!$B$8)-Table1[[#This Row],[Loan Amount]]</f>
        <v>2796.9996899510079</v>
      </c>
    </row>
    <row r="931" spans="1:21" x14ac:dyDescent="0.3">
      <c r="A931" s="2" t="s">
        <v>1902</v>
      </c>
      <c r="B931" s="1">
        <v>44251</v>
      </c>
      <c r="C931" s="2" t="s">
        <v>1903</v>
      </c>
      <c r="D931" s="3" t="s">
        <v>63</v>
      </c>
      <c r="E931" s="4">
        <v>32823</v>
      </c>
      <c r="F931" s="9">
        <f>Table1[[#This Row],[Interest Rate]]/100</f>
        <v>0.11800000000000001</v>
      </c>
      <c r="G931" s="2">
        <v>11.8</v>
      </c>
      <c r="H931" s="2">
        <v>36</v>
      </c>
      <c r="I931" s="3" t="s">
        <v>24</v>
      </c>
      <c r="J931" s="3" t="s">
        <v>71</v>
      </c>
      <c r="K931" s="3" t="s">
        <v>19</v>
      </c>
      <c r="L931" s="4">
        <v>64484</v>
      </c>
      <c r="M931" s="3" t="s">
        <v>20</v>
      </c>
      <c r="N931">
        <v>0.37</v>
      </c>
      <c r="O931">
        <v>0.7</v>
      </c>
      <c r="P931" s="8">
        <f>ABS(PMT(Table1[[#This Row],[Corrected Interested Rate]]/12,Table1[[#This Row],[Term (Months)]],-Table1[[#This Row],[Loan Amount]]))</f>
        <v>1087.0605675944721</v>
      </c>
      <c r="Q931" s="8">
        <f ca="1">Table1[[#This Row],[Expected Monthly Payments]]*Table1[[#This Row],[Months on Book(age Loan)]]</f>
        <v>58701.270650101491</v>
      </c>
      <c r="R931" s="4">
        <v>1788.26</v>
      </c>
      <c r="S931" s="4">
        <v>0</v>
      </c>
      <c r="T931" s="2">
        <f ca="1">DATEDIF(Table1[[#This Row],[Issue Date]],TODAY(),"m")</f>
        <v>54</v>
      </c>
      <c r="U931" s="2">
        <f>Table1[[#This Row],[Total Payments Received]]+(Table1[[#This Row],[Loan Amount]]*'What-IF Analysis'!$B$8)-Table1[[#This Row],[Loan Amount]]</f>
        <v>-22446.071147277624</v>
      </c>
    </row>
    <row r="932" spans="1:21" x14ac:dyDescent="0.3">
      <c r="A932" s="2" t="s">
        <v>1904</v>
      </c>
      <c r="B932" s="1">
        <v>45228</v>
      </c>
      <c r="C932" s="2" t="s">
        <v>1905</v>
      </c>
      <c r="D932" s="3" t="s">
        <v>23</v>
      </c>
      <c r="E932" s="4">
        <v>24291</v>
      </c>
      <c r="F932" s="9">
        <f>Table1[[#This Row],[Interest Rate]]/100</f>
        <v>0.19800000000000001</v>
      </c>
      <c r="G932" s="2">
        <v>19.8</v>
      </c>
      <c r="H932" s="2">
        <v>36</v>
      </c>
      <c r="I932" s="3" t="s">
        <v>58</v>
      </c>
      <c r="J932" s="3" t="s">
        <v>55</v>
      </c>
      <c r="K932" s="3" t="s">
        <v>30</v>
      </c>
      <c r="L932" s="4">
        <v>128614</v>
      </c>
      <c r="M932" s="3" t="s">
        <v>31</v>
      </c>
      <c r="N932">
        <v>0.11</v>
      </c>
      <c r="O932">
        <v>0.72</v>
      </c>
      <c r="P932" s="8">
        <f>ABS(PMT(Table1[[#This Row],[Corrected Interested Rate]]/12,Table1[[#This Row],[Term (Months)]],-Table1[[#This Row],[Loan Amount]]))</f>
        <v>900.26712593635909</v>
      </c>
      <c r="Q932" s="8">
        <f ca="1">Table1[[#This Row],[Expected Monthly Payments]]*Table1[[#This Row],[Months on Book(age Loan)]]</f>
        <v>19805.876770599902</v>
      </c>
      <c r="R932" s="4">
        <v>0</v>
      </c>
      <c r="S932" s="4">
        <v>0</v>
      </c>
      <c r="T932" s="2">
        <f ca="1">DATEDIF(Table1[[#This Row],[Issue Date]],TODAY(),"m")</f>
        <v>22</v>
      </c>
      <c r="U932" s="2">
        <f>Table1[[#This Row],[Total Payments Received]]+(Table1[[#This Row],[Loan Amount]]*'What-IF Analysis'!$B$8)-Table1[[#This Row],[Loan Amount]]</f>
        <v>-17934.866949959502</v>
      </c>
    </row>
    <row r="933" spans="1:21" x14ac:dyDescent="0.3">
      <c r="A933" s="2" t="s">
        <v>1906</v>
      </c>
      <c r="B933" s="1">
        <v>45029</v>
      </c>
      <c r="C933" s="2" t="s">
        <v>1907</v>
      </c>
      <c r="D933" s="3" t="s">
        <v>48</v>
      </c>
      <c r="E933" s="4">
        <v>33003</v>
      </c>
      <c r="F933" s="9">
        <f>Table1[[#This Row],[Interest Rate]]/100</f>
        <v>9.5000000000000001E-2</v>
      </c>
      <c r="G933" s="2">
        <v>9.5</v>
      </c>
      <c r="H933" s="2">
        <v>60</v>
      </c>
      <c r="I933" s="3" t="s">
        <v>17</v>
      </c>
      <c r="J933" s="3" t="s">
        <v>82</v>
      </c>
      <c r="K933" s="3" t="s">
        <v>30</v>
      </c>
      <c r="L933" s="4">
        <v>142695</v>
      </c>
      <c r="M933" s="3" t="s">
        <v>27</v>
      </c>
      <c r="N933">
        <v>0.31</v>
      </c>
      <c r="O933">
        <v>0.6</v>
      </c>
      <c r="P933" s="8">
        <f>ABS(PMT(Table1[[#This Row],[Corrected Interested Rate]]/12,Table1[[#This Row],[Term (Months)]],-Table1[[#This Row],[Loan Amount]]))</f>
        <v>693.12442880454091</v>
      </c>
      <c r="Q933" s="8">
        <f ca="1">Table1[[#This Row],[Expected Monthly Payments]]*Table1[[#This Row],[Months on Book(age Loan)]]</f>
        <v>20100.608435331687</v>
      </c>
      <c r="R933" s="4">
        <v>36138.28</v>
      </c>
      <c r="S933" s="4">
        <v>0</v>
      </c>
      <c r="T933" s="2">
        <f ca="1">DATEDIF(Table1[[#This Row],[Issue Date]],TODAY(),"m")</f>
        <v>29</v>
      </c>
      <c r="U933" s="2">
        <f>Table1[[#This Row],[Total Payments Received]]+(Table1[[#This Row],[Loan Amount]]*'What-IF Analysis'!$B$8)-Table1[[#This Row],[Loan Amount]]</f>
        <v>11771.048764171355</v>
      </c>
    </row>
    <row r="934" spans="1:21" x14ac:dyDescent="0.3">
      <c r="A934" s="2" t="s">
        <v>1908</v>
      </c>
      <c r="B934" s="1">
        <v>44509</v>
      </c>
      <c r="C934" s="2" t="s">
        <v>1909</v>
      </c>
      <c r="D934" s="3" t="s">
        <v>74</v>
      </c>
      <c r="E934" s="4">
        <v>35406</v>
      </c>
      <c r="F934" s="9">
        <f>Table1[[#This Row],[Interest Rate]]/100</f>
        <v>0.17800000000000002</v>
      </c>
      <c r="G934" s="2">
        <v>17.8</v>
      </c>
      <c r="H934" s="2">
        <v>60</v>
      </c>
      <c r="I934" s="3" t="s">
        <v>17</v>
      </c>
      <c r="J934" s="3" t="s">
        <v>82</v>
      </c>
      <c r="K934" s="3" t="s">
        <v>30</v>
      </c>
      <c r="L934" s="4">
        <v>50922</v>
      </c>
      <c r="M934" s="3" t="s">
        <v>20</v>
      </c>
      <c r="N934">
        <v>0.12</v>
      </c>
      <c r="O934">
        <v>0.54</v>
      </c>
      <c r="P934" s="8">
        <f>ABS(PMT(Table1[[#This Row],[Corrected Interested Rate]]/12,Table1[[#This Row],[Term (Months)]],-Table1[[#This Row],[Loan Amount]]))</f>
        <v>895.23197701214292</v>
      </c>
      <c r="Q934" s="8">
        <f ca="1">Table1[[#This Row],[Expected Monthly Payments]]*Table1[[#This Row],[Months on Book(age Loan)]]</f>
        <v>41180.670942558572</v>
      </c>
      <c r="R934" s="4">
        <v>41708.269999999997</v>
      </c>
      <c r="S934" s="4">
        <v>0</v>
      </c>
      <c r="T934" s="2">
        <f ca="1">DATEDIF(Table1[[#This Row],[Issue Date]],TODAY(),"m")</f>
        <v>46</v>
      </c>
      <c r="U934" s="2">
        <f>Table1[[#This Row],[Total Payments Received]]+(Table1[[#This Row],[Loan Amount]]*'What-IF Analysis'!$B$8)-Table1[[#This Row],[Loan Amount]]</f>
        <v>15566.822582015302</v>
      </c>
    </row>
    <row r="935" spans="1:21" x14ac:dyDescent="0.3">
      <c r="A935" s="2" t="s">
        <v>1910</v>
      </c>
      <c r="B935" s="1">
        <v>44955</v>
      </c>
      <c r="C935" s="2" t="s">
        <v>1911</v>
      </c>
      <c r="D935" s="3" t="s">
        <v>16</v>
      </c>
      <c r="E935" s="4">
        <v>24312</v>
      </c>
      <c r="F935" s="9">
        <f>Table1[[#This Row],[Interest Rate]]/100</f>
        <v>0.16399999999999998</v>
      </c>
      <c r="G935" s="2">
        <v>16.399999999999999</v>
      </c>
      <c r="H935" s="2">
        <v>36</v>
      </c>
      <c r="I935" s="3" t="s">
        <v>79</v>
      </c>
      <c r="J935" s="3" t="s">
        <v>82</v>
      </c>
      <c r="K935" s="3" t="s">
        <v>26</v>
      </c>
      <c r="L935" s="4">
        <v>64028</v>
      </c>
      <c r="M935" s="3" t="s">
        <v>31</v>
      </c>
      <c r="N935">
        <v>0.42</v>
      </c>
      <c r="O935">
        <v>0.76</v>
      </c>
      <c r="P935" s="8">
        <f>ABS(PMT(Table1[[#This Row],[Corrected Interested Rate]]/12,Table1[[#This Row],[Term (Months)]],-Table1[[#This Row],[Loan Amount]]))</f>
        <v>859.5466985477151</v>
      </c>
      <c r="Q935" s="8">
        <f ca="1">Table1[[#This Row],[Expected Monthly Payments]]*Table1[[#This Row],[Months on Book(age Loan)]]</f>
        <v>26645.947654979169</v>
      </c>
      <c r="R935" s="4">
        <v>9266.1200000000008</v>
      </c>
      <c r="S935" s="4">
        <v>2516.62</v>
      </c>
      <c r="T935" s="2">
        <f ca="1">DATEDIF(Table1[[#This Row],[Issue Date]],TODAY(),"m")</f>
        <v>31</v>
      </c>
      <c r="U935" s="2">
        <f>Table1[[#This Row],[Total Payments Received]]+(Table1[[#This Row],[Loan Amount]]*'What-IF Analysis'!$B$8)-Table1[[#This Row],[Loan Amount]]</f>
        <v>-8684.251960290454</v>
      </c>
    </row>
    <row r="936" spans="1:21" x14ac:dyDescent="0.3">
      <c r="A936" s="2" t="s">
        <v>1912</v>
      </c>
      <c r="B936" s="1">
        <v>44639</v>
      </c>
      <c r="C936" s="2" t="s">
        <v>1913</v>
      </c>
      <c r="D936" s="3" t="s">
        <v>23</v>
      </c>
      <c r="E936" s="4">
        <v>2382</v>
      </c>
      <c r="F936" s="9">
        <f>Table1[[#This Row],[Interest Rate]]/100</f>
        <v>0.16399999999999998</v>
      </c>
      <c r="G936" s="2">
        <v>16.399999999999999</v>
      </c>
      <c r="H936" s="2">
        <v>36</v>
      </c>
      <c r="I936" s="3" t="s">
        <v>24</v>
      </c>
      <c r="J936" s="3" t="s">
        <v>18</v>
      </c>
      <c r="K936" s="3" t="s">
        <v>35</v>
      </c>
      <c r="L936" s="4">
        <v>141461</v>
      </c>
      <c r="M936" s="3" t="s">
        <v>27</v>
      </c>
      <c r="N936">
        <v>0.23</v>
      </c>
      <c r="O936">
        <v>0.54</v>
      </c>
      <c r="P936" s="8">
        <f>ABS(PMT(Table1[[#This Row],[Corrected Interested Rate]]/12,Table1[[#This Row],[Term (Months)]],-Table1[[#This Row],[Loan Amount]]))</f>
        <v>84.21521207390002</v>
      </c>
      <c r="Q936" s="8">
        <f ca="1">Table1[[#This Row],[Expected Monthly Payments]]*Table1[[#This Row],[Months on Book(age Loan)]]</f>
        <v>3452.8236950299006</v>
      </c>
      <c r="R936" s="4">
        <v>791.85</v>
      </c>
      <c r="S936" s="4">
        <v>0</v>
      </c>
      <c r="T936" s="2">
        <f ca="1">DATEDIF(Table1[[#This Row],[Issue Date]],TODAY(),"m")</f>
        <v>41</v>
      </c>
      <c r="U936" s="2">
        <f>Table1[[#This Row],[Total Payments Received]]+(Table1[[#This Row],[Loan Amount]]*'What-IF Analysis'!$B$8)-Table1[[#This Row],[Loan Amount]]</f>
        <v>-966.86117182510134</v>
      </c>
    </row>
    <row r="937" spans="1:21" x14ac:dyDescent="0.3">
      <c r="A937" s="2" t="s">
        <v>1914</v>
      </c>
      <c r="B937" s="1">
        <v>44524</v>
      </c>
      <c r="C937" s="2" t="s">
        <v>1915</v>
      </c>
      <c r="D937" s="3" t="s">
        <v>54</v>
      </c>
      <c r="E937" s="4">
        <v>35171</v>
      </c>
      <c r="F937" s="9">
        <f>Table1[[#This Row],[Interest Rate]]/100</f>
        <v>0.183</v>
      </c>
      <c r="G937" s="2">
        <v>18.3</v>
      </c>
      <c r="H937" s="2">
        <v>60</v>
      </c>
      <c r="I937" s="3" t="s">
        <v>17</v>
      </c>
      <c r="J937" s="3" t="s">
        <v>39</v>
      </c>
      <c r="K937" s="3" t="s">
        <v>19</v>
      </c>
      <c r="L937" s="4">
        <v>50316</v>
      </c>
      <c r="M937" s="3" t="s">
        <v>27</v>
      </c>
      <c r="N937">
        <v>0.32</v>
      </c>
      <c r="O937">
        <v>0.7</v>
      </c>
      <c r="P937" s="8">
        <f>ABS(PMT(Table1[[#This Row],[Corrected Interested Rate]]/12,Table1[[#This Row],[Term (Months)]],-Table1[[#This Row],[Loan Amount]]))</f>
        <v>898.86203971600287</v>
      </c>
      <c r="Q937" s="8">
        <f ca="1">Table1[[#This Row],[Expected Monthly Payments]]*Table1[[#This Row],[Months on Book(age Loan)]]</f>
        <v>40448.791787220129</v>
      </c>
      <c r="R937" s="4">
        <v>41607.29</v>
      </c>
      <c r="S937" s="4">
        <v>0</v>
      </c>
      <c r="T937" s="2">
        <f ca="1">DATEDIF(Table1[[#This Row],[Issue Date]],TODAY(),"m")</f>
        <v>45</v>
      </c>
      <c r="U937" s="2">
        <f>Table1[[#This Row],[Total Payments Received]]+(Table1[[#This Row],[Loan Amount]]*'What-IF Analysis'!$B$8)-Table1[[#This Row],[Loan Amount]]</f>
        <v>15639.35103095691</v>
      </c>
    </row>
    <row r="938" spans="1:21" x14ac:dyDescent="0.3">
      <c r="A938" s="2" t="s">
        <v>1916</v>
      </c>
      <c r="B938" s="1">
        <v>45274</v>
      </c>
      <c r="C938" s="2" t="s">
        <v>1917</v>
      </c>
      <c r="D938" s="3" t="s">
        <v>70</v>
      </c>
      <c r="E938" s="4">
        <v>4292</v>
      </c>
      <c r="F938" s="9">
        <f>Table1[[#This Row],[Interest Rate]]/100</f>
        <v>0.16</v>
      </c>
      <c r="G938" s="2">
        <v>16</v>
      </c>
      <c r="H938" s="2">
        <v>36</v>
      </c>
      <c r="I938" s="3" t="s">
        <v>24</v>
      </c>
      <c r="J938" s="3" t="s">
        <v>34</v>
      </c>
      <c r="K938" s="3" t="s">
        <v>45</v>
      </c>
      <c r="L938" s="4">
        <v>106996</v>
      </c>
      <c r="M938" s="3" t="s">
        <v>20</v>
      </c>
      <c r="N938">
        <v>0.21</v>
      </c>
      <c r="O938">
        <v>0.92</v>
      </c>
      <c r="P938" s="8">
        <f>ABS(PMT(Table1[[#This Row],[Corrected Interested Rate]]/12,Table1[[#This Row],[Term (Months)]],-Table1[[#This Row],[Loan Amount]]))</f>
        <v>150.8939857920146</v>
      </c>
      <c r="Q938" s="8">
        <f ca="1">Table1[[#This Row],[Expected Monthly Payments]]*Table1[[#This Row],[Months on Book(age Loan)]]</f>
        <v>3168.7737016323067</v>
      </c>
      <c r="R938" s="4">
        <v>836.21</v>
      </c>
      <c r="S938" s="4">
        <v>0</v>
      </c>
      <c r="T938" s="2">
        <f ca="1">DATEDIF(Table1[[#This Row],[Issue Date]],TODAY(),"m")</f>
        <v>21</v>
      </c>
      <c r="U938" s="2">
        <f>Table1[[#This Row],[Total Payments Received]]+(Table1[[#This Row],[Loan Amount]]*'What-IF Analysis'!$B$8)-Table1[[#This Row],[Loan Amount]]</f>
        <v>-2332.7187781164293</v>
      </c>
    </row>
    <row r="939" spans="1:21" x14ac:dyDescent="0.3">
      <c r="A939" s="2" t="s">
        <v>1918</v>
      </c>
      <c r="B939" s="1">
        <v>44957</v>
      </c>
      <c r="C939" s="2" t="s">
        <v>1919</v>
      </c>
      <c r="D939" s="3" t="s">
        <v>70</v>
      </c>
      <c r="E939" s="4">
        <v>34187</v>
      </c>
      <c r="F939" s="9">
        <f>Table1[[#This Row],[Interest Rate]]/100</f>
        <v>0.22600000000000001</v>
      </c>
      <c r="G939" s="2">
        <v>22.6</v>
      </c>
      <c r="H939" s="2">
        <v>60</v>
      </c>
      <c r="I939" s="3" t="s">
        <v>17</v>
      </c>
      <c r="J939" s="3" t="s">
        <v>55</v>
      </c>
      <c r="K939" s="3" t="s">
        <v>30</v>
      </c>
      <c r="L939" s="4">
        <v>46968</v>
      </c>
      <c r="M939" s="3" t="s">
        <v>20</v>
      </c>
      <c r="N939">
        <v>0.41</v>
      </c>
      <c r="O939">
        <v>0.93</v>
      </c>
      <c r="P939" s="8">
        <f>ABS(PMT(Table1[[#This Row],[Corrected Interested Rate]]/12,Table1[[#This Row],[Term (Months)]],-Table1[[#This Row],[Loan Amount]]))</f>
        <v>955.90719105355174</v>
      </c>
      <c r="Q939" s="8">
        <f ca="1">Table1[[#This Row],[Expected Monthly Payments]]*Table1[[#This Row],[Months on Book(age Loan)]]</f>
        <v>29633.122922660103</v>
      </c>
      <c r="R939" s="4">
        <v>41913.26</v>
      </c>
      <c r="S939" s="4">
        <v>0</v>
      </c>
      <c r="T939" s="2">
        <f ca="1">DATEDIF(Table1[[#This Row],[Issue Date]],TODAY(),"m")</f>
        <v>31</v>
      </c>
      <c r="U939" s="2">
        <f>Table1[[#This Row],[Total Payments Received]]+(Table1[[#This Row],[Loan Amount]]*'What-IF Analysis'!$B$8)-Table1[[#This Row],[Loan Amount]]</f>
        <v>16671.841515035798</v>
      </c>
    </row>
    <row r="940" spans="1:21" x14ac:dyDescent="0.3">
      <c r="A940" s="2" t="s">
        <v>1920</v>
      </c>
      <c r="B940" s="1">
        <v>44775</v>
      </c>
      <c r="C940" s="2" t="s">
        <v>1921</v>
      </c>
      <c r="D940" s="3" t="s">
        <v>23</v>
      </c>
      <c r="E940" s="4">
        <v>13411</v>
      </c>
      <c r="F940" s="9">
        <f>Table1[[#This Row],[Interest Rate]]/100</f>
        <v>0.185</v>
      </c>
      <c r="G940" s="2">
        <v>18.5</v>
      </c>
      <c r="H940" s="2">
        <v>36</v>
      </c>
      <c r="I940" s="3" t="s">
        <v>79</v>
      </c>
      <c r="J940" s="3" t="s">
        <v>18</v>
      </c>
      <c r="K940" s="3" t="s">
        <v>30</v>
      </c>
      <c r="L940" s="4">
        <v>60266</v>
      </c>
      <c r="M940" s="3" t="s">
        <v>31</v>
      </c>
      <c r="N940">
        <v>0.45</v>
      </c>
      <c r="O940">
        <v>0.61</v>
      </c>
      <c r="P940" s="8">
        <f>ABS(PMT(Table1[[#This Row],[Corrected Interested Rate]]/12,Table1[[#This Row],[Term (Months)]],-Table1[[#This Row],[Loan Amount]]))</f>
        <v>488.21021258618981</v>
      </c>
      <c r="Q940" s="8">
        <f ca="1">Table1[[#This Row],[Expected Monthly Payments]]*Table1[[#This Row],[Months on Book(age Loan)]]</f>
        <v>18063.777865689022</v>
      </c>
      <c r="R940" s="4">
        <v>2332.75</v>
      </c>
      <c r="S940" s="4">
        <v>2064.9299999999998</v>
      </c>
      <c r="T940" s="2">
        <f ca="1">DATEDIF(Table1[[#This Row],[Issue Date]],TODAY(),"m")</f>
        <v>37</v>
      </c>
      <c r="U940" s="2">
        <f>Table1[[#This Row],[Total Payments Received]]+(Table1[[#This Row],[Loan Amount]]*'What-IF Analysis'!$B$8)-Table1[[#This Row],[Loan Amount]]</f>
        <v>-7569.0449308759162</v>
      </c>
    </row>
    <row r="941" spans="1:21" x14ac:dyDescent="0.3">
      <c r="A941" s="2" t="s">
        <v>1922</v>
      </c>
      <c r="B941" s="1">
        <v>45271</v>
      </c>
      <c r="C941" s="2" t="s">
        <v>1923</v>
      </c>
      <c r="D941" s="3" t="s">
        <v>70</v>
      </c>
      <c r="E941" s="4">
        <v>38285</v>
      </c>
      <c r="F941" s="9">
        <f>Table1[[#This Row],[Interest Rate]]/100</f>
        <v>0.159</v>
      </c>
      <c r="G941" s="2">
        <v>15.9</v>
      </c>
      <c r="H941" s="2">
        <v>60</v>
      </c>
      <c r="I941" s="3" t="s">
        <v>17</v>
      </c>
      <c r="J941" s="3" t="s">
        <v>18</v>
      </c>
      <c r="K941" s="3" t="s">
        <v>45</v>
      </c>
      <c r="L941" s="4">
        <v>125745</v>
      </c>
      <c r="M941" s="3" t="s">
        <v>20</v>
      </c>
      <c r="N941">
        <v>0.26</v>
      </c>
      <c r="O941">
        <v>0.78</v>
      </c>
      <c r="P941" s="8">
        <f>ABS(PMT(Table1[[#This Row],[Corrected Interested Rate]]/12,Table1[[#This Row],[Term (Months)]],-Table1[[#This Row],[Loan Amount]]))</f>
        <v>928.98383449327105</v>
      </c>
      <c r="Q941" s="8">
        <f ca="1">Table1[[#This Row],[Expected Monthly Payments]]*Table1[[#This Row],[Months on Book(age Loan)]]</f>
        <v>19508.660524358693</v>
      </c>
      <c r="R941" s="4">
        <v>44372.32</v>
      </c>
      <c r="S941" s="4">
        <v>0</v>
      </c>
      <c r="T941" s="2">
        <f ca="1">DATEDIF(Table1[[#This Row],[Issue Date]],TODAY(),"m")</f>
        <v>21</v>
      </c>
      <c r="U941" s="2">
        <f>Table1[[#This Row],[Total Payments Received]]+(Table1[[#This Row],[Loan Amount]]*'What-IF Analysis'!$B$8)-Table1[[#This Row],[Loan Amount]]</f>
        <v>16105.209499024349</v>
      </c>
    </row>
    <row r="942" spans="1:21" x14ac:dyDescent="0.3">
      <c r="A942" s="2" t="s">
        <v>1924</v>
      </c>
      <c r="B942" s="1">
        <v>45203</v>
      </c>
      <c r="C942" s="2" t="s">
        <v>1925</v>
      </c>
      <c r="D942" s="3" t="s">
        <v>54</v>
      </c>
      <c r="E942" s="4">
        <v>16422</v>
      </c>
      <c r="F942" s="9">
        <f>Table1[[#This Row],[Interest Rate]]/100</f>
        <v>0.21600000000000003</v>
      </c>
      <c r="G942" s="2">
        <v>21.6</v>
      </c>
      <c r="H942" s="2">
        <v>36</v>
      </c>
      <c r="I942" s="3" t="s">
        <v>17</v>
      </c>
      <c r="J942" s="3" t="s">
        <v>39</v>
      </c>
      <c r="K942" s="3" t="s">
        <v>45</v>
      </c>
      <c r="L942" s="4">
        <v>54000</v>
      </c>
      <c r="M942" s="3" t="s">
        <v>31</v>
      </c>
      <c r="N942">
        <v>0.45</v>
      </c>
      <c r="O942">
        <v>0.71</v>
      </c>
      <c r="P942" s="8">
        <f>ABS(PMT(Table1[[#This Row],[Corrected Interested Rate]]/12,Table1[[#This Row],[Term (Months)]],-Table1[[#This Row],[Loan Amount]]))</f>
        <v>623.77048651408234</v>
      </c>
      <c r="Q942" s="8">
        <f ca="1">Table1[[#This Row],[Expected Monthly Payments]]*Table1[[#This Row],[Months on Book(age Loan)]]</f>
        <v>14346.721189823893</v>
      </c>
      <c r="R942" s="4">
        <v>19969.150000000001</v>
      </c>
      <c r="S942" s="4">
        <v>0</v>
      </c>
      <c r="T942" s="2">
        <f ca="1">DATEDIF(Table1[[#This Row],[Issue Date]],TODAY(),"m")</f>
        <v>23</v>
      </c>
      <c r="U942" s="2">
        <f>Table1[[#This Row],[Total Payments Received]]+(Table1[[#This Row],[Loan Amount]]*'What-IF Analysis'!$B$8)-Table1[[#This Row],[Loan Amount]]</f>
        <v>7844.2319211957147</v>
      </c>
    </row>
    <row r="943" spans="1:21" x14ac:dyDescent="0.3">
      <c r="A943" s="2" t="s">
        <v>1926</v>
      </c>
      <c r="B943" s="1">
        <v>44292</v>
      </c>
      <c r="C943" s="2" t="s">
        <v>1927</v>
      </c>
      <c r="D943" s="3" t="s">
        <v>23</v>
      </c>
      <c r="E943" s="4">
        <v>33371</v>
      </c>
      <c r="F943" s="9">
        <f>Table1[[#This Row],[Interest Rate]]/100</f>
        <v>0.17100000000000001</v>
      </c>
      <c r="G943" s="2">
        <v>17.100000000000001</v>
      </c>
      <c r="H943" s="2">
        <v>36</v>
      </c>
      <c r="I943" s="3" t="s">
        <v>24</v>
      </c>
      <c r="J943" s="3" t="s">
        <v>71</v>
      </c>
      <c r="K943" s="3" t="s">
        <v>26</v>
      </c>
      <c r="L943" s="4">
        <v>44011</v>
      </c>
      <c r="M943" s="3" t="s">
        <v>27</v>
      </c>
      <c r="N943">
        <v>0.21</v>
      </c>
      <c r="O943">
        <v>0.89</v>
      </c>
      <c r="P943" s="8">
        <f>ABS(PMT(Table1[[#This Row],[Corrected Interested Rate]]/12,Table1[[#This Row],[Term (Months)]],-Table1[[#This Row],[Loan Amount]]))</f>
        <v>1191.4286546219428</v>
      </c>
      <c r="Q943" s="8">
        <f ca="1">Table1[[#This Row],[Expected Monthly Payments]]*Table1[[#This Row],[Months on Book(age Loan)]]</f>
        <v>63145.718694962969</v>
      </c>
      <c r="R943" s="4">
        <v>1803.79</v>
      </c>
      <c r="S943" s="4">
        <v>0</v>
      </c>
      <c r="T943" s="2">
        <f ca="1">DATEDIF(Table1[[#This Row],[Issue Date]],TODAY(),"m")</f>
        <v>53</v>
      </c>
      <c r="U943" s="2">
        <f>Table1[[#This Row],[Total Payments Received]]+(Table1[[#This Row],[Loan Amount]]*'What-IF Analysis'!$B$8)-Table1[[#This Row],[Loan Amount]]</f>
        <v>-22835.148083532938</v>
      </c>
    </row>
    <row r="944" spans="1:21" x14ac:dyDescent="0.3">
      <c r="A944" s="2" t="s">
        <v>1928</v>
      </c>
      <c r="B944" s="1">
        <v>45010</v>
      </c>
      <c r="C944" s="2" t="s">
        <v>1929</v>
      </c>
      <c r="D944" s="3" t="s">
        <v>54</v>
      </c>
      <c r="E944" s="4">
        <v>6693</v>
      </c>
      <c r="F944" s="9">
        <f>Table1[[#This Row],[Interest Rate]]/100</f>
        <v>0.10800000000000001</v>
      </c>
      <c r="G944" s="2">
        <v>10.8</v>
      </c>
      <c r="H944" s="2">
        <v>60</v>
      </c>
      <c r="I944" s="3" t="s">
        <v>17</v>
      </c>
      <c r="J944" s="3" t="s">
        <v>55</v>
      </c>
      <c r="K944" s="3" t="s">
        <v>19</v>
      </c>
      <c r="L944" s="4">
        <v>32866</v>
      </c>
      <c r="M944" s="3" t="s">
        <v>27</v>
      </c>
      <c r="N944">
        <v>0.31</v>
      </c>
      <c r="O944">
        <v>0.62</v>
      </c>
      <c r="P944" s="8">
        <f>ABS(PMT(Table1[[#This Row],[Corrected Interested Rate]]/12,Table1[[#This Row],[Term (Months)]],-Table1[[#This Row],[Loan Amount]]))</f>
        <v>144.85535607197403</v>
      </c>
      <c r="Q944" s="8">
        <f ca="1">Table1[[#This Row],[Expected Monthly Payments]]*Table1[[#This Row],[Months on Book(age Loan)]]</f>
        <v>4200.8053260872466</v>
      </c>
      <c r="R944" s="4">
        <v>7415.84</v>
      </c>
      <c r="S944" s="4">
        <v>0</v>
      </c>
      <c r="T944" s="2">
        <f ca="1">DATEDIF(Table1[[#This Row],[Issue Date]],TODAY(),"m")</f>
        <v>29</v>
      </c>
      <c r="U944" s="2">
        <f>Table1[[#This Row],[Total Payments Received]]+(Table1[[#This Row],[Loan Amount]]*'What-IF Analysis'!$B$8)-Table1[[#This Row],[Loan Amount]]</f>
        <v>2474.1717073780837</v>
      </c>
    </row>
    <row r="945" spans="1:21" x14ac:dyDescent="0.3">
      <c r="A945" s="2" t="s">
        <v>1930</v>
      </c>
      <c r="B945" s="1">
        <v>44687</v>
      </c>
      <c r="C945" s="2" t="s">
        <v>1931</v>
      </c>
      <c r="D945" s="3" t="s">
        <v>16</v>
      </c>
      <c r="E945" s="4">
        <v>34535</v>
      </c>
      <c r="F945" s="9">
        <f>Table1[[#This Row],[Interest Rate]]/100</f>
        <v>9.0999999999999998E-2</v>
      </c>
      <c r="G945" s="2">
        <v>9.1</v>
      </c>
      <c r="H945" s="2">
        <v>36</v>
      </c>
      <c r="I945" s="3" t="s">
        <v>17</v>
      </c>
      <c r="J945" s="3" t="s">
        <v>55</v>
      </c>
      <c r="K945" s="3" t="s">
        <v>30</v>
      </c>
      <c r="L945" s="4">
        <v>142669</v>
      </c>
      <c r="M945" s="3" t="s">
        <v>27</v>
      </c>
      <c r="N945">
        <v>0.44</v>
      </c>
      <c r="O945">
        <v>0.5</v>
      </c>
      <c r="P945" s="8">
        <f>ABS(PMT(Table1[[#This Row],[Corrected Interested Rate]]/12,Table1[[#This Row],[Term (Months)]],-Table1[[#This Row],[Loan Amount]]))</f>
        <v>1099.8117762425079</v>
      </c>
      <c r="Q945" s="8">
        <f ca="1">Table1[[#This Row],[Expected Monthly Payments]]*Table1[[#This Row],[Months on Book(age Loan)]]</f>
        <v>43992.471049700318</v>
      </c>
      <c r="R945" s="4">
        <v>37677.68</v>
      </c>
      <c r="S945" s="4">
        <v>0</v>
      </c>
      <c r="T945" s="2">
        <f ca="1">DATEDIF(Table1[[#This Row],[Issue Date]],TODAY(),"m")</f>
        <v>40</v>
      </c>
      <c r="U945" s="2">
        <f>Table1[[#This Row],[Total Payments Received]]+(Table1[[#This Row],[Loan Amount]]*'What-IF Analysis'!$B$8)-Table1[[#This Row],[Loan Amount]]</f>
        <v>12179.321343837168</v>
      </c>
    </row>
    <row r="946" spans="1:21" x14ac:dyDescent="0.3">
      <c r="A946" s="2" t="s">
        <v>1932</v>
      </c>
      <c r="B946" s="1">
        <v>44648</v>
      </c>
      <c r="C946" s="2" t="s">
        <v>1933</v>
      </c>
      <c r="D946" s="3" t="s">
        <v>48</v>
      </c>
      <c r="E946" s="4">
        <v>15818</v>
      </c>
      <c r="F946" s="9">
        <f>Table1[[#This Row],[Interest Rate]]/100</f>
        <v>0.08</v>
      </c>
      <c r="G946" s="2">
        <v>8</v>
      </c>
      <c r="H946" s="2">
        <v>36</v>
      </c>
      <c r="I946" s="3" t="s">
        <v>24</v>
      </c>
      <c r="J946" s="3" t="s">
        <v>55</v>
      </c>
      <c r="K946" s="3" t="s">
        <v>35</v>
      </c>
      <c r="L946" s="4">
        <v>35898</v>
      </c>
      <c r="M946" s="3" t="s">
        <v>27</v>
      </c>
      <c r="N946">
        <v>0.23</v>
      </c>
      <c r="O946">
        <v>0.56999999999999995</v>
      </c>
      <c r="P946" s="8">
        <f>ABS(PMT(Table1[[#This Row],[Corrected Interested Rate]]/12,Table1[[#This Row],[Term (Months)]],-Table1[[#This Row],[Loan Amount]]))</f>
        <v>495.67862886891317</v>
      </c>
      <c r="Q946" s="8">
        <f ca="1">Table1[[#This Row],[Expected Monthly Payments]]*Table1[[#This Row],[Months on Book(age Loan)]]</f>
        <v>20322.823783625441</v>
      </c>
      <c r="R946" s="4">
        <v>2467.0100000000002</v>
      </c>
      <c r="S946" s="4">
        <v>0</v>
      </c>
      <c r="T946" s="2">
        <f ca="1">DATEDIF(Table1[[#This Row],[Issue Date]],TODAY(),"m")</f>
        <v>41</v>
      </c>
      <c r="U946" s="2">
        <f>Table1[[#This Row],[Total Payments Received]]+(Table1[[#This Row],[Loan Amount]]*'What-IF Analysis'!$B$8)-Table1[[#This Row],[Loan Amount]]</f>
        <v>-9211.9544483331028</v>
      </c>
    </row>
    <row r="947" spans="1:21" x14ac:dyDescent="0.3">
      <c r="A947" s="2" t="s">
        <v>1934</v>
      </c>
      <c r="B947" s="1">
        <v>44361</v>
      </c>
      <c r="C947" s="2" t="s">
        <v>1935</v>
      </c>
      <c r="D947" s="3" t="s">
        <v>44</v>
      </c>
      <c r="E947" s="4">
        <v>32238</v>
      </c>
      <c r="F947" s="9">
        <f>Table1[[#This Row],[Interest Rate]]/100</f>
        <v>0.23</v>
      </c>
      <c r="G947" s="2">
        <v>23</v>
      </c>
      <c r="H947" s="2">
        <v>60</v>
      </c>
      <c r="I947" s="3" t="s">
        <v>24</v>
      </c>
      <c r="J947" s="3" t="s">
        <v>25</v>
      </c>
      <c r="K947" s="3" t="s">
        <v>26</v>
      </c>
      <c r="L947" s="4">
        <v>48395</v>
      </c>
      <c r="M947" s="3" t="s">
        <v>20</v>
      </c>
      <c r="N947">
        <v>0.48</v>
      </c>
      <c r="O947">
        <v>0.66</v>
      </c>
      <c r="P947" s="8">
        <f>ABS(PMT(Table1[[#This Row],[Corrected Interested Rate]]/12,Table1[[#This Row],[Term (Months)]],-Table1[[#This Row],[Loan Amount]]))</f>
        <v>908.80440699601752</v>
      </c>
      <c r="Q947" s="8">
        <f ca="1">Table1[[#This Row],[Expected Monthly Payments]]*Table1[[#This Row],[Months on Book(age Loan)]]</f>
        <v>46349.024756796891</v>
      </c>
      <c r="R947" s="4">
        <v>3609.94</v>
      </c>
      <c r="S947" s="4">
        <v>0</v>
      </c>
      <c r="T947" s="2">
        <f ca="1">DATEDIF(Table1[[#This Row],[Issue Date]],TODAY(),"m")</f>
        <v>51</v>
      </c>
      <c r="U947" s="2">
        <f>Table1[[#This Row],[Total Payments Received]]+(Table1[[#This Row],[Loan Amount]]*'What-IF Analysis'!$B$8)-Table1[[#This Row],[Loan Amount]]</f>
        <v>-20192.465859486823</v>
      </c>
    </row>
    <row r="948" spans="1:21" x14ac:dyDescent="0.3">
      <c r="A948" s="2" t="s">
        <v>1936</v>
      </c>
      <c r="B948" s="1">
        <v>44378</v>
      </c>
      <c r="C948" s="2" t="s">
        <v>1937</v>
      </c>
      <c r="D948" s="3" t="s">
        <v>16</v>
      </c>
      <c r="E948" s="4">
        <v>31874</v>
      </c>
      <c r="F948" s="9">
        <f>Table1[[#This Row],[Interest Rate]]/100</f>
        <v>0.192</v>
      </c>
      <c r="G948" s="2">
        <v>19.2</v>
      </c>
      <c r="H948" s="2">
        <v>36</v>
      </c>
      <c r="I948" s="3" t="s">
        <v>17</v>
      </c>
      <c r="J948" s="3" t="s">
        <v>55</v>
      </c>
      <c r="K948" s="3" t="s">
        <v>26</v>
      </c>
      <c r="L948" s="4">
        <v>69019</v>
      </c>
      <c r="M948" s="3" t="s">
        <v>20</v>
      </c>
      <c r="N948">
        <v>0.15</v>
      </c>
      <c r="O948">
        <v>0.64</v>
      </c>
      <c r="P948" s="8">
        <f>ABS(PMT(Table1[[#This Row],[Corrected Interested Rate]]/12,Table1[[#This Row],[Term (Months)]],-Table1[[#This Row],[Loan Amount]]))</f>
        <v>1171.5995715468875</v>
      </c>
      <c r="Q948" s="8">
        <f ca="1">Table1[[#This Row],[Expected Monthly Payments]]*Table1[[#This Row],[Months on Book(age Loan)]]</f>
        <v>58579.97857734438</v>
      </c>
      <c r="R948" s="4">
        <v>37993.81</v>
      </c>
      <c r="S948" s="4">
        <v>0</v>
      </c>
      <c r="T948" s="2">
        <f ca="1">DATEDIF(Table1[[#This Row],[Issue Date]],TODAY(),"m")</f>
        <v>50</v>
      </c>
      <c r="U948" s="2">
        <f>Table1[[#This Row],[Total Payments Received]]+(Table1[[#This Row],[Loan Amount]]*'What-IF Analysis'!$B$8)-Table1[[#This Row],[Loan Amount]]</f>
        <v>14460.157652916336</v>
      </c>
    </row>
    <row r="949" spans="1:21" x14ac:dyDescent="0.3">
      <c r="A949" s="2" t="s">
        <v>1938</v>
      </c>
      <c r="B949" s="1">
        <v>44665</v>
      </c>
      <c r="C949" s="2" t="s">
        <v>1939</v>
      </c>
      <c r="D949" s="3" t="s">
        <v>16</v>
      </c>
      <c r="E949" s="4">
        <v>27715</v>
      </c>
      <c r="F949" s="9">
        <f>Table1[[#This Row],[Interest Rate]]/100</f>
        <v>0.23699999999999999</v>
      </c>
      <c r="G949" s="2">
        <v>23.7</v>
      </c>
      <c r="H949" s="2">
        <v>36</v>
      </c>
      <c r="I949" s="3" t="s">
        <v>24</v>
      </c>
      <c r="J949" s="3" t="s">
        <v>39</v>
      </c>
      <c r="K949" s="3" t="s">
        <v>35</v>
      </c>
      <c r="L949" s="4">
        <v>133243</v>
      </c>
      <c r="M949" s="3" t="s">
        <v>31</v>
      </c>
      <c r="N949">
        <v>0.11</v>
      </c>
      <c r="O949">
        <v>0.86</v>
      </c>
      <c r="P949" s="8">
        <f>ABS(PMT(Table1[[#This Row],[Corrected Interested Rate]]/12,Table1[[#This Row],[Term (Months)]],-Table1[[#This Row],[Loan Amount]]))</f>
        <v>1082.9777294228488</v>
      </c>
      <c r="Q949" s="8">
        <f ca="1">Table1[[#This Row],[Expected Monthly Payments]]*Table1[[#This Row],[Months on Book(age Loan)]]</f>
        <v>44402.086906336801</v>
      </c>
      <c r="R949" s="4">
        <v>9020.5300000000007</v>
      </c>
      <c r="S949" s="4">
        <v>0</v>
      </c>
      <c r="T949" s="2">
        <f ca="1">DATEDIF(Table1[[#This Row],[Issue Date]],TODAY(),"m")</f>
        <v>41</v>
      </c>
      <c r="U949" s="2">
        <f>Table1[[#This Row],[Total Payments Received]]+(Table1[[#This Row],[Loan Amount]]*'What-IF Analysis'!$B$8)-Table1[[#This Row],[Loan Amount]]</f>
        <v>-11442.391967729924</v>
      </c>
    </row>
    <row r="950" spans="1:21" x14ac:dyDescent="0.3">
      <c r="A950" s="2" t="s">
        <v>1940</v>
      </c>
      <c r="B950" s="1">
        <v>45106</v>
      </c>
      <c r="C950" s="2" t="s">
        <v>1941</v>
      </c>
      <c r="D950" s="3" t="s">
        <v>70</v>
      </c>
      <c r="E950" s="4">
        <v>28605</v>
      </c>
      <c r="F950" s="9">
        <f>Table1[[#This Row],[Interest Rate]]/100</f>
        <v>0.17100000000000001</v>
      </c>
      <c r="G950" s="2">
        <v>17.100000000000001</v>
      </c>
      <c r="H950" s="2">
        <v>36</v>
      </c>
      <c r="I950" s="3" t="s">
        <v>17</v>
      </c>
      <c r="J950" s="3" t="s">
        <v>25</v>
      </c>
      <c r="K950" s="3" t="s">
        <v>35</v>
      </c>
      <c r="L950" s="4">
        <v>34006</v>
      </c>
      <c r="M950" s="3" t="s">
        <v>31</v>
      </c>
      <c r="N950">
        <v>0.46</v>
      </c>
      <c r="O950">
        <v>0.81</v>
      </c>
      <c r="P950" s="8">
        <f>ABS(PMT(Table1[[#This Row],[Corrected Interested Rate]]/12,Table1[[#This Row],[Term (Months)]],-Table1[[#This Row],[Loan Amount]]))</f>
        <v>1021.270464339117</v>
      </c>
      <c r="Q950" s="8">
        <f ca="1">Table1[[#This Row],[Expected Monthly Payments]]*Table1[[#This Row],[Months on Book(age Loan)]]</f>
        <v>26553.032072817041</v>
      </c>
      <c r="R950" s="4">
        <v>33496.46</v>
      </c>
      <c r="S950" s="4">
        <v>0</v>
      </c>
      <c r="T950" s="2">
        <f ca="1">DATEDIF(Table1[[#This Row],[Issue Date]],TODAY(),"m")</f>
        <v>26</v>
      </c>
      <c r="U950" s="2">
        <f>Table1[[#This Row],[Total Payments Received]]+(Table1[[#This Row],[Loan Amount]]*'What-IF Analysis'!$B$8)-Table1[[#This Row],[Loan Amount]]</f>
        <v>12376.420927767831</v>
      </c>
    </row>
    <row r="951" spans="1:21" x14ac:dyDescent="0.3">
      <c r="A951" s="2" t="s">
        <v>1942</v>
      </c>
      <c r="B951" s="1">
        <v>44931</v>
      </c>
      <c r="C951" s="2" t="s">
        <v>1943</v>
      </c>
      <c r="D951" s="3" t="s">
        <v>63</v>
      </c>
      <c r="E951" s="4">
        <v>35317</v>
      </c>
      <c r="F951" s="9">
        <f>Table1[[#This Row],[Interest Rate]]/100</f>
        <v>0.14499999999999999</v>
      </c>
      <c r="G951" s="2">
        <v>14.5</v>
      </c>
      <c r="H951" s="2">
        <v>60</v>
      </c>
      <c r="I951" s="3" t="s">
        <v>17</v>
      </c>
      <c r="J951" s="3" t="s">
        <v>82</v>
      </c>
      <c r="K951" s="3" t="s">
        <v>35</v>
      </c>
      <c r="L951" s="4">
        <v>64393</v>
      </c>
      <c r="M951" s="3" t="s">
        <v>31</v>
      </c>
      <c r="N951">
        <v>0.13</v>
      </c>
      <c r="O951">
        <v>0.63</v>
      </c>
      <c r="P951" s="8">
        <f>ABS(PMT(Table1[[#This Row],[Corrected Interested Rate]]/12,Table1[[#This Row],[Term (Months)]],-Table1[[#This Row],[Loan Amount]]))</f>
        <v>830.94830293266432</v>
      </c>
      <c r="Q951" s="8">
        <f ca="1">Table1[[#This Row],[Expected Monthly Payments]]*Table1[[#This Row],[Months on Book(age Loan)]]</f>
        <v>26590.345693845258</v>
      </c>
      <c r="R951" s="4">
        <v>40437.97</v>
      </c>
      <c r="S951" s="4">
        <v>0</v>
      </c>
      <c r="T951" s="2">
        <f ca="1">DATEDIF(Table1[[#This Row],[Issue Date]],TODAY(),"m")</f>
        <v>32</v>
      </c>
      <c r="U951" s="2">
        <f>Table1[[#This Row],[Total Payments Received]]+(Table1[[#This Row],[Loan Amount]]*'What-IF Analysis'!$B$8)-Table1[[#This Row],[Loan Amount]]</f>
        <v>14362.234292465531</v>
      </c>
    </row>
    <row r="952" spans="1:21" x14ac:dyDescent="0.3">
      <c r="A952" s="2" t="s">
        <v>1944</v>
      </c>
      <c r="B952" s="1">
        <v>45019</v>
      </c>
      <c r="C952" s="2" t="s">
        <v>1945</v>
      </c>
      <c r="D952" s="3" t="s">
        <v>51</v>
      </c>
      <c r="E952" s="4">
        <v>32174</v>
      </c>
      <c r="F952" s="9">
        <f>Table1[[#This Row],[Interest Rate]]/100</f>
        <v>6.2E-2</v>
      </c>
      <c r="G952" s="2">
        <v>6.2</v>
      </c>
      <c r="H952" s="2">
        <v>60</v>
      </c>
      <c r="I952" s="3" t="s">
        <v>17</v>
      </c>
      <c r="J952" s="3" t="s">
        <v>55</v>
      </c>
      <c r="K952" s="3" t="s">
        <v>45</v>
      </c>
      <c r="L952" s="4">
        <v>40956</v>
      </c>
      <c r="M952" s="3" t="s">
        <v>31</v>
      </c>
      <c r="N952">
        <v>0.5</v>
      </c>
      <c r="O952">
        <v>0.71</v>
      </c>
      <c r="P952" s="8">
        <f>ABS(PMT(Table1[[#This Row],[Corrected Interested Rate]]/12,Table1[[#This Row],[Term (Months)]],-Table1[[#This Row],[Loan Amount]]))</f>
        <v>625.01004967871256</v>
      </c>
      <c r="Q952" s="8">
        <f ca="1">Table1[[#This Row],[Expected Monthly Payments]]*Table1[[#This Row],[Months on Book(age Loan)]]</f>
        <v>18125.291440682664</v>
      </c>
      <c r="R952" s="4">
        <v>34168.79</v>
      </c>
      <c r="S952" s="4">
        <v>0</v>
      </c>
      <c r="T952" s="2">
        <f ca="1">DATEDIF(Table1[[#This Row],[Issue Date]],TODAY(),"m")</f>
        <v>29</v>
      </c>
      <c r="U952" s="2">
        <f>Table1[[#This Row],[Total Payments Received]]+(Table1[[#This Row],[Loan Amount]]*'What-IF Analysis'!$B$8)-Table1[[#This Row],[Loan Amount]]</f>
        <v>10413.637505331317</v>
      </c>
    </row>
    <row r="953" spans="1:21" x14ac:dyDescent="0.3">
      <c r="A953" s="2" t="s">
        <v>1946</v>
      </c>
      <c r="B953" s="1">
        <v>45140</v>
      </c>
      <c r="C953" s="2" t="s">
        <v>1947</v>
      </c>
      <c r="D953" s="3" t="s">
        <v>70</v>
      </c>
      <c r="E953" s="4">
        <v>10956</v>
      </c>
      <c r="F953" s="9">
        <f>Table1[[#This Row],[Interest Rate]]/100</f>
        <v>0.184</v>
      </c>
      <c r="G953" s="2">
        <v>18.399999999999999</v>
      </c>
      <c r="H953" s="2">
        <v>60</v>
      </c>
      <c r="I953" s="3" t="s">
        <v>17</v>
      </c>
      <c r="J953" s="3" t="s">
        <v>18</v>
      </c>
      <c r="K953" s="3" t="s">
        <v>30</v>
      </c>
      <c r="L953" s="4">
        <v>80042</v>
      </c>
      <c r="M953" s="3" t="s">
        <v>31</v>
      </c>
      <c r="N953">
        <v>0.48</v>
      </c>
      <c r="O953">
        <v>0.54</v>
      </c>
      <c r="P953" s="8">
        <f>ABS(PMT(Table1[[#This Row],[Corrected Interested Rate]]/12,Table1[[#This Row],[Term (Months)]],-Table1[[#This Row],[Loan Amount]]))</f>
        <v>280.59989809935672</v>
      </c>
      <c r="Q953" s="8">
        <f ca="1">Table1[[#This Row],[Expected Monthly Payments]]*Table1[[#This Row],[Months on Book(age Loan)]]</f>
        <v>7014.9974524839181</v>
      </c>
      <c r="R953" s="4">
        <v>12971.9</v>
      </c>
      <c r="S953" s="4">
        <v>0</v>
      </c>
      <c r="T953" s="2">
        <f ca="1">DATEDIF(Table1[[#This Row],[Issue Date]],TODAY(),"m")</f>
        <v>25</v>
      </c>
      <c r="U953" s="2">
        <f>Table1[[#This Row],[Total Payments Received]]+(Table1[[#This Row],[Loan Amount]]*'What-IF Analysis'!$B$8)-Table1[[#This Row],[Loan Amount]]</f>
        <v>4882.7146101948747</v>
      </c>
    </row>
    <row r="954" spans="1:21" x14ac:dyDescent="0.3">
      <c r="A954" s="2" t="s">
        <v>1948</v>
      </c>
      <c r="B954" s="1">
        <v>44203</v>
      </c>
      <c r="C954" s="2" t="s">
        <v>1949</v>
      </c>
      <c r="D954" s="3" t="s">
        <v>63</v>
      </c>
      <c r="E954" s="4">
        <v>39908</v>
      </c>
      <c r="F954" s="9">
        <f>Table1[[#This Row],[Interest Rate]]/100</f>
        <v>0.16600000000000001</v>
      </c>
      <c r="G954" s="2">
        <v>16.600000000000001</v>
      </c>
      <c r="H954" s="2">
        <v>36</v>
      </c>
      <c r="I954" s="3" t="s">
        <v>24</v>
      </c>
      <c r="J954" s="3" t="s">
        <v>71</v>
      </c>
      <c r="K954" s="3" t="s">
        <v>45</v>
      </c>
      <c r="L954" s="4">
        <v>126199</v>
      </c>
      <c r="M954" s="3" t="s">
        <v>27</v>
      </c>
      <c r="N954">
        <v>0.15</v>
      </c>
      <c r="O954">
        <v>0.9</v>
      </c>
      <c r="P954" s="8">
        <f>ABS(PMT(Table1[[#This Row],[Corrected Interested Rate]]/12,Table1[[#This Row],[Term (Months)]],-Table1[[#This Row],[Loan Amount]]))</f>
        <v>1414.8971135442489</v>
      </c>
      <c r="Q954" s="8">
        <f ca="1">Table1[[#This Row],[Expected Monthly Payments]]*Table1[[#This Row],[Months on Book(age Loan)]]</f>
        <v>79234.238358477945</v>
      </c>
      <c r="R954" s="4">
        <v>4986.33</v>
      </c>
      <c r="S954" s="4">
        <v>0</v>
      </c>
      <c r="T954" s="2">
        <f ca="1">DATEDIF(Table1[[#This Row],[Issue Date]],TODAY(),"m")</f>
        <v>56</v>
      </c>
      <c r="U954" s="2">
        <f>Table1[[#This Row],[Total Payments Received]]+(Table1[[#This Row],[Loan Amount]]*'What-IF Analysis'!$B$8)-Table1[[#This Row],[Loan Amount]]</f>
        <v>-24479.096299410638</v>
      </c>
    </row>
    <row r="955" spans="1:21" x14ac:dyDescent="0.3">
      <c r="A955" s="2" t="s">
        <v>1950</v>
      </c>
      <c r="B955" s="1">
        <v>44526</v>
      </c>
      <c r="C955" s="2" t="s">
        <v>1951</v>
      </c>
      <c r="D955" s="3" t="s">
        <v>54</v>
      </c>
      <c r="E955" s="4">
        <v>11837</v>
      </c>
      <c r="F955" s="9">
        <f>Table1[[#This Row],[Interest Rate]]/100</f>
        <v>0.248</v>
      </c>
      <c r="G955" s="2">
        <v>24.8</v>
      </c>
      <c r="H955" s="2">
        <v>36</v>
      </c>
      <c r="I955" s="3" t="s">
        <v>17</v>
      </c>
      <c r="J955" s="3" t="s">
        <v>55</v>
      </c>
      <c r="K955" s="3" t="s">
        <v>30</v>
      </c>
      <c r="L955" s="4">
        <v>36078</v>
      </c>
      <c r="M955" s="3" t="s">
        <v>27</v>
      </c>
      <c r="N955">
        <v>0.32</v>
      </c>
      <c r="O955">
        <v>0.92</v>
      </c>
      <c r="P955" s="8">
        <f>ABS(PMT(Table1[[#This Row],[Corrected Interested Rate]]/12,Table1[[#This Row],[Term (Months)]],-Table1[[#This Row],[Loan Amount]]))</f>
        <v>469.38587592563692</v>
      </c>
      <c r="Q955" s="8">
        <f ca="1">Table1[[#This Row],[Expected Monthly Payments]]*Table1[[#This Row],[Months on Book(age Loan)]]</f>
        <v>21122.364416653661</v>
      </c>
      <c r="R955" s="4">
        <v>14772.58</v>
      </c>
      <c r="S955" s="4">
        <v>0</v>
      </c>
      <c r="T955" s="2">
        <f ca="1">DATEDIF(Table1[[#This Row],[Issue Date]],TODAY(),"m")</f>
        <v>45</v>
      </c>
      <c r="U955" s="2">
        <f>Table1[[#This Row],[Total Payments Received]]+(Table1[[#This Row],[Loan Amount]]*'What-IF Analysis'!$B$8)-Table1[[#This Row],[Loan Amount]]</f>
        <v>6032.922510120181</v>
      </c>
    </row>
    <row r="956" spans="1:21" x14ac:dyDescent="0.3">
      <c r="A956" s="2" t="s">
        <v>1952</v>
      </c>
      <c r="B956" s="1">
        <v>44971</v>
      </c>
      <c r="C956" s="2" t="s">
        <v>1953</v>
      </c>
      <c r="D956" s="3" t="s">
        <v>51</v>
      </c>
      <c r="E956" s="4">
        <v>4716</v>
      </c>
      <c r="F956" s="9">
        <f>Table1[[#This Row],[Interest Rate]]/100</f>
        <v>9.8000000000000004E-2</v>
      </c>
      <c r="G956" s="2">
        <v>9.8000000000000007</v>
      </c>
      <c r="H956" s="2">
        <v>36</v>
      </c>
      <c r="I956" s="3" t="s">
        <v>24</v>
      </c>
      <c r="J956" s="3" t="s">
        <v>18</v>
      </c>
      <c r="K956" s="3" t="s">
        <v>45</v>
      </c>
      <c r="L956" s="4">
        <v>59631</v>
      </c>
      <c r="M956" s="3" t="s">
        <v>27</v>
      </c>
      <c r="N956">
        <v>0.17</v>
      </c>
      <c r="O956">
        <v>0.94</v>
      </c>
      <c r="P956" s="8">
        <f>ABS(PMT(Table1[[#This Row],[Corrected Interested Rate]]/12,Table1[[#This Row],[Term (Months)]],-Table1[[#This Row],[Loan Amount]]))</f>
        <v>151.72961227829717</v>
      </c>
      <c r="Q956" s="8">
        <f ca="1">Table1[[#This Row],[Expected Monthly Payments]]*Table1[[#This Row],[Months on Book(age Loan)]]</f>
        <v>4703.6179806272121</v>
      </c>
      <c r="R956" s="4">
        <v>1357.66</v>
      </c>
      <c r="S956" s="4">
        <v>0</v>
      </c>
      <c r="T956" s="2">
        <f ca="1">DATEDIF(Table1[[#This Row],[Issue Date]],TODAY(),"m")</f>
        <v>31</v>
      </c>
      <c r="U956" s="2">
        <f>Table1[[#This Row],[Total Payments Received]]+(Table1[[#This Row],[Loan Amount]]*'What-IF Analysis'!$B$8)-Table1[[#This Row],[Loan Amount]]</f>
        <v>-2124.3223200365983</v>
      </c>
    </row>
    <row r="957" spans="1:21" x14ac:dyDescent="0.3">
      <c r="A957" s="2" t="s">
        <v>1954</v>
      </c>
      <c r="B957" s="1">
        <v>44347</v>
      </c>
      <c r="C957" s="2" t="s">
        <v>1955</v>
      </c>
      <c r="D957" s="3" t="s">
        <v>70</v>
      </c>
      <c r="E957" s="4">
        <v>5481</v>
      </c>
      <c r="F957" s="9">
        <f>Table1[[#This Row],[Interest Rate]]/100</f>
        <v>0.156</v>
      </c>
      <c r="G957" s="2">
        <v>15.6</v>
      </c>
      <c r="H957" s="2">
        <v>36</v>
      </c>
      <c r="I957" s="3" t="s">
        <v>17</v>
      </c>
      <c r="J957" s="3" t="s">
        <v>34</v>
      </c>
      <c r="K957" s="3" t="s">
        <v>19</v>
      </c>
      <c r="L957" s="4">
        <v>125676</v>
      </c>
      <c r="M957" s="3" t="s">
        <v>31</v>
      </c>
      <c r="N957">
        <v>0.27</v>
      </c>
      <c r="O957">
        <v>0.89</v>
      </c>
      <c r="P957" s="8">
        <f>ABS(PMT(Table1[[#This Row],[Corrected Interested Rate]]/12,Table1[[#This Row],[Term (Months)]],-Table1[[#This Row],[Loan Amount]]))</f>
        <v>191.61505584676328</v>
      </c>
      <c r="Q957" s="8">
        <f ca="1">Table1[[#This Row],[Expected Monthly Payments]]*Table1[[#This Row],[Months on Book(age Loan)]]</f>
        <v>9772.3678481849274</v>
      </c>
      <c r="R957" s="4">
        <v>6336.04</v>
      </c>
      <c r="S957" s="4">
        <v>0</v>
      </c>
      <c r="T957" s="2">
        <f ca="1">DATEDIF(Table1[[#This Row],[Issue Date]],TODAY(),"m")</f>
        <v>51</v>
      </c>
      <c r="U957" s="2">
        <f>Table1[[#This Row],[Total Payments Received]]+(Table1[[#This Row],[Loan Amount]]*'What-IF Analysis'!$B$8)-Table1[[#This Row],[Loan Amount]]</f>
        <v>2289.2323036215867</v>
      </c>
    </row>
    <row r="958" spans="1:21" x14ac:dyDescent="0.3">
      <c r="A958" s="2" t="s">
        <v>1956</v>
      </c>
      <c r="B958" s="1">
        <v>44343</v>
      </c>
      <c r="C958" s="2" t="s">
        <v>1957</v>
      </c>
      <c r="D958" s="3" t="s">
        <v>51</v>
      </c>
      <c r="E958" s="4">
        <v>25282</v>
      </c>
      <c r="F958" s="9">
        <f>Table1[[#This Row],[Interest Rate]]/100</f>
        <v>0.18</v>
      </c>
      <c r="G958" s="2">
        <v>18</v>
      </c>
      <c r="H958" s="2">
        <v>60</v>
      </c>
      <c r="I958" s="3" t="s">
        <v>58</v>
      </c>
      <c r="J958" s="3" t="s">
        <v>55</v>
      </c>
      <c r="K958" s="3" t="s">
        <v>30</v>
      </c>
      <c r="L958" s="4">
        <v>92901</v>
      </c>
      <c r="M958" s="3" t="s">
        <v>27</v>
      </c>
      <c r="N958">
        <v>0.12</v>
      </c>
      <c r="O958">
        <v>0.57999999999999996</v>
      </c>
      <c r="P958" s="8">
        <f>ABS(PMT(Table1[[#This Row],[Corrected Interested Rate]]/12,Table1[[#This Row],[Term (Months)]],-Table1[[#This Row],[Loan Amount]]))</f>
        <v>641.9966322121719</v>
      </c>
      <c r="Q958" s="8">
        <f ca="1">Table1[[#This Row],[Expected Monthly Payments]]*Table1[[#This Row],[Months on Book(age Loan)]]</f>
        <v>32741.828242820768</v>
      </c>
      <c r="R958" s="4">
        <v>0</v>
      </c>
      <c r="S958" s="4">
        <v>0</v>
      </c>
      <c r="T958" s="2">
        <f ca="1">DATEDIF(Table1[[#This Row],[Issue Date]],TODAY(),"m")</f>
        <v>51</v>
      </c>
      <c r="U958" s="2">
        <f>Table1[[#This Row],[Total Payments Received]]+(Table1[[#This Row],[Loan Amount]]*'What-IF Analysis'!$B$8)-Table1[[#This Row],[Loan Amount]]</f>
        <v>-18666.555770815372</v>
      </c>
    </row>
    <row r="959" spans="1:21" x14ac:dyDescent="0.3">
      <c r="A959" s="2" t="s">
        <v>1958</v>
      </c>
      <c r="B959" s="1">
        <v>45111</v>
      </c>
      <c r="C959" s="2" t="s">
        <v>1959</v>
      </c>
      <c r="D959" s="3" t="s">
        <v>51</v>
      </c>
      <c r="E959" s="4">
        <v>7548</v>
      </c>
      <c r="F959" s="9">
        <f>Table1[[#This Row],[Interest Rate]]/100</f>
        <v>0.17899999999999999</v>
      </c>
      <c r="G959" s="2">
        <v>17.899999999999999</v>
      </c>
      <c r="H959" s="2">
        <v>36</v>
      </c>
      <c r="I959" s="3" t="s">
        <v>24</v>
      </c>
      <c r="J959" s="3" t="s">
        <v>18</v>
      </c>
      <c r="K959" s="3" t="s">
        <v>26</v>
      </c>
      <c r="L959" s="4">
        <v>137227</v>
      </c>
      <c r="M959" s="3" t="s">
        <v>27</v>
      </c>
      <c r="N959">
        <v>0.19</v>
      </c>
      <c r="O959">
        <v>0.52</v>
      </c>
      <c r="P959" s="8">
        <f>ABS(PMT(Table1[[#This Row],[Corrected Interested Rate]]/12,Table1[[#This Row],[Term (Months)]],-Table1[[#This Row],[Loan Amount]]))</f>
        <v>272.49978607689894</v>
      </c>
      <c r="Q959" s="8">
        <f ca="1">Table1[[#This Row],[Expected Monthly Payments]]*Table1[[#This Row],[Months on Book(age Loan)]]</f>
        <v>7084.9944379993722</v>
      </c>
      <c r="R959" s="4">
        <v>2381.79</v>
      </c>
      <c r="S959" s="4">
        <v>0</v>
      </c>
      <c r="T959" s="2">
        <f ca="1">DATEDIF(Table1[[#This Row],[Issue Date]],TODAY(),"m")</f>
        <v>26</v>
      </c>
      <c r="U959" s="2">
        <f>Table1[[#This Row],[Total Payments Received]]+(Table1[[#This Row],[Loan Amount]]*'What-IF Analysis'!$B$8)-Table1[[#This Row],[Loan Amount]]</f>
        <v>-3191.1537132392377</v>
      </c>
    </row>
    <row r="960" spans="1:21" x14ac:dyDescent="0.3">
      <c r="A960" s="2" t="s">
        <v>1960</v>
      </c>
      <c r="B960" s="1">
        <v>44896</v>
      </c>
      <c r="C960" s="2" t="s">
        <v>1961</v>
      </c>
      <c r="D960" s="3" t="s">
        <v>38</v>
      </c>
      <c r="E960" s="4">
        <v>38605</v>
      </c>
      <c r="F960" s="9">
        <f>Table1[[#This Row],[Interest Rate]]/100</f>
        <v>0.16200000000000001</v>
      </c>
      <c r="G960" s="2">
        <v>16.2</v>
      </c>
      <c r="H960" s="2">
        <v>36</v>
      </c>
      <c r="I960" s="3" t="s">
        <v>24</v>
      </c>
      <c r="J960" s="3" t="s">
        <v>18</v>
      </c>
      <c r="K960" s="3" t="s">
        <v>30</v>
      </c>
      <c r="L960" s="4">
        <v>99497</v>
      </c>
      <c r="M960" s="3" t="s">
        <v>27</v>
      </c>
      <c r="N960">
        <v>0.25</v>
      </c>
      <c r="O960">
        <v>0.76</v>
      </c>
      <c r="P960" s="8">
        <f>ABS(PMT(Table1[[#This Row],[Corrected Interested Rate]]/12,Table1[[#This Row],[Term (Months)]],-Table1[[#This Row],[Loan Amount]]))</f>
        <v>1361.0522149128308</v>
      </c>
      <c r="Q960" s="8">
        <f ca="1">Table1[[#This Row],[Expected Monthly Payments]]*Table1[[#This Row],[Months on Book(age Loan)]]</f>
        <v>44914.723092123415</v>
      </c>
      <c r="R960" s="4">
        <v>7107.9</v>
      </c>
      <c r="S960" s="4">
        <v>0</v>
      </c>
      <c r="T960" s="2">
        <f ca="1">DATEDIF(Table1[[#This Row],[Issue Date]],TODAY(),"m")</f>
        <v>33</v>
      </c>
      <c r="U960" s="2">
        <f>Table1[[#This Row],[Total Payments Received]]+(Table1[[#This Row],[Loan Amount]]*'What-IF Analysis'!$B$8)-Table1[[#This Row],[Loan Amount]]</f>
        <v>-21395.477325066346</v>
      </c>
    </row>
    <row r="961" spans="1:21" x14ac:dyDescent="0.3">
      <c r="A961" s="2" t="s">
        <v>1962</v>
      </c>
      <c r="B961" s="1">
        <v>44278</v>
      </c>
      <c r="C961" s="2" t="s">
        <v>1963</v>
      </c>
      <c r="D961" s="3" t="s">
        <v>48</v>
      </c>
      <c r="E961" s="4">
        <v>8758</v>
      </c>
      <c r="F961" s="9">
        <f>Table1[[#This Row],[Interest Rate]]/100</f>
        <v>0.20499999999999999</v>
      </c>
      <c r="G961" s="2">
        <v>20.5</v>
      </c>
      <c r="H961" s="2">
        <v>36</v>
      </c>
      <c r="I961" s="3" t="s">
        <v>17</v>
      </c>
      <c r="J961" s="3" t="s">
        <v>55</v>
      </c>
      <c r="K961" s="3" t="s">
        <v>30</v>
      </c>
      <c r="L961" s="4">
        <v>124813</v>
      </c>
      <c r="M961" s="3" t="s">
        <v>27</v>
      </c>
      <c r="N961">
        <v>0.28000000000000003</v>
      </c>
      <c r="O961">
        <v>0.91</v>
      </c>
      <c r="P961" s="8">
        <f>ABS(PMT(Table1[[#This Row],[Corrected Interested Rate]]/12,Table1[[#This Row],[Term (Months)]],-Table1[[#This Row],[Loan Amount]]))</f>
        <v>327.71416943831343</v>
      </c>
      <c r="Q961" s="8">
        <f ca="1">Table1[[#This Row],[Expected Monthly Payments]]*Table1[[#This Row],[Months on Book(age Loan)]]</f>
        <v>17368.850980230611</v>
      </c>
      <c r="R961" s="4">
        <v>10553.39</v>
      </c>
      <c r="S961" s="4">
        <v>0</v>
      </c>
      <c r="T961" s="2">
        <f ca="1">DATEDIF(Table1[[#This Row],[Issue Date]],TODAY(),"m")</f>
        <v>53</v>
      </c>
      <c r="U961" s="2">
        <f>Table1[[#This Row],[Total Payments Received]]+(Table1[[#This Row],[Loan Amount]]*'What-IF Analysis'!$B$8)-Table1[[#This Row],[Loan Amount]]</f>
        <v>4087.0623581678265</v>
      </c>
    </row>
    <row r="962" spans="1:21" x14ac:dyDescent="0.3">
      <c r="A962" s="2" t="s">
        <v>1964</v>
      </c>
      <c r="B962" s="1">
        <v>44710</v>
      </c>
      <c r="C962" s="2" t="s">
        <v>1965</v>
      </c>
      <c r="D962" s="3" t="s">
        <v>38</v>
      </c>
      <c r="E962" s="4">
        <v>24177</v>
      </c>
      <c r="F962" s="9">
        <f>Table1[[#This Row],[Interest Rate]]/100</f>
        <v>9.0999999999999998E-2</v>
      </c>
      <c r="G962" s="2">
        <v>9.1</v>
      </c>
      <c r="H962" s="2">
        <v>60</v>
      </c>
      <c r="I962" s="3" t="s">
        <v>17</v>
      </c>
      <c r="J962" s="3" t="s">
        <v>39</v>
      </c>
      <c r="K962" s="3" t="s">
        <v>30</v>
      </c>
      <c r="L962" s="4">
        <v>147192</v>
      </c>
      <c r="M962" s="3" t="s">
        <v>20</v>
      </c>
      <c r="N962">
        <v>0.49</v>
      </c>
      <c r="O962">
        <v>0.57999999999999996</v>
      </c>
      <c r="P962" s="8">
        <f>ABS(PMT(Table1[[#This Row],[Corrected Interested Rate]]/12,Table1[[#This Row],[Term (Months)]],-Table1[[#This Row],[Loan Amount]]))</f>
        <v>503.04895370892069</v>
      </c>
      <c r="Q962" s="8">
        <f ca="1">Table1[[#This Row],[Expected Monthly Payments]]*Table1[[#This Row],[Months on Book(age Loan)]]</f>
        <v>19618.909194647906</v>
      </c>
      <c r="R962" s="4">
        <v>26377.11</v>
      </c>
      <c r="S962" s="4">
        <v>0</v>
      </c>
      <c r="T962" s="2">
        <f ca="1">DATEDIF(Table1[[#This Row],[Issue Date]],TODAY(),"m")</f>
        <v>39</v>
      </c>
      <c r="U962" s="2">
        <f>Table1[[#This Row],[Total Payments Received]]+(Table1[[#This Row],[Loan Amount]]*'What-IF Analysis'!$B$8)-Table1[[#This Row],[Loan Amount]]</f>
        <v>8526.4131061228072</v>
      </c>
    </row>
    <row r="963" spans="1:21" x14ac:dyDescent="0.3">
      <c r="A963" s="2" t="s">
        <v>1966</v>
      </c>
      <c r="B963" s="1">
        <v>45011</v>
      </c>
      <c r="C963" s="2" t="s">
        <v>1967</v>
      </c>
      <c r="D963" s="3" t="s">
        <v>63</v>
      </c>
      <c r="E963" s="4">
        <v>25022</v>
      </c>
      <c r="F963" s="9">
        <f>Table1[[#This Row],[Interest Rate]]/100</f>
        <v>0.19500000000000001</v>
      </c>
      <c r="G963" s="2">
        <v>19.5</v>
      </c>
      <c r="H963" s="2">
        <v>36</v>
      </c>
      <c r="I963" s="3" t="s">
        <v>17</v>
      </c>
      <c r="J963" s="3" t="s">
        <v>55</v>
      </c>
      <c r="K963" s="3" t="s">
        <v>19</v>
      </c>
      <c r="L963" s="4">
        <v>71574</v>
      </c>
      <c r="M963" s="3" t="s">
        <v>31</v>
      </c>
      <c r="N963">
        <v>0.42</v>
      </c>
      <c r="O963">
        <v>0.5</v>
      </c>
      <c r="P963" s="8">
        <f>ABS(PMT(Table1[[#This Row],[Corrected Interested Rate]]/12,Table1[[#This Row],[Term (Months)]],-Table1[[#This Row],[Loan Amount]]))</f>
        <v>923.54476633485922</v>
      </c>
      <c r="Q963" s="8">
        <f ca="1">Table1[[#This Row],[Expected Monthly Payments]]*Table1[[#This Row],[Months on Book(age Loan)]]</f>
        <v>26782.798223710917</v>
      </c>
      <c r="R963" s="4">
        <v>29901.29</v>
      </c>
      <c r="S963" s="4">
        <v>0</v>
      </c>
      <c r="T963" s="2">
        <f ca="1">DATEDIF(Table1[[#This Row],[Issue Date]],TODAY(),"m")</f>
        <v>29</v>
      </c>
      <c r="U963" s="2">
        <f>Table1[[#This Row],[Total Payments Received]]+(Table1[[#This Row],[Loan Amount]]*'What-IF Analysis'!$B$8)-Table1[[#This Row],[Loan Amount]]</f>
        <v>11426.701023758316</v>
      </c>
    </row>
    <row r="964" spans="1:21" x14ac:dyDescent="0.3">
      <c r="A964" s="2" t="s">
        <v>1968</v>
      </c>
      <c r="B964" s="1">
        <v>44905</v>
      </c>
      <c r="C964" s="2" t="s">
        <v>1969</v>
      </c>
      <c r="D964" s="3" t="s">
        <v>74</v>
      </c>
      <c r="E964" s="4">
        <v>6542</v>
      </c>
      <c r="F964" s="9">
        <f>Table1[[#This Row],[Interest Rate]]/100</f>
        <v>0.17399999999999999</v>
      </c>
      <c r="G964" s="2">
        <v>17.399999999999999</v>
      </c>
      <c r="H964" s="2">
        <v>36</v>
      </c>
      <c r="I964" s="3" t="s">
        <v>79</v>
      </c>
      <c r="J964" s="3" t="s">
        <v>55</v>
      </c>
      <c r="K964" s="3" t="s">
        <v>45</v>
      </c>
      <c r="L964" s="4">
        <v>148494</v>
      </c>
      <c r="M964" s="3" t="s">
        <v>31</v>
      </c>
      <c r="N964">
        <v>0.39</v>
      </c>
      <c r="O964">
        <v>0.86</v>
      </c>
      <c r="P964" s="8">
        <f>ABS(PMT(Table1[[#This Row],[Corrected Interested Rate]]/12,Table1[[#This Row],[Term (Months)]],-Table1[[#This Row],[Loan Amount]]))</f>
        <v>234.54456151065995</v>
      </c>
      <c r="Q964" s="8">
        <f ca="1">Table1[[#This Row],[Expected Monthly Payments]]*Table1[[#This Row],[Months on Book(age Loan)]]</f>
        <v>7739.9705298517783</v>
      </c>
      <c r="R964" s="4">
        <v>723.02</v>
      </c>
      <c r="S964" s="4">
        <v>1622.45</v>
      </c>
      <c r="T964" s="2">
        <f ca="1">DATEDIF(Table1[[#This Row],[Issue Date]],TODAY(),"m")</f>
        <v>33</v>
      </c>
      <c r="U964" s="2">
        <f>Table1[[#This Row],[Total Payments Received]]+(Table1[[#This Row],[Loan Amount]]*'What-IF Analysis'!$B$8)-Table1[[#This Row],[Loan Amount]]</f>
        <v>-4107.1598850041191</v>
      </c>
    </row>
    <row r="965" spans="1:21" x14ac:dyDescent="0.3">
      <c r="A965" s="2" t="s">
        <v>1970</v>
      </c>
      <c r="B965" s="1">
        <v>44942</v>
      </c>
      <c r="C965" s="2" t="s">
        <v>1971</v>
      </c>
      <c r="D965" s="3" t="s">
        <v>23</v>
      </c>
      <c r="E965" s="4">
        <v>26476</v>
      </c>
      <c r="F965" s="9">
        <f>Table1[[#This Row],[Interest Rate]]/100</f>
        <v>0.22899999999999998</v>
      </c>
      <c r="G965" s="2">
        <v>22.9</v>
      </c>
      <c r="H965" s="2">
        <v>36</v>
      </c>
      <c r="I965" s="3" t="s">
        <v>17</v>
      </c>
      <c r="J965" s="3" t="s">
        <v>25</v>
      </c>
      <c r="K965" s="3" t="s">
        <v>26</v>
      </c>
      <c r="L965" s="4">
        <v>61417</v>
      </c>
      <c r="M965" s="3" t="s">
        <v>20</v>
      </c>
      <c r="N965">
        <v>0.31</v>
      </c>
      <c r="O965">
        <v>0.53</v>
      </c>
      <c r="P965" s="8">
        <f>ABS(PMT(Table1[[#This Row],[Corrected Interested Rate]]/12,Table1[[#This Row],[Term (Months)]],-Table1[[#This Row],[Loan Amount]]))</f>
        <v>1023.499162111901</v>
      </c>
      <c r="Q965" s="8">
        <f ca="1">Table1[[#This Row],[Expected Monthly Payments]]*Table1[[#This Row],[Months on Book(age Loan)]]</f>
        <v>32751.973187580832</v>
      </c>
      <c r="R965" s="4">
        <v>32539</v>
      </c>
      <c r="S965" s="4">
        <v>0</v>
      </c>
      <c r="T965" s="2">
        <f ca="1">DATEDIF(Table1[[#This Row],[Issue Date]],TODAY(),"m")</f>
        <v>32</v>
      </c>
      <c r="U965" s="2">
        <f>Table1[[#This Row],[Total Payments Received]]+(Table1[[#This Row],[Loan Amount]]*'What-IF Analysis'!$B$8)-Table1[[#This Row],[Loan Amount]]</f>
        <v>12990.873641796228</v>
      </c>
    </row>
    <row r="966" spans="1:21" x14ac:dyDescent="0.3">
      <c r="A966" s="2" t="s">
        <v>1972</v>
      </c>
      <c r="B966" s="1">
        <v>45219</v>
      </c>
      <c r="C966" s="2" t="s">
        <v>1973</v>
      </c>
      <c r="D966" s="3" t="s">
        <v>44</v>
      </c>
      <c r="E966" s="4">
        <v>31784</v>
      </c>
      <c r="F966" s="9">
        <f>Table1[[#This Row],[Interest Rate]]/100</f>
        <v>0.21899999999999997</v>
      </c>
      <c r="G966" s="2">
        <v>21.9</v>
      </c>
      <c r="H966" s="2">
        <v>36</v>
      </c>
      <c r="I966" s="3" t="s">
        <v>24</v>
      </c>
      <c r="J966" s="3" t="s">
        <v>55</v>
      </c>
      <c r="K966" s="3" t="s">
        <v>45</v>
      </c>
      <c r="L966" s="4">
        <v>118020</v>
      </c>
      <c r="M966" s="3" t="s">
        <v>27</v>
      </c>
      <c r="N966">
        <v>0.44</v>
      </c>
      <c r="O966">
        <v>0.69</v>
      </c>
      <c r="P966" s="8">
        <f>ABS(PMT(Table1[[#This Row],[Corrected Interested Rate]]/12,Table1[[#This Row],[Term (Months)]],-Table1[[#This Row],[Loan Amount]]))</f>
        <v>1212.2016980660185</v>
      </c>
      <c r="Q966" s="8">
        <f ca="1">Table1[[#This Row],[Expected Monthly Payments]]*Table1[[#This Row],[Months on Book(age Loan)]]</f>
        <v>26668.437357452407</v>
      </c>
      <c r="R966" s="4">
        <v>2122.0300000000002</v>
      </c>
      <c r="S966" s="4">
        <v>0</v>
      </c>
      <c r="T966" s="2">
        <f ca="1">DATEDIF(Table1[[#This Row],[Issue Date]],TODAY(),"m")</f>
        <v>22</v>
      </c>
      <c r="U966" s="2">
        <f>Table1[[#This Row],[Total Payments Received]]+(Table1[[#This Row],[Loan Amount]]*'What-IF Analysis'!$B$8)-Table1[[#This Row],[Loan Amount]]</f>
        <v>-21345.172302808154</v>
      </c>
    </row>
    <row r="967" spans="1:21" x14ac:dyDescent="0.3">
      <c r="A967" s="2" t="s">
        <v>1974</v>
      </c>
      <c r="B967" s="1">
        <v>44903</v>
      </c>
      <c r="C967" s="2" t="s">
        <v>1975</v>
      </c>
      <c r="D967" s="3" t="s">
        <v>74</v>
      </c>
      <c r="E967" s="4">
        <v>23740</v>
      </c>
      <c r="F967" s="9">
        <f>Table1[[#This Row],[Interest Rate]]/100</f>
        <v>0.113</v>
      </c>
      <c r="G967" s="2">
        <v>11.3</v>
      </c>
      <c r="H967" s="2">
        <v>36</v>
      </c>
      <c r="I967" s="3" t="s">
        <v>24</v>
      </c>
      <c r="J967" s="3" t="s">
        <v>18</v>
      </c>
      <c r="K967" s="3" t="s">
        <v>45</v>
      </c>
      <c r="L967" s="4">
        <v>113639</v>
      </c>
      <c r="M967" s="3" t="s">
        <v>27</v>
      </c>
      <c r="N967">
        <v>0.24</v>
      </c>
      <c r="O967">
        <v>0.81</v>
      </c>
      <c r="P967" s="8">
        <f>ABS(PMT(Table1[[#This Row],[Corrected Interested Rate]]/12,Table1[[#This Row],[Term (Months)]],-Table1[[#This Row],[Loan Amount]]))</f>
        <v>780.59420230484432</v>
      </c>
      <c r="Q967" s="8">
        <f ca="1">Table1[[#This Row],[Expected Monthly Payments]]*Table1[[#This Row],[Months on Book(age Loan)]]</f>
        <v>25759.608676059863</v>
      </c>
      <c r="R967" s="4">
        <v>1468.47</v>
      </c>
      <c r="S967" s="4">
        <v>0</v>
      </c>
      <c r="T967" s="2">
        <f ca="1">DATEDIF(Table1[[#This Row],[Issue Date]],TODAY(),"m")</f>
        <v>33</v>
      </c>
      <c r="U967" s="2">
        <f>Table1[[#This Row],[Total Payments Received]]+(Table1[[#This Row],[Loan Amount]]*'What-IF Analysis'!$B$8)-Table1[[#This Row],[Loan Amount]]</f>
        <v>-16059.575012228339</v>
      </c>
    </row>
    <row r="968" spans="1:21" x14ac:dyDescent="0.3">
      <c r="A968" s="2" t="s">
        <v>1976</v>
      </c>
      <c r="B968" s="1">
        <v>44667</v>
      </c>
      <c r="C968" s="2" t="s">
        <v>1977</v>
      </c>
      <c r="D968" s="3" t="s">
        <v>23</v>
      </c>
      <c r="E968" s="4">
        <v>25817</v>
      </c>
      <c r="F968" s="9">
        <f>Table1[[#This Row],[Interest Rate]]/100</f>
        <v>0.105</v>
      </c>
      <c r="G968" s="2">
        <v>10.5</v>
      </c>
      <c r="H968" s="2">
        <v>60</v>
      </c>
      <c r="I968" s="3" t="s">
        <v>17</v>
      </c>
      <c r="J968" s="3" t="s">
        <v>18</v>
      </c>
      <c r="K968" s="3" t="s">
        <v>35</v>
      </c>
      <c r="L968" s="4">
        <v>95006</v>
      </c>
      <c r="M968" s="3" t="s">
        <v>27</v>
      </c>
      <c r="N968">
        <v>0.38</v>
      </c>
      <c r="O968">
        <v>0.61</v>
      </c>
      <c r="P968" s="8">
        <f>ABS(PMT(Table1[[#This Row],[Corrected Interested Rate]]/12,Table1[[#This Row],[Term (Months)]],-Table1[[#This Row],[Loan Amount]]))</f>
        <v>554.90802606185844</v>
      </c>
      <c r="Q968" s="8">
        <f ca="1">Table1[[#This Row],[Expected Monthly Payments]]*Table1[[#This Row],[Months on Book(age Loan)]]</f>
        <v>22751.229068536195</v>
      </c>
      <c r="R968" s="4">
        <v>28527.78</v>
      </c>
      <c r="S968" s="4">
        <v>0</v>
      </c>
      <c r="T968" s="2">
        <f ca="1">DATEDIF(Table1[[#This Row],[Issue Date]],TODAY(),"m")</f>
        <v>41</v>
      </c>
      <c r="U968" s="2">
        <f>Table1[[#This Row],[Total Payments Received]]+(Table1[[#This Row],[Loan Amount]]*'What-IF Analysis'!$B$8)-Table1[[#This Row],[Loan Amount]]</f>
        <v>9466.2156326580007</v>
      </c>
    </row>
    <row r="969" spans="1:21" x14ac:dyDescent="0.3">
      <c r="A969" s="2" t="s">
        <v>1978</v>
      </c>
      <c r="B969" s="1">
        <v>44592</v>
      </c>
      <c r="C969" s="2" t="s">
        <v>1979</v>
      </c>
      <c r="D969" s="3" t="s">
        <v>63</v>
      </c>
      <c r="E969" s="4">
        <v>17052</v>
      </c>
      <c r="F969" s="9">
        <f>Table1[[#This Row],[Interest Rate]]/100</f>
        <v>0.24600000000000002</v>
      </c>
      <c r="G969" s="2">
        <v>24.6</v>
      </c>
      <c r="H969" s="2">
        <v>36</v>
      </c>
      <c r="I969" s="3" t="s">
        <v>24</v>
      </c>
      <c r="J969" s="3" t="s">
        <v>55</v>
      </c>
      <c r="K969" s="3" t="s">
        <v>19</v>
      </c>
      <c r="L969" s="4">
        <v>124881</v>
      </c>
      <c r="M969" s="3" t="s">
        <v>31</v>
      </c>
      <c r="N969">
        <v>0.5</v>
      </c>
      <c r="O969">
        <v>0.54</v>
      </c>
      <c r="P969" s="8">
        <f>ABS(PMT(Table1[[#This Row],[Corrected Interested Rate]]/12,Table1[[#This Row],[Term (Months)]],-Table1[[#This Row],[Loan Amount]]))</f>
        <v>674.38233220579389</v>
      </c>
      <c r="Q969" s="8">
        <f ca="1">Table1[[#This Row],[Expected Monthly Payments]]*Table1[[#This Row],[Months on Book(age Loan)]]</f>
        <v>28998.440284849137</v>
      </c>
      <c r="R969" s="4">
        <v>6524.2</v>
      </c>
      <c r="S969" s="4">
        <v>0</v>
      </c>
      <c r="T969" s="2">
        <f ca="1">DATEDIF(Table1[[#This Row],[Issue Date]],TODAY(),"m")</f>
        <v>43</v>
      </c>
      <c r="U969" s="2">
        <f>Table1[[#This Row],[Total Payments Received]]+(Table1[[#This Row],[Loan Amount]]*'What-IF Analysis'!$B$8)-Table1[[#This Row],[Loan Amount]]</f>
        <v>-6065.8683887328407</v>
      </c>
    </row>
    <row r="970" spans="1:21" x14ac:dyDescent="0.3">
      <c r="A970" s="2" t="s">
        <v>1980</v>
      </c>
      <c r="B970" s="1">
        <v>44457</v>
      </c>
      <c r="C970" s="2" t="s">
        <v>1981</v>
      </c>
      <c r="D970" s="3" t="s">
        <v>63</v>
      </c>
      <c r="E970" s="4">
        <v>36153</v>
      </c>
      <c r="F970" s="9">
        <f>Table1[[#This Row],[Interest Rate]]/100</f>
        <v>0.155</v>
      </c>
      <c r="G970" s="2">
        <v>15.5</v>
      </c>
      <c r="H970" s="2">
        <v>36</v>
      </c>
      <c r="I970" s="3" t="s">
        <v>24</v>
      </c>
      <c r="J970" s="3" t="s">
        <v>18</v>
      </c>
      <c r="K970" s="3" t="s">
        <v>35</v>
      </c>
      <c r="L970" s="4">
        <v>141862</v>
      </c>
      <c r="M970" s="3" t="s">
        <v>31</v>
      </c>
      <c r="N970">
        <v>0.23</v>
      </c>
      <c r="O970">
        <v>0.85</v>
      </c>
      <c r="P970" s="8">
        <f>ABS(PMT(Table1[[#This Row],[Corrected Interested Rate]]/12,Table1[[#This Row],[Term (Months)]],-Table1[[#This Row],[Loan Amount]]))</f>
        <v>1262.1258509809702</v>
      </c>
      <c r="Q970" s="8">
        <f ca="1">Table1[[#This Row],[Expected Monthly Payments]]*Table1[[#This Row],[Months on Book(age Loan)]]</f>
        <v>59319.914996105603</v>
      </c>
      <c r="R970" s="4">
        <v>6981.3</v>
      </c>
      <c r="S970" s="4">
        <v>0</v>
      </c>
      <c r="T970" s="2">
        <f ca="1">DATEDIF(Table1[[#This Row],[Issue Date]],TODAY(),"m")</f>
        <v>47</v>
      </c>
      <c r="U970" s="2">
        <f>Table1[[#This Row],[Total Payments Received]]+(Table1[[#This Row],[Loan Amount]]*'What-IF Analysis'!$B$8)-Table1[[#This Row],[Loan Amount]]</f>
        <v>-19711.682785471407</v>
      </c>
    </row>
    <row r="971" spans="1:21" x14ac:dyDescent="0.3">
      <c r="A971" s="2" t="s">
        <v>1982</v>
      </c>
      <c r="B971" s="1">
        <v>45001</v>
      </c>
      <c r="C971" s="2" t="s">
        <v>1983</v>
      </c>
      <c r="D971" s="3" t="s">
        <v>54</v>
      </c>
      <c r="E971" s="4">
        <v>1671</v>
      </c>
      <c r="F971" s="9">
        <f>Table1[[#This Row],[Interest Rate]]/100</f>
        <v>0.23100000000000001</v>
      </c>
      <c r="G971" s="2">
        <v>23.1</v>
      </c>
      <c r="H971" s="2">
        <v>36</v>
      </c>
      <c r="I971" s="3" t="s">
        <v>24</v>
      </c>
      <c r="J971" s="3" t="s">
        <v>18</v>
      </c>
      <c r="K971" s="3" t="s">
        <v>19</v>
      </c>
      <c r="L971" s="4">
        <v>69454</v>
      </c>
      <c r="M971" s="3" t="s">
        <v>31</v>
      </c>
      <c r="N971">
        <v>0.37</v>
      </c>
      <c r="O971">
        <v>0.78</v>
      </c>
      <c r="P971" s="8">
        <f>ABS(PMT(Table1[[#This Row],[Corrected Interested Rate]]/12,Table1[[#This Row],[Term (Months)]],-Table1[[#This Row],[Loan Amount]]))</f>
        <v>64.771070019785355</v>
      </c>
      <c r="Q971" s="8">
        <f ca="1">Table1[[#This Row],[Expected Monthly Payments]]*Table1[[#This Row],[Months on Book(age Loan)]]</f>
        <v>1943.1321005935606</v>
      </c>
      <c r="R971" s="4">
        <v>682.33</v>
      </c>
      <c r="S971" s="4">
        <v>0</v>
      </c>
      <c r="T971" s="2">
        <f ca="1">DATEDIF(Table1[[#This Row],[Issue Date]],TODAY(),"m")</f>
        <v>30</v>
      </c>
      <c r="U971" s="2">
        <f>Table1[[#This Row],[Total Payments Received]]+(Table1[[#This Row],[Loan Amount]]*'What-IF Analysis'!$B$8)-Table1[[#This Row],[Loan Amount]]</f>
        <v>-551.42582204859127</v>
      </c>
    </row>
    <row r="972" spans="1:21" x14ac:dyDescent="0.3">
      <c r="A972" s="2" t="s">
        <v>1984</v>
      </c>
      <c r="B972" s="1">
        <v>45130</v>
      </c>
      <c r="C972" s="2" t="s">
        <v>1985</v>
      </c>
      <c r="D972" s="3" t="s">
        <v>44</v>
      </c>
      <c r="E972" s="4">
        <v>1163</v>
      </c>
      <c r="F972" s="9">
        <f>Table1[[#This Row],[Interest Rate]]/100</f>
        <v>8.3000000000000004E-2</v>
      </c>
      <c r="G972" s="2">
        <v>8.3000000000000007</v>
      </c>
      <c r="H972" s="2">
        <v>36</v>
      </c>
      <c r="I972" s="3" t="s">
        <v>17</v>
      </c>
      <c r="J972" s="3" t="s">
        <v>82</v>
      </c>
      <c r="K972" s="3" t="s">
        <v>45</v>
      </c>
      <c r="L972" s="4">
        <v>31587</v>
      </c>
      <c r="M972" s="3" t="s">
        <v>31</v>
      </c>
      <c r="N972">
        <v>0.44</v>
      </c>
      <c r="O972">
        <v>0.94</v>
      </c>
      <c r="P972" s="8">
        <f>ABS(PMT(Table1[[#This Row],[Corrected Interested Rate]]/12,Table1[[#This Row],[Term (Months)]],-Table1[[#This Row],[Loan Amount]]))</f>
        <v>36.605361927206268</v>
      </c>
      <c r="Q972" s="8">
        <f ca="1">Table1[[#This Row],[Expected Monthly Payments]]*Table1[[#This Row],[Months on Book(age Loan)]]</f>
        <v>915.1340481801567</v>
      </c>
      <c r="R972" s="4">
        <v>1259.53</v>
      </c>
      <c r="S972" s="4">
        <v>0</v>
      </c>
      <c r="T972" s="2">
        <f ca="1">DATEDIF(Table1[[#This Row],[Issue Date]],TODAY(),"m")</f>
        <v>25</v>
      </c>
      <c r="U972" s="2">
        <f>Table1[[#This Row],[Total Payments Received]]+(Table1[[#This Row],[Loan Amount]]*'What-IF Analysis'!$B$8)-Table1[[#This Row],[Loan Amount]]</f>
        <v>400.84776119538492</v>
      </c>
    </row>
    <row r="973" spans="1:21" x14ac:dyDescent="0.3">
      <c r="A973" s="2" t="s">
        <v>1986</v>
      </c>
      <c r="B973" s="1">
        <v>45101</v>
      </c>
      <c r="C973" s="2" t="s">
        <v>1987</v>
      </c>
      <c r="D973" s="3" t="s">
        <v>48</v>
      </c>
      <c r="E973" s="4">
        <v>5795</v>
      </c>
      <c r="F973" s="9">
        <f>Table1[[#This Row],[Interest Rate]]/100</f>
        <v>0.17899999999999999</v>
      </c>
      <c r="G973" s="2">
        <v>17.899999999999999</v>
      </c>
      <c r="H973" s="2">
        <v>36</v>
      </c>
      <c r="I973" s="3" t="s">
        <v>17</v>
      </c>
      <c r="J973" s="3" t="s">
        <v>18</v>
      </c>
      <c r="K973" s="3" t="s">
        <v>45</v>
      </c>
      <c r="L973" s="4">
        <v>138107</v>
      </c>
      <c r="M973" s="3" t="s">
        <v>31</v>
      </c>
      <c r="N973">
        <v>0.47</v>
      </c>
      <c r="O973">
        <v>0.65</v>
      </c>
      <c r="P973" s="8">
        <f>ABS(PMT(Table1[[#This Row],[Corrected Interested Rate]]/12,Table1[[#This Row],[Term (Months)]],-Table1[[#This Row],[Loan Amount]]))</f>
        <v>209.21254111229854</v>
      </c>
      <c r="Q973" s="8">
        <f ca="1">Table1[[#This Row],[Expected Monthly Payments]]*Table1[[#This Row],[Months on Book(age Loan)]]</f>
        <v>5439.5260689197621</v>
      </c>
      <c r="R973" s="4">
        <v>6832.3</v>
      </c>
      <c r="S973" s="4">
        <v>0</v>
      </c>
      <c r="T973" s="2">
        <f ca="1">DATEDIF(Table1[[#This Row],[Issue Date]],TODAY(),"m")</f>
        <v>26</v>
      </c>
      <c r="U973" s="2">
        <f>Table1[[#This Row],[Total Payments Received]]+(Table1[[#This Row],[Loan Amount]]*'What-IF Analysis'!$B$8)-Table1[[#This Row],[Loan Amount]]</f>
        <v>2553.6554824825944</v>
      </c>
    </row>
    <row r="974" spans="1:21" x14ac:dyDescent="0.3">
      <c r="A974" s="2" t="s">
        <v>1988</v>
      </c>
      <c r="B974" s="1">
        <v>45273</v>
      </c>
      <c r="C974" s="2" t="s">
        <v>1989</v>
      </c>
      <c r="D974" s="3" t="s">
        <v>51</v>
      </c>
      <c r="E974" s="4">
        <v>11634</v>
      </c>
      <c r="F974" s="9">
        <f>Table1[[#This Row],[Interest Rate]]/100</f>
        <v>0.21199999999999999</v>
      </c>
      <c r="G974" s="2">
        <v>21.2</v>
      </c>
      <c r="H974" s="2">
        <v>36</v>
      </c>
      <c r="I974" s="3" t="s">
        <v>17</v>
      </c>
      <c r="J974" s="3" t="s">
        <v>25</v>
      </c>
      <c r="K974" s="3" t="s">
        <v>19</v>
      </c>
      <c r="L974" s="4">
        <v>145584</v>
      </c>
      <c r="M974" s="3" t="s">
        <v>20</v>
      </c>
      <c r="N974">
        <v>0.39</v>
      </c>
      <c r="O974">
        <v>0.53</v>
      </c>
      <c r="P974" s="8">
        <f>ABS(PMT(Table1[[#This Row],[Corrected Interested Rate]]/12,Table1[[#This Row],[Term (Months)]],-Table1[[#This Row],[Loan Amount]]))</f>
        <v>439.50730872610376</v>
      </c>
      <c r="Q974" s="8">
        <f ca="1">Table1[[#This Row],[Expected Monthly Payments]]*Table1[[#This Row],[Months on Book(age Loan)]]</f>
        <v>9229.6534832481793</v>
      </c>
      <c r="R974" s="4">
        <v>14100.41</v>
      </c>
      <c r="S974" s="4">
        <v>0</v>
      </c>
      <c r="T974" s="2">
        <f ca="1">DATEDIF(Table1[[#This Row],[Issue Date]],TODAY(),"m")</f>
        <v>21</v>
      </c>
      <c r="U974" s="2">
        <f>Table1[[#This Row],[Total Payments Received]]+(Table1[[#This Row],[Loan Amount]]*'What-IF Analysis'!$B$8)-Table1[[#This Row],[Loan Amount]]</f>
        <v>5510.6342766527159</v>
      </c>
    </row>
    <row r="975" spans="1:21" x14ac:dyDescent="0.3">
      <c r="A975" s="2" t="s">
        <v>1990</v>
      </c>
      <c r="B975" s="1">
        <v>45136</v>
      </c>
      <c r="C975" s="2" t="s">
        <v>1991</v>
      </c>
      <c r="D975" s="3" t="s">
        <v>38</v>
      </c>
      <c r="E975" s="4">
        <v>5798</v>
      </c>
      <c r="F975" s="9">
        <f>Table1[[#This Row],[Interest Rate]]/100</f>
        <v>0.23899999999999999</v>
      </c>
      <c r="G975" s="2">
        <v>23.9</v>
      </c>
      <c r="H975" s="2">
        <v>36</v>
      </c>
      <c r="I975" s="3" t="s">
        <v>24</v>
      </c>
      <c r="J975" s="3" t="s">
        <v>82</v>
      </c>
      <c r="K975" s="3" t="s">
        <v>45</v>
      </c>
      <c r="L975" s="4">
        <v>84710</v>
      </c>
      <c r="M975" s="3" t="s">
        <v>31</v>
      </c>
      <c r="N975">
        <v>0.21</v>
      </c>
      <c r="O975">
        <v>0.83</v>
      </c>
      <c r="P975" s="8">
        <f>ABS(PMT(Table1[[#This Row],[Corrected Interested Rate]]/12,Table1[[#This Row],[Term (Months)]],-Table1[[#This Row],[Loan Amount]]))</f>
        <v>227.16776352391949</v>
      </c>
      <c r="Q975" s="8">
        <f ca="1">Table1[[#This Row],[Expected Monthly Payments]]*Table1[[#This Row],[Months on Book(age Loan)]]</f>
        <v>5679.1940880979873</v>
      </c>
      <c r="R975" s="4">
        <v>1416.33</v>
      </c>
      <c r="S975" s="4">
        <v>0</v>
      </c>
      <c r="T975" s="2">
        <f ca="1">DATEDIF(Table1[[#This Row],[Issue Date]],TODAY(),"m")</f>
        <v>25</v>
      </c>
      <c r="U975" s="2">
        <f>Table1[[#This Row],[Total Payments Received]]+(Table1[[#This Row],[Loan Amount]]*'What-IF Analysis'!$B$8)-Table1[[#This Row],[Loan Amount]]</f>
        <v>-2864.5295189932567</v>
      </c>
    </row>
    <row r="976" spans="1:21" x14ac:dyDescent="0.3">
      <c r="A976" s="2" t="s">
        <v>1992</v>
      </c>
      <c r="B976" s="1">
        <v>45050</v>
      </c>
      <c r="C976" s="2" t="s">
        <v>1993</v>
      </c>
      <c r="D976" s="3" t="s">
        <v>38</v>
      </c>
      <c r="E976" s="4">
        <v>23420</v>
      </c>
      <c r="F976" s="9">
        <f>Table1[[#This Row],[Interest Rate]]/100</f>
        <v>0.11699999999999999</v>
      </c>
      <c r="G976" s="2">
        <v>11.7</v>
      </c>
      <c r="H976" s="2">
        <v>36</v>
      </c>
      <c r="I976" s="3" t="s">
        <v>24</v>
      </c>
      <c r="J976" s="3" t="s">
        <v>71</v>
      </c>
      <c r="K976" s="3" t="s">
        <v>45</v>
      </c>
      <c r="L976" s="4">
        <v>116567</v>
      </c>
      <c r="M976" s="3" t="s">
        <v>27</v>
      </c>
      <c r="N976">
        <v>0.23</v>
      </c>
      <c r="O976">
        <v>0.73</v>
      </c>
      <c r="P976" s="8">
        <f>ABS(PMT(Table1[[#This Row],[Corrected Interested Rate]]/12,Table1[[#This Row],[Term (Months)]],-Table1[[#This Row],[Loan Amount]]))</f>
        <v>774.527648977176</v>
      </c>
      <c r="Q976" s="8">
        <f ca="1">Table1[[#This Row],[Expected Monthly Payments]]*Table1[[#This Row],[Months on Book(age Loan)]]</f>
        <v>21686.774171360928</v>
      </c>
      <c r="R976" s="4">
        <v>5945.15</v>
      </c>
      <c r="S976" s="4">
        <v>0</v>
      </c>
      <c r="T976" s="2">
        <f ca="1">DATEDIF(Table1[[#This Row],[Issue Date]],TODAY(),"m")</f>
        <v>28</v>
      </c>
      <c r="U976" s="2">
        <f>Table1[[#This Row],[Total Payments Received]]+(Table1[[#This Row],[Loan Amount]]*'What-IF Analysis'!$B$8)-Table1[[#This Row],[Loan Amount]]</f>
        <v>-11346.628188137645</v>
      </c>
    </row>
    <row r="977" spans="1:21" x14ac:dyDescent="0.3">
      <c r="A977" s="2" t="s">
        <v>1994</v>
      </c>
      <c r="B977" s="1">
        <v>44789</v>
      </c>
      <c r="C977" s="2" t="s">
        <v>1995</v>
      </c>
      <c r="D977" s="3" t="s">
        <v>63</v>
      </c>
      <c r="E977" s="4">
        <v>30300</v>
      </c>
      <c r="F977" s="9">
        <f>Table1[[#This Row],[Interest Rate]]/100</f>
        <v>0.19500000000000001</v>
      </c>
      <c r="G977" s="2">
        <v>19.5</v>
      </c>
      <c r="H977" s="2">
        <v>36</v>
      </c>
      <c r="I977" s="3" t="s">
        <v>17</v>
      </c>
      <c r="J977" s="3" t="s">
        <v>55</v>
      </c>
      <c r="K977" s="3" t="s">
        <v>26</v>
      </c>
      <c r="L977" s="4">
        <v>121748</v>
      </c>
      <c r="M977" s="3" t="s">
        <v>31</v>
      </c>
      <c r="N977">
        <v>0.11</v>
      </c>
      <c r="O977">
        <v>0.6</v>
      </c>
      <c r="P977" s="8">
        <f>ABS(PMT(Table1[[#This Row],[Corrected Interested Rate]]/12,Table1[[#This Row],[Term (Months)]],-Table1[[#This Row],[Loan Amount]]))</f>
        <v>1118.3521069437388</v>
      </c>
      <c r="Q977" s="8">
        <f ca="1">Table1[[#This Row],[Expected Monthly Payments]]*Table1[[#This Row],[Months on Book(age Loan)]]</f>
        <v>41379.027956918333</v>
      </c>
      <c r="R977" s="4">
        <v>36208.5</v>
      </c>
      <c r="S977" s="4">
        <v>0</v>
      </c>
      <c r="T977" s="2">
        <f ca="1">DATEDIF(Table1[[#This Row],[Issue Date]],TODAY(),"m")</f>
        <v>37</v>
      </c>
      <c r="U977" s="2">
        <f>Table1[[#This Row],[Total Payments Received]]+(Table1[[#This Row],[Loan Amount]]*'What-IF Analysis'!$B$8)-Table1[[#This Row],[Loan Amount]]</f>
        <v>13836.985093912437</v>
      </c>
    </row>
    <row r="978" spans="1:21" x14ac:dyDescent="0.3">
      <c r="A978" s="2" t="s">
        <v>1996</v>
      </c>
      <c r="B978" s="1">
        <v>44910</v>
      </c>
      <c r="C978" s="2" t="s">
        <v>1997</v>
      </c>
      <c r="D978" s="3" t="s">
        <v>38</v>
      </c>
      <c r="E978" s="4">
        <v>25345</v>
      </c>
      <c r="F978" s="9">
        <f>Table1[[#This Row],[Interest Rate]]/100</f>
        <v>0.158</v>
      </c>
      <c r="G978" s="2">
        <v>15.8</v>
      </c>
      <c r="H978" s="2">
        <v>36</v>
      </c>
      <c r="I978" s="3" t="s">
        <v>79</v>
      </c>
      <c r="J978" s="3" t="s">
        <v>18</v>
      </c>
      <c r="K978" s="3" t="s">
        <v>35</v>
      </c>
      <c r="L978" s="4">
        <v>105886</v>
      </c>
      <c r="M978" s="3" t="s">
        <v>20</v>
      </c>
      <c r="N978">
        <v>0.4</v>
      </c>
      <c r="O978">
        <v>0.85</v>
      </c>
      <c r="P978" s="8">
        <f>ABS(PMT(Table1[[#This Row],[Corrected Interested Rate]]/12,Table1[[#This Row],[Term (Months)]],-Table1[[#This Row],[Loan Amount]]))</f>
        <v>888.55444893155459</v>
      </c>
      <c r="Q978" s="8">
        <f ca="1">Table1[[#This Row],[Expected Monthly Payments]]*Table1[[#This Row],[Months on Book(age Loan)]]</f>
        <v>29322.296814741301</v>
      </c>
      <c r="R978" s="4">
        <v>6434.2</v>
      </c>
      <c r="S978" s="4">
        <v>4640.18</v>
      </c>
      <c r="T978" s="2">
        <f ca="1">DATEDIF(Table1[[#This Row],[Issue Date]],TODAY(),"m")</f>
        <v>33</v>
      </c>
      <c r="U978" s="2">
        <f>Table1[[#This Row],[Total Payments Received]]+(Table1[[#This Row],[Loan Amount]]*'What-IF Analysis'!$B$8)-Table1[[#This Row],[Loan Amount]]</f>
        <v>-12278.870801808225</v>
      </c>
    </row>
    <row r="979" spans="1:21" x14ac:dyDescent="0.3">
      <c r="A979" s="2" t="s">
        <v>1998</v>
      </c>
      <c r="B979" s="1">
        <v>44828</v>
      </c>
      <c r="C979" s="2" t="s">
        <v>1999</v>
      </c>
      <c r="D979" s="3" t="s">
        <v>63</v>
      </c>
      <c r="E979" s="4">
        <v>11749</v>
      </c>
      <c r="F979" s="9">
        <f>Table1[[#This Row],[Interest Rate]]/100</f>
        <v>6.2E-2</v>
      </c>
      <c r="G979" s="2">
        <v>6.2</v>
      </c>
      <c r="H979" s="2">
        <v>60</v>
      </c>
      <c r="I979" s="3" t="s">
        <v>17</v>
      </c>
      <c r="J979" s="3" t="s">
        <v>25</v>
      </c>
      <c r="K979" s="3" t="s">
        <v>35</v>
      </c>
      <c r="L979" s="4">
        <v>48816</v>
      </c>
      <c r="M979" s="3" t="s">
        <v>27</v>
      </c>
      <c r="N979">
        <v>0.12</v>
      </c>
      <c r="O979">
        <v>0.59</v>
      </c>
      <c r="P979" s="8">
        <f>ABS(PMT(Table1[[#This Row],[Corrected Interested Rate]]/12,Table1[[#This Row],[Term (Months)]],-Table1[[#This Row],[Loan Amount]]))</f>
        <v>228.23531651877894</v>
      </c>
      <c r="Q979" s="8">
        <f ca="1">Table1[[#This Row],[Expected Monthly Payments]]*Table1[[#This Row],[Months on Book(age Loan)]]</f>
        <v>7988.2360781572634</v>
      </c>
      <c r="R979" s="4">
        <v>12477.44</v>
      </c>
      <c r="S979" s="4">
        <v>0</v>
      </c>
      <c r="T979" s="2">
        <f ca="1">DATEDIF(Table1[[#This Row],[Issue Date]],TODAY(),"m")</f>
        <v>35</v>
      </c>
      <c r="U979" s="2">
        <f>Table1[[#This Row],[Total Payments Received]]+(Table1[[#This Row],[Loan Amount]]*'What-IF Analysis'!$B$8)-Table1[[#This Row],[Loan Amount]]</f>
        <v>3802.7558867451244</v>
      </c>
    </row>
    <row r="980" spans="1:21" x14ac:dyDescent="0.3">
      <c r="A980" s="2" t="s">
        <v>2000</v>
      </c>
      <c r="B980" s="1">
        <v>44255</v>
      </c>
      <c r="C980" s="2" t="s">
        <v>2001</v>
      </c>
      <c r="D980" s="3" t="s">
        <v>51</v>
      </c>
      <c r="E980" s="4">
        <v>39595</v>
      </c>
      <c r="F980" s="9">
        <f>Table1[[#This Row],[Interest Rate]]/100</f>
        <v>0.188</v>
      </c>
      <c r="G980" s="2">
        <v>18.8</v>
      </c>
      <c r="H980" s="2">
        <v>60</v>
      </c>
      <c r="I980" s="3" t="s">
        <v>79</v>
      </c>
      <c r="J980" s="3" t="s">
        <v>71</v>
      </c>
      <c r="K980" s="3" t="s">
        <v>35</v>
      </c>
      <c r="L980" s="4">
        <v>115824</v>
      </c>
      <c r="M980" s="3" t="s">
        <v>20</v>
      </c>
      <c r="N980">
        <v>0.45</v>
      </c>
      <c r="O980">
        <v>0.62</v>
      </c>
      <c r="P980" s="8">
        <f>ABS(PMT(Table1[[#This Row],[Corrected Interested Rate]]/12,Table1[[#This Row],[Term (Months)]],-Table1[[#This Row],[Loan Amount]]))</f>
        <v>1022.7637012778611</v>
      </c>
      <c r="Q980" s="8">
        <f ca="1">Table1[[#This Row],[Expected Monthly Payments]]*Table1[[#This Row],[Months on Book(age Loan)]]</f>
        <v>55229.239869004494</v>
      </c>
      <c r="R980" s="4">
        <v>12429.24</v>
      </c>
      <c r="S980" s="4">
        <v>11066.94</v>
      </c>
      <c r="T980" s="2">
        <f ca="1">DATEDIF(Table1[[#This Row],[Issue Date]],TODAY(),"m")</f>
        <v>54</v>
      </c>
      <c r="U980" s="2">
        <f>Table1[[#This Row],[Total Payments Received]]+(Table1[[#This Row],[Loan Amount]]*'What-IF Analysis'!$B$8)-Table1[[#This Row],[Loan Amount]]</f>
        <v>-16805.087812096928</v>
      </c>
    </row>
    <row r="981" spans="1:21" x14ac:dyDescent="0.3">
      <c r="A981" s="2" t="s">
        <v>2002</v>
      </c>
      <c r="B981" s="1">
        <v>44324</v>
      </c>
      <c r="C981" s="2" t="s">
        <v>2003</v>
      </c>
      <c r="D981" s="3" t="s">
        <v>63</v>
      </c>
      <c r="E981" s="4">
        <v>26121</v>
      </c>
      <c r="F981" s="9">
        <f>Table1[[#This Row],[Interest Rate]]/100</f>
        <v>0.188</v>
      </c>
      <c r="G981" s="2">
        <v>18.8</v>
      </c>
      <c r="H981" s="2">
        <v>60</v>
      </c>
      <c r="I981" s="3" t="s">
        <v>313</v>
      </c>
      <c r="J981" s="3" t="s">
        <v>25</v>
      </c>
      <c r="K981" s="3" t="s">
        <v>30</v>
      </c>
      <c r="L981" s="4">
        <v>59432</v>
      </c>
      <c r="M981" s="3" t="s">
        <v>27</v>
      </c>
      <c r="N981">
        <v>0.15</v>
      </c>
      <c r="O981">
        <v>0.54</v>
      </c>
      <c r="P981" s="8">
        <f>ABS(PMT(Table1[[#This Row],[Corrected Interested Rate]]/12,Table1[[#This Row],[Term (Months)]],-Table1[[#This Row],[Loan Amount]]))</f>
        <v>674.72182450003811</v>
      </c>
      <c r="Q981" s="8">
        <f ca="1">Table1[[#This Row],[Expected Monthly Payments]]*Table1[[#This Row],[Months on Book(age Loan)]]</f>
        <v>35085.534874001984</v>
      </c>
      <c r="R981" s="4">
        <v>0</v>
      </c>
      <c r="S981" s="4">
        <v>0</v>
      </c>
      <c r="T981" s="2">
        <f ca="1">DATEDIF(Table1[[#This Row],[Issue Date]],TODAY(),"m")</f>
        <v>52</v>
      </c>
      <c r="U981" s="2">
        <f>Table1[[#This Row],[Total Payments Received]]+(Table1[[#This Row],[Loan Amount]]*'What-IF Analysis'!$B$8)-Table1[[#This Row],[Loan Amount]]</f>
        <v>-19286.017850228156</v>
      </c>
    </row>
    <row r="982" spans="1:21" x14ac:dyDescent="0.3">
      <c r="A982" s="2" t="s">
        <v>2004</v>
      </c>
      <c r="B982" s="1">
        <v>44932</v>
      </c>
      <c r="C982" s="2" t="s">
        <v>2005</v>
      </c>
      <c r="D982" s="3" t="s">
        <v>54</v>
      </c>
      <c r="E982" s="4">
        <v>38487</v>
      </c>
      <c r="F982" s="9">
        <f>Table1[[#This Row],[Interest Rate]]/100</f>
        <v>0.23600000000000002</v>
      </c>
      <c r="G982" s="2">
        <v>23.6</v>
      </c>
      <c r="H982" s="2">
        <v>60</v>
      </c>
      <c r="I982" s="3" t="s">
        <v>79</v>
      </c>
      <c r="J982" s="3" t="s">
        <v>18</v>
      </c>
      <c r="K982" s="3" t="s">
        <v>26</v>
      </c>
      <c r="L982" s="4">
        <v>139758</v>
      </c>
      <c r="M982" s="3" t="s">
        <v>31</v>
      </c>
      <c r="N982">
        <v>0.17</v>
      </c>
      <c r="O982">
        <v>0.68</v>
      </c>
      <c r="P982" s="8">
        <f>ABS(PMT(Table1[[#This Row],[Corrected Interested Rate]]/12,Table1[[#This Row],[Term (Months)]],-Table1[[#This Row],[Loan Amount]]))</f>
        <v>1098.275049234172</v>
      </c>
      <c r="Q982" s="8">
        <f ca="1">Table1[[#This Row],[Expected Monthly Payments]]*Table1[[#This Row],[Months on Book(age Loan)]]</f>
        <v>35144.801575493504</v>
      </c>
      <c r="R982" s="4">
        <v>7006.59</v>
      </c>
      <c r="S982" s="4">
        <v>17357.919999999998</v>
      </c>
      <c r="T982" s="2">
        <f ca="1">DATEDIF(Table1[[#This Row],[Issue Date]],TODAY(),"m")</f>
        <v>32</v>
      </c>
      <c r="U982" s="2">
        <f>Table1[[#This Row],[Total Payments Received]]+(Table1[[#This Row],[Loan Amount]]*'What-IF Analysis'!$B$8)-Table1[[#This Row],[Loan Amount]]</f>
        <v>-21409.663933682903</v>
      </c>
    </row>
    <row r="983" spans="1:21" x14ac:dyDescent="0.3">
      <c r="A983" s="2" t="s">
        <v>2006</v>
      </c>
      <c r="B983" s="1">
        <v>44917</v>
      </c>
      <c r="C983" s="2" t="s">
        <v>2007</v>
      </c>
      <c r="D983" s="3" t="s">
        <v>48</v>
      </c>
      <c r="E983" s="4">
        <v>29411</v>
      </c>
      <c r="F983" s="9">
        <f>Table1[[#This Row],[Interest Rate]]/100</f>
        <v>0.14899999999999999</v>
      </c>
      <c r="G983" s="2">
        <v>14.9</v>
      </c>
      <c r="H983" s="2">
        <v>36</v>
      </c>
      <c r="I983" s="3" t="s">
        <v>24</v>
      </c>
      <c r="J983" s="3" t="s">
        <v>34</v>
      </c>
      <c r="K983" s="3" t="s">
        <v>35</v>
      </c>
      <c r="L983" s="4">
        <v>78617</v>
      </c>
      <c r="M983" s="3" t="s">
        <v>20</v>
      </c>
      <c r="N983">
        <v>0.28999999999999998</v>
      </c>
      <c r="O983">
        <v>0.69</v>
      </c>
      <c r="P983" s="8">
        <f>ABS(PMT(Table1[[#This Row],[Corrected Interested Rate]]/12,Table1[[#This Row],[Term (Months)]],-Table1[[#This Row],[Loan Amount]]))</f>
        <v>1018.1022966933933</v>
      </c>
      <c r="Q983" s="8">
        <f ca="1">Table1[[#This Row],[Expected Monthly Payments]]*Table1[[#This Row],[Months on Book(age Loan)]]</f>
        <v>32579.273494188586</v>
      </c>
      <c r="R983" s="4">
        <v>3079.75</v>
      </c>
      <c r="S983" s="4">
        <v>0</v>
      </c>
      <c r="T983" s="2">
        <f ca="1">DATEDIF(Table1[[#This Row],[Issue Date]],TODAY(),"m")</f>
        <v>32</v>
      </c>
      <c r="U983" s="2">
        <f>Table1[[#This Row],[Total Payments Received]]+(Table1[[#This Row],[Loan Amount]]*'What-IF Analysis'!$B$8)-Table1[[#This Row],[Loan Amount]]</f>
        <v>-18635.386135410601</v>
      </c>
    </row>
    <row r="984" spans="1:21" x14ac:dyDescent="0.3">
      <c r="A984" s="2" t="s">
        <v>2008</v>
      </c>
      <c r="B984" s="1">
        <v>44722</v>
      </c>
      <c r="C984" s="2" t="s">
        <v>2009</v>
      </c>
      <c r="D984" s="3" t="s">
        <v>16</v>
      </c>
      <c r="E984" s="4">
        <v>34361</v>
      </c>
      <c r="F984" s="9">
        <f>Table1[[#This Row],[Interest Rate]]/100</f>
        <v>9.6000000000000002E-2</v>
      </c>
      <c r="G984" s="2">
        <v>9.6</v>
      </c>
      <c r="H984" s="2">
        <v>60</v>
      </c>
      <c r="I984" s="3" t="s">
        <v>17</v>
      </c>
      <c r="J984" s="3" t="s">
        <v>18</v>
      </c>
      <c r="K984" s="3" t="s">
        <v>35</v>
      </c>
      <c r="L984" s="4">
        <v>102373</v>
      </c>
      <c r="M984" s="3" t="s">
        <v>27</v>
      </c>
      <c r="N984">
        <v>0.4</v>
      </c>
      <c r="O984">
        <v>0.73</v>
      </c>
      <c r="P984" s="8">
        <f>ABS(PMT(Table1[[#This Row],[Corrected Interested Rate]]/12,Table1[[#This Row],[Term (Months)]],-Table1[[#This Row],[Loan Amount]]))</f>
        <v>723.32530055273025</v>
      </c>
      <c r="Q984" s="8">
        <f ca="1">Table1[[#This Row],[Expected Monthly Payments]]*Table1[[#This Row],[Months on Book(age Loan)]]</f>
        <v>28209.686721556482</v>
      </c>
      <c r="R984" s="4">
        <v>37659.660000000003</v>
      </c>
      <c r="S984" s="4">
        <v>0</v>
      </c>
      <c r="T984" s="2">
        <f ca="1">DATEDIF(Table1[[#This Row],[Issue Date]],TODAY(),"m")</f>
        <v>39</v>
      </c>
      <c r="U984" s="2">
        <f>Table1[[#This Row],[Total Payments Received]]+(Table1[[#This Row],[Loan Amount]]*'What-IF Analysis'!$B$8)-Table1[[#This Row],[Loan Amount]]</f>
        <v>12289.771429436485</v>
      </c>
    </row>
    <row r="985" spans="1:21" x14ac:dyDescent="0.3">
      <c r="A985" s="2" t="s">
        <v>2010</v>
      </c>
      <c r="B985" s="1">
        <v>44717</v>
      </c>
      <c r="C985" s="2" t="s">
        <v>2011</v>
      </c>
      <c r="D985" s="3" t="s">
        <v>70</v>
      </c>
      <c r="E985" s="4">
        <v>22223</v>
      </c>
      <c r="F985" s="9">
        <f>Table1[[#This Row],[Interest Rate]]/100</f>
        <v>5.9000000000000004E-2</v>
      </c>
      <c r="G985" s="2">
        <v>5.9</v>
      </c>
      <c r="H985" s="2">
        <v>60</v>
      </c>
      <c r="I985" s="3" t="s">
        <v>17</v>
      </c>
      <c r="J985" s="3" t="s">
        <v>55</v>
      </c>
      <c r="K985" s="3" t="s">
        <v>26</v>
      </c>
      <c r="L985" s="4">
        <v>64217</v>
      </c>
      <c r="M985" s="3" t="s">
        <v>31</v>
      </c>
      <c r="N985">
        <v>0.16</v>
      </c>
      <c r="O985">
        <v>0.82</v>
      </c>
      <c r="P985" s="8">
        <f>ABS(PMT(Table1[[#This Row],[Corrected Interested Rate]]/12,Table1[[#This Row],[Term (Months)]],-Table1[[#This Row],[Loan Amount]]))</f>
        <v>428.60026618466151</v>
      </c>
      <c r="Q985" s="8">
        <f ca="1">Table1[[#This Row],[Expected Monthly Payments]]*Table1[[#This Row],[Months on Book(age Loan)]]</f>
        <v>16715.4103812018</v>
      </c>
      <c r="R985" s="4">
        <v>23534.16</v>
      </c>
      <c r="S985" s="4">
        <v>0</v>
      </c>
      <c r="T985" s="2">
        <f ca="1">DATEDIF(Table1[[#This Row],[Issue Date]],TODAY(),"m")</f>
        <v>39</v>
      </c>
      <c r="U985" s="2">
        <f>Table1[[#This Row],[Total Payments Received]]+(Table1[[#This Row],[Loan Amount]]*'What-IF Analysis'!$B$8)-Table1[[#This Row],[Loan Amount]]</f>
        <v>7126.1674007266047</v>
      </c>
    </row>
    <row r="986" spans="1:21" x14ac:dyDescent="0.3">
      <c r="A986" s="2" t="s">
        <v>2012</v>
      </c>
      <c r="B986" s="1">
        <v>44748</v>
      </c>
      <c r="C986" s="2" t="s">
        <v>2013</v>
      </c>
      <c r="D986" s="3" t="s">
        <v>48</v>
      </c>
      <c r="E986" s="4">
        <v>8394</v>
      </c>
      <c r="F986" s="9">
        <f>Table1[[#This Row],[Interest Rate]]/100</f>
        <v>0.13300000000000001</v>
      </c>
      <c r="G986" s="2">
        <v>13.3</v>
      </c>
      <c r="H986" s="2">
        <v>36</v>
      </c>
      <c r="I986" s="3" t="s">
        <v>24</v>
      </c>
      <c r="J986" s="3" t="s">
        <v>55</v>
      </c>
      <c r="K986" s="3" t="s">
        <v>45</v>
      </c>
      <c r="L986" s="4">
        <v>50884</v>
      </c>
      <c r="M986" s="3" t="s">
        <v>27</v>
      </c>
      <c r="N986">
        <v>0.28000000000000003</v>
      </c>
      <c r="O986">
        <v>0.91</v>
      </c>
      <c r="P986" s="8">
        <f>ABS(PMT(Table1[[#This Row],[Corrected Interested Rate]]/12,Table1[[#This Row],[Term (Months)]],-Table1[[#This Row],[Loan Amount]]))</f>
        <v>284.04147907450289</v>
      </c>
      <c r="Q986" s="8">
        <f ca="1">Table1[[#This Row],[Expected Monthly Payments]]*Table1[[#This Row],[Months on Book(age Loan)]]</f>
        <v>10793.57620483111</v>
      </c>
      <c r="R986" s="4">
        <v>2520.1</v>
      </c>
      <c r="S986" s="4">
        <v>0</v>
      </c>
      <c r="T986" s="2">
        <f ca="1">DATEDIF(Table1[[#This Row],[Issue Date]],TODAY(),"m")</f>
        <v>38</v>
      </c>
      <c r="U986" s="2">
        <f>Table1[[#This Row],[Total Payments Received]]+(Table1[[#This Row],[Loan Amount]]*'What-IF Analysis'!$B$8)-Table1[[#This Row],[Loan Amount]]</f>
        <v>-3677.4741294290088</v>
      </c>
    </row>
    <row r="987" spans="1:21" x14ac:dyDescent="0.3">
      <c r="A987" s="2" t="s">
        <v>2014</v>
      </c>
      <c r="B987" s="1">
        <v>44433</v>
      </c>
      <c r="C987" s="2" t="s">
        <v>2015</v>
      </c>
      <c r="D987" s="3" t="s">
        <v>48</v>
      </c>
      <c r="E987" s="4">
        <v>15056</v>
      </c>
      <c r="F987" s="9">
        <f>Table1[[#This Row],[Interest Rate]]/100</f>
        <v>0.11</v>
      </c>
      <c r="G987" s="2">
        <v>11</v>
      </c>
      <c r="H987" s="2">
        <v>60</v>
      </c>
      <c r="I987" s="3" t="s">
        <v>17</v>
      </c>
      <c r="J987" s="3" t="s">
        <v>18</v>
      </c>
      <c r="K987" s="3" t="s">
        <v>35</v>
      </c>
      <c r="L987" s="4">
        <v>35454</v>
      </c>
      <c r="M987" s="3" t="s">
        <v>20</v>
      </c>
      <c r="N987">
        <v>0.28999999999999998</v>
      </c>
      <c r="O987">
        <v>0.56000000000000005</v>
      </c>
      <c r="P987" s="8">
        <f>ABS(PMT(Table1[[#This Row],[Corrected Interested Rate]]/12,Table1[[#This Row],[Term (Months)]],-Table1[[#This Row],[Loan Amount]]))</f>
        <v>327.35392178171764</v>
      </c>
      <c r="Q987" s="8">
        <f ca="1">Table1[[#This Row],[Expected Monthly Payments]]*Table1[[#This Row],[Months on Book(age Loan)]]</f>
        <v>15712.988245522447</v>
      </c>
      <c r="R987" s="4">
        <v>16712.16</v>
      </c>
      <c r="S987" s="4">
        <v>0</v>
      </c>
      <c r="T987" s="2">
        <f ca="1">DATEDIF(Table1[[#This Row],[Issue Date]],TODAY(),"m")</f>
        <v>48</v>
      </c>
      <c r="U987" s="2">
        <f>Table1[[#This Row],[Total Payments Received]]+(Table1[[#This Row],[Loan Amount]]*'What-IF Analysis'!$B$8)-Table1[[#This Row],[Loan Amount]]</f>
        <v>5595.8059265328593</v>
      </c>
    </row>
    <row r="988" spans="1:21" x14ac:dyDescent="0.3">
      <c r="A988" s="2" t="s">
        <v>2016</v>
      </c>
      <c r="B988" s="1">
        <v>44690</v>
      </c>
      <c r="C988" s="2" t="s">
        <v>2017</v>
      </c>
      <c r="D988" s="3" t="s">
        <v>74</v>
      </c>
      <c r="E988" s="4">
        <v>29380</v>
      </c>
      <c r="F988" s="9">
        <f>Table1[[#This Row],[Interest Rate]]/100</f>
        <v>0.20199999999999999</v>
      </c>
      <c r="G988" s="2">
        <v>20.2</v>
      </c>
      <c r="H988" s="2">
        <v>60</v>
      </c>
      <c r="I988" s="3" t="s">
        <v>17</v>
      </c>
      <c r="J988" s="3" t="s">
        <v>71</v>
      </c>
      <c r="K988" s="3" t="s">
        <v>45</v>
      </c>
      <c r="L988" s="4">
        <v>104960</v>
      </c>
      <c r="M988" s="3" t="s">
        <v>20</v>
      </c>
      <c r="N988">
        <v>0.18</v>
      </c>
      <c r="O988">
        <v>0.52</v>
      </c>
      <c r="P988" s="8">
        <f>ABS(PMT(Table1[[#This Row],[Corrected Interested Rate]]/12,Table1[[#This Row],[Term (Months)]],-Table1[[#This Row],[Loan Amount]]))</f>
        <v>781.66340783439921</v>
      </c>
      <c r="Q988" s="8">
        <f ca="1">Table1[[#This Row],[Expected Monthly Payments]]*Table1[[#This Row],[Months on Book(age Loan)]]</f>
        <v>31266.536313375967</v>
      </c>
      <c r="R988" s="4">
        <v>35314.76</v>
      </c>
      <c r="S988" s="4">
        <v>0</v>
      </c>
      <c r="T988" s="2">
        <f ca="1">DATEDIF(Table1[[#This Row],[Issue Date]],TODAY(),"m")</f>
        <v>40</v>
      </c>
      <c r="U988" s="2">
        <f>Table1[[#This Row],[Total Payments Received]]+(Table1[[#This Row],[Loan Amount]]*'What-IF Analysis'!$B$8)-Table1[[#This Row],[Loan Amount]]</f>
        <v>13622.512213173184</v>
      </c>
    </row>
    <row r="989" spans="1:21" x14ac:dyDescent="0.3">
      <c r="A989" s="2" t="s">
        <v>2018</v>
      </c>
      <c r="B989" s="1">
        <v>44200</v>
      </c>
      <c r="C989" s="2" t="s">
        <v>2019</v>
      </c>
      <c r="D989" s="3" t="s">
        <v>44</v>
      </c>
      <c r="E989" s="4">
        <v>27035</v>
      </c>
      <c r="F989" s="9">
        <f>Table1[[#This Row],[Interest Rate]]/100</f>
        <v>0.121</v>
      </c>
      <c r="G989" s="2">
        <v>12.1</v>
      </c>
      <c r="H989" s="2">
        <v>36</v>
      </c>
      <c r="I989" s="3" t="s">
        <v>24</v>
      </c>
      <c r="J989" s="3" t="s">
        <v>25</v>
      </c>
      <c r="K989" s="3" t="s">
        <v>35</v>
      </c>
      <c r="L989" s="4">
        <v>132421</v>
      </c>
      <c r="M989" s="3" t="s">
        <v>20</v>
      </c>
      <c r="N989">
        <v>0.15</v>
      </c>
      <c r="O989">
        <v>0.51</v>
      </c>
      <c r="P989" s="8">
        <f>ABS(PMT(Table1[[#This Row],[Corrected Interested Rate]]/12,Table1[[#This Row],[Term (Months)]],-Table1[[#This Row],[Loan Amount]]))</f>
        <v>899.24065801504844</v>
      </c>
      <c r="Q989" s="8">
        <f ca="1">Table1[[#This Row],[Expected Monthly Payments]]*Table1[[#This Row],[Months on Book(age Loan)]]</f>
        <v>50357.476848842714</v>
      </c>
      <c r="R989" s="4">
        <v>5329.68</v>
      </c>
      <c r="S989" s="4">
        <v>0</v>
      </c>
      <c r="T989" s="2">
        <f ca="1">DATEDIF(Table1[[#This Row],[Issue Date]],TODAY(),"m")</f>
        <v>56</v>
      </c>
      <c r="U989" s="2">
        <f>Table1[[#This Row],[Total Payments Received]]+(Table1[[#This Row],[Loan Amount]]*'What-IF Analysis'!$B$8)-Table1[[#This Row],[Loan Amount]]</f>
        <v>-14631.174966537201</v>
      </c>
    </row>
    <row r="990" spans="1:21" x14ac:dyDescent="0.3">
      <c r="A990" s="2" t="s">
        <v>2020</v>
      </c>
      <c r="B990" s="1">
        <v>44862</v>
      </c>
      <c r="C990" s="2" t="s">
        <v>2021</v>
      </c>
      <c r="D990" s="3" t="s">
        <v>44</v>
      </c>
      <c r="E990" s="4">
        <v>31620</v>
      </c>
      <c r="F990" s="9">
        <f>Table1[[#This Row],[Interest Rate]]/100</f>
        <v>0.24</v>
      </c>
      <c r="G990" s="2">
        <v>24</v>
      </c>
      <c r="H990" s="2">
        <v>36</v>
      </c>
      <c r="I990" s="3" t="s">
        <v>17</v>
      </c>
      <c r="J990" s="3" t="s">
        <v>82</v>
      </c>
      <c r="K990" s="3" t="s">
        <v>19</v>
      </c>
      <c r="L990" s="4">
        <v>137173</v>
      </c>
      <c r="M990" s="3" t="s">
        <v>20</v>
      </c>
      <c r="N990">
        <v>0.43</v>
      </c>
      <c r="O990">
        <v>0.56000000000000005</v>
      </c>
      <c r="P990" s="8">
        <f>ABS(PMT(Table1[[#This Row],[Corrected Interested Rate]]/12,Table1[[#This Row],[Term (Months)]],-Table1[[#This Row],[Loan Amount]]))</f>
        <v>1240.5427991423776</v>
      </c>
      <c r="Q990" s="8">
        <f ca="1">Table1[[#This Row],[Expected Monthly Payments]]*Table1[[#This Row],[Months on Book(age Loan)]]</f>
        <v>42178.45517084084</v>
      </c>
      <c r="R990" s="4">
        <v>39208.800000000003</v>
      </c>
      <c r="S990" s="4">
        <v>0</v>
      </c>
      <c r="T990" s="2">
        <f ca="1">DATEDIF(Table1[[#This Row],[Issue Date]],TODAY(),"m")</f>
        <v>34</v>
      </c>
      <c r="U990" s="2">
        <f>Table1[[#This Row],[Total Payments Received]]+(Table1[[#This Row],[Loan Amount]]*'What-IF Analysis'!$B$8)-Table1[[#This Row],[Loan Amount]]</f>
        <v>15862.684444538332</v>
      </c>
    </row>
    <row r="991" spans="1:21" x14ac:dyDescent="0.3">
      <c r="A991" s="2" t="s">
        <v>2022</v>
      </c>
      <c r="B991" s="1">
        <v>44638</v>
      </c>
      <c r="C991" s="2" t="s">
        <v>2023</v>
      </c>
      <c r="D991" s="3" t="s">
        <v>23</v>
      </c>
      <c r="E991" s="4">
        <v>20877</v>
      </c>
      <c r="F991" s="9">
        <f>Table1[[#This Row],[Interest Rate]]/100</f>
        <v>0.24199999999999999</v>
      </c>
      <c r="G991" s="2">
        <v>24.2</v>
      </c>
      <c r="H991" s="2">
        <v>36</v>
      </c>
      <c r="I991" s="3" t="s">
        <v>79</v>
      </c>
      <c r="J991" s="3" t="s">
        <v>82</v>
      </c>
      <c r="K991" s="3" t="s">
        <v>30</v>
      </c>
      <c r="L991" s="4">
        <v>73618</v>
      </c>
      <c r="M991" s="3" t="s">
        <v>31</v>
      </c>
      <c r="N991">
        <v>0.3</v>
      </c>
      <c r="O991">
        <v>0.8</v>
      </c>
      <c r="P991" s="8">
        <f>ABS(PMT(Table1[[#This Row],[Corrected Interested Rate]]/12,Table1[[#This Row],[Term (Months)]],-Table1[[#This Row],[Loan Amount]]))</f>
        <v>821.25818464566498</v>
      </c>
      <c r="Q991" s="8">
        <f ca="1">Table1[[#This Row],[Expected Monthly Payments]]*Table1[[#This Row],[Months on Book(age Loan)]]</f>
        <v>33671.585570472263</v>
      </c>
      <c r="R991" s="4">
        <v>4859.07</v>
      </c>
      <c r="S991" s="4">
        <v>9308.75</v>
      </c>
      <c r="T991" s="2">
        <f ca="1">DATEDIF(Table1[[#This Row],[Issue Date]],TODAY(),"m")</f>
        <v>41</v>
      </c>
      <c r="U991" s="2">
        <f>Table1[[#This Row],[Total Payments Received]]+(Table1[[#This Row],[Loan Amount]]*'What-IF Analysis'!$B$8)-Table1[[#This Row],[Loan Amount]]</f>
        <v>-10555.125270441915</v>
      </c>
    </row>
    <row r="992" spans="1:21" x14ac:dyDescent="0.3">
      <c r="A992" s="2" t="s">
        <v>2024</v>
      </c>
      <c r="B992" s="1">
        <v>44225</v>
      </c>
      <c r="C992" s="2" t="s">
        <v>2025</v>
      </c>
      <c r="D992" s="3" t="s">
        <v>70</v>
      </c>
      <c r="E992" s="4">
        <v>31911</v>
      </c>
      <c r="F992" s="9">
        <f>Table1[[#This Row],[Interest Rate]]/100</f>
        <v>0.17399999999999999</v>
      </c>
      <c r="G992" s="2">
        <v>17.399999999999999</v>
      </c>
      <c r="H992" s="2">
        <v>60</v>
      </c>
      <c r="I992" s="3" t="s">
        <v>24</v>
      </c>
      <c r="J992" s="3" t="s">
        <v>71</v>
      </c>
      <c r="K992" s="3" t="s">
        <v>35</v>
      </c>
      <c r="L992" s="4">
        <v>113948</v>
      </c>
      <c r="M992" s="3" t="s">
        <v>27</v>
      </c>
      <c r="N992">
        <v>0.11</v>
      </c>
      <c r="O992">
        <v>0.83</v>
      </c>
      <c r="P992" s="8">
        <f>ABS(PMT(Table1[[#This Row],[Corrected Interested Rate]]/12,Table1[[#This Row],[Term (Months)]],-Table1[[#This Row],[Loan Amount]]))</f>
        <v>799.9500483998745</v>
      </c>
      <c r="Q992" s="8">
        <f ca="1">Table1[[#This Row],[Expected Monthly Payments]]*Table1[[#This Row],[Months on Book(age Loan)]]</f>
        <v>43997.252661993101</v>
      </c>
      <c r="R992" s="4">
        <v>10885.67</v>
      </c>
      <c r="S992" s="4">
        <v>0</v>
      </c>
      <c r="T992" s="2">
        <f ca="1">DATEDIF(Table1[[#This Row],[Issue Date]],TODAY(),"m")</f>
        <v>55</v>
      </c>
      <c r="U992" s="2">
        <f>Table1[[#This Row],[Total Payments Received]]+(Table1[[#This Row],[Loan Amount]]*'What-IF Analysis'!$B$8)-Table1[[#This Row],[Loan Amount]]</f>
        <v>-12675.300698619147</v>
      </c>
    </row>
    <row r="993" spans="1:21" x14ac:dyDescent="0.3">
      <c r="A993" s="2" t="s">
        <v>2026</v>
      </c>
      <c r="B993" s="1">
        <v>44806</v>
      </c>
      <c r="C993" s="2" t="s">
        <v>2027</v>
      </c>
      <c r="D993" s="3" t="s">
        <v>51</v>
      </c>
      <c r="E993" s="4">
        <v>33784</v>
      </c>
      <c r="F993" s="9">
        <f>Table1[[#This Row],[Interest Rate]]/100</f>
        <v>0.23600000000000002</v>
      </c>
      <c r="G993" s="2">
        <v>23.6</v>
      </c>
      <c r="H993" s="2">
        <v>60</v>
      </c>
      <c r="I993" s="3" t="s">
        <v>24</v>
      </c>
      <c r="J993" s="3" t="s">
        <v>25</v>
      </c>
      <c r="K993" s="3" t="s">
        <v>19</v>
      </c>
      <c r="L993" s="4">
        <v>92671</v>
      </c>
      <c r="M993" s="3" t="s">
        <v>31</v>
      </c>
      <c r="N993">
        <v>0.42</v>
      </c>
      <c r="O993">
        <v>0.85</v>
      </c>
      <c r="P993" s="8">
        <f>ABS(PMT(Table1[[#This Row],[Corrected Interested Rate]]/12,Table1[[#This Row],[Term (Months)]],-Table1[[#This Row],[Loan Amount]]))</f>
        <v>964.06901715715082</v>
      </c>
      <c r="Q993" s="8">
        <f ca="1">Table1[[#This Row],[Expected Monthly Payments]]*Table1[[#This Row],[Months on Book(age Loan)]]</f>
        <v>34706.484617657428</v>
      </c>
      <c r="R993" s="4">
        <v>9201.2900000000009</v>
      </c>
      <c r="S993" s="4">
        <v>0</v>
      </c>
      <c r="T993" s="2">
        <f ca="1">DATEDIF(Table1[[#This Row],[Issue Date]],TODAY(),"m")</f>
        <v>36</v>
      </c>
      <c r="U993" s="2">
        <f>Table1[[#This Row],[Total Payments Received]]+(Table1[[#This Row],[Loan Amount]]*'What-IF Analysis'!$B$8)-Table1[[#This Row],[Loan Amount]]</f>
        <v>-15742.579953374989</v>
      </c>
    </row>
    <row r="994" spans="1:21" x14ac:dyDescent="0.3">
      <c r="A994" s="2" t="s">
        <v>2028</v>
      </c>
      <c r="B994" s="1">
        <v>45001</v>
      </c>
      <c r="C994" s="2" t="s">
        <v>2029</v>
      </c>
      <c r="D994" s="3" t="s">
        <v>16</v>
      </c>
      <c r="E994" s="4">
        <v>4191</v>
      </c>
      <c r="F994" s="9">
        <f>Table1[[#This Row],[Interest Rate]]/100</f>
        <v>0.20199999999999999</v>
      </c>
      <c r="G994" s="2">
        <v>20.2</v>
      </c>
      <c r="H994" s="2">
        <v>36</v>
      </c>
      <c r="I994" s="3" t="s">
        <v>24</v>
      </c>
      <c r="J994" s="3" t="s">
        <v>18</v>
      </c>
      <c r="K994" s="3" t="s">
        <v>26</v>
      </c>
      <c r="L994" s="4">
        <v>77111</v>
      </c>
      <c r="M994" s="3" t="s">
        <v>20</v>
      </c>
      <c r="N994">
        <v>0.49</v>
      </c>
      <c r="O994">
        <v>0.61</v>
      </c>
      <c r="P994" s="8">
        <f>ABS(PMT(Table1[[#This Row],[Corrected Interested Rate]]/12,Table1[[#This Row],[Term (Months)]],-Table1[[#This Row],[Loan Amount]]))</f>
        <v>156.17999170150728</v>
      </c>
      <c r="Q994" s="8">
        <f ca="1">Table1[[#This Row],[Expected Monthly Payments]]*Table1[[#This Row],[Months on Book(age Loan)]]</f>
        <v>4685.3997510452182</v>
      </c>
      <c r="R994" s="4">
        <v>1379.36</v>
      </c>
      <c r="S994" s="4">
        <v>0</v>
      </c>
      <c r="T994" s="2">
        <f ca="1">DATEDIF(Table1[[#This Row],[Issue Date]],TODAY(),"m")</f>
        <v>30</v>
      </c>
      <c r="U994" s="2">
        <f>Table1[[#This Row],[Total Payments Received]]+(Table1[[#This Row],[Loan Amount]]*'What-IF Analysis'!$B$8)-Table1[[#This Row],[Loan Amount]]</f>
        <v>-1714.9970617628042</v>
      </c>
    </row>
    <row r="995" spans="1:21" x14ac:dyDescent="0.3">
      <c r="A995" s="2" t="s">
        <v>2030</v>
      </c>
      <c r="B995" s="1">
        <v>44271</v>
      </c>
      <c r="C995" s="2" t="s">
        <v>2031</v>
      </c>
      <c r="D995" s="3" t="s">
        <v>16</v>
      </c>
      <c r="E995" s="4">
        <v>34160</v>
      </c>
      <c r="F995" s="9">
        <f>Table1[[#This Row],[Interest Rate]]/100</f>
        <v>0.159</v>
      </c>
      <c r="G995" s="2">
        <v>15.9</v>
      </c>
      <c r="H995" s="2">
        <v>36</v>
      </c>
      <c r="I995" s="3" t="s">
        <v>79</v>
      </c>
      <c r="J995" s="3" t="s">
        <v>71</v>
      </c>
      <c r="K995" s="3" t="s">
        <v>19</v>
      </c>
      <c r="L995" s="4">
        <v>69613</v>
      </c>
      <c r="M995" s="3" t="s">
        <v>27</v>
      </c>
      <c r="N995">
        <v>0.34</v>
      </c>
      <c r="O995">
        <v>0.64</v>
      </c>
      <c r="P995" s="8">
        <f>ABS(PMT(Table1[[#This Row],[Corrected Interested Rate]]/12,Table1[[#This Row],[Term (Months)]],-Table1[[#This Row],[Loan Amount]]))</f>
        <v>1199.2784433899376</v>
      </c>
      <c r="Q995" s="8">
        <f ca="1">Table1[[#This Row],[Expected Monthly Payments]]*Table1[[#This Row],[Months on Book(age Loan)]]</f>
        <v>64761.035943056631</v>
      </c>
      <c r="R995" s="4">
        <v>8992.9599999999991</v>
      </c>
      <c r="S995" s="4">
        <v>10741.33</v>
      </c>
      <c r="T995" s="2">
        <f ca="1">DATEDIF(Table1[[#This Row],[Issue Date]],TODAY(),"m")</f>
        <v>54</v>
      </c>
      <c r="U995" s="2">
        <f>Table1[[#This Row],[Total Payments Received]]+(Table1[[#This Row],[Loan Amount]]*'What-IF Analysis'!$B$8)-Table1[[#This Row],[Loan Amount]]</f>
        <v>-16228.523471681554</v>
      </c>
    </row>
    <row r="996" spans="1:21" x14ac:dyDescent="0.3">
      <c r="A996" s="2" t="s">
        <v>2032</v>
      </c>
      <c r="B996" s="1">
        <v>45034</v>
      </c>
      <c r="C996" s="2" t="s">
        <v>2033</v>
      </c>
      <c r="D996" s="3" t="s">
        <v>44</v>
      </c>
      <c r="E996" s="4">
        <v>26000</v>
      </c>
      <c r="F996" s="9">
        <f>Table1[[#This Row],[Interest Rate]]/100</f>
        <v>8.5999999999999993E-2</v>
      </c>
      <c r="G996" s="2">
        <v>8.6</v>
      </c>
      <c r="H996" s="2">
        <v>60</v>
      </c>
      <c r="I996" s="3" t="s">
        <v>24</v>
      </c>
      <c r="J996" s="3" t="s">
        <v>18</v>
      </c>
      <c r="K996" s="3" t="s">
        <v>26</v>
      </c>
      <c r="L996" s="4">
        <v>115678</v>
      </c>
      <c r="M996" s="3" t="s">
        <v>20</v>
      </c>
      <c r="N996">
        <v>0.3</v>
      </c>
      <c r="O996">
        <v>0.72</v>
      </c>
      <c r="P996" s="8">
        <f>ABS(PMT(Table1[[#This Row],[Corrected Interested Rate]]/12,Table1[[#This Row],[Term (Months)]],-Table1[[#This Row],[Loan Amount]]))</f>
        <v>534.68379392914153</v>
      </c>
      <c r="Q996" s="8">
        <f ca="1">Table1[[#This Row],[Expected Monthly Payments]]*Table1[[#This Row],[Months on Book(age Loan)]]</f>
        <v>14971.146230015962</v>
      </c>
      <c r="R996" s="4">
        <v>9955.6200000000008</v>
      </c>
      <c r="S996" s="4">
        <v>0</v>
      </c>
      <c r="T996" s="2">
        <f ca="1">DATEDIF(Table1[[#This Row],[Issue Date]],TODAY(),"m")</f>
        <v>28</v>
      </c>
      <c r="U996" s="2">
        <f>Table1[[#This Row],[Total Payments Received]]+(Table1[[#This Row],[Loan Amount]]*'What-IF Analysis'!$B$8)-Table1[[#This Row],[Loan Amount]]</f>
        <v>-9241.059457368865</v>
      </c>
    </row>
    <row r="997" spans="1:21" x14ac:dyDescent="0.3">
      <c r="A997" s="2" t="s">
        <v>2034</v>
      </c>
      <c r="B997" s="1">
        <v>44324</v>
      </c>
      <c r="C997" s="2" t="s">
        <v>2035</v>
      </c>
      <c r="D997" s="3" t="s">
        <v>48</v>
      </c>
      <c r="E997" s="4">
        <v>4631</v>
      </c>
      <c r="F997" s="9">
        <f>Table1[[#This Row],[Interest Rate]]/100</f>
        <v>0.14199999999999999</v>
      </c>
      <c r="G997" s="2">
        <v>14.2</v>
      </c>
      <c r="H997" s="2">
        <v>36</v>
      </c>
      <c r="I997" s="3" t="s">
        <v>24</v>
      </c>
      <c r="J997" s="3" t="s">
        <v>55</v>
      </c>
      <c r="K997" s="3" t="s">
        <v>35</v>
      </c>
      <c r="L997" s="4">
        <v>132928</v>
      </c>
      <c r="M997" s="3" t="s">
        <v>31</v>
      </c>
      <c r="N997">
        <v>0.45</v>
      </c>
      <c r="O997">
        <v>0.53</v>
      </c>
      <c r="P997" s="8">
        <f>ABS(PMT(Table1[[#This Row],[Corrected Interested Rate]]/12,Table1[[#This Row],[Term (Months)]],-Table1[[#This Row],[Loan Amount]]))</f>
        <v>158.72682250264936</v>
      </c>
      <c r="Q997" s="8">
        <f ca="1">Table1[[#This Row],[Expected Monthly Payments]]*Table1[[#This Row],[Months on Book(age Loan)]]</f>
        <v>8253.794770137767</v>
      </c>
      <c r="R997" s="4">
        <v>1702.69</v>
      </c>
      <c r="S997" s="4">
        <v>0</v>
      </c>
      <c r="T997" s="2">
        <f ca="1">DATEDIF(Table1[[#This Row],[Issue Date]],TODAY(),"m")</f>
        <v>52</v>
      </c>
      <c r="U997" s="2">
        <f>Table1[[#This Row],[Total Payments Received]]+(Table1[[#This Row],[Loan Amount]]*'What-IF Analysis'!$B$8)-Table1[[#This Row],[Loan Amount]]</f>
        <v>-1716.5339448875079</v>
      </c>
    </row>
    <row r="998" spans="1:21" x14ac:dyDescent="0.3">
      <c r="A998" s="2" t="s">
        <v>2036</v>
      </c>
      <c r="B998" s="1">
        <v>44238</v>
      </c>
      <c r="C998" s="2" t="s">
        <v>2037</v>
      </c>
      <c r="D998" s="3" t="s">
        <v>54</v>
      </c>
      <c r="E998" s="4">
        <v>7172</v>
      </c>
      <c r="F998" s="9">
        <f>Table1[[#This Row],[Interest Rate]]/100</f>
        <v>0.16200000000000001</v>
      </c>
      <c r="G998" s="2">
        <v>16.2</v>
      </c>
      <c r="H998" s="2">
        <v>60</v>
      </c>
      <c r="I998" s="3" t="s">
        <v>17</v>
      </c>
      <c r="J998" s="3" t="s">
        <v>55</v>
      </c>
      <c r="K998" s="3" t="s">
        <v>26</v>
      </c>
      <c r="L998" s="4">
        <v>89993</v>
      </c>
      <c r="M998" s="3" t="s">
        <v>31</v>
      </c>
      <c r="N998">
        <v>0.48</v>
      </c>
      <c r="O998">
        <v>0.78</v>
      </c>
      <c r="P998" s="8">
        <f>ABS(PMT(Table1[[#This Row],[Corrected Interested Rate]]/12,Table1[[#This Row],[Term (Months)]],-Table1[[#This Row],[Loan Amount]]))</f>
        <v>175.17216513887132</v>
      </c>
      <c r="Q998" s="8">
        <f ca="1">Table1[[#This Row],[Expected Monthly Payments]]*Table1[[#This Row],[Months on Book(age Loan)]]</f>
        <v>9634.4690826379228</v>
      </c>
      <c r="R998" s="4">
        <v>8333.86</v>
      </c>
      <c r="S998" s="4">
        <v>0</v>
      </c>
      <c r="T998" s="2">
        <f ca="1">DATEDIF(Table1[[#This Row],[Issue Date]],TODAY(),"m")</f>
        <v>55</v>
      </c>
      <c r="U998" s="2">
        <f>Table1[[#This Row],[Total Payments Received]]+(Table1[[#This Row],[Loan Amount]]*'What-IF Analysis'!$B$8)-Table1[[#This Row],[Loan Amount]]</f>
        <v>3038.5298050673282</v>
      </c>
    </row>
    <row r="999" spans="1:21" x14ac:dyDescent="0.3">
      <c r="A999" s="2" t="s">
        <v>2038</v>
      </c>
      <c r="B999" s="1">
        <v>44237</v>
      </c>
      <c r="C999" s="2" t="s">
        <v>2039</v>
      </c>
      <c r="D999" s="3" t="s">
        <v>23</v>
      </c>
      <c r="E999" s="4">
        <v>24561</v>
      </c>
      <c r="F999" s="9">
        <f>Table1[[#This Row],[Interest Rate]]/100</f>
        <v>0.223</v>
      </c>
      <c r="G999" s="2">
        <v>22.3</v>
      </c>
      <c r="H999" s="2">
        <v>36</v>
      </c>
      <c r="I999" s="3" t="s">
        <v>79</v>
      </c>
      <c r="J999" s="3" t="s">
        <v>55</v>
      </c>
      <c r="K999" s="3" t="s">
        <v>19</v>
      </c>
      <c r="L999" s="4">
        <v>38848</v>
      </c>
      <c r="M999" s="3" t="s">
        <v>31</v>
      </c>
      <c r="N999">
        <v>0.4</v>
      </c>
      <c r="O999">
        <v>0.94</v>
      </c>
      <c r="P999" s="8">
        <f>ABS(PMT(Table1[[#This Row],[Corrected Interested Rate]]/12,Table1[[#This Row],[Term (Months)]],-Table1[[#This Row],[Loan Amount]]))</f>
        <v>941.81185495741647</v>
      </c>
      <c r="Q999" s="8">
        <f ca="1">Table1[[#This Row],[Expected Monthly Payments]]*Table1[[#This Row],[Months on Book(age Loan)]]</f>
        <v>51799.652022657909</v>
      </c>
      <c r="R999" s="4">
        <v>6392.17</v>
      </c>
      <c r="S999" s="4">
        <v>9431.07</v>
      </c>
      <c r="T999" s="2">
        <f ca="1">DATEDIF(Table1[[#This Row],[Issue Date]],TODAY(),"m")</f>
        <v>55</v>
      </c>
      <c r="U999" s="2">
        <f>Table1[[#This Row],[Total Payments Received]]+(Table1[[#This Row],[Loan Amount]]*'What-IF Analysis'!$B$8)-Table1[[#This Row],[Loan Amount]]</f>
        <v>-11742.047082786026</v>
      </c>
    </row>
    <row r="1000" spans="1:21" x14ac:dyDescent="0.3">
      <c r="A1000" s="2" t="s">
        <v>2040</v>
      </c>
      <c r="B1000" s="1">
        <v>45130</v>
      </c>
      <c r="C1000" s="2" t="s">
        <v>2041</v>
      </c>
      <c r="D1000" s="3" t="s">
        <v>63</v>
      </c>
      <c r="E1000" s="4">
        <v>25817</v>
      </c>
      <c r="F1000" s="9">
        <f>Table1[[#This Row],[Interest Rate]]/100</f>
        <v>0.14599999999999999</v>
      </c>
      <c r="G1000" s="2">
        <v>14.6</v>
      </c>
      <c r="H1000" s="2">
        <v>36</v>
      </c>
      <c r="I1000" s="3" t="s">
        <v>24</v>
      </c>
      <c r="J1000" s="3" t="s">
        <v>71</v>
      </c>
      <c r="K1000" s="3" t="s">
        <v>30</v>
      </c>
      <c r="L1000" s="4">
        <v>144853</v>
      </c>
      <c r="M1000" s="3" t="s">
        <v>27</v>
      </c>
      <c r="N1000">
        <v>0.28000000000000003</v>
      </c>
      <c r="O1000">
        <v>0.66</v>
      </c>
      <c r="P1000" s="8">
        <f>ABS(PMT(Table1[[#This Row],[Corrected Interested Rate]]/12,Table1[[#This Row],[Term (Months)]],-Table1[[#This Row],[Loan Amount]]))</f>
        <v>889.90598614955047</v>
      </c>
      <c r="Q1000" s="8">
        <f ca="1">Table1[[#This Row],[Expected Monthly Payments]]*Table1[[#This Row],[Months on Book(age Loan)]]</f>
        <v>22247.649653738761</v>
      </c>
      <c r="R1000" s="4">
        <v>9178.11</v>
      </c>
      <c r="S1000" s="4">
        <v>0</v>
      </c>
      <c r="T1000" s="2">
        <f ca="1">DATEDIF(Table1[[#This Row],[Issue Date]],TODAY(),"m")</f>
        <v>25</v>
      </c>
      <c r="U1000" s="2">
        <f>Table1[[#This Row],[Total Payments Received]]+(Table1[[#This Row],[Loan Amount]]*'What-IF Analysis'!$B$8)-Table1[[#This Row],[Loan Amount]]</f>
        <v>-9883.4543673419976</v>
      </c>
    </row>
    <row r="1001" spans="1:21" x14ac:dyDescent="0.3">
      <c r="A1001" s="2" t="s">
        <v>2042</v>
      </c>
      <c r="B1001" s="1">
        <v>44230</v>
      </c>
      <c r="C1001" s="2" t="s">
        <v>2043</v>
      </c>
      <c r="D1001" s="3" t="s">
        <v>23</v>
      </c>
      <c r="E1001" s="4">
        <v>21281</v>
      </c>
      <c r="F1001" s="9">
        <f>Table1[[#This Row],[Interest Rate]]/100</f>
        <v>0.23</v>
      </c>
      <c r="G1001" s="2">
        <v>23</v>
      </c>
      <c r="H1001" s="2">
        <v>60</v>
      </c>
      <c r="I1001" s="3" t="s">
        <v>17</v>
      </c>
      <c r="J1001" s="3" t="s">
        <v>34</v>
      </c>
      <c r="K1001" s="3" t="s">
        <v>45</v>
      </c>
      <c r="L1001" s="4">
        <v>108672</v>
      </c>
      <c r="M1001" s="3" t="s">
        <v>27</v>
      </c>
      <c r="N1001">
        <v>0.34</v>
      </c>
      <c r="O1001">
        <v>0.84</v>
      </c>
      <c r="P1001" s="8">
        <f>ABS(PMT(Table1[[#This Row],[Corrected Interested Rate]]/12,Table1[[#This Row],[Term (Months)]],-Table1[[#This Row],[Loan Amount]]))</f>
        <v>599.92141526404384</v>
      </c>
      <c r="Q1001" s="8">
        <f ca="1">Table1[[#This Row],[Expected Monthly Payments]]*Table1[[#This Row],[Months on Book(age Loan)]]</f>
        <v>32995.67783952241</v>
      </c>
      <c r="R1001" s="4">
        <v>26175.63</v>
      </c>
      <c r="S1001" s="4">
        <v>0</v>
      </c>
      <c r="T1001" s="2">
        <f ca="1">DATEDIF(Table1[[#This Row],[Issue Date]],TODAY(),"m")</f>
        <v>55</v>
      </c>
      <c r="U1001" s="2">
        <f>Table1[[#This Row],[Total Payments Received]]+(Table1[[#This Row],[Loan Amount]]*'What-IF Analysis'!$B$8)-Table1[[#This Row],[Loan Amount]]</f>
        <v>10463.147864143586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3A2-B621-48B1-80C9-770BD627518C}">
  <dimension ref="A1:K31"/>
  <sheetViews>
    <sheetView workbookViewId="0">
      <selection activeCell="E5" sqref="E5"/>
    </sheetView>
  </sheetViews>
  <sheetFormatPr defaultRowHeight="14.4" x14ac:dyDescent="0.3"/>
  <cols>
    <col min="1" max="1" width="16" bestFit="1" customWidth="1"/>
    <col min="2" max="2" width="19.109375" bestFit="1" customWidth="1"/>
    <col min="3" max="3" width="15.21875" bestFit="1" customWidth="1"/>
    <col min="4" max="4" width="15.21875" customWidth="1"/>
    <col min="5" max="5" width="12.5546875" bestFit="1" customWidth="1"/>
    <col min="6" max="6" width="19.109375" bestFit="1" customWidth="1"/>
    <col min="7" max="7" width="15.21875" bestFit="1" customWidth="1"/>
    <col min="9" max="9" width="13.5546875" bestFit="1" customWidth="1"/>
    <col min="10" max="10" width="19.5546875" bestFit="1" customWidth="1"/>
    <col min="11" max="11" width="12.5546875" bestFit="1" customWidth="1"/>
    <col min="12" max="12" width="25.77734375" bestFit="1" customWidth="1"/>
  </cols>
  <sheetData>
    <row r="1" spans="1:11" x14ac:dyDescent="0.3">
      <c r="A1" s="5" t="s">
        <v>8</v>
      </c>
      <c r="B1" t="s">
        <v>2053</v>
      </c>
      <c r="E1" s="5" t="s">
        <v>8</v>
      </c>
      <c r="F1" t="s">
        <v>2053</v>
      </c>
    </row>
    <row r="2" spans="1:11" x14ac:dyDescent="0.3">
      <c r="A2" s="5" t="s">
        <v>9</v>
      </c>
      <c r="B2" t="s">
        <v>2053</v>
      </c>
      <c r="E2" s="5" t="s">
        <v>7</v>
      </c>
      <c r="F2" t="s">
        <v>2053</v>
      </c>
    </row>
    <row r="4" spans="1:11" x14ac:dyDescent="0.3">
      <c r="A4" s="5" t="s">
        <v>2051</v>
      </c>
      <c r="B4" t="s">
        <v>2049</v>
      </c>
      <c r="C4" t="s">
        <v>2050</v>
      </c>
      <c r="E4" s="5" t="s">
        <v>2068</v>
      </c>
      <c r="F4" t="s">
        <v>2049</v>
      </c>
      <c r="G4" t="s">
        <v>2050</v>
      </c>
      <c r="I4" s="5" t="s">
        <v>2067</v>
      </c>
      <c r="J4" t="s">
        <v>2054</v>
      </c>
      <c r="K4" t="s">
        <v>2050</v>
      </c>
    </row>
    <row r="5" spans="1:11" x14ac:dyDescent="0.3">
      <c r="A5" s="6" t="s">
        <v>79</v>
      </c>
      <c r="B5" s="4">
        <v>2112176</v>
      </c>
      <c r="C5">
        <v>105</v>
      </c>
      <c r="E5" s="6" t="s">
        <v>26</v>
      </c>
      <c r="F5" s="4">
        <v>4212767</v>
      </c>
      <c r="G5">
        <v>191</v>
      </c>
      <c r="I5" s="6" t="s">
        <v>2055</v>
      </c>
      <c r="J5" s="4">
        <v>2092739</v>
      </c>
      <c r="K5">
        <v>90</v>
      </c>
    </row>
    <row r="6" spans="1:11" x14ac:dyDescent="0.3">
      <c r="A6" s="6" t="s">
        <v>24</v>
      </c>
      <c r="B6" s="4">
        <v>6467779</v>
      </c>
      <c r="C6">
        <v>310</v>
      </c>
      <c r="E6" s="6" t="s">
        <v>45</v>
      </c>
      <c r="F6" s="4">
        <v>3788403</v>
      </c>
      <c r="G6">
        <v>187</v>
      </c>
      <c r="I6" s="6" t="s">
        <v>2056</v>
      </c>
      <c r="J6" s="4">
        <v>1755960</v>
      </c>
      <c r="K6">
        <v>81</v>
      </c>
    </row>
    <row r="7" spans="1:11" x14ac:dyDescent="0.3">
      <c r="A7" s="6" t="s">
        <v>17</v>
      </c>
      <c r="B7" s="4">
        <v>11729795</v>
      </c>
      <c r="C7">
        <v>541</v>
      </c>
      <c r="E7" s="6" t="s">
        <v>30</v>
      </c>
      <c r="F7" s="4">
        <v>4371262</v>
      </c>
      <c r="G7">
        <v>197</v>
      </c>
      <c r="I7" s="6" t="s">
        <v>2057</v>
      </c>
      <c r="J7" s="4">
        <v>1730459</v>
      </c>
      <c r="K7">
        <v>88</v>
      </c>
    </row>
    <row r="8" spans="1:11" x14ac:dyDescent="0.3">
      <c r="A8" s="6" t="s">
        <v>313</v>
      </c>
      <c r="B8" s="4">
        <v>248118</v>
      </c>
      <c r="C8">
        <v>11</v>
      </c>
      <c r="E8" s="6" t="s">
        <v>35</v>
      </c>
      <c r="F8" s="4">
        <v>4432165</v>
      </c>
      <c r="G8">
        <v>211</v>
      </c>
      <c r="I8" s="6" t="s">
        <v>2058</v>
      </c>
      <c r="J8" s="4">
        <v>2165874</v>
      </c>
      <c r="K8">
        <v>93</v>
      </c>
    </row>
    <row r="9" spans="1:11" x14ac:dyDescent="0.3">
      <c r="A9" s="6" t="s">
        <v>58</v>
      </c>
      <c r="B9" s="4">
        <v>697676</v>
      </c>
      <c r="C9">
        <v>33</v>
      </c>
      <c r="E9" s="6" t="s">
        <v>19</v>
      </c>
      <c r="F9" s="4">
        <v>4450947</v>
      </c>
      <c r="G9">
        <v>214</v>
      </c>
      <c r="I9" s="6" t="s">
        <v>2059</v>
      </c>
      <c r="J9" s="4">
        <v>1811797</v>
      </c>
      <c r="K9">
        <v>97</v>
      </c>
    </row>
    <row r="10" spans="1:11" x14ac:dyDescent="0.3">
      <c r="A10" s="6" t="s">
        <v>2048</v>
      </c>
      <c r="B10" s="4">
        <v>21255544</v>
      </c>
      <c r="C10">
        <v>1000</v>
      </c>
      <c r="E10" s="6" t="s">
        <v>2048</v>
      </c>
      <c r="F10" s="4">
        <v>21255544</v>
      </c>
      <c r="G10">
        <v>1000</v>
      </c>
      <c r="I10" s="6" t="s">
        <v>2060</v>
      </c>
      <c r="J10" s="4">
        <v>1483335</v>
      </c>
      <c r="K10">
        <v>73</v>
      </c>
    </row>
    <row r="11" spans="1:11" x14ac:dyDescent="0.3">
      <c r="A11" s="6"/>
      <c r="B11" s="4"/>
      <c r="E11" s="6"/>
      <c r="F11" s="4"/>
      <c r="I11" s="6" t="s">
        <v>2061</v>
      </c>
      <c r="J11" s="4">
        <v>1596365</v>
      </c>
      <c r="K11">
        <v>78</v>
      </c>
    </row>
    <row r="12" spans="1:11" x14ac:dyDescent="0.3">
      <c r="A12" s="5" t="s">
        <v>9</v>
      </c>
      <c r="B12" t="s">
        <v>2053</v>
      </c>
      <c r="I12" s="6" t="s">
        <v>2062</v>
      </c>
      <c r="J12" s="4">
        <v>1649022</v>
      </c>
      <c r="K12">
        <v>80</v>
      </c>
    </row>
    <row r="13" spans="1:11" x14ac:dyDescent="0.3">
      <c r="A13" s="5" t="s">
        <v>7</v>
      </c>
      <c r="B13" t="s">
        <v>2053</v>
      </c>
      <c r="E13" s="5" t="s">
        <v>3</v>
      </c>
      <c r="F13" t="s">
        <v>2049</v>
      </c>
      <c r="I13" s="6" t="s">
        <v>2063</v>
      </c>
      <c r="J13" s="4">
        <v>1511440</v>
      </c>
      <c r="K13">
        <v>68</v>
      </c>
    </row>
    <row r="14" spans="1:11" x14ac:dyDescent="0.3">
      <c r="A14" s="6"/>
      <c r="B14" s="4"/>
      <c r="E14" s="6" t="s">
        <v>63</v>
      </c>
      <c r="F14" s="4">
        <v>2261248</v>
      </c>
      <c r="I14" s="6" t="s">
        <v>2064</v>
      </c>
      <c r="J14" s="4">
        <v>1991319</v>
      </c>
      <c r="K14">
        <v>90</v>
      </c>
    </row>
    <row r="15" spans="1:11" x14ac:dyDescent="0.3">
      <c r="A15" s="5" t="s">
        <v>2052</v>
      </c>
      <c r="B15" t="s">
        <v>2049</v>
      </c>
      <c r="C15" t="s">
        <v>2050</v>
      </c>
      <c r="E15" s="6" t="s">
        <v>70</v>
      </c>
      <c r="F15" s="4">
        <v>1746490</v>
      </c>
      <c r="I15" s="6" t="s">
        <v>2065</v>
      </c>
      <c r="J15" s="4">
        <v>1551289</v>
      </c>
      <c r="K15">
        <v>76</v>
      </c>
    </row>
    <row r="16" spans="1:11" x14ac:dyDescent="0.3">
      <c r="A16" s="6" t="s">
        <v>18</v>
      </c>
      <c r="B16" s="4">
        <v>5338618</v>
      </c>
      <c r="C16">
        <v>250</v>
      </c>
      <c r="E16" s="6" t="s">
        <v>51</v>
      </c>
      <c r="F16" s="4">
        <v>2310129</v>
      </c>
      <c r="I16" s="6" t="s">
        <v>2066</v>
      </c>
      <c r="J16" s="4">
        <v>1915945</v>
      </c>
      <c r="K16">
        <v>86</v>
      </c>
    </row>
    <row r="17" spans="1:11" x14ac:dyDescent="0.3">
      <c r="A17" s="6" t="s">
        <v>55</v>
      </c>
      <c r="B17" s="4">
        <v>4482846</v>
      </c>
      <c r="C17">
        <v>206</v>
      </c>
      <c r="E17" s="6" t="s">
        <v>54</v>
      </c>
      <c r="F17" s="4">
        <v>2005298</v>
      </c>
      <c r="I17" s="6" t="s">
        <v>2048</v>
      </c>
      <c r="J17" s="4">
        <v>21255544</v>
      </c>
      <c r="K17">
        <v>1000</v>
      </c>
    </row>
    <row r="18" spans="1:11" x14ac:dyDescent="0.3">
      <c r="A18" s="6" t="s">
        <v>71</v>
      </c>
      <c r="B18" s="4">
        <v>3235951</v>
      </c>
      <c r="C18">
        <v>154</v>
      </c>
      <c r="E18" s="6" t="s">
        <v>44</v>
      </c>
      <c r="F18" s="4">
        <v>2108219</v>
      </c>
    </row>
    <row r="19" spans="1:11" x14ac:dyDescent="0.3">
      <c r="A19" s="6" t="s">
        <v>25</v>
      </c>
      <c r="B19" s="4">
        <v>3264798</v>
      </c>
      <c r="C19">
        <v>159</v>
      </c>
      <c r="E19" s="6" t="s">
        <v>48</v>
      </c>
      <c r="F19" s="4">
        <v>2199731</v>
      </c>
    </row>
    <row r="20" spans="1:11" x14ac:dyDescent="0.3">
      <c r="A20" s="6" t="s">
        <v>82</v>
      </c>
      <c r="B20" s="4">
        <v>2320669</v>
      </c>
      <c r="C20">
        <v>106</v>
      </c>
      <c r="E20" s="6" t="s">
        <v>38</v>
      </c>
      <c r="F20" s="4">
        <v>1981495</v>
      </c>
      <c r="H20" t="s">
        <v>2052</v>
      </c>
      <c r="I20" t="s">
        <v>2049</v>
      </c>
    </row>
    <row r="21" spans="1:11" x14ac:dyDescent="0.3">
      <c r="A21" s="6" t="s">
        <v>34</v>
      </c>
      <c r="B21" s="4">
        <v>1605848</v>
      </c>
      <c r="C21">
        <v>81</v>
      </c>
      <c r="E21" s="6" t="s">
        <v>16</v>
      </c>
      <c r="F21" s="4">
        <v>2551617</v>
      </c>
      <c r="H21" t="s">
        <v>63</v>
      </c>
      <c r="I21">
        <v>2261248</v>
      </c>
    </row>
    <row r="22" spans="1:11" x14ac:dyDescent="0.3">
      <c r="A22" s="6" t="s">
        <v>39</v>
      </c>
      <c r="B22" s="4">
        <v>1006814</v>
      </c>
      <c r="C22">
        <v>44</v>
      </c>
      <c r="E22" s="6" t="s">
        <v>23</v>
      </c>
      <c r="F22" s="4">
        <v>2056686</v>
      </c>
      <c r="H22" t="s">
        <v>70</v>
      </c>
      <c r="I22">
        <v>1746490</v>
      </c>
    </row>
    <row r="23" spans="1:11" x14ac:dyDescent="0.3">
      <c r="A23" s="6" t="s">
        <v>2048</v>
      </c>
      <c r="B23" s="4">
        <v>21255544</v>
      </c>
      <c r="C23">
        <v>1000</v>
      </c>
      <c r="E23" s="6" t="s">
        <v>74</v>
      </c>
      <c r="F23" s="4">
        <v>2034631</v>
      </c>
      <c r="H23" t="s">
        <v>51</v>
      </c>
      <c r="I23">
        <v>2310129</v>
      </c>
    </row>
    <row r="24" spans="1:11" x14ac:dyDescent="0.3">
      <c r="E24" s="6" t="s">
        <v>2048</v>
      </c>
      <c r="F24" s="4">
        <v>21255544</v>
      </c>
      <c r="H24" t="s">
        <v>54</v>
      </c>
      <c r="I24">
        <v>2005298</v>
      </c>
    </row>
    <row r="25" spans="1:11" x14ac:dyDescent="0.3">
      <c r="H25" t="s">
        <v>44</v>
      </c>
      <c r="I25">
        <v>2108219</v>
      </c>
    </row>
    <row r="26" spans="1:11" x14ac:dyDescent="0.3">
      <c r="H26" t="s">
        <v>48</v>
      </c>
      <c r="I26">
        <v>2199731</v>
      </c>
    </row>
    <row r="27" spans="1:11" x14ac:dyDescent="0.3">
      <c r="H27" t="s">
        <v>38</v>
      </c>
      <c r="I27">
        <v>1981495</v>
      </c>
    </row>
    <row r="28" spans="1:11" x14ac:dyDescent="0.3">
      <c r="H28" t="s">
        <v>16</v>
      </c>
      <c r="I28">
        <v>2551617</v>
      </c>
    </row>
    <row r="29" spans="1:11" x14ac:dyDescent="0.3">
      <c r="H29" t="s">
        <v>23</v>
      </c>
      <c r="I29">
        <v>2056686</v>
      </c>
    </row>
    <row r="30" spans="1:11" x14ac:dyDescent="0.3">
      <c r="H30" t="s">
        <v>74</v>
      </c>
      <c r="I30">
        <v>2034631</v>
      </c>
    </row>
    <row r="31" spans="1:11" x14ac:dyDescent="0.3">
      <c r="H31" t="s">
        <v>2048</v>
      </c>
      <c r="I31">
        <v>21255544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D103-A103-4EEF-9541-175517D4C1AB}">
  <dimension ref="A1"/>
  <sheetViews>
    <sheetView topLeftCell="A2" workbookViewId="0">
      <selection activeCell="S17" sqref="S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1BB8-0851-4382-9BAC-A6236354C66F}">
  <dimension ref="A1:D13"/>
  <sheetViews>
    <sheetView workbookViewId="0">
      <selection activeCell="B8" sqref="B8"/>
    </sheetView>
  </sheetViews>
  <sheetFormatPr defaultRowHeight="14.4" x14ac:dyDescent="0.3"/>
  <cols>
    <col min="1" max="1" width="43" bestFit="1" customWidth="1"/>
    <col min="2" max="2" width="14.33203125" bestFit="1" customWidth="1"/>
    <col min="4" max="4" width="118" bestFit="1" customWidth="1"/>
    <col min="5" max="5" width="11.21875" bestFit="1" customWidth="1"/>
  </cols>
  <sheetData>
    <row r="1" spans="1:4" x14ac:dyDescent="0.3">
      <c r="A1" t="s">
        <v>2069</v>
      </c>
      <c r="B1" t="s">
        <v>2073</v>
      </c>
    </row>
    <row r="2" spans="1:4" x14ac:dyDescent="0.3">
      <c r="A2" t="s">
        <v>2054</v>
      </c>
      <c r="B2" s="2">
        <f>SUM(banking_loan_data!E2:E1001)</f>
        <v>21255544</v>
      </c>
      <c r="D2" t="s">
        <v>2074</v>
      </c>
    </row>
    <row r="3" spans="1:4" x14ac:dyDescent="0.3">
      <c r="A3" t="s">
        <v>2070</v>
      </c>
      <c r="B3" s="2">
        <f>COUNTA(banking_loan_data!A2:A1001)</f>
        <v>1000</v>
      </c>
      <c r="D3" t="s">
        <v>2082</v>
      </c>
    </row>
    <row r="4" spans="1:4" x14ac:dyDescent="0.3">
      <c r="A4" t="s">
        <v>2071</v>
      </c>
      <c r="B4" s="2">
        <f>AVERAGE(banking_loan_data!H2:H1001)</f>
        <v>47.28</v>
      </c>
      <c r="D4" t="s">
        <v>2083</v>
      </c>
    </row>
    <row r="5" spans="1:4" x14ac:dyDescent="0.3">
      <c r="A5" t="s">
        <v>2072</v>
      </c>
      <c r="B5" s="2">
        <f>banking_loan_data!H1:H1001/12</f>
        <v>5</v>
      </c>
      <c r="D5" t="s">
        <v>2084</v>
      </c>
    </row>
    <row r="6" spans="1:4" x14ac:dyDescent="0.3">
      <c r="A6" t="s">
        <v>2078</v>
      </c>
      <c r="B6" s="7">
        <v>0.13</v>
      </c>
      <c r="C6" s="9"/>
      <c r="D6" t="s">
        <v>2085</v>
      </c>
    </row>
    <row r="7" spans="1:4" x14ac:dyDescent="0.3">
      <c r="A7" t="s">
        <v>2079</v>
      </c>
      <c r="B7" s="7">
        <v>0.12</v>
      </c>
      <c r="C7" s="9"/>
      <c r="D7" s="22" t="s">
        <v>2101</v>
      </c>
    </row>
    <row r="8" spans="1:4" x14ac:dyDescent="0.3">
      <c r="A8" t="s">
        <v>2080</v>
      </c>
      <c r="B8" s="7">
        <v>0.26166617471658216</v>
      </c>
      <c r="C8" s="9"/>
    </row>
    <row r="9" spans="1:4" x14ac:dyDescent="0.3">
      <c r="A9" t="s">
        <v>2081</v>
      </c>
      <c r="B9" s="2">
        <f>SUM(banking_loan_data!U2:U1001)</f>
        <v>49999.999999999112</v>
      </c>
    </row>
    <row r="10" spans="1:4" x14ac:dyDescent="0.3">
      <c r="A10" t="s">
        <v>2086</v>
      </c>
      <c r="B10" s="7">
        <v>0.05</v>
      </c>
    </row>
    <row r="11" spans="1:4" x14ac:dyDescent="0.3">
      <c r="A11" t="s">
        <v>2087</v>
      </c>
      <c r="B11" s="2">
        <f>SUM(banking_loan_data!U2:U1001)-(B2*B10)</f>
        <v>-1012777.2000000009</v>
      </c>
    </row>
    <row r="13" spans="1:4" x14ac:dyDescent="0.3">
      <c r="B13" s="2">
        <f>SUM(banking_loan_data!U2:U1001)</f>
        <v>49999.999999999112</v>
      </c>
    </row>
  </sheetData>
  <scenarios current="1" show="0" sqref="B11">
    <scenario name="Optimistic (strong Economy)" locked="1" count="2" user="Muthyala Chaitrika" comment="Created by Muthyala Chaitrika on 17-09-2025_x000a_Modified by Muthyala Chaitrika on 17-09-2025">
      <inputCells r="B7" val="0.132" numFmtId="9"/>
      <inputCells r="B10" val="0.0475" numFmtId="9"/>
    </scenario>
    <scenario name="Pessimistic(Weak Economy)" locked="1" count="2" user="Muthyala Chaitrika" comment="Created by Muthyala Chaitrika on 17-09-2025_x000a_Modified by Muthyala Chaitrika on 17-09-2025">
      <inputCells r="B7" val="0.114" numFmtId="9"/>
      <inputCells r="B10" val="0.0575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213B-5147-4A1C-906B-3B9A911A41AA}">
  <sheetPr>
    <outlinePr summaryBelow="0"/>
  </sheetPr>
  <dimension ref="B1:F12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23.44140625" bestFit="1" customWidth="1" outlineLevel="1"/>
  </cols>
  <sheetData>
    <row r="1" spans="2:6" ht="15" thickBot="1" x14ac:dyDescent="0.35"/>
    <row r="2" spans="2:6" ht="15.6" x14ac:dyDescent="0.3">
      <c r="B2" s="13" t="s">
        <v>2093</v>
      </c>
      <c r="C2" s="13"/>
      <c r="D2" s="18"/>
      <c r="E2" s="18"/>
      <c r="F2" s="18"/>
    </row>
    <row r="3" spans="2:6" ht="15.6" collapsed="1" x14ac:dyDescent="0.3">
      <c r="B3" s="12"/>
      <c r="C3" s="12"/>
      <c r="D3" s="19" t="s">
        <v>2095</v>
      </c>
      <c r="E3" s="19" t="s">
        <v>2091</v>
      </c>
      <c r="F3" s="19" t="s">
        <v>2092</v>
      </c>
    </row>
    <row r="4" spans="2:6" ht="40.799999999999997" hidden="1" outlineLevel="1" x14ac:dyDescent="0.3">
      <c r="B4" s="15"/>
      <c r="C4" s="15"/>
      <c r="E4" s="21" t="s">
        <v>2100</v>
      </c>
      <c r="F4" s="21" t="s">
        <v>2100</v>
      </c>
    </row>
    <row r="5" spans="2:6" x14ac:dyDescent="0.3">
      <c r="B5" s="16" t="s">
        <v>2094</v>
      </c>
      <c r="C5" s="16"/>
      <c r="D5" s="14"/>
      <c r="E5" s="14"/>
      <c r="F5" s="14"/>
    </row>
    <row r="6" spans="2:6" outlineLevel="1" x14ac:dyDescent="0.3">
      <c r="B6" s="15"/>
      <c r="C6" s="15" t="s">
        <v>2088</v>
      </c>
      <c r="D6" s="10">
        <v>0.12</v>
      </c>
      <c r="E6" s="20">
        <v>0.13200000000000001</v>
      </c>
      <c r="F6" s="20">
        <v>0.114</v>
      </c>
    </row>
    <row r="7" spans="2:6" outlineLevel="1" x14ac:dyDescent="0.3">
      <c r="B7" s="15"/>
      <c r="C7" s="15" t="s">
        <v>2089</v>
      </c>
      <c r="D7" s="10">
        <v>0.05</v>
      </c>
      <c r="E7" s="20">
        <v>4.7500000000000001E-2</v>
      </c>
      <c r="F7" s="20">
        <v>5.7500000000000002E-2</v>
      </c>
    </row>
    <row r="8" spans="2:6" x14ac:dyDescent="0.3">
      <c r="B8" s="16" t="s">
        <v>2096</v>
      </c>
      <c r="C8" s="16"/>
      <c r="D8" s="14"/>
      <c r="E8" s="14"/>
      <c r="F8" s="14"/>
    </row>
    <row r="9" spans="2:6" ht="15" outlineLevel="1" thickBot="1" x14ac:dyDescent="0.35">
      <c r="B9" s="17"/>
      <c r="C9" s="17" t="s">
        <v>2090</v>
      </c>
      <c r="D9" s="11">
        <v>-1012777.2</v>
      </c>
      <c r="E9" s="11">
        <v>-959638.34000000102</v>
      </c>
      <c r="F9" s="11">
        <v>-1172193.78</v>
      </c>
    </row>
    <row r="10" spans="2:6" x14ac:dyDescent="0.3">
      <c r="B10" t="s">
        <v>2097</v>
      </c>
    </row>
    <row r="11" spans="2:6" x14ac:dyDescent="0.3">
      <c r="B11" t="s">
        <v>2098</v>
      </c>
    </row>
    <row r="12" spans="2:6" x14ac:dyDescent="0.3">
      <c r="B12" t="s">
        <v>2099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AE39-6E74-4CCA-ADD3-C984B11A59E3}">
  <dimension ref="A2:G20"/>
  <sheetViews>
    <sheetView workbookViewId="0">
      <selection activeCell="I12" sqref="I12"/>
    </sheetView>
  </sheetViews>
  <sheetFormatPr defaultRowHeight="14.4" x14ac:dyDescent="0.3"/>
  <cols>
    <col min="1" max="2" width="11.5546875" bestFit="1" customWidth="1"/>
  </cols>
  <sheetData>
    <row r="2" spans="1:7" x14ac:dyDescent="0.3">
      <c r="A2" t="s">
        <v>2102</v>
      </c>
      <c r="B2" t="s">
        <v>2103</v>
      </c>
      <c r="C2" s="9">
        <v>0.12</v>
      </c>
    </row>
    <row r="3" spans="1:7" x14ac:dyDescent="0.3">
      <c r="A3" t="s">
        <v>2104</v>
      </c>
      <c r="B3" t="s">
        <v>2105</v>
      </c>
      <c r="C3" s="7">
        <v>0.05</v>
      </c>
    </row>
    <row r="6" spans="1:7" x14ac:dyDescent="0.3">
      <c r="A6" s="2">
        <f>SUM(banking_loan_data!U:U)</f>
        <v>49999.999999999112</v>
      </c>
      <c r="B6">
        <v>7.0000000000000007E-2</v>
      </c>
      <c r="C6">
        <v>0.08</v>
      </c>
      <c r="D6">
        <v>0.09</v>
      </c>
      <c r="E6">
        <v>0.1</v>
      </c>
      <c r="F6">
        <v>0.11</v>
      </c>
      <c r="G6">
        <v>0.12</v>
      </c>
    </row>
    <row r="7" spans="1:7" x14ac:dyDescent="0.3">
      <c r="A7">
        <v>7.0000000000000007E-2</v>
      </c>
      <c r="B7">
        <f t="dataTable" ref="B7:G20" dt2D="1" dtr="1" r1="C2" r2="C3"/>
        <v>49999.999999999112</v>
      </c>
      <c r="C7">
        <v>49999.999999999112</v>
      </c>
      <c r="D7">
        <v>49999.999999999112</v>
      </c>
      <c r="E7">
        <v>49999.999999999112</v>
      </c>
      <c r="F7">
        <v>49999.999999999112</v>
      </c>
      <c r="G7">
        <v>49999.999999999112</v>
      </c>
    </row>
    <row r="8" spans="1:7" x14ac:dyDescent="0.3">
      <c r="A8">
        <v>0.08</v>
      </c>
      <c r="B8">
        <v>49999.999999999112</v>
      </c>
      <c r="C8">
        <v>49999.999999999112</v>
      </c>
      <c r="D8">
        <v>49999.999999999112</v>
      </c>
      <c r="E8">
        <v>49999.999999999112</v>
      </c>
      <c r="F8">
        <v>49999.999999999112</v>
      </c>
      <c r="G8">
        <v>49999.999999999112</v>
      </c>
    </row>
    <row r="9" spans="1:7" x14ac:dyDescent="0.3">
      <c r="A9">
        <v>0.09</v>
      </c>
      <c r="B9">
        <v>49999.999999999112</v>
      </c>
      <c r="C9">
        <v>49999.999999999112</v>
      </c>
      <c r="D9">
        <v>49999.999999999112</v>
      </c>
      <c r="E9">
        <v>49999.999999999112</v>
      </c>
      <c r="F9">
        <v>49999.999999999112</v>
      </c>
      <c r="G9">
        <v>49999.999999999112</v>
      </c>
    </row>
    <row r="10" spans="1:7" x14ac:dyDescent="0.3">
      <c r="A10">
        <v>0.1</v>
      </c>
      <c r="B10">
        <v>49999.999999999112</v>
      </c>
      <c r="C10">
        <v>49999.999999999112</v>
      </c>
      <c r="D10">
        <v>49999.999999999112</v>
      </c>
      <c r="E10">
        <v>49999.999999999112</v>
      </c>
      <c r="F10">
        <v>49999.999999999112</v>
      </c>
      <c r="G10">
        <v>49999.999999999112</v>
      </c>
    </row>
    <row r="11" spans="1:7" x14ac:dyDescent="0.3">
      <c r="A11">
        <v>0.11</v>
      </c>
      <c r="B11">
        <v>49999.999999999112</v>
      </c>
      <c r="C11">
        <v>49999.999999999112</v>
      </c>
      <c r="D11">
        <v>49999.999999999112</v>
      </c>
      <c r="E11">
        <v>49999.999999999112</v>
      </c>
      <c r="F11">
        <v>49999.999999999112</v>
      </c>
      <c r="G11">
        <v>49999.999999999112</v>
      </c>
    </row>
    <row r="12" spans="1:7" x14ac:dyDescent="0.3">
      <c r="A12">
        <v>0.12</v>
      </c>
      <c r="B12">
        <v>49999.999999999112</v>
      </c>
      <c r="C12">
        <v>49999.999999999112</v>
      </c>
      <c r="D12">
        <v>49999.999999999112</v>
      </c>
      <c r="E12">
        <v>49999.999999999112</v>
      </c>
      <c r="F12">
        <v>49999.999999999112</v>
      </c>
      <c r="G12">
        <v>49999.999999999112</v>
      </c>
    </row>
    <row r="13" spans="1:7" x14ac:dyDescent="0.3">
      <c r="A13">
        <v>0.13</v>
      </c>
      <c r="B13">
        <v>49999.999999999112</v>
      </c>
      <c r="C13">
        <v>49999.999999999112</v>
      </c>
      <c r="D13">
        <v>49999.999999999112</v>
      </c>
      <c r="E13">
        <v>49999.999999999112</v>
      </c>
      <c r="F13">
        <v>49999.999999999112</v>
      </c>
      <c r="G13">
        <v>49999.999999999112</v>
      </c>
    </row>
    <row r="14" spans="1:7" x14ac:dyDescent="0.3">
      <c r="A14">
        <v>0.14000000000000001</v>
      </c>
      <c r="B14">
        <v>49999.999999999112</v>
      </c>
      <c r="C14">
        <v>49999.999999999112</v>
      </c>
      <c r="D14">
        <v>49999.999999999112</v>
      </c>
      <c r="E14">
        <v>49999.999999999112</v>
      </c>
      <c r="F14">
        <v>49999.999999999112</v>
      </c>
      <c r="G14">
        <v>49999.999999999112</v>
      </c>
    </row>
    <row r="15" spans="1:7" x14ac:dyDescent="0.3">
      <c r="A15">
        <v>0.15</v>
      </c>
      <c r="B15">
        <v>49999.999999999112</v>
      </c>
      <c r="C15">
        <v>49999.999999999112</v>
      </c>
      <c r="D15">
        <v>49999.999999999112</v>
      </c>
      <c r="E15">
        <v>49999.999999999112</v>
      </c>
      <c r="F15">
        <v>49999.999999999112</v>
      </c>
      <c r="G15">
        <v>49999.999999999112</v>
      </c>
    </row>
    <row r="16" spans="1:7" x14ac:dyDescent="0.3">
      <c r="A16">
        <v>0.16</v>
      </c>
      <c r="B16">
        <v>49999.999999999112</v>
      </c>
      <c r="C16">
        <v>49999.999999999112</v>
      </c>
      <c r="D16">
        <v>49999.999999999112</v>
      </c>
      <c r="E16">
        <v>49999.999999999112</v>
      </c>
      <c r="F16">
        <v>49999.999999999112</v>
      </c>
      <c r="G16">
        <v>49999.999999999112</v>
      </c>
    </row>
    <row r="17" spans="1:7" x14ac:dyDescent="0.3">
      <c r="A17">
        <v>0.17</v>
      </c>
      <c r="B17">
        <v>49999.999999999112</v>
      </c>
      <c r="C17">
        <v>49999.999999999112</v>
      </c>
      <c r="D17">
        <v>49999.999999999112</v>
      </c>
      <c r="E17">
        <v>49999.999999999112</v>
      </c>
      <c r="F17">
        <v>49999.999999999112</v>
      </c>
      <c r="G17">
        <v>49999.999999999112</v>
      </c>
    </row>
    <row r="18" spans="1:7" x14ac:dyDescent="0.3">
      <c r="A18">
        <v>0.18</v>
      </c>
      <c r="B18">
        <v>49999.999999999112</v>
      </c>
      <c r="C18">
        <v>49999.999999999112</v>
      </c>
      <c r="D18">
        <v>49999.999999999112</v>
      </c>
      <c r="E18">
        <v>49999.999999999112</v>
      </c>
      <c r="F18">
        <v>49999.999999999112</v>
      </c>
      <c r="G18">
        <v>49999.999999999112</v>
      </c>
    </row>
    <row r="19" spans="1:7" x14ac:dyDescent="0.3">
      <c r="A19">
        <v>0.19</v>
      </c>
      <c r="B19">
        <v>49999.999999999112</v>
      </c>
      <c r="C19">
        <v>49999.999999999112</v>
      </c>
      <c r="D19">
        <v>49999.999999999112</v>
      </c>
      <c r="E19">
        <v>49999.999999999112</v>
      </c>
      <c r="F19">
        <v>49999.999999999112</v>
      </c>
      <c r="G19">
        <v>49999.999999999112</v>
      </c>
    </row>
    <row r="20" spans="1:7" x14ac:dyDescent="0.3">
      <c r="A20">
        <v>0.2</v>
      </c>
      <c r="B20">
        <v>49999.999999999112</v>
      </c>
      <c r="C20">
        <v>49999.999999999112</v>
      </c>
      <c r="D20">
        <v>49999.999999999112</v>
      </c>
      <c r="E20">
        <v>49999.999999999112</v>
      </c>
      <c r="F20">
        <v>49999.999999999112</v>
      </c>
      <c r="G20">
        <v>49999.999999999112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banking_loan_data</vt:lpstr>
      <vt:lpstr>Pivot Table analyze</vt:lpstr>
      <vt:lpstr>Dashboard</vt:lpstr>
      <vt:lpstr>What-IF Analysis</vt:lpstr>
      <vt:lpstr>Scenario Summary</vt:lpstr>
      <vt:lpstr>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Muthyala Chaitrika</dc:creator>
  <cp:lastModifiedBy>Muthyala Chaitrika</cp:lastModifiedBy>
  <dcterms:created xsi:type="dcterms:W3CDTF">2025-09-15T05:13:38Z</dcterms:created>
  <dcterms:modified xsi:type="dcterms:W3CDTF">2025-09-17T08:59:53Z</dcterms:modified>
</cp:coreProperties>
</file>