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itan.vyas\Documents\"/>
    </mc:Choice>
  </mc:AlternateContent>
  <xr:revisionPtr revIDLastSave="0" documentId="13_ncr:1_{BCDC8FB3-40C8-4867-9D5A-287441B157D6}" xr6:coauthVersionLast="47" xr6:coauthVersionMax="47" xr10:uidLastSave="{00000000-0000-0000-0000-000000000000}"/>
  <bookViews>
    <workbookView xWindow="-110" yWindow="350" windowWidth="19420" windowHeight="10560" xr2:uid="{964BC787-0575-427E-8B64-7602985136CD}"/>
  </bookViews>
  <sheets>
    <sheet name="Track Expense" sheetId="3" r:id="rId1"/>
    <sheet name="Sheet1" sheetId="6" r:id="rId2"/>
    <sheet name="mama" sheetId="4" r:id="rId3"/>
    <sheet name="Cutoff" sheetId="5" r:id="rId4"/>
  </sheets>
  <definedNames>
    <definedName name="_xlnm._FilterDatabase" localSheetId="2" hidden="1">mama!$A$1:$D$9</definedName>
    <definedName name="_xlnm._FilterDatabase" localSheetId="0" hidden="1">'Track Expense'!$A$1:$K$23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6" l="1"/>
  <c r="D45" i="6"/>
  <c r="M44" i="6"/>
  <c r="M45" i="6"/>
  <c r="M46" i="6"/>
  <c r="M47" i="6"/>
  <c r="M48" i="6"/>
  <c r="M49" i="6"/>
  <c r="M50" i="6"/>
  <c r="M51" i="6"/>
  <c r="M43" i="6"/>
  <c r="D36" i="6"/>
  <c r="E36" i="6" s="1"/>
  <c r="C36" i="6"/>
  <c r="E35" i="6"/>
  <c r="E34" i="6"/>
  <c r="E33" i="6"/>
  <c r="E32" i="6"/>
  <c r="E31" i="6"/>
  <c r="E30" i="6"/>
  <c r="L15" i="6"/>
  <c r="B69" i="3"/>
  <c r="B68" i="3"/>
  <c r="B67" i="3"/>
  <c r="B64" i="3"/>
  <c r="M17" i="6"/>
  <c r="I3" i="6"/>
  <c r="E35" i="5"/>
  <c r="D34" i="5"/>
  <c r="D35" i="5" s="1"/>
  <c r="E34" i="5"/>
  <c r="F56" i="5"/>
  <c r="H56" i="5" s="1"/>
  <c r="I56" i="5" s="1"/>
  <c r="F57" i="5"/>
  <c r="H57" i="5" s="1"/>
  <c r="I57" i="5" s="1"/>
  <c r="F58" i="5"/>
  <c r="H58" i="5" s="1"/>
  <c r="I58" i="5" s="1"/>
  <c r="F59" i="5"/>
  <c r="H59" i="5" s="1"/>
  <c r="I59" i="5" s="1"/>
  <c r="F60" i="5"/>
  <c r="H60" i="5" s="1"/>
  <c r="I60" i="5" s="1"/>
  <c r="F55" i="5"/>
  <c r="H55" i="5" s="1"/>
  <c r="I55" i="5" s="1"/>
  <c r="B57" i="3"/>
  <c r="B55" i="3"/>
  <c r="B54" i="3"/>
  <c r="B51" i="3"/>
  <c r="B50" i="3"/>
  <c r="B53" i="3"/>
  <c r="B52" i="3"/>
  <c r="B47" i="3"/>
  <c r="B48" i="3"/>
  <c r="C40" i="5"/>
  <c r="C39" i="5"/>
  <c r="G42" i="5"/>
  <c r="I42" i="5" s="1"/>
  <c r="J42" i="5" s="1"/>
  <c r="K42" i="5" s="1"/>
  <c r="J39" i="5"/>
  <c r="I44" i="5"/>
  <c r="J44" i="5" s="1"/>
  <c r="K44" i="5" s="1"/>
  <c r="I43" i="5"/>
  <c r="J43" i="5" s="1"/>
  <c r="K43" i="5" s="1"/>
  <c r="I46" i="5"/>
  <c r="I45" i="5"/>
  <c r="H46" i="5"/>
  <c r="H45" i="5"/>
  <c r="H38" i="5"/>
  <c r="C41" i="5"/>
  <c r="B29" i="3"/>
  <c r="I61" i="5" l="1" a="1"/>
  <c r="I61" i="5" s="1"/>
  <c r="H61" i="5"/>
  <c r="A5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<sst xmlns="http://schemas.openxmlformats.org/spreadsheetml/2006/main" count="834" uniqueCount="330">
  <si>
    <t>Home</t>
  </si>
  <si>
    <t>InCash</t>
  </si>
  <si>
    <t>Savings</t>
  </si>
  <si>
    <t>Papa med</t>
  </si>
  <si>
    <t>DBS</t>
  </si>
  <si>
    <t>ICICI</t>
  </si>
  <si>
    <t>Light Bill</t>
  </si>
  <si>
    <t>Recharges</t>
  </si>
  <si>
    <t>Charity</t>
  </si>
  <si>
    <t>Car</t>
  </si>
  <si>
    <t>MF</t>
  </si>
  <si>
    <t>Petrol</t>
  </si>
  <si>
    <t>EMI</t>
  </si>
  <si>
    <t>Misc</t>
  </si>
  <si>
    <t>SBI</t>
  </si>
  <si>
    <t>DEBT</t>
  </si>
  <si>
    <t>INVEST</t>
  </si>
  <si>
    <t>Particular</t>
  </si>
  <si>
    <t>Sub</t>
  </si>
  <si>
    <t>Bank</t>
  </si>
  <si>
    <t>Rs</t>
  </si>
  <si>
    <t>Cause</t>
  </si>
  <si>
    <t>Self Side Hustle</t>
  </si>
  <si>
    <t>Learning</t>
  </si>
  <si>
    <t>Term Insurance</t>
  </si>
  <si>
    <t>NPS</t>
  </si>
  <si>
    <t>Future</t>
  </si>
  <si>
    <t>PNB</t>
  </si>
  <si>
    <t>Done/Not Done</t>
  </si>
  <si>
    <t>Not Done</t>
  </si>
  <si>
    <t>TV Recharge</t>
  </si>
  <si>
    <t>Transfer Day of Month</t>
  </si>
  <si>
    <t>Diversify Portfolio</t>
  </si>
  <si>
    <t>12K Redeemed from MF-</t>
  </si>
  <si>
    <t>For Diversifying Portfolio</t>
  </si>
  <si>
    <t>5K - Debt MF || 5K - International MF</t>
  </si>
  <si>
    <t>Equity</t>
  </si>
  <si>
    <t>Gold</t>
  </si>
  <si>
    <t>Debt</t>
  </si>
  <si>
    <t>IPO</t>
  </si>
  <si>
    <t>STOCK</t>
  </si>
  <si>
    <t>AUGMONT</t>
  </si>
  <si>
    <t>Date\Bank</t>
  </si>
  <si>
    <t>1st</t>
  </si>
  <si>
    <t>15th</t>
  </si>
  <si>
    <t>30th</t>
  </si>
  <si>
    <t>Month</t>
  </si>
  <si>
    <t>THIS</t>
  </si>
  <si>
    <t>PREV</t>
  </si>
  <si>
    <t>PREV-1</t>
  </si>
  <si>
    <t>STEP1. Copy this to Above</t>
  </si>
  <si>
    <t>STEP2. Copy this to Above</t>
  </si>
  <si>
    <t>STEP3.Add Entries here</t>
  </si>
  <si>
    <t>Life Insurance</t>
  </si>
  <si>
    <t>Long Term Goal</t>
  </si>
  <si>
    <t>Stock Market</t>
  </si>
  <si>
    <t>Short Term Goal</t>
  </si>
  <si>
    <t>Compromise</t>
  </si>
  <si>
    <t>NO</t>
  </si>
  <si>
    <t>YES</t>
  </si>
  <si>
    <t>Done</t>
  </si>
  <si>
    <t>ICICI_Cred</t>
  </si>
  <si>
    <t>Sector</t>
  </si>
  <si>
    <t>Mode</t>
  </si>
  <si>
    <t>Status</t>
  </si>
  <si>
    <t>NOT DONE</t>
  </si>
  <si>
    <t>DONE</t>
  </si>
  <si>
    <t>BANK</t>
  </si>
  <si>
    <t>International</t>
  </si>
  <si>
    <t>Silver</t>
  </si>
  <si>
    <t>7-Union Balanced Advantage Fund Direct Growth</t>
  </si>
  <si>
    <t>7-ABSL Govt Securities Fund Direct Plan</t>
  </si>
  <si>
    <t>6-Edlwesis Balanced Advantage Fund Direct Growth</t>
  </si>
  <si>
    <t>5-AB AMC NASDAQ 100 FOF direct growth</t>
  </si>
  <si>
    <t>BlueChip Long Term</t>
  </si>
  <si>
    <t>Medium Term</t>
  </si>
  <si>
    <t>Actual Investment Declaration</t>
  </si>
  <si>
    <t>Money</t>
  </si>
  <si>
    <t>Settle from Bank</t>
  </si>
  <si>
    <t>Payment from Bank</t>
  </si>
  <si>
    <t>LIB</t>
  </si>
  <si>
    <t>PuneTrip</t>
  </si>
  <si>
    <t>upstox</t>
  </si>
  <si>
    <t>5th of Month[Start Jun'21]</t>
  </si>
  <si>
    <t>JAN</t>
  </si>
  <si>
    <t>Cred</t>
  </si>
  <si>
    <t>FEB</t>
  </si>
  <si>
    <t>PuneTrip_CrashSettlement</t>
  </si>
  <si>
    <t>Purchase_Paint</t>
  </si>
  <si>
    <t>MAR</t>
  </si>
  <si>
    <t>Papa Med</t>
  </si>
  <si>
    <t>APR</t>
  </si>
  <si>
    <t>MasiTicket</t>
  </si>
  <si>
    <t>Gym</t>
  </si>
  <si>
    <t>MAY</t>
  </si>
  <si>
    <t>Rail ticket</t>
  </si>
  <si>
    <t>Air ticket</t>
  </si>
  <si>
    <t>Hyd Trip</t>
  </si>
  <si>
    <t>Clear in CC Bill May</t>
  </si>
  <si>
    <t>Ghar Kharch</t>
  </si>
  <si>
    <t>MOD</t>
  </si>
  <si>
    <t>Union Bank</t>
  </si>
  <si>
    <t>FD</t>
  </si>
  <si>
    <t>6000Tata</t>
  </si>
  <si>
    <t>50KAditya</t>
  </si>
  <si>
    <t>61KMirae</t>
  </si>
  <si>
    <t>37.5KParag</t>
  </si>
  <si>
    <t>34KNippon</t>
  </si>
  <si>
    <t>Stock</t>
  </si>
  <si>
    <t>ISB</t>
  </si>
  <si>
    <t>Other Institute</t>
  </si>
  <si>
    <t>GMAT</t>
  </si>
  <si>
    <t>Expns/mnth</t>
  </si>
  <si>
    <t>saving/mnth</t>
  </si>
  <si>
    <t>JUN</t>
  </si>
  <si>
    <t>Invested in Stock Instead</t>
  </si>
  <si>
    <t>Paytm</t>
  </si>
  <si>
    <t>30KBonus</t>
  </si>
  <si>
    <t>12KSavings</t>
  </si>
  <si>
    <t>Pune Trip Petrol</t>
  </si>
  <si>
    <t>Pune Trip Shopping</t>
  </si>
  <si>
    <t>MathuraReturn</t>
  </si>
  <si>
    <t>Haridwar</t>
  </si>
  <si>
    <t>Rishikesh</t>
  </si>
  <si>
    <t>Pune</t>
  </si>
  <si>
    <t>Pune Trip FF</t>
  </si>
  <si>
    <t>&amp;Flix</t>
  </si>
  <si>
    <t>Sony Pix HD</t>
  </si>
  <si>
    <t>Sony HD</t>
  </si>
  <si>
    <t>Sony Max HD</t>
  </si>
  <si>
    <t>UTV HD</t>
  </si>
  <si>
    <t>Star Gold HD</t>
  </si>
  <si>
    <t>&amp;TV HD</t>
  </si>
  <si>
    <t>Zee Cinema HD</t>
  </si>
  <si>
    <t>&amp;Pictures HD</t>
  </si>
  <si>
    <t>Zee News</t>
  </si>
  <si>
    <t>Aaj Tak</t>
  </si>
  <si>
    <t xml:space="preserve">Discovery </t>
  </si>
  <si>
    <t>Zee Talkies</t>
  </si>
  <si>
    <t>Marathi News</t>
  </si>
  <si>
    <t>Star Sports HD hindi</t>
  </si>
  <si>
    <t>GharKharch</t>
  </si>
  <si>
    <t>JUL</t>
  </si>
  <si>
    <t>Macchardani</t>
  </si>
  <si>
    <t>50K Sent to SBI</t>
  </si>
  <si>
    <t>Gas Cylinder</t>
  </si>
  <si>
    <t>iPhone</t>
  </si>
  <si>
    <t>Mattress</t>
  </si>
  <si>
    <t>iPhone Charger+Case</t>
  </si>
  <si>
    <t>icici credit card hp</t>
  </si>
  <si>
    <t>icici credit card az</t>
  </si>
  <si>
    <t>Installment No</t>
  </si>
  <si>
    <t>Principal</t>
  </si>
  <si>
    <t>Interest</t>
  </si>
  <si>
    <t>Balance Amount</t>
  </si>
  <si>
    <t>One time processing Fee</t>
  </si>
  <si>
    <t>GST on Interest</t>
  </si>
  <si>
    <t>Actual EMI</t>
  </si>
  <si>
    <t>Proposed EMI Amount</t>
  </si>
  <si>
    <t>Cut 2000 from DBS - below is remaining amount</t>
  </si>
  <si>
    <t>Comments</t>
  </si>
  <si>
    <t>SETTLE</t>
  </si>
  <si>
    <t>ALL</t>
  </si>
  <si>
    <t>50K DEBT AGAIN SBI</t>
  </si>
  <si>
    <t>NEED</t>
  </si>
  <si>
    <t>WANTS</t>
  </si>
  <si>
    <t>Clear in CC Bill Jun</t>
  </si>
  <si>
    <t>Clear in CC Bill Jul</t>
  </si>
  <si>
    <t>Write to Balance Sheet MOD</t>
  </si>
  <si>
    <t>Extra Every month</t>
  </si>
  <si>
    <t>W/N</t>
  </si>
  <si>
    <t>PLANNING</t>
  </si>
  <si>
    <t>17th of Month [*TAX SAVING]</t>
  </si>
  <si>
    <t>Bajaj Life Goal *</t>
  </si>
  <si>
    <t>MF *</t>
  </si>
  <si>
    <t>Mirae Asset Tax -3K[5th of Month][*TAX SAVING] || Nippon Sensex - 2K[5th of Month]</t>
  </si>
  <si>
    <t>Mattress EMI ^</t>
  </si>
  <si>
    <t>Max Life *</t>
  </si>
  <si>
    <t>[* TAX SAVING]</t>
  </si>
  <si>
    <t>Cutoff through Month</t>
  </si>
  <si>
    <t>Invesment Performance</t>
  </si>
  <si>
    <t>Jindal</t>
  </si>
  <si>
    <t>as of 30JUL'22</t>
  </si>
  <si>
    <t>x6</t>
  </si>
  <si>
    <t>Category</t>
  </si>
  <si>
    <t>Unit</t>
  </si>
  <si>
    <t>Invested Amount</t>
  </si>
  <si>
    <t>Current Amount</t>
  </si>
  <si>
    <t>Name</t>
  </si>
  <si>
    <t>x9</t>
  </si>
  <si>
    <t>Platform</t>
  </si>
  <si>
    <t>Groww</t>
  </si>
  <si>
    <t>Mirae Asset Tax Saver Fund Direct Growth</t>
  </si>
  <si>
    <t>x1379</t>
  </si>
  <si>
    <t>Parag Parikh Flexi Cap Fund Direct Growth</t>
  </si>
  <si>
    <t>x541</t>
  </si>
  <si>
    <t>Nippon India Index Fund S&amp;P BSE Sensex Plan Direct Growth</t>
  </si>
  <si>
    <t>x809</t>
  </si>
  <si>
    <t>Tata Digital India Fund Direct Growth</t>
  </si>
  <si>
    <t>x165</t>
  </si>
  <si>
    <t>Aditya Birla Sun Life Regular Savings Fund Regular Plan Monthly Payment</t>
  </si>
  <si>
    <t>x978</t>
  </si>
  <si>
    <t>Akzoindia</t>
  </si>
  <si>
    <t>x2</t>
  </si>
  <si>
    <t>Upstox</t>
  </si>
  <si>
    <t>Godrejagro</t>
  </si>
  <si>
    <t>x5</t>
  </si>
  <si>
    <t>IRFC</t>
  </si>
  <si>
    <t>x575</t>
  </si>
  <si>
    <t>NationalAluminium</t>
  </si>
  <si>
    <t>YesBank</t>
  </si>
  <si>
    <t>x201</t>
  </si>
  <si>
    <t>1: MBA</t>
  </si>
  <si>
    <t>3: DEBT CLEARANCE : MATTRESS</t>
  </si>
  <si>
    <t xml:space="preserve">2: RAISE MONEY </t>
  </si>
  <si>
    <t>Side Hustle</t>
  </si>
  <si>
    <t>New Investment</t>
  </si>
  <si>
    <t>Plan of Action</t>
  </si>
  <si>
    <t>Keep</t>
  </si>
  <si>
    <t>Short Sell</t>
  </si>
  <si>
    <t>Keep but Switch to New</t>
  </si>
  <si>
    <t>Long Keep</t>
  </si>
  <si>
    <t>Short Keep</t>
  </si>
  <si>
    <t>Savings ^</t>
  </si>
  <si>
    <t xml:space="preserve">[^ 4months EMI for Magoosh - then back to ShortTerm/Savings-PNB] </t>
  </si>
  <si>
    <t>[^ 6months only - then merge to Home/InCash-DBS]</t>
  </si>
  <si>
    <t>Savings %</t>
  </si>
  <si>
    <t xml:space="preserve">[% INVEST to CLEAR DEBT] </t>
  </si>
  <si>
    <t>MF %</t>
  </si>
  <si>
    <t>Parag Parikh[25th of Month][Start Aug'21][End Sep'22][% IMNVEST to CLEAR DEBT]</t>
  </si>
  <si>
    <t>GROSS SALARY</t>
  </si>
  <si>
    <t>Earnings</t>
  </si>
  <si>
    <t>Amount</t>
  </si>
  <si>
    <t>BASIC</t>
  </si>
  <si>
    <t>HRA</t>
  </si>
  <si>
    <t>Education</t>
  </si>
  <si>
    <t>Telephone</t>
  </si>
  <si>
    <t>Prof P All</t>
  </si>
  <si>
    <t>Special Al</t>
  </si>
  <si>
    <t>Internet A</t>
  </si>
  <si>
    <t>DEDUCTIONS</t>
  </si>
  <si>
    <t>Deductions</t>
  </si>
  <si>
    <t>PF</t>
  </si>
  <si>
    <t>PT</t>
  </si>
  <si>
    <t>TDS</t>
  </si>
  <si>
    <t>IN-HAND</t>
  </si>
  <si>
    <t>Overall Tax Summary (Actual)</t>
  </si>
  <si>
    <t>Old Regime</t>
  </si>
  <si>
    <t>New Regime</t>
  </si>
  <si>
    <t>Net Taxable Income</t>
  </si>
  <si>
    <t>Total Tax</t>
  </si>
  <si>
    <t>Tax to be Paid</t>
  </si>
  <si>
    <t>Particulars</t>
  </si>
  <si>
    <t>Salary</t>
  </si>
  <si>
    <t>Statutory Provident Fund</t>
  </si>
  <si>
    <t>Life Insurance Premium</t>
  </si>
  <si>
    <t>Mutual Fund</t>
  </si>
  <si>
    <t>Taxable Income</t>
  </si>
  <si>
    <t>Tax</t>
  </si>
  <si>
    <t>Rebate</t>
  </si>
  <si>
    <t>Surcharge</t>
  </si>
  <si>
    <t>Cess</t>
  </si>
  <si>
    <t>Relief</t>
  </si>
  <si>
    <t>Actual TDS</t>
  </si>
  <si>
    <t>TDS Deducted</t>
  </si>
  <si>
    <t>TDS Pay / Refund</t>
  </si>
  <si>
    <t>TDS Per Month</t>
  </si>
  <si>
    <t>80C Investments</t>
  </si>
  <si>
    <t>(Max Limit:  1,50,000.00)</t>
  </si>
  <si>
    <t>Room for Declaration</t>
  </si>
  <si>
    <t>House Property Details (80GG)</t>
  </si>
  <si>
    <t>Donations (80G)</t>
  </si>
  <si>
    <t>Actual</t>
  </si>
  <si>
    <t>Proposed</t>
  </si>
  <si>
    <t>Clear in CC Bill Feb</t>
  </si>
  <si>
    <t>Clear in CC Bill Apr</t>
  </si>
  <si>
    <t>Cred (Hyd Trip 6K)</t>
  </si>
  <si>
    <t>EMI on Credit Card - see cutoff page DEBT CLEARANCE section</t>
  </si>
  <si>
    <t>Hopital</t>
  </si>
  <si>
    <t>AUG</t>
  </si>
  <si>
    <t>Clear in CC Bill Aug</t>
  </si>
  <si>
    <t>Birthday Party</t>
  </si>
  <si>
    <t>gharKharch_baby+mithai+med</t>
  </si>
  <si>
    <t>Rakhi Gift</t>
  </si>
  <si>
    <t>Clear from Misc *in 4</t>
  </si>
  <si>
    <t>Sell some stuff</t>
  </si>
  <si>
    <t>MOD Stock</t>
  </si>
  <si>
    <t>Mobile Phone</t>
  </si>
  <si>
    <t>Papa Checkup</t>
  </si>
  <si>
    <t>baby gift</t>
  </si>
  <si>
    <t>Clear in CC Bill Sep</t>
  </si>
  <si>
    <t>airtel xtreme purchase</t>
  </si>
  <si>
    <t>SEP</t>
  </si>
  <si>
    <t>Children Education Allowance</t>
  </si>
  <si>
    <t>Telephone Allowance</t>
  </si>
  <si>
    <t>Internet Allowance</t>
  </si>
  <si>
    <t>Special Allowance</t>
  </si>
  <si>
    <t xml:space="preserve">Basic Salary (A) </t>
  </si>
  <si>
    <t xml:space="preserve">House Rent Allowance  </t>
  </si>
  <si>
    <t>Professional Pursuit Allowance \</t>
  </si>
  <si>
    <t>Total Allowance</t>
  </si>
  <si>
    <t>Magoosh Purchase</t>
  </si>
  <si>
    <t>OCT</t>
  </si>
  <si>
    <t>NOV</t>
  </si>
  <si>
    <t>DEC</t>
  </si>
  <si>
    <t>Clear in CC Bill OCT</t>
  </si>
  <si>
    <t>Clear in CC Bill NOV</t>
  </si>
  <si>
    <t>Clear in CC Bill DEC</t>
  </si>
  <si>
    <t>Clear in CC Bill JAN</t>
  </si>
  <si>
    <t>Tailor</t>
  </si>
  <si>
    <t>Diwali</t>
  </si>
  <si>
    <t>fataka</t>
  </si>
  <si>
    <t>ghee</t>
  </si>
  <si>
    <t>water bill</t>
  </si>
  <si>
    <t>Clear in OCT END</t>
  </si>
  <si>
    <t>Movie</t>
  </si>
  <si>
    <t>Shubham Contri 230</t>
  </si>
  <si>
    <t>Variable P</t>
  </si>
  <si>
    <t>Leaves</t>
  </si>
  <si>
    <t>Variable Pay</t>
  </si>
  <si>
    <t>In-hand salary</t>
  </si>
  <si>
    <t>internation exposure - onsite oppo.</t>
  </si>
  <si>
    <t>commute</t>
  </si>
  <si>
    <t>EMI Amount</t>
  </si>
  <si>
    <t>hours of work</t>
  </si>
  <si>
    <t>no</t>
  </si>
  <si>
    <t>9--6</t>
  </si>
  <si>
    <t>22+8+15</t>
  </si>
  <si>
    <t>n/a</t>
  </si>
  <si>
    <t>designation -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</si>
</sst>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323130"/>
      <name val="Segoe UI"/>
      <family val="2"/>
    </font>
    <font>
      <sz val="11"/>
      <color rgb="FF32313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4" borderId="0" xfId="0" applyFont="1" applyFill="1"/>
    <xf numFmtId="2" fontId="0" fillId="0" borderId="0" xfId="0" applyNumberForma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NumberFormat="1"/>
    <xf numFmtId="3" fontId="0" fillId="0" borderId="0" xfId="0" applyNumberFormat="1"/>
    <xf numFmtId="0" fontId="9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5" borderId="1" xfId="0" applyFill="1" applyBorder="1"/>
    <xf numFmtId="0" fontId="4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8" fillId="6" borderId="0" xfId="0" applyFont="1" applyFill="1"/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 applyAlignment="1">
      <alignment horizontal="center" vertical="center"/>
    </xf>
    <xf numFmtId="0" fontId="0" fillId="2" borderId="3" xfId="0" applyFill="1" applyBorder="1"/>
    <xf numFmtId="0" fontId="0" fillId="3" borderId="3" xfId="0" applyFill="1" applyBorder="1"/>
    <xf numFmtId="0" fontId="0" fillId="0" borderId="4" xfId="0" applyBorder="1" applyAlignment="1">
      <alignment horizontal="center" vertical="center"/>
    </xf>
    <xf numFmtId="0" fontId="0" fillId="2" borderId="4" xfId="0" applyFill="1" applyBorder="1"/>
    <xf numFmtId="0" fontId="4" fillId="2" borderId="2" xfId="0" applyFont="1" applyFill="1" applyBorder="1"/>
    <xf numFmtId="0" fontId="3" fillId="2" borderId="2" xfId="0" applyFont="1" applyFill="1" applyBorder="1"/>
    <xf numFmtId="0" fontId="0" fillId="0" borderId="0" xfId="0" applyAlignment="1">
      <alignment vertical="center"/>
    </xf>
    <xf numFmtId="0" fontId="4" fillId="3" borderId="2" xfId="0" applyFont="1" applyFill="1" applyBorder="1"/>
    <xf numFmtId="0" fontId="10" fillId="0" borderId="0" xfId="0" applyFont="1"/>
    <xf numFmtId="4" fontId="0" fillId="5" borderId="5" xfId="0" applyNumberFormat="1" applyFill="1" applyBorder="1"/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0" fontId="0" fillId="0" borderId="0" xfId="0" applyNumberFormat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11" fillId="0" borderId="0" xfId="0" applyFont="1"/>
    <xf numFmtId="3" fontId="11" fillId="0" borderId="0" xfId="0" applyNumberFormat="1" applyFont="1"/>
    <xf numFmtId="0" fontId="0" fillId="5" borderId="5" xfId="0" applyFill="1" applyBorder="1"/>
    <xf numFmtId="4" fontId="0" fillId="0" borderId="0" xfId="0" applyNumberFormat="1"/>
    <xf numFmtId="9" fontId="0" fillId="0" borderId="0" xfId="0" applyNumberFormat="1" applyBorder="1"/>
    <xf numFmtId="8" fontId="0" fillId="0" borderId="0" xfId="0" applyNumberFormat="1" applyFont="1" applyBorder="1" applyAlignment="1">
      <alignment horizontal="left" vertical="center"/>
    </xf>
    <xf numFmtId="0" fontId="12" fillId="5" borderId="1" xfId="0" applyFont="1" applyFill="1" applyBorder="1"/>
    <xf numFmtId="0" fontId="12" fillId="0" borderId="0" xfId="0" applyFont="1" applyBorder="1"/>
    <xf numFmtId="0" fontId="12" fillId="0" borderId="0" xfId="0" applyFont="1" applyBorder="1" applyAlignment="1">
      <alignment horizontal="left" vertical="center"/>
    </xf>
    <xf numFmtId="9" fontId="12" fillId="0" borderId="0" xfId="0" applyNumberFormat="1" applyFont="1" applyBorder="1"/>
    <xf numFmtId="0" fontId="12" fillId="0" borderId="0" xfId="0" applyFont="1" applyBorder="1" applyAlignment="1">
      <alignment wrapText="1"/>
    </xf>
    <xf numFmtId="3" fontId="0" fillId="0" borderId="0" xfId="0" applyNumberFormat="1" applyFont="1" applyBorder="1" applyAlignment="1">
      <alignment horizontal="left" vertical="center"/>
    </xf>
    <xf numFmtId="4" fontId="11" fillId="0" borderId="0" xfId="0" applyNumberFormat="1" applyFont="1"/>
    <xf numFmtId="0" fontId="0" fillId="2" borderId="0" xfId="0" applyNumberFormat="1" applyFill="1"/>
  </cellXfs>
  <cellStyles count="1"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</dxf>
    <dxf>
      <font>
        <color theme="8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5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B1140C-4BE6-4DE4-93FB-AAF1DE17E19C}" name="ExtraEveryMonth" displayName="ExtraEveryMonth" ref="A27:H83" totalsRowShown="0" headerRowDxfId="19">
  <autoFilter ref="A27:H83" xr:uid="{EAB1140C-4BE6-4DE4-93FB-AAF1DE17E19C}"/>
  <tableColumns count="8">
    <tableColumn id="1" xr3:uid="{9D94D9C6-B4DA-4545-A46C-4DC2768D6FD3}" name="Particular" dataDxfId="18"/>
    <tableColumn id="2" xr3:uid="{6717881D-2300-4D50-8806-3401BC619BFD}" name="Money"/>
    <tableColumn id="3" xr3:uid="{3F056D63-B00D-4759-B618-2694743A7532}" name="Payment from Bank"/>
    <tableColumn id="4" xr3:uid="{44600B1F-E0B0-4FE8-AF63-B81966AEAFA2}" name="Settle from Bank" dataDxfId="17"/>
    <tableColumn id="5" xr3:uid="{CA84091B-529F-42DD-AB6D-8C21002CC099}" name="Cause"/>
    <tableColumn id="6" xr3:uid="{A06E4F07-8568-4FFE-A6DA-EED77A68A3DB}" name="Status" dataDxfId="16"/>
    <tableColumn id="7" xr3:uid="{5A969EB3-F0B7-4795-9CE2-E15135959646}" name="Month" dataDxfId="15"/>
    <tableColumn id="8" xr3:uid="{FF952BEA-5C19-415A-BE02-1324662D0DBE}" name="Comment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D2728F-A954-4819-BCA1-42C6BB5AF3EF}" name="ExpenseTrack" displayName="ExpenseTrack" ref="A1:I25" totalsRowShown="0" headerRowDxfId="13">
  <autoFilter ref="A1:I25" xr:uid="{7AD2728F-A954-4819-BCA1-42C6BB5AF3EF}">
    <filterColumn colId="6">
      <filters>
        <filter val="Not Done"/>
      </filters>
    </filterColumn>
  </autoFilter>
  <tableColumns count="9">
    <tableColumn id="1" xr3:uid="{C54E3E68-D823-4633-B647-43E2D2EBE03D}" name="Particular"/>
    <tableColumn id="2" xr3:uid="{9326109D-5E06-4604-829A-9DA6C9CE6C54}" name="Sub" dataDxfId="12"/>
    <tableColumn id="3" xr3:uid="{1530A0F3-9247-438C-A369-DF1F0765E081}" name="Rs"/>
    <tableColumn id="4" xr3:uid="{913C98B2-F355-488D-8E6F-3FDAC42510CA}" name="Bank"/>
    <tableColumn id="5" xr3:uid="{F84A3311-EE90-46A1-8DFC-B8DF66DD4F09}" name="Compromise"/>
    <tableColumn id="6" xr3:uid="{F0144FD3-9086-4514-8CF4-810C1EE85470}" name="Cause"/>
    <tableColumn id="7" xr3:uid="{5C1445D8-885D-4098-BF85-9E199BB5F3FD}" name="Done/Not Done"/>
    <tableColumn id="8" xr3:uid="{8D2A9A4C-24EC-408C-9531-2E4D39E1FBCD}" name="Transfer Day of Month"/>
    <tableColumn id="9" xr3:uid="{844651AC-E3C5-4216-897D-9746DA94157A}" name="Com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EA2E-854B-41C1-8819-79EEB1896E8C}">
  <dimension ref="A1:K83"/>
  <sheetViews>
    <sheetView tabSelected="1" topLeftCell="A68" workbookViewId="0">
      <selection activeCell="E87" sqref="E87"/>
    </sheetView>
  </sheetViews>
  <sheetFormatPr defaultRowHeight="14.5" x14ac:dyDescent="0.35"/>
  <cols>
    <col min="1" max="1" width="15.7265625" customWidth="1"/>
    <col min="2" max="2" width="15.7265625" bestFit="1" customWidth="1"/>
    <col min="3" max="3" width="11.6328125" customWidth="1"/>
    <col min="4" max="4" width="9.36328125" customWidth="1"/>
    <col min="5" max="5" width="9.7265625" customWidth="1"/>
    <col min="6" max="6" width="8.7265625" bestFit="1" customWidth="1"/>
    <col min="7" max="7" width="11.08984375" customWidth="1"/>
    <col min="8" max="8" width="21.81640625" customWidth="1"/>
    <col min="9" max="9" width="61.26953125" bestFit="1" customWidth="1"/>
    <col min="10" max="10" width="7.81640625" customWidth="1"/>
  </cols>
  <sheetData>
    <row r="1" spans="1:11" x14ac:dyDescent="0.35">
      <c r="A1" s="31" t="s">
        <v>17</v>
      </c>
      <c r="B1" s="31" t="s">
        <v>18</v>
      </c>
      <c r="C1" s="31" t="s">
        <v>20</v>
      </c>
      <c r="D1" s="31" t="s">
        <v>19</v>
      </c>
      <c r="E1" s="31" t="s">
        <v>57</v>
      </c>
      <c r="F1" s="31" t="s">
        <v>21</v>
      </c>
      <c r="G1" s="31" t="s">
        <v>28</v>
      </c>
      <c r="H1" s="31" t="s">
        <v>31</v>
      </c>
      <c r="I1" s="31" t="s">
        <v>160</v>
      </c>
    </row>
    <row r="2" spans="1:11" hidden="1" x14ac:dyDescent="0.35">
      <c r="A2" s="33" t="s">
        <v>0</v>
      </c>
      <c r="B2" s="40" t="s">
        <v>1</v>
      </c>
      <c r="C2" s="12">
        <v>6000</v>
      </c>
      <c r="D2" s="12" t="s">
        <v>4</v>
      </c>
      <c r="E2" s="12" t="s">
        <v>58</v>
      </c>
      <c r="F2" s="12" t="s">
        <v>170</v>
      </c>
      <c r="G2" t="s">
        <v>60</v>
      </c>
      <c r="H2">
        <v>1</v>
      </c>
    </row>
    <row r="3" spans="1:11" hidden="1" x14ac:dyDescent="0.35">
      <c r="A3" s="33" t="s">
        <v>0</v>
      </c>
      <c r="B3" s="43" t="s">
        <v>176</v>
      </c>
      <c r="C3" s="12">
        <v>2000</v>
      </c>
      <c r="D3" s="12" t="s">
        <v>5</v>
      </c>
      <c r="E3" s="12" t="s">
        <v>58</v>
      </c>
      <c r="F3" s="12" t="s">
        <v>170</v>
      </c>
      <c r="G3" t="s">
        <v>60</v>
      </c>
      <c r="H3">
        <v>12</v>
      </c>
      <c r="I3" t="s">
        <v>225</v>
      </c>
    </row>
    <row r="4" spans="1:11" hidden="1" x14ac:dyDescent="0.35">
      <c r="A4" s="33" t="s">
        <v>0</v>
      </c>
      <c r="B4" s="34" t="s">
        <v>10</v>
      </c>
      <c r="C4">
        <v>3500</v>
      </c>
      <c r="D4" t="s">
        <v>4</v>
      </c>
      <c r="E4" t="s">
        <v>58</v>
      </c>
      <c r="F4" t="s">
        <v>16</v>
      </c>
      <c r="G4" t="s">
        <v>60</v>
      </c>
      <c r="H4">
        <v>1</v>
      </c>
      <c r="I4" t="s">
        <v>83</v>
      </c>
    </row>
    <row r="5" spans="1:11" hidden="1" x14ac:dyDescent="0.35">
      <c r="A5" s="33" t="s">
        <v>0</v>
      </c>
      <c r="B5" s="34" t="s">
        <v>2</v>
      </c>
      <c r="C5">
        <v>1000</v>
      </c>
      <c r="D5" t="s">
        <v>4</v>
      </c>
      <c r="E5" t="s">
        <v>58</v>
      </c>
      <c r="F5" t="s">
        <v>170</v>
      </c>
      <c r="G5" t="s">
        <v>60</v>
      </c>
      <c r="H5">
        <v>1</v>
      </c>
    </row>
    <row r="6" spans="1:11" x14ac:dyDescent="0.35">
      <c r="A6" s="33" t="s">
        <v>0</v>
      </c>
      <c r="B6" s="34" t="s">
        <v>3</v>
      </c>
      <c r="C6">
        <v>2500</v>
      </c>
      <c r="D6" t="s">
        <v>5</v>
      </c>
      <c r="E6" t="s">
        <v>58</v>
      </c>
      <c r="F6" t="s">
        <v>170</v>
      </c>
      <c r="G6" t="s">
        <v>29</v>
      </c>
      <c r="H6">
        <v>8</v>
      </c>
      <c r="I6" t="s">
        <v>149</v>
      </c>
    </row>
    <row r="7" spans="1:11" x14ac:dyDescent="0.35">
      <c r="A7" s="33" t="s">
        <v>0</v>
      </c>
      <c r="B7" s="34" t="s">
        <v>6</v>
      </c>
      <c r="C7">
        <v>1500</v>
      </c>
      <c r="D7" t="s">
        <v>5</v>
      </c>
      <c r="E7" t="s">
        <v>58</v>
      </c>
      <c r="F7" t="s">
        <v>170</v>
      </c>
      <c r="G7" t="s">
        <v>29</v>
      </c>
      <c r="H7">
        <v>25</v>
      </c>
      <c r="I7" t="s">
        <v>150</v>
      </c>
    </row>
    <row r="8" spans="1:11" x14ac:dyDescent="0.35">
      <c r="A8" s="33" t="s">
        <v>0</v>
      </c>
      <c r="B8" s="34" t="s">
        <v>7</v>
      </c>
      <c r="C8">
        <v>500</v>
      </c>
      <c r="D8" t="s">
        <v>5</v>
      </c>
      <c r="E8" t="s">
        <v>59</v>
      </c>
      <c r="F8" t="s">
        <v>170</v>
      </c>
      <c r="G8" t="s">
        <v>29</v>
      </c>
      <c r="H8">
        <v>1</v>
      </c>
      <c r="I8" t="s">
        <v>150</v>
      </c>
    </row>
    <row r="9" spans="1:11" x14ac:dyDescent="0.35">
      <c r="A9" s="33" t="s">
        <v>0</v>
      </c>
      <c r="B9" s="34" t="s">
        <v>30</v>
      </c>
      <c r="C9">
        <v>500</v>
      </c>
      <c r="D9" t="s">
        <v>5</v>
      </c>
      <c r="E9" t="s">
        <v>59</v>
      </c>
      <c r="F9" t="s">
        <v>170</v>
      </c>
      <c r="G9" t="s">
        <v>29</v>
      </c>
      <c r="H9">
        <v>1</v>
      </c>
      <c r="I9" t="s">
        <v>150</v>
      </c>
    </row>
    <row r="10" spans="1:11" x14ac:dyDescent="0.35">
      <c r="A10" s="33" t="s">
        <v>0</v>
      </c>
      <c r="B10" s="41" t="s">
        <v>13</v>
      </c>
      <c r="C10" s="11">
        <v>1800</v>
      </c>
      <c r="D10" s="11" t="s">
        <v>5</v>
      </c>
      <c r="E10" s="11" t="s">
        <v>59</v>
      </c>
      <c r="F10" t="s">
        <v>170</v>
      </c>
      <c r="G10" t="s">
        <v>29</v>
      </c>
      <c r="J10" t="s">
        <v>33</v>
      </c>
    </row>
    <row r="11" spans="1:11" x14ac:dyDescent="0.35">
      <c r="A11" s="33" t="s">
        <v>0</v>
      </c>
      <c r="B11" s="34" t="s">
        <v>8</v>
      </c>
      <c r="C11">
        <v>200</v>
      </c>
      <c r="D11" t="s">
        <v>5</v>
      </c>
      <c r="E11" t="s">
        <v>58</v>
      </c>
      <c r="F11" t="s">
        <v>170</v>
      </c>
      <c r="G11" t="s">
        <v>29</v>
      </c>
      <c r="J11" t="s">
        <v>34</v>
      </c>
      <c r="K11" t="s">
        <v>35</v>
      </c>
    </row>
    <row r="12" spans="1:11" hidden="1" x14ac:dyDescent="0.35">
      <c r="A12" s="38" t="s">
        <v>9</v>
      </c>
      <c r="B12" s="39" t="s">
        <v>228</v>
      </c>
      <c r="C12">
        <v>2501</v>
      </c>
      <c r="D12" t="s">
        <v>14</v>
      </c>
      <c r="E12" t="s">
        <v>58</v>
      </c>
      <c r="F12" t="s">
        <v>15</v>
      </c>
      <c r="G12" t="s">
        <v>60</v>
      </c>
      <c r="H12">
        <v>10</v>
      </c>
      <c r="I12" s="6" t="s">
        <v>229</v>
      </c>
    </row>
    <row r="13" spans="1:11" x14ac:dyDescent="0.35">
      <c r="A13" s="35" t="s">
        <v>9</v>
      </c>
      <c r="B13" s="36" t="s">
        <v>11</v>
      </c>
      <c r="C13">
        <v>1500</v>
      </c>
      <c r="D13" t="s">
        <v>5</v>
      </c>
      <c r="E13" t="s">
        <v>59</v>
      </c>
      <c r="F13" t="s">
        <v>170</v>
      </c>
      <c r="G13" t="s">
        <v>29</v>
      </c>
      <c r="H13">
        <v>10</v>
      </c>
      <c r="I13" t="s">
        <v>149</v>
      </c>
    </row>
    <row r="14" spans="1:11" x14ac:dyDescent="0.35">
      <c r="A14" s="35" t="s">
        <v>9</v>
      </c>
      <c r="B14" s="37" t="s">
        <v>12</v>
      </c>
      <c r="C14">
        <v>11000</v>
      </c>
      <c r="D14" t="s">
        <v>5</v>
      </c>
      <c r="E14" t="s">
        <v>58</v>
      </c>
      <c r="F14" t="s">
        <v>15</v>
      </c>
      <c r="G14" t="s">
        <v>29</v>
      </c>
      <c r="H14">
        <v>10</v>
      </c>
    </row>
    <row r="15" spans="1:11" hidden="1" x14ac:dyDescent="0.35">
      <c r="A15" t="s">
        <v>53</v>
      </c>
      <c r="B15" s="3" t="s">
        <v>173</v>
      </c>
      <c r="C15">
        <v>3300</v>
      </c>
      <c r="D15" t="s">
        <v>14</v>
      </c>
      <c r="E15" t="s">
        <v>58</v>
      </c>
      <c r="F15" t="s">
        <v>16</v>
      </c>
      <c r="G15" t="s">
        <v>60</v>
      </c>
      <c r="H15">
        <v>10</v>
      </c>
      <c r="I15" t="s">
        <v>172</v>
      </c>
    </row>
    <row r="16" spans="1:11" hidden="1" x14ac:dyDescent="0.35">
      <c r="A16" s="42" t="s">
        <v>22</v>
      </c>
      <c r="B16" s="3" t="s">
        <v>23</v>
      </c>
      <c r="C16">
        <v>2000</v>
      </c>
      <c r="D16" t="s">
        <v>27</v>
      </c>
      <c r="E16" t="s">
        <v>58</v>
      </c>
      <c r="F16" t="s">
        <v>16</v>
      </c>
      <c r="G16" t="s">
        <v>60</v>
      </c>
      <c r="H16">
        <v>8</v>
      </c>
    </row>
    <row r="17" spans="1:9" x14ac:dyDescent="0.35">
      <c r="A17" s="42" t="s">
        <v>22</v>
      </c>
      <c r="B17" s="3" t="s">
        <v>223</v>
      </c>
      <c r="C17">
        <v>3800</v>
      </c>
      <c r="D17" t="s">
        <v>5</v>
      </c>
      <c r="E17" t="s">
        <v>58</v>
      </c>
      <c r="F17" t="s">
        <v>16</v>
      </c>
      <c r="G17" t="s">
        <v>29</v>
      </c>
      <c r="H17">
        <v>8</v>
      </c>
      <c r="I17" t="s">
        <v>224</v>
      </c>
    </row>
    <row r="18" spans="1:9" hidden="1" x14ac:dyDescent="0.35">
      <c r="A18" t="s">
        <v>56</v>
      </c>
      <c r="B18" s="3" t="s">
        <v>226</v>
      </c>
      <c r="C18">
        <v>3000</v>
      </c>
      <c r="D18" t="s">
        <v>14</v>
      </c>
      <c r="E18" t="s">
        <v>58</v>
      </c>
      <c r="F18" t="s">
        <v>15</v>
      </c>
      <c r="G18" t="s">
        <v>60</v>
      </c>
      <c r="H18">
        <v>15</v>
      </c>
      <c r="I18" t="s">
        <v>227</v>
      </c>
    </row>
    <row r="19" spans="1:9" hidden="1" x14ac:dyDescent="0.35">
      <c r="A19" s="12" t="s">
        <v>54</v>
      </c>
      <c r="B19" s="13" t="s">
        <v>2</v>
      </c>
      <c r="C19" s="12">
        <v>500</v>
      </c>
      <c r="D19" s="12" t="s">
        <v>14</v>
      </c>
      <c r="E19" s="12" t="s">
        <v>58</v>
      </c>
      <c r="F19" s="12" t="s">
        <v>16</v>
      </c>
      <c r="G19" t="s">
        <v>60</v>
      </c>
      <c r="H19" s="11"/>
    </row>
    <row r="20" spans="1:9" hidden="1" x14ac:dyDescent="0.35">
      <c r="A20" t="s">
        <v>54</v>
      </c>
      <c r="B20" s="3" t="s">
        <v>174</v>
      </c>
      <c r="C20">
        <v>5002</v>
      </c>
      <c r="D20" t="s">
        <v>14</v>
      </c>
      <c r="E20" t="s">
        <v>58</v>
      </c>
      <c r="F20" t="s">
        <v>16</v>
      </c>
      <c r="G20" t="s">
        <v>60</v>
      </c>
      <c r="H20">
        <v>25</v>
      </c>
      <c r="I20" t="s">
        <v>175</v>
      </c>
    </row>
    <row r="21" spans="1:9" hidden="1" x14ac:dyDescent="0.35">
      <c r="A21" s="12" t="s">
        <v>54</v>
      </c>
      <c r="B21" s="13" t="s">
        <v>10</v>
      </c>
      <c r="C21" s="12">
        <v>2000</v>
      </c>
      <c r="D21" s="12" t="s">
        <v>14</v>
      </c>
      <c r="E21" s="12" t="s">
        <v>58</v>
      </c>
      <c r="F21" s="11" t="s">
        <v>16</v>
      </c>
      <c r="G21" t="s">
        <v>60</v>
      </c>
      <c r="H21" s="11"/>
      <c r="I21" s="11"/>
    </row>
    <row r="22" spans="1:9" hidden="1" x14ac:dyDescent="0.35">
      <c r="A22" t="s">
        <v>24</v>
      </c>
      <c r="B22" s="3" t="s">
        <v>177</v>
      </c>
      <c r="C22">
        <v>800</v>
      </c>
      <c r="D22" t="s">
        <v>14</v>
      </c>
      <c r="E22" t="s">
        <v>58</v>
      </c>
      <c r="F22" t="s">
        <v>16</v>
      </c>
      <c r="G22" t="s">
        <v>60</v>
      </c>
      <c r="H22">
        <v>10</v>
      </c>
      <c r="I22" t="s">
        <v>178</v>
      </c>
    </row>
    <row r="23" spans="1:9" hidden="1" x14ac:dyDescent="0.35">
      <c r="A23" t="s">
        <v>55</v>
      </c>
      <c r="B23" s="3" t="s">
        <v>32</v>
      </c>
      <c r="C23">
        <v>1200</v>
      </c>
      <c r="D23" t="s">
        <v>14</v>
      </c>
      <c r="E23" t="s">
        <v>58</v>
      </c>
      <c r="F23" t="s">
        <v>16</v>
      </c>
      <c r="G23" t="s">
        <v>60</v>
      </c>
      <c r="H23">
        <v>10</v>
      </c>
    </row>
    <row r="24" spans="1:9" hidden="1" x14ac:dyDescent="0.35">
      <c r="A24" t="s">
        <v>26</v>
      </c>
      <c r="B24" s="4" t="s">
        <v>25</v>
      </c>
      <c r="C24" s="1">
        <v>1000</v>
      </c>
      <c r="D24" s="1"/>
      <c r="E24" s="1"/>
      <c r="F24" s="1" t="s">
        <v>16</v>
      </c>
    </row>
    <row r="25" spans="1:9" hidden="1" x14ac:dyDescent="0.35">
      <c r="C25" s="1"/>
      <c r="D25" s="1"/>
      <c r="E25" s="1"/>
      <c r="F25" s="1"/>
    </row>
    <row r="26" spans="1:9" ht="29" x14ac:dyDescent="0.35">
      <c r="A26" s="30" t="s">
        <v>169</v>
      </c>
      <c r="B26" s="8"/>
      <c r="C26" s="1"/>
      <c r="D26" s="1"/>
      <c r="E26" s="1"/>
      <c r="F26" s="1"/>
    </row>
    <row r="27" spans="1:9" x14ac:dyDescent="0.35">
      <c r="A27" s="5" t="s">
        <v>17</v>
      </c>
      <c r="B27" s="5" t="s">
        <v>77</v>
      </c>
      <c r="C27" s="5" t="s">
        <v>79</v>
      </c>
      <c r="D27" s="5" t="s">
        <v>78</v>
      </c>
      <c r="E27" s="5" t="s">
        <v>21</v>
      </c>
      <c r="F27" s="5" t="s">
        <v>64</v>
      </c>
      <c r="G27" s="5" t="s">
        <v>46</v>
      </c>
      <c r="H27" s="5" t="s">
        <v>160</v>
      </c>
    </row>
    <row r="28" spans="1:9" x14ac:dyDescent="0.35">
      <c r="A28" s="27" t="s">
        <v>82</v>
      </c>
      <c r="B28">
        <v>600</v>
      </c>
      <c r="C28" s="9" t="s">
        <v>14</v>
      </c>
      <c r="E28" t="s">
        <v>15</v>
      </c>
      <c r="F28" t="s">
        <v>60</v>
      </c>
      <c r="G28" t="s">
        <v>84</v>
      </c>
      <c r="H28" s="10"/>
    </row>
    <row r="29" spans="1:9" x14ac:dyDescent="0.35">
      <c r="A29" s="27" t="s">
        <v>11</v>
      </c>
      <c r="B29">
        <f>3035.4+2023.6+2550</f>
        <v>7609</v>
      </c>
      <c r="C29" s="9" t="s">
        <v>61</v>
      </c>
      <c r="D29" t="s">
        <v>5</v>
      </c>
      <c r="E29" t="s">
        <v>15</v>
      </c>
      <c r="F29" t="s">
        <v>29</v>
      </c>
      <c r="G29" t="s">
        <v>84</v>
      </c>
      <c r="H29" s="10" t="s">
        <v>274</v>
      </c>
    </row>
    <row r="30" spans="1:9" x14ac:dyDescent="0.35">
      <c r="A30" s="27" t="s">
        <v>85</v>
      </c>
      <c r="B30">
        <v>3300</v>
      </c>
      <c r="C30" s="9" t="s">
        <v>14</v>
      </c>
      <c r="D30" t="s">
        <v>5</v>
      </c>
      <c r="E30" t="s">
        <v>15</v>
      </c>
      <c r="F30" t="s">
        <v>60</v>
      </c>
      <c r="G30" t="s">
        <v>84</v>
      </c>
      <c r="H30" s="10"/>
    </row>
    <row r="31" spans="1:9" x14ac:dyDescent="0.35">
      <c r="A31" s="27" t="s">
        <v>81</v>
      </c>
      <c r="B31">
        <v>1500</v>
      </c>
      <c r="C31" s="9" t="s">
        <v>5</v>
      </c>
      <c r="D31" t="s">
        <v>5</v>
      </c>
      <c r="E31" t="s">
        <v>165</v>
      </c>
      <c r="F31" t="s">
        <v>80</v>
      </c>
      <c r="G31" t="s">
        <v>86</v>
      </c>
      <c r="H31" s="10"/>
    </row>
    <row r="32" spans="1:9" x14ac:dyDescent="0.35">
      <c r="A32" s="27" t="s">
        <v>87</v>
      </c>
      <c r="B32">
        <v>4000</v>
      </c>
      <c r="C32" s="9" t="s">
        <v>14</v>
      </c>
      <c r="D32" t="s">
        <v>5</v>
      </c>
      <c r="E32" t="s">
        <v>15</v>
      </c>
      <c r="F32" t="s">
        <v>60</v>
      </c>
      <c r="G32" t="s">
        <v>86</v>
      </c>
      <c r="H32" s="10"/>
    </row>
    <row r="33" spans="1:11" x14ac:dyDescent="0.35">
      <c r="A33" s="27" t="s">
        <v>88</v>
      </c>
      <c r="B33">
        <v>1220</v>
      </c>
      <c r="C33" s="9" t="s">
        <v>27</v>
      </c>
      <c r="D33" t="s">
        <v>5</v>
      </c>
      <c r="E33" t="s">
        <v>164</v>
      </c>
      <c r="F33" t="s">
        <v>29</v>
      </c>
      <c r="G33" t="s">
        <v>86</v>
      </c>
      <c r="H33" s="10"/>
    </row>
    <row r="34" spans="1:11" x14ac:dyDescent="0.35">
      <c r="A34" s="27" t="s">
        <v>11</v>
      </c>
      <c r="B34">
        <v>2670</v>
      </c>
      <c r="C34" s="9" t="s">
        <v>5</v>
      </c>
      <c r="D34" t="s">
        <v>61</v>
      </c>
      <c r="E34" t="s">
        <v>164</v>
      </c>
      <c r="F34" t="s">
        <v>29</v>
      </c>
      <c r="G34" t="s">
        <v>89</v>
      </c>
      <c r="H34" s="10" t="s">
        <v>275</v>
      </c>
    </row>
    <row r="35" spans="1:11" x14ac:dyDescent="0.35">
      <c r="A35" s="27" t="s">
        <v>90</v>
      </c>
      <c r="B35">
        <v>3420</v>
      </c>
      <c r="C35" s="9" t="s">
        <v>5</v>
      </c>
      <c r="D35" t="s">
        <v>4</v>
      </c>
      <c r="E35" t="s">
        <v>164</v>
      </c>
      <c r="F35" t="s">
        <v>29</v>
      </c>
      <c r="G35" t="s">
        <v>89</v>
      </c>
      <c r="H35" s="10"/>
    </row>
    <row r="36" spans="1:11" x14ac:dyDescent="0.35">
      <c r="A36" s="27" t="s">
        <v>11</v>
      </c>
      <c r="B36">
        <v>4439.78</v>
      </c>
      <c r="C36" s="9" t="s">
        <v>61</v>
      </c>
      <c r="D36" t="s">
        <v>5</v>
      </c>
      <c r="E36" t="s">
        <v>15</v>
      </c>
      <c r="F36" t="s">
        <v>60</v>
      </c>
      <c r="G36" t="s">
        <v>91</v>
      </c>
      <c r="H36" s="10" t="s">
        <v>98</v>
      </c>
    </row>
    <row r="37" spans="1:11" x14ac:dyDescent="0.35">
      <c r="A37" s="27" t="s">
        <v>92</v>
      </c>
      <c r="B37">
        <v>1953</v>
      </c>
      <c r="C37" s="9" t="s">
        <v>61</v>
      </c>
      <c r="D37" t="s">
        <v>14</v>
      </c>
      <c r="E37" t="s">
        <v>15</v>
      </c>
      <c r="F37" t="s">
        <v>80</v>
      </c>
      <c r="G37" t="s">
        <v>91</v>
      </c>
      <c r="H37" s="10" t="s">
        <v>98</v>
      </c>
      <c r="J37" s="15"/>
      <c r="K37" s="16"/>
    </row>
    <row r="38" spans="1:11" x14ac:dyDescent="0.35">
      <c r="A38" s="27" t="s">
        <v>93</v>
      </c>
      <c r="B38">
        <v>3000</v>
      </c>
      <c r="C38" s="17" t="s">
        <v>14</v>
      </c>
      <c r="D38" s="17" t="s">
        <v>5</v>
      </c>
      <c r="E38" s="17" t="s">
        <v>164</v>
      </c>
      <c r="F38" t="s">
        <v>60</v>
      </c>
      <c r="G38" s="17" t="s">
        <v>94</v>
      </c>
      <c r="H38" s="25"/>
    </row>
    <row r="39" spans="1:11" x14ac:dyDescent="0.35">
      <c r="A39" s="27" t="s">
        <v>95</v>
      </c>
      <c r="B39" s="9">
        <v>2500</v>
      </c>
      <c r="C39" s="9" t="s">
        <v>5</v>
      </c>
      <c r="D39" s="17" t="s">
        <v>5</v>
      </c>
      <c r="E39" s="17" t="s">
        <v>164</v>
      </c>
      <c r="F39" s="9" t="s">
        <v>80</v>
      </c>
      <c r="G39" s="17" t="s">
        <v>94</v>
      </c>
      <c r="H39" s="10"/>
    </row>
    <row r="40" spans="1:11" x14ac:dyDescent="0.35">
      <c r="A40" s="27" t="s">
        <v>96</v>
      </c>
      <c r="B40" s="9">
        <v>4800</v>
      </c>
      <c r="C40" s="9" t="s">
        <v>5</v>
      </c>
      <c r="D40" s="17" t="s">
        <v>5</v>
      </c>
      <c r="E40" s="17" t="s">
        <v>165</v>
      </c>
      <c r="F40" s="9" t="s">
        <v>80</v>
      </c>
      <c r="G40" s="17" t="s">
        <v>94</v>
      </c>
      <c r="H40" s="10"/>
    </row>
    <row r="41" spans="1:11" x14ac:dyDescent="0.35">
      <c r="A41" s="27" t="s">
        <v>276</v>
      </c>
      <c r="B41" s="9">
        <v>9744.75</v>
      </c>
      <c r="C41" s="9" t="s">
        <v>5</v>
      </c>
      <c r="D41" s="17" t="s">
        <v>5</v>
      </c>
      <c r="E41" s="9" t="s">
        <v>15</v>
      </c>
      <c r="F41" s="9" t="s">
        <v>60</v>
      </c>
      <c r="G41" s="17" t="s">
        <v>94</v>
      </c>
      <c r="H41" s="10" t="s">
        <v>98</v>
      </c>
    </row>
    <row r="42" spans="1:11" x14ac:dyDescent="0.35">
      <c r="A42" s="27" t="s">
        <v>95</v>
      </c>
      <c r="B42" s="9">
        <v>2200</v>
      </c>
      <c r="C42" s="9" t="s">
        <v>5</v>
      </c>
      <c r="D42" s="17" t="s">
        <v>5</v>
      </c>
      <c r="E42" s="9" t="s">
        <v>164</v>
      </c>
      <c r="F42" s="9" t="s">
        <v>80</v>
      </c>
      <c r="G42" s="17" t="s">
        <v>94</v>
      </c>
      <c r="H42" s="10"/>
    </row>
    <row r="43" spans="1:11" x14ac:dyDescent="0.35">
      <c r="A43" s="28" t="s">
        <v>90</v>
      </c>
      <c r="B43" s="9">
        <v>730</v>
      </c>
      <c r="C43" s="9" t="s">
        <v>14</v>
      </c>
      <c r="D43" s="17" t="s">
        <v>5</v>
      </c>
      <c r="E43" s="23" t="s">
        <v>164</v>
      </c>
      <c r="F43" s="9" t="s">
        <v>60</v>
      </c>
      <c r="G43" s="17" t="s">
        <v>94</v>
      </c>
      <c r="H43" s="10"/>
    </row>
    <row r="44" spans="1:11" x14ac:dyDescent="0.35">
      <c r="A44" s="28" t="s">
        <v>99</v>
      </c>
      <c r="B44" s="9">
        <v>250</v>
      </c>
      <c r="C44" s="9" t="s">
        <v>14</v>
      </c>
      <c r="D44" s="17" t="s">
        <v>5</v>
      </c>
      <c r="E44" s="23" t="s">
        <v>164</v>
      </c>
      <c r="F44" s="9" t="s">
        <v>60</v>
      </c>
      <c r="G44" s="17" t="s">
        <v>94</v>
      </c>
      <c r="H44" s="10"/>
    </row>
    <row r="45" spans="1:11" ht="29" x14ac:dyDescent="0.35">
      <c r="A45" s="29" t="s">
        <v>100</v>
      </c>
      <c r="B45" s="9">
        <v>700</v>
      </c>
      <c r="C45" s="9" t="s">
        <v>14</v>
      </c>
      <c r="D45" s="17" t="s">
        <v>101</v>
      </c>
      <c r="F45" s="9" t="s">
        <v>29</v>
      </c>
      <c r="G45" s="17" t="s">
        <v>94</v>
      </c>
      <c r="H45" s="10" t="s">
        <v>168</v>
      </c>
    </row>
    <row r="46" spans="1:11" x14ac:dyDescent="0.35">
      <c r="A46" s="27" t="s">
        <v>99</v>
      </c>
      <c r="B46" s="9">
        <v>1350</v>
      </c>
      <c r="C46" s="9" t="s">
        <v>5</v>
      </c>
      <c r="D46" s="17" t="s">
        <v>5</v>
      </c>
      <c r="E46" t="s">
        <v>164</v>
      </c>
      <c r="F46" s="9" t="s">
        <v>80</v>
      </c>
      <c r="G46" s="17" t="s">
        <v>94</v>
      </c>
      <c r="H46" s="10"/>
      <c r="J46">
        <v>421</v>
      </c>
    </row>
    <row r="47" spans="1:11" x14ac:dyDescent="0.35">
      <c r="A47" s="27" t="s">
        <v>119</v>
      </c>
      <c r="B47" s="9">
        <f>2500+1000</f>
        <v>3500</v>
      </c>
      <c r="C47" s="9" t="s">
        <v>61</v>
      </c>
      <c r="D47" s="17" t="s">
        <v>5</v>
      </c>
      <c r="E47" s="9" t="s">
        <v>15</v>
      </c>
      <c r="F47" s="9" t="s">
        <v>60</v>
      </c>
      <c r="G47" s="17" t="s">
        <v>94</v>
      </c>
      <c r="H47" s="10" t="s">
        <v>166</v>
      </c>
      <c r="J47">
        <v>755</v>
      </c>
    </row>
    <row r="48" spans="1:11" x14ac:dyDescent="0.35">
      <c r="A48" s="27" t="s">
        <v>125</v>
      </c>
      <c r="B48" s="9">
        <f>1000+500</f>
        <v>1500</v>
      </c>
      <c r="C48" s="9" t="s">
        <v>61</v>
      </c>
      <c r="D48" s="17" t="s">
        <v>5</v>
      </c>
      <c r="E48" s="9" t="s">
        <v>15</v>
      </c>
      <c r="F48" s="9" t="s">
        <v>60</v>
      </c>
      <c r="G48" s="17" t="s">
        <v>94</v>
      </c>
      <c r="H48" s="10" t="s">
        <v>166</v>
      </c>
    </row>
    <row r="49" spans="1:8" x14ac:dyDescent="0.35">
      <c r="A49" s="27" t="s">
        <v>120</v>
      </c>
      <c r="B49" s="9">
        <v>699</v>
      </c>
      <c r="C49" s="9" t="s">
        <v>61</v>
      </c>
      <c r="D49" s="17" t="s">
        <v>5</v>
      </c>
      <c r="E49" t="s">
        <v>165</v>
      </c>
      <c r="F49" s="9" t="s">
        <v>60</v>
      </c>
      <c r="G49" s="17" t="s">
        <v>94</v>
      </c>
      <c r="H49" s="10" t="s">
        <v>166</v>
      </c>
    </row>
    <row r="50" spans="1:8" x14ac:dyDescent="0.35">
      <c r="A50" s="27" t="s">
        <v>125</v>
      </c>
      <c r="B50" s="9">
        <f>155+350+150</f>
        <v>655</v>
      </c>
      <c r="C50" s="9" t="s">
        <v>5</v>
      </c>
      <c r="D50" s="17" t="s">
        <v>5</v>
      </c>
      <c r="E50" t="s">
        <v>165</v>
      </c>
      <c r="F50" s="9" t="s">
        <v>80</v>
      </c>
      <c r="G50" s="17" t="s">
        <v>114</v>
      </c>
      <c r="H50" s="10"/>
    </row>
    <row r="51" spans="1:8" x14ac:dyDescent="0.35">
      <c r="A51" s="27" t="s">
        <v>125</v>
      </c>
      <c r="B51" s="9">
        <f>488</f>
        <v>488</v>
      </c>
      <c r="C51" s="9" t="s">
        <v>61</v>
      </c>
      <c r="D51" s="17" t="s">
        <v>5</v>
      </c>
      <c r="E51" t="s">
        <v>165</v>
      </c>
      <c r="F51" s="9" t="s">
        <v>60</v>
      </c>
      <c r="G51" s="17" t="s">
        <v>114</v>
      </c>
      <c r="H51" s="10" t="s">
        <v>167</v>
      </c>
    </row>
    <row r="52" spans="1:8" x14ac:dyDescent="0.35">
      <c r="A52" s="27" t="s">
        <v>121</v>
      </c>
      <c r="B52" s="9">
        <f>375+1150+480+280+40+190</f>
        <v>2515</v>
      </c>
      <c r="C52" s="9" t="s">
        <v>5</v>
      </c>
      <c r="D52" s="17" t="s">
        <v>5</v>
      </c>
      <c r="E52" t="s">
        <v>164</v>
      </c>
      <c r="F52" s="9" t="s">
        <v>80</v>
      </c>
      <c r="G52" s="17" t="s">
        <v>114</v>
      </c>
      <c r="H52" s="10"/>
    </row>
    <row r="53" spans="1:8" x14ac:dyDescent="0.35">
      <c r="A53" s="27" t="s">
        <v>122</v>
      </c>
      <c r="B53" s="9">
        <f>2000+556+75</f>
        <v>2631</v>
      </c>
      <c r="C53" s="9" t="s">
        <v>5</v>
      </c>
      <c r="D53" s="17" t="s">
        <v>5</v>
      </c>
      <c r="E53" t="s">
        <v>165</v>
      </c>
      <c r="F53" s="9" t="s">
        <v>80</v>
      </c>
      <c r="G53" s="17" t="s">
        <v>114</v>
      </c>
      <c r="H53" s="10"/>
    </row>
    <row r="54" spans="1:8" x14ac:dyDescent="0.35">
      <c r="A54" s="27" t="s">
        <v>123</v>
      </c>
      <c r="B54">
        <f>1529-450</f>
        <v>1079</v>
      </c>
      <c r="C54" s="9" t="s">
        <v>14</v>
      </c>
      <c r="D54" s="17" t="s">
        <v>5</v>
      </c>
      <c r="E54" t="s">
        <v>165</v>
      </c>
      <c r="F54" s="9" t="s">
        <v>60</v>
      </c>
      <c r="G54" s="17" t="s">
        <v>114</v>
      </c>
      <c r="H54" s="10"/>
    </row>
    <row r="55" spans="1:8" x14ac:dyDescent="0.35">
      <c r="A55" s="27" t="s">
        <v>124</v>
      </c>
      <c r="B55">
        <f>1400+750</f>
        <v>2150</v>
      </c>
      <c r="C55" s="9" t="s">
        <v>61</v>
      </c>
      <c r="D55" s="17" t="s">
        <v>27</v>
      </c>
      <c r="E55" t="s">
        <v>15</v>
      </c>
      <c r="F55" s="9" t="s">
        <v>60</v>
      </c>
      <c r="G55" s="17" t="s">
        <v>114</v>
      </c>
      <c r="H55" s="10"/>
    </row>
    <row r="56" spans="1:8" x14ac:dyDescent="0.35">
      <c r="A56" s="27" t="s">
        <v>161</v>
      </c>
      <c r="B56">
        <v>13759</v>
      </c>
      <c r="C56" t="s">
        <v>162</v>
      </c>
      <c r="D56" s="1" t="s">
        <v>14</v>
      </c>
      <c r="E56" s="19" t="s">
        <v>161</v>
      </c>
      <c r="F56" s="1" t="s">
        <v>60</v>
      </c>
      <c r="G56" s="20" t="s">
        <v>114</v>
      </c>
      <c r="H56" s="26" t="s">
        <v>144</v>
      </c>
    </row>
    <row r="57" spans="1:8" x14ac:dyDescent="0.35">
      <c r="A57" s="27" t="s">
        <v>97</v>
      </c>
      <c r="B57">
        <f>2000+460+800</f>
        <v>3260</v>
      </c>
      <c r="C57" t="s">
        <v>5</v>
      </c>
      <c r="D57" s="17" t="s">
        <v>14</v>
      </c>
      <c r="E57" s="24" t="s">
        <v>15</v>
      </c>
      <c r="F57" s="9" t="s">
        <v>29</v>
      </c>
      <c r="G57" s="17" t="s">
        <v>142</v>
      </c>
      <c r="H57" s="10"/>
    </row>
    <row r="58" spans="1:8" x14ac:dyDescent="0.35">
      <c r="A58" s="27" t="s">
        <v>11</v>
      </c>
      <c r="B58">
        <v>1087</v>
      </c>
      <c r="C58" t="s">
        <v>61</v>
      </c>
      <c r="D58" s="17" t="s">
        <v>5</v>
      </c>
      <c r="E58" s="24" t="s">
        <v>15</v>
      </c>
      <c r="F58" s="9" t="s">
        <v>60</v>
      </c>
      <c r="G58" s="17" t="s">
        <v>142</v>
      </c>
      <c r="H58" s="10" t="s">
        <v>280</v>
      </c>
    </row>
    <row r="59" spans="1:8" x14ac:dyDescent="0.35">
      <c r="A59" s="27" t="s">
        <v>141</v>
      </c>
      <c r="B59" s="9">
        <v>1330</v>
      </c>
      <c r="C59" t="s">
        <v>5</v>
      </c>
      <c r="D59" s="17" t="s">
        <v>4</v>
      </c>
      <c r="E59" t="s">
        <v>164</v>
      </c>
      <c r="F59" s="9" t="s">
        <v>60</v>
      </c>
      <c r="G59" s="17" t="s">
        <v>142</v>
      </c>
      <c r="H59" s="10"/>
    </row>
    <row r="60" spans="1:8" x14ac:dyDescent="0.35">
      <c r="A60" s="27" t="s">
        <v>143</v>
      </c>
      <c r="B60" s="9">
        <v>580</v>
      </c>
      <c r="C60" t="s">
        <v>5</v>
      </c>
      <c r="D60" s="17" t="s">
        <v>4</v>
      </c>
      <c r="E60" t="s">
        <v>164</v>
      </c>
      <c r="F60" s="9" t="s">
        <v>60</v>
      </c>
      <c r="G60" s="17" t="s">
        <v>142</v>
      </c>
      <c r="H60" s="10"/>
    </row>
    <row r="61" spans="1:8" x14ac:dyDescent="0.35">
      <c r="A61" s="27" t="s">
        <v>145</v>
      </c>
      <c r="B61">
        <v>1078</v>
      </c>
      <c r="C61" t="s">
        <v>61</v>
      </c>
      <c r="D61" s="17" t="s">
        <v>4</v>
      </c>
      <c r="E61" s="9" t="s">
        <v>15</v>
      </c>
      <c r="F61" s="9" t="s">
        <v>80</v>
      </c>
      <c r="G61" s="17" t="s">
        <v>142</v>
      </c>
      <c r="H61" s="10"/>
    </row>
    <row r="62" spans="1:8" x14ac:dyDescent="0.35">
      <c r="A62" s="27" t="s">
        <v>146</v>
      </c>
      <c r="B62">
        <v>69900</v>
      </c>
      <c r="C62" t="s">
        <v>61</v>
      </c>
      <c r="D62" s="17" t="s">
        <v>14</v>
      </c>
      <c r="E62" s="9" t="s">
        <v>15</v>
      </c>
      <c r="F62" s="9" t="s">
        <v>60</v>
      </c>
      <c r="G62" s="17" t="s">
        <v>142</v>
      </c>
      <c r="H62" s="26" t="s">
        <v>163</v>
      </c>
    </row>
    <row r="63" spans="1:8" ht="43.5" x14ac:dyDescent="0.35">
      <c r="A63" s="27" t="s">
        <v>147</v>
      </c>
      <c r="B63">
        <v>10850</v>
      </c>
      <c r="C63" t="s">
        <v>61</v>
      </c>
      <c r="D63" s="17" t="s">
        <v>4</v>
      </c>
      <c r="E63" t="s">
        <v>165</v>
      </c>
      <c r="F63" s="9" t="s">
        <v>60</v>
      </c>
      <c r="G63" s="17" t="s">
        <v>142</v>
      </c>
      <c r="H63" s="24" t="s">
        <v>277</v>
      </c>
    </row>
    <row r="64" spans="1:8" x14ac:dyDescent="0.35">
      <c r="A64" s="27" t="s">
        <v>148</v>
      </c>
      <c r="B64">
        <f>464+250</f>
        <v>714</v>
      </c>
      <c r="C64" t="s">
        <v>61</v>
      </c>
      <c r="D64" s="17" t="s">
        <v>5</v>
      </c>
      <c r="E64" t="s">
        <v>165</v>
      </c>
      <c r="F64" s="9" t="s">
        <v>60</v>
      </c>
      <c r="G64" s="17" t="s">
        <v>142</v>
      </c>
      <c r="H64" s="10" t="s">
        <v>280</v>
      </c>
    </row>
    <row r="65" spans="1:8" x14ac:dyDescent="0.35">
      <c r="A65" s="27" t="s">
        <v>278</v>
      </c>
      <c r="B65">
        <v>1430</v>
      </c>
      <c r="C65" t="s">
        <v>4</v>
      </c>
      <c r="D65" s="17" t="s">
        <v>4</v>
      </c>
      <c r="E65" t="s">
        <v>164</v>
      </c>
      <c r="F65" s="9" t="s">
        <v>80</v>
      </c>
      <c r="G65" s="17" t="s">
        <v>279</v>
      </c>
      <c r="H65" s="10"/>
    </row>
    <row r="66" spans="1:8" x14ac:dyDescent="0.35">
      <c r="A66" s="45" t="s">
        <v>11</v>
      </c>
      <c r="B66" s="46">
        <v>2020</v>
      </c>
      <c r="C66" s="46" t="s">
        <v>61</v>
      </c>
      <c r="D66" s="47" t="s">
        <v>5</v>
      </c>
      <c r="E66" s="48" t="s">
        <v>15</v>
      </c>
      <c r="F66" s="49" t="s">
        <v>29</v>
      </c>
      <c r="G66" s="17" t="s">
        <v>279</v>
      </c>
      <c r="H66" s="50" t="s">
        <v>280</v>
      </c>
    </row>
    <row r="67" spans="1:8" x14ac:dyDescent="0.35">
      <c r="A67" s="45" t="s">
        <v>282</v>
      </c>
      <c r="B67" s="46">
        <f>115+120+350+450+850+130</f>
        <v>2015</v>
      </c>
      <c r="C67" s="46" t="s">
        <v>4</v>
      </c>
      <c r="D67" s="47" t="s">
        <v>4</v>
      </c>
      <c r="E67" s="46" t="s">
        <v>164</v>
      </c>
      <c r="F67" s="49" t="s">
        <v>80</v>
      </c>
      <c r="G67" s="47" t="s">
        <v>279</v>
      </c>
      <c r="H67" s="50"/>
    </row>
    <row r="68" spans="1:8" x14ac:dyDescent="0.35">
      <c r="A68" s="45" t="s">
        <v>281</v>
      </c>
      <c r="B68" s="46">
        <f>2425+80+55</f>
        <v>2560</v>
      </c>
      <c r="C68" s="46" t="s">
        <v>27</v>
      </c>
      <c r="D68" s="47" t="s">
        <v>5</v>
      </c>
      <c r="E68" s="46" t="s">
        <v>165</v>
      </c>
      <c r="F68" s="49" t="s">
        <v>29</v>
      </c>
      <c r="G68" s="47" t="s">
        <v>279</v>
      </c>
      <c r="H68" s="50" t="s">
        <v>284</v>
      </c>
    </row>
    <row r="69" spans="1:8" x14ac:dyDescent="0.35">
      <c r="A69" s="45" t="s">
        <v>283</v>
      </c>
      <c r="B69" s="46">
        <f>670*3</f>
        <v>2010</v>
      </c>
      <c r="C69" s="46" t="s">
        <v>61</v>
      </c>
      <c r="D69" s="47" t="s">
        <v>5</v>
      </c>
      <c r="E69" s="46" t="s">
        <v>165</v>
      </c>
      <c r="F69" s="49" t="s">
        <v>29</v>
      </c>
      <c r="G69" s="47" t="s">
        <v>279</v>
      </c>
      <c r="H69" s="50" t="s">
        <v>284</v>
      </c>
    </row>
    <row r="70" spans="1:8" x14ac:dyDescent="0.35">
      <c r="A70" s="53" t="s">
        <v>288</v>
      </c>
      <c r="B70" s="46">
        <v>2000</v>
      </c>
      <c r="C70" s="46" t="s">
        <v>61</v>
      </c>
      <c r="D70" s="47" t="s">
        <v>4</v>
      </c>
      <c r="E70" s="46" t="s">
        <v>164</v>
      </c>
      <c r="F70" s="49" t="s">
        <v>80</v>
      </c>
      <c r="G70" s="47" t="s">
        <v>279</v>
      </c>
      <c r="H70" s="50" t="s">
        <v>290</v>
      </c>
    </row>
    <row r="71" spans="1:8" x14ac:dyDescent="0.35">
      <c r="A71" s="53" t="s">
        <v>289</v>
      </c>
      <c r="B71" s="46">
        <v>2413</v>
      </c>
      <c r="C71" s="46" t="s">
        <v>27</v>
      </c>
      <c r="D71" s="47" t="s">
        <v>5</v>
      </c>
      <c r="E71" s="46" t="s">
        <v>165</v>
      </c>
      <c r="F71" s="49" t="s">
        <v>29</v>
      </c>
      <c r="G71" s="47" t="s">
        <v>279</v>
      </c>
      <c r="H71" s="50" t="s">
        <v>284</v>
      </c>
    </row>
    <row r="72" spans="1:8" x14ac:dyDescent="0.35">
      <c r="A72" s="53" t="s">
        <v>291</v>
      </c>
      <c r="B72" s="46">
        <v>3005</v>
      </c>
      <c r="C72" s="46" t="s">
        <v>61</v>
      </c>
      <c r="D72" s="47" t="s">
        <v>5</v>
      </c>
      <c r="E72" s="46" t="s">
        <v>164</v>
      </c>
      <c r="F72" s="49" t="s">
        <v>29</v>
      </c>
      <c r="G72" s="47" t="s">
        <v>292</v>
      </c>
      <c r="H72" s="50" t="s">
        <v>290</v>
      </c>
    </row>
    <row r="73" spans="1:8" x14ac:dyDescent="0.35">
      <c r="A73" s="27" t="s">
        <v>11</v>
      </c>
      <c r="B73" s="46">
        <v>4500</v>
      </c>
      <c r="C73" s="46" t="s">
        <v>61</v>
      </c>
      <c r="D73" s="47" t="s">
        <v>5</v>
      </c>
      <c r="E73" s="46" t="s">
        <v>165</v>
      </c>
      <c r="F73" s="49" t="s">
        <v>29</v>
      </c>
      <c r="G73" s="47" t="s">
        <v>292</v>
      </c>
      <c r="H73" s="50" t="s">
        <v>290</v>
      </c>
    </row>
    <row r="74" spans="1:8" x14ac:dyDescent="0.35">
      <c r="A74" s="53" t="s">
        <v>301</v>
      </c>
      <c r="B74" s="46">
        <v>3500</v>
      </c>
      <c r="C74" s="46" t="s">
        <v>61</v>
      </c>
      <c r="D74" s="47" t="s">
        <v>5</v>
      </c>
      <c r="E74" s="55" t="s">
        <v>164</v>
      </c>
      <c r="F74" s="49" t="s">
        <v>29</v>
      </c>
      <c r="G74" s="47" t="s">
        <v>302</v>
      </c>
      <c r="H74" s="50" t="s">
        <v>305</v>
      </c>
    </row>
    <row r="75" spans="1:8" x14ac:dyDescent="0.35">
      <c r="A75" s="27" t="s">
        <v>309</v>
      </c>
      <c r="B75" s="46">
        <v>800</v>
      </c>
      <c r="C75" s="46" t="s">
        <v>4</v>
      </c>
      <c r="D75" s="47" t="s">
        <v>4</v>
      </c>
      <c r="E75" s="55" t="s">
        <v>165</v>
      </c>
      <c r="F75" s="49" t="s">
        <v>80</v>
      </c>
      <c r="G75" s="47" t="s">
        <v>302</v>
      </c>
      <c r="H75" s="50" t="s">
        <v>310</v>
      </c>
    </row>
    <row r="76" spans="1:8" x14ac:dyDescent="0.35">
      <c r="A76" s="57" t="s">
        <v>301</v>
      </c>
      <c r="B76" s="58">
        <v>3500</v>
      </c>
      <c r="C76" s="58" t="s">
        <v>61</v>
      </c>
      <c r="D76" s="59" t="s">
        <v>5</v>
      </c>
      <c r="E76" s="60" t="s">
        <v>164</v>
      </c>
      <c r="F76" s="58" t="s">
        <v>29</v>
      </c>
      <c r="G76" s="59" t="s">
        <v>303</v>
      </c>
      <c r="H76" s="61" t="s">
        <v>306</v>
      </c>
    </row>
    <row r="77" spans="1:8" x14ac:dyDescent="0.35">
      <c r="A77" s="57" t="s">
        <v>301</v>
      </c>
      <c r="B77" s="58">
        <v>3500</v>
      </c>
      <c r="C77" s="58" t="s">
        <v>61</v>
      </c>
      <c r="D77" s="59" t="s">
        <v>5</v>
      </c>
      <c r="E77" s="60" t="s">
        <v>164</v>
      </c>
      <c r="F77" s="58" t="s">
        <v>29</v>
      </c>
      <c r="G77" s="59" t="s">
        <v>304</v>
      </c>
      <c r="H77" s="61" t="s">
        <v>307</v>
      </c>
    </row>
    <row r="78" spans="1:8" x14ac:dyDescent="0.35">
      <c r="A78" s="57" t="s">
        <v>301</v>
      </c>
      <c r="B78" s="58">
        <v>3500</v>
      </c>
      <c r="C78" s="58" t="s">
        <v>61</v>
      </c>
      <c r="D78" s="59" t="s">
        <v>5</v>
      </c>
      <c r="E78" s="60" t="s">
        <v>164</v>
      </c>
      <c r="F78" s="58" t="s">
        <v>29</v>
      </c>
      <c r="G78" s="59" t="s">
        <v>84</v>
      </c>
      <c r="H78" s="61" t="s">
        <v>308</v>
      </c>
    </row>
    <row r="79" spans="1:8" x14ac:dyDescent="0.35">
      <c r="A79" s="53" t="s">
        <v>311</v>
      </c>
      <c r="B79" s="46">
        <v>2700</v>
      </c>
      <c r="C79" s="46" t="s">
        <v>4</v>
      </c>
      <c r="D79" s="47" t="s">
        <v>4</v>
      </c>
      <c r="E79" s="55" t="s">
        <v>165</v>
      </c>
      <c r="F79" s="49" t="s">
        <v>80</v>
      </c>
      <c r="G79" s="47" t="s">
        <v>302</v>
      </c>
      <c r="H79" s="50"/>
    </row>
    <row r="80" spans="1:8" x14ac:dyDescent="0.35">
      <c r="A80" s="53" t="s">
        <v>312</v>
      </c>
      <c r="B80" s="46">
        <v>2600</v>
      </c>
      <c r="C80" s="46" t="s">
        <v>27</v>
      </c>
      <c r="D80" s="56" t="s">
        <v>4</v>
      </c>
      <c r="E80" s="55" t="s">
        <v>164</v>
      </c>
      <c r="F80" s="49" t="s">
        <v>29</v>
      </c>
      <c r="G80" s="47" t="s">
        <v>302</v>
      </c>
      <c r="H80" s="50" t="s">
        <v>314</v>
      </c>
    </row>
    <row r="81" spans="1:8" x14ac:dyDescent="0.35">
      <c r="A81" s="53" t="s">
        <v>313</v>
      </c>
      <c r="B81" s="46">
        <v>480</v>
      </c>
      <c r="C81" s="46" t="s">
        <v>27</v>
      </c>
      <c r="D81" s="56" t="s">
        <v>4</v>
      </c>
      <c r="E81" s="55" t="s">
        <v>164</v>
      </c>
      <c r="F81" s="49" t="s">
        <v>29</v>
      </c>
      <c r="G81" s="47" t="s">
        <v>302</v>
      </c>
      <c r="H81" s="50" t="s">
        <v>314</v>
      </c>
    </row>
    <row r="82" spans="1:8" x14ac:dyDescent="0.35">
      <c r="A82" s="53" t="s">
        <v>315</v>
      </c>
      <c r="B82" s="46">
        <v>460</v>
      </c>
      <c r="C82" s="46" t="s">
        <v>61</v>
      </c>
      <c r="D82" s="47" t="s">
        <v>5</v>
      </c>
      <c r="E82" s="46" t="s">
        <v>165</v>
      </c>
      <c r="F82" s="49" t="s">
        <v>29</v>
      </c>
      <c r="G82" s="62" t="s">
        <v>302</v>
      </c>
      <c r="H82" s="50" t="s">
        <v>316</v>
      </c>
    </row>
    <row r="83" spans="1:8" x14ac:dyDescent="0.35">
      <c r="A83" s="53" t="s">
        <v>97</v>
      </c>
      <c r="B83" s="46">
        <v>2500</v>
      </c>
      <c r="C83" s="46" t="s">
        <v>5</v>
      </c>
      <c r="D83" s="47" t="s">
        <v>5</v>
      </c>
      <c r="E83" s="46" t="s">
        <v>165</v>
      </c>
      <c r="F83" s="49" t="s">
        <v>60</v>
      </c>
      <c r="G83" s="47" t="s">
        <v>303</v>
      </c>
      <c r="H83" s="50"/>
    </row>
  </sheetData>
  <conditionalFormatting sqref="E36:E37 H36:H37 H34 F84:F1048576 G70 F69:F70 H63 G1:I1 E27:E29 H27 F27:G37 F1:F26 E40:E42 E44:E60 F38:F64">
    <cfRule type="containsText" dxfId="11" priority="11" operator="containsText" text="INVEST">
      <formula>NOT(ISERROR(SEARCH("INVEST",E1)))</formula>
    </cfRule>
  </conditionalFormatting>
  <conditionalFormatting sqref="E35:E37 F84:F1048576 G70 F69:F70 E27:E30 F1:F26 E40:E42 E44:E60">
    <cfRule type="containsText" dxfId="10" priority="12" operator="containsText" text="Debt">
      <formula>NOT(ISERROR(SEARCH("Debt",E1)))</formula>
    </cfRule>
  </conditionalFormatting>
  <conditionalFormatting sqref="E61:E62">
    <cfRule type="containsText" dxfId="9" priority="8" operator="containsText" text="INVEST">
      <formula>NOT(ISERROR(SEARCH("INVEST",E61)))</formula>
    </cfRule>
  </conditionalFormatting>
  <conditionalFormatting sqref="E61:E62">
    <cfRule type="containsText" dxfId="8" priority="9" operator="containsText" text="Debt">
      <formula>NOT(ISERROR(SEARCH("Debt",E61)))</formula>
    </cfRule>
  </conditionalFormatting>
  <conditionalFormatting sqref="E27:E91">
    <cfRule type="cellIs" dxfId="7" priority="6" operator="equal">
      <formula>"NEED"</formula>
    </cfRule>
    <cfRule type="cellIs" dxfId="6" priority="7" operator="equal">
      <formula>"DEBT"</formula>
    </cfRule>
  </conditionalFormatting>
  <conditionalFormatting sqref="E28:E83">
    <cfRule type="cellIs" dxfId="5" priority="5" operator="equal">
      <formula>"WANTS"</formula>
    </cfRule>
  </conditionalFormatting>
  <conditionalFormatting sqref="F28:F83">
    <cfRule type="cellIs" dxfId="4" priority="2" operator="equal">
      <formula>"LIB"</formula>
    </cfRule>
    <cfRule type="cellIs" dxfId="3" priority="3" operator="equal">
      <formula>"Done"</formula>
    </cfRule>
    <cfRule type="cellIs" dxfId="2" priority="4" operator="equal">
      <formula>"Not Done"</formula>
    </cfRule>
  </conditionalFormatting>
  <conditionalFormatting sqref="F2:F25">
    <cfRule type="cellIs" dxfId="1" priority="1" operator="equal">
      <formula>"W/N"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D2E2-FF1A-4BB9-A01E-B2195D3FEF92}">
  <dimension ref="A2:N55"/>
  <sheetViews>
    <sheetView topLeftCell="A13" workbookViewId="0">
      <selection activeCell="D41" sqref="D41"/>
    </sheetView>
  </sheetViews>
  <sheetFormatPr defaultRowHeight="14.5" x14ac:dyDescent="0.35"/>
  <cols>
    <col min="2" max="2" width="36.81640625" bestFit="1" customWidth="1"/>
    <col min="3" max="3" width="10.08984375" bestFit="1" customWidth="1"/>
    <col min="4" max="4" width="10.26953125" bestFit="1" customWidth="1"/>
    <col min="5" max="5" width="10.08984375" bestFit="1" customWidth="1"/>
    <col min="6" max="6" width="10.26953125" bestFit="1" customWidth="1"/>
    <col min="9" max="9" width="10.81640625" bestFit="1" customWidth="1"/>
    <col min="11" max="11" width="25.7265625" bestFit="1" customWidth="1"/>
    <col min="12" max="13" width="11.7265625" bestFit="1" customWidth="1"/>
  </cols>
  <sheetData>
    <row r="2" spans="1:13" x14ac:dyDescent="0.35">
      <c r="A2">
        <v>22.42</v>
      </c>
      <c r="B2" t="s">
        <v>126</v>
      </c>
      <c r="F2" t="s">
        <v>230</v>
      </c>
      <c r="I2" t="s">
        <v>245</v>
      </c>
      <c r="K2" t="s">
        <v>246</v>
      </c>
    </row>
    <row r="3" spans="1:13" x14ac:dyDescent="0.35">
      <c r="A3">
        <v>17.7</v>
      </c>
      <c r="B3" t="s">
        <v>127</v>
      </c>
      <c r="F3" s="32">
        <v>58297</v>
      </c>
      <c r="I3" s="32">
        <f>F3-F16</f>
        <v>55141</v>
      </c>
      <c r="K3" t="s">
        <v>17</v>
      </c>
      <c r="L3" t="s">
        <v>247</v>
      </c>
      <c r="M3" t="s">
        <v>248</v>
      </c>
    </row>
    <row r="4" spans="1:13" x14ac:dyDescent="0.35">
      <c r="A4">
        <v>22.42</v>
      </c>
      <c r="B4" t="s">
        <v>128</v>
      </c>
      <c r="K4" t="s">
        <v>249</v>
      </c>
      <c r="L4" s="32">
        <v>504209</v>
      </c>
      <c r="M4" s="32">
        <v>657620</v>
      </c>
    </row>
    <row r="5" spans="1:13" x14ac:dyDescent="0.35">
      <c r="A5">
        <v>20.6</v>
      </c>
      <c r="B5" t="s">
        <v>129</v>
      </c>
      <c r="K5" t="s">
        <v>250</v>
      </c>
      <c r="L5" s="32">
        <v>13876</v>
      </c>
      <c r="M5" s="32">
        <v>29392</v>
      </c>
    </row>
    <row r="6" spans="1:13" x14ac:dyDescent="0.35">
      <c r="A6">
        <v>9.44</v>
      </c>
      <c r="B6" t="s">
        <v>130</v>
      </c>
      <c r="F6" t="s">
        <v>231</v>
      </c>
      <c r="G6" t="s">
        <v>232</v>
      </c>
      <c r="K6" t="s">
        <v>251</v>
      </c>
      <c r="L6" s="32">
        <v>9252</v>
      </c>
      <c r="M6" s="32">
        <v>24768</v>
      </c>
    </row>
    <row r="7" spans="1:13" x14ac:dyDescent="0.35">
      <c r="A7">
        <v>11.8</v>
      </c>
      <c r="B7" t="s">
        <v>131</v>
      </c>
      <c r="F7" t="s">
        <v>233</v>
      </c>
      <c r="G7">
        <v>24038</v>
      </c>
    </row>
    <row r="8" spans="1:13" x14ac:dyDescent="0.35">
      <c r="A8">
        <v>22.42</v>
      </c>
      <c r="B8" t="s">
        <v>132</v>
      </c>
      <c r="F8" t="s">
        <v>234</v>
      </c>
      <c r="G8">
        <v>9615</v>
      </c>
      <c r="K8" t="s">
        <v>252</v>
      </c>
      <c r="L8" t="s">
        <v>232</v>
      </c>
    </row>
    <row r="9" spans="1:13" x14ac:dyDescent="0.35">
      <c r="A9">
        <v>22.42</v>
      </c>
      <c r="B9" t="s">
        <v>133</v>
      </c>
      <c r="F9" t="s">
        <v>235</v>
      </c>
      <c r="G9">
        <v>200</v>
      </c>
      <c r="J9" t="s">
        <v>272</v>
      </c>
      <c r="K9" t="s">
        <v>253</v>
      </c>
      <c r="L9">
        <v>605221</v>
      </c>
    </row>
    <row r="10" spans="1:13" x14ac:dyDescent="0.35">
      <c r="A10">
        <v>22.42</v>
      </c>
      <c r="B10" t="s">
        <v>134</v>
      </c>
      <c r="F10" t="s">
        <v>236</v>
      </c>
      <c r="G10">
        <v>1500</v>
      </c>
      <c r="J10" t="s">
        <v>272</v>
      </c>
      <c r="K10" t="s">
        <v>267</v>
      </c>
      <c r="L10" t="s">
        <v>268</v>
      </c>
    </row>
    <row r="11" spans="1:13" x14ac:dyDescent="0.35">
      <c r="A11">
        <v>0.11</v>
      </c>
      <c r="B11" t="s">
        <v>135</v>
      </c>
      <c r="F11" t="s">
        <v>237</v>
      </c>
      <c r="G11">
        <v>3000</v>
      </c>
      <c r="J11" t="s">
        <v>272</v>
      </c>
      <c r="K11" t="s">
        <v>254</v>
      </c>
      <c r="L11">
        <v>21600</v>
      </c>
    </row>
    <row r="12" spans="1:13" x14ac:dyDescent="0.35">
      <c r="A12">
        <v>0.88</v>
      </c>
      <c r="B12" t="s">
        <v>136</v>
      </c>
      <c r="F12" t="s">
        <v>238</v>
      </c>
      <c r="G12">
        <v>18444</v>
      </c>
      <c r="J12" t="s">
        <v>272</v>
      </c>
      <c r="K12" t="s">
        <v>255</v>
      </c>
      <c r="L12">
        <v>48414</v>
      </c>
    </row>
    <row r="13" spans="1:13" x14ac:dyDescent="0.35">
      <c r="A13">
        <v>4.72</v>
      </c>
      <c r="B13" t="s">
        <v>137</v>
      </c>
      <c r="F13" t="s">
        <v>239</v>
      </c>
      <c r="G13">
        <v>1500</v>
      </c>
      <c r="J13" t="s">
        <v>272</v>
      </c>
      <c r="K13" t="s">
        <v>256</v>
      </c>
      <c r="L13">
        <v>30998</v>
      </c>
    </row>
    <row r="14" spans="1:13" x14ac:dyDescent="0.35">
      <c r="A14">
        <v>2.36</v>
      </c>
      <c r="B14" t="s">
        <v>138</v>
      </c>
      <c r="J14" s="44" t="s">
        <v>273</v>
      </c>
      <c r="K14" s="44" t="s">
        <v>269</v>
      </c>
      <c r="L14" s="44"/>
    </row>
    <row r="15" spans="1:13" x14ac:dyDescent="0.35">
      <c r="A15">
        <v>0.11</v>
      </c>
      <c r="B15" t="s">
        <v>139</v>
      </c>
      <c r="F15" t="s">
        <v>240</v>
      </c>
      <c r="J15" s="44" t="s">
        <v>273</v>
      </c>
      <c r="K15" s="44" t="s">
        <v>270</v>
      </c>
      <c r="L15" s="44">
        <f>8*3000</f>
        <v>24000</v>
      </c>
    </row>
    <row r="16" spans="1:13" x14ac:dyDescent="0.35">
      <c r="A16">
        <v>0.11</v>
      </c>
      <c r="B16" t="s">
        <v>139</v>
      </c>
      <c r="F16" s="32">
        <v>3156</v>
      </c>
      <c r="J16" s="44" t="s">
        <v>273</v>
      </c>
      <c r="K16" s="44" t="s">
        <v>271</v>
      </c>
      <c r="L16" s="44">
        <v>2400</v>
      </c>
    </row>
    <row r="17" spans="1:13" x14ac:dyDescent="0.35">
      <c r="A17">
        <v>22.42</v>
      </c>
      <c r="B17" t="s">
        <v>140</v>
      </c>
      <c r="J17" t="s">
        <v>272</v>
      </c>
      <c r="K17" t="s">
        <v>257</v>
      </c>
      <c r="L17">
        <v>504210</v>
      </c>
      <c r="M17">
        <f>L18-12500</f>
        <v>842</v>
      </c>
    </row>
    <row r="18" spans="1:13" x14ac:dyDescent="0.35">
      <c r="A18">
        <v>150</v>
      </c>
      <c r="J18" t="s">
        <v>272</v>
      </c>
      <c r="K18" t="s">
        <v>258</v>
      </c>
      <c r="L18">
        <v>13342</v>
      </c>
    </row>
    <row r="19" spans="1:13" x14ac:dyDescent="0.35">
      <c r="F19" t="s">
        <v>241</v>
      </c>
      <c r="G19" t="s">
        <v>232</v>
      </c>
      <c r="J19" t="s">
        <v>272</v>
      </c>
      <c r="K19" t="s">
        <v>259</v>
      </c>
      <c r="L19">
        <v>0</v>
      </c>
    </row>
    <row r="20" spans="1:13" x14ac:dyDescent="0.35">
      <c r="F20" t="s">
        <v>242</v>
      </c>
      <c r="G20">
        <v>1800</v>
      </c>
      <c r="J20" t="s">
        <v>272</v>
      </c>
      <c r="K20" t="s">
        <v>260</v>
      </c>
      <c r="L20">
        <v>0</v>
      </c>
    </row>
    <row r="21" spans="1:13" x14ac:dyDescent="0.35">
      <c r="F21" t="s">
        <v>243</v>
      </c>
      <c r="G21">
        <v>200</v>
      </c>
      <c r="J21" t="s">
        <v>272</v>
      </c>
      <c r="K21" t="s">
        <v>261</v>
      </c>
      <c r="L21">
        <v>534</v>
      </c>
    </row>
    <row r="22" spans="1:13" x14ac:dyDescent="0.35">
      <c r="F22" t="s">
        <v>244</v>
      </c>
      <c r="G22">
        <v>1156</v>
      </c>
      <c r="J22" t="s">
        <v>272</v>
      </c>
      <c r="K22" t="s">
        <v>262</v>
      </c>
      <c r="L22">
        <v>0</v>
      </c>
    </row>
    <row r="23" spans="1:13" x14ac:dyDescent="0.35">
      <c r="J23" t="s">
        <v>272</v>
      </c>
      <c r="K23" t="s">
        <v>263</v>
      </c>
      <c r="L23">
        <v>13876</v>
      </c>
    </row>
    <row r="24" spans="1:13" x14ac:dyDescent="0.35">
      <c r="K24" t="s">
        <v>264</v>
      </c>
      <c r="L24">
        <v>4624</v>
      </c>
    </row>
    <row r="25" spans="1:13" x14ac:dyDescent="0.35">
      <c r="K25" t="s">
        <v>265</v>
      </c>
      <c r="L25">
        <v>9252</v>
      </c>
    </row>
    <row r="26" spans="1:13" x14ac:dyDescent="0.35">
      <c r="K26" t="s">
        <v>266</v>
      </c>
      <c r="L26">
        <v>1156</v>
      </c>
    </row>
    <row r="29" spans="1:13" x14ac:dyDescent="0.35">
      <c r="B29" t="s">
        <v>297</v>
      </c>
      <c r="C29" s="54">
        <v>24038</v>
      </c>
      <c r="D29" s="54">
        <v>288456</v>
      </c>
    </row>
    <row r="30" spans="1:13" x14ac:dyDescent="0.35">
      <c r="B30" t="s">
        <v>298</v>
      </c>
      <c r="C30" s="54">
        <v>9615</v>
      </c>
      <c r="D30" s="54">
        <v>115380</v>
      </c>
      <c r="E30" s="14">
        <f>D30*100/D29</f>
        <v>39.999167984025291</v>
      </c>
    </row>
    <row r="31" spans="1:13" x14ac:dyDescent="0.35">
      <c r="B31" t="s">
        <v>293</v>
      </c>
      <c r="C31">
        <v>200</v>
      </c>
      <c r="D31" s="54">
        <v>2400</v>
      </c>
      <c r="E31" s="14">
        <f>D31*100/D29</f>
        <v>0.8320159747067144</v>
      </c>
    </row>
    <row r="32" spans="1:13" x14ac:dyDescent="0.35">
      <c r="B32" t="s">
        <v>294</v>
      </c>
      <c r="C32" s="54">
        <v>1500</v>
      </c>
      <c r="D32" s="54">
        <v>18000</v>
      </c>
      <c r="E32" s="14">
        <f>D32*100/D29</f>
        <v>6.2401198103003575</v>
      </c>
    </row>
    <row r="33" spans="2:14" x14ac:dyDescent="0.35">
      <c r="B33" t="s">
        <v>299</v>
      </c>
      <c r="C33" s="54">
        <v>3000</v>
      </c>
      <c r="D33" s="54">
        <v>36000</v>
      </c>
      <c r="E33" s="14">
        <f>D33*100/D29</f>
        <v>12.480239620600715</v>
      </c>
    </row>
    <row r="34" spans="2:14" x14ac:dyDescent="0.35">
      <c r="B34" t="s">
        <v>295</v>
      </c>
      <c r="C34" s="54">
        <v>1500</v>
      </c>
      <c r="D34" s="54">
        <v>18000</v>
      </c>
      <c r="E34" s="14">
        <f>D34*100/D29</f>
        <v>6.2401198103003575</v>
      </c>
    </row>
    <row r="35" spans="2:14" x14ac:dyDescent="0.35">
      <c r="B35" t="s">
        <v>296</v>
      </c>
      <c r="C35" s="54">
        <v>18444</v>
      </c>
      <c r="D35" s="54">
        <v>221328</v>
      </c>
      <c r="E35" s="14">
        <f>D35*100/D29</f>
        <v>76.728513187453203</v>
      </c>
    </row>
    <row r="36" spans="2:14" x14ac:dyDescent="0.35">
      <c r="B36" t="s">
        <v>300</v>
      </c>
      <c r="C36" s="54">
        <f>SUM(C30:C35)</f>
        <v>34259</v>
      </c>
      <c r="D36" s="54">
        <f>SUM(D30:D35)</f>
        <v>411108</v>
      </c>
      <c r="E36" s="14">
        <f>D36*100/D29</f>
        <v>142.52017638738664</v>
      </c>
    </row>
    <row r="41" spans="2:14" x14ac:dyDescent="0.35">
      <c r="C41" s="21"/>
      <c r="D41" s="21"/>
      <c r="E41" s="21" t="s">
        <v>329</v>
      </c>
      <c r="F41" s="21"/>
      <c r="G41" s="21"/>
      <c r="H41" s="21"/>
      <c r="I41" s="21"/>
    </row>
    <row r="42" spans="2:14" x14ac:dyDescent="0.35">
      <c r="C42" s="21"/>
      <c r="D42" s="21" t="s">
        <v>328</v>
      </c>
      <c r="E42" s="21" t="s">
        <v>321</v>
      </c>
      <c r="F42" s="21"/>
      <c r="G42" s="21"/>
      <c r="H42" s="21"/>
      <c r="I42" s="21" t="s">
        <v>151</v>
      </c>
      <c r="J42" t="s">
        <v>323</v>
      </c>
      <c r="K42" t="s">
        <v>152</v>
      </c>
      <c r="L42" t="s">
        <v>153</v>
      </c>
      <c r="M42" t="s">
        <v>156</v>
      </c>
      <c r="N42" t="s">
        <v>154</v>
      </c>
    </row>
    <row r="43" spans="2:14" x14ac:dyDescent="0.35">
      <c r="C43" s="21"/>
      <c r="D43" s="21" t="s">
        <v>327</v>
      </c>
      <c r="E43" s="21" t="s">
        <v>318</v>
      </c>
      <c r="F43" s="21"/>
      <c r="G43" s="21"/>
      <c r="H43" s="21"/>
      <c r="I43" s="21">
        <v>1</v>
      </c>
      <c r="J43" s="22">
        <v>7492</v>
      </c>
      <c r="K43" s="22">
        <v>6748</v>
      </c>
      <c r="L43">
        <v>743</v>
      </c>
      <c r="M43" s="22">
        <f>L43*0.18</f>
        <v>133.74</v>
      </c>
      <c r="N43" s="22">
        <v>56901</v>
      </c>
    </row>
    <row r="44" spans="2:14" x14ac:dyDescent="0.35">
      <c r="C44" s="21"/>
      <c r="D44" s="21">
        <f>95200/12+5000</f>
        <v>12933.333333333332</v>
      </c>
      <c r="E44" s="64" t="s">
        <v>319</v>
      </c>
      <c r="F44" s="21"/>
      <c r="G44" s="21"/>
      <c r="H44" s="21"/>
      <c r="I44" s="21">
        <v>2</v>
      </c>
      <c r="J44" s="22">
        <v>7492</v>
      </c>
      <c r="K44" s="22">
        <v>6827</v>
      </c>
      <c r="L44">
        <v>664</v>
      </c>
      <c r="M44" s="22">
        <f t="shared" ref="M44:M51" si="0">L44*0.18</f>
        <v>119.52</v>
      </c>
      <c r="N44" s="22">
        <v>50073</v>
      </c>
    </row>
    <row r="45" spans="2:14" x14ac:dyDescent="0.35">
      <c r="C45" s="21"/>
      <c r="D45" s="21">
        <f>(1360000/12)-D44</f>
        <v>100400</v>
      </c>
      <c r="E45" s="64" t="s">
        <v>320</v>
      </c>
      <c r="F45" s="21"/>
      <c r="G45" s="21"/>
      <c r="H45" s="21"/>
      <c r="I45" s="21">
        <v>3</v>
      </c>
      <c r="J45" s="22">
        <v>7492</v>
      </c>
      <c r="K45" s="22">
        <v>6907</v>
      </c>
      <c r="L45">
        <v>584</v>
      </c>
      <c r="M45" s="22">
        <f t="shared" si="0"/>
        <v>105.11999999999999</v>
      </c>
      <c r="N45" s="22">
        <v>43167</v>
      </c>
    </row>
    <row r="46" spans="2:14" x14ac:dyDescent="0.35">
      <c r="C46" s="21"/>
      <c r="D46" s="21" t="s">
        <v>325</v>
      </c>
      <c r="E46" s="21" t="s">
        <v>322</v>
      </c>
      <c r="F46" s="21"/>
      <c r="G46" s="21"/>
      <c r="H46" s="21"/>
      <c r="I46" s="21">
        <v>4</v>
      </c>
      <c r="J46" s="22">
        <v>7492</v>
      </c>
      <c r="K46" s="22">
        <v>6987</v>
      </c>
      <c r="L46">
        <v>504</v>
      </c>
      <c r="M46" s="22">
        <f t="shared" si="0"/>
        <v>90.72</v>
      </c>
      <c r="N46" s="22">
        <v>36179</v>
      </c>
    </row>
    <row r="47" spans="2:14" x14ac:dyDescent="0.35">
      <c r="C47" s="21"/>
      <c r="D47" s="21" t="s">
        <v>326</v>
      </c>
      <c r="E47" s="21" t="s">
        <v>324</v>
      </c>
      <c r="F47" s="21"/>
      <c r="G47" s="21"/>
      <c r="H47" s="21"/>
      <c r="I47" s="21">
        <v>5</v>
      </c>
      <c r="J47" s="22">
        <v>7492</v>
      </c>
      <c r="K47" s="22">
        <v>7069</v>
      </c>
      <c r="L47">
        <v>422</v>
      </c>
      <c r="M47" s="22">
        <f t="shared" si="0"/>
        <v>75.959999999999994</v>
      </c>
      <c r="N47" s="22">
        <v>29110</v>
      </c>
    </row>
    <row r="48" spans="2:14" x14ac:dyDescent="0.35">
      <c r="C48" s="21"/>
      <c r="D48" s="21"/>
      <c r="E48" s="21"/>
      <c r="F48" s="21"/>
      <c r="G48" s="21"/>
      <c r="H48" s="21"/>
      <c r="I48" s="21">
        <v>6</v>
      </c>
      <c r="J48" s="22">
        <v>7492</v>
      </c>
      <c r="K48" s="22">
        <v>7151</v>
      </c>
      <c r="L48">
        <v>340</v>
      </c>
      <c r="M48" s="22">
        <f t="shared" si="0"/>
        <v>61.199999999999996</v>
      </c>
      <c r="N48" s="22">
        <v>21959</v>
      </c>
    </row>
    <row r="49" spans="3:14" x14ac:dyDescent="0.35">
      <c r="C49" s="21"/>
      <c r="D49" s="21"/>
      <c r="E49" s="21"/>
      <c r="F49" s="21"/>
      <c r="G49" s="21"/>
      <c r="H49" s="21"/>
      <c r="I49" s="21">
        <v>7</v>
      </c>
      <c r="J49" s="22">
        <v>7492</v>
      </c>
      <c r="K49" s="22">
        <v>7235</v>
      </c>
      <c r="L49">
        <v>256</v>
      </c>
      <c r="M49" s="22">
        <f t="shared" si="0"/>
        <v>46.08</v>
      </c>
      <c r="N49" s="22">
        <v>14724</v>
      </c>
    </row>
    <row r="50" spans="3:14" x14ac:dyDescent="0.35">
      <c r="C50" s="21"/>
      <c r="D50" s="21"/>
      <c r="E50" s="21"/>
      <c r="F50" s="21"/>
      <c r="G50" s="21"/>
      <c r="H50" s="21"/>
      <c r="I50" s="21">
        <v>8</v>
      </c>
      <c r="J50" s="22">
        <v>7492</v>
      </c>
      <c r="K50" s="22">
        <v>7319</v>
      </c>
      <c r="L50">
        <v>172</v>
      </c>
      <c r="M50" s="22">
        <f t="shared" si="0"/>
        <v>30.959999999999997</v>
      </c>
      <c r="N50" s="22">
        <v>7405</v>
      </c>
    </row>
    <row r="51" spans="3:14" x14ac:dyDescent="0.35">
      <c r="C51" s="21"/>
      <c r="D51" s="21"/>
      <c r="E51" s="21"/>
      <c r="F51" s="21"/>
      <c r="G51" s="21"/>
      <c r="H51" s="21"/>
      <c r="I51" s="21">
        <v>9</v>
      </c>
      <c r="J51" s="22">
        <v>7492</v>
      </c>
      <c r="K51" s="22">
        <v>7405</v>
      </c>
      <c r="L51">
        <v>86</v>
      </c>
      <c r="M51" s="22">
        <f t="shared" si="0"/>
        <v>15.479999999999999</v>
      </c>
      <c r="N51">
        <v>0</v>
      </c>
    </row>
    <row r="52" spans="3:14" x14ac:dyDescent="0.35">
      <c r="C52" s="21"/>
      <c r="D52" s="21"/>
      <c r="E52" s="21"/>
      <c r="F52" s="21"/>
      <c r="G52" s="21"/>
      <c r="H52" s="21"/>
      <c r="I52" s="22"/>
    </row>
    <row r="53" spans="3:14" x14ac:dyDescent="0.35">
      <c r="I53" s="22"/>
    </row>
    <row r="54" spans="3:14" x14ac:dyDescent="0.35">
      <c r="I54" s="22"/>
    </row>
    <row r="55" spans="3:14" x14ac:dyDescent="0.35">
      <c r="L55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98DA-2729-43AC-A491-449281604C2E}">
  <dimension ref="A1:G12"/>
  <sheetViews>
    <sheetView workbookViewId="0">
      <selection activeCell="A2" sqref="A2:A9"/>
    </sheetView>
  </sheetViews>
  <sheetFormatPr defaultRowHeight="14.5" x14ac:dyDescent="0.35"/>
  <cols>
    <col min="1" max="1" width="5.81640625" bestFit="1" customWidth="1"/>
    <col min="2" max="2" width="11.6328125" bestFit="1" customWidth="1"/>
    <col min="3" max="3" width="9.90625" bestFit="1" customWidth="1"/>
    <col min="4" max="4" width="9.81640625" bestFit="1" customWidth="1"/>
  </cols>
  <sheetData>
    <row r="1" spans="1:7" x14ac:dyDescent="0.35">
      <c r="A1" s="5" t="s">
        <v>20</v>
      </c>
      <c r="B1" s="5" t="s">
        <v>62</v>
      </c>
      <c r="C1" s="5" t="s">
        <v>63</v>
      </c>
      <c r="D1" s="5" t="s">
        <v>64</v>
      </c>
      <c r="E1" s="5" t="s">
        <v>76</v>
      </c>
    </row>
    <row r="2" spans="1:7" x14ac:dyDescent="0.35">
      <c r="A2">
        <v>10000</v>
      </c>
      <c r="B2" t="s">
        <v>69</v>
      </c>
      <c r="C2" t="s">
        <v>41</v>
      </c>
      <c r="D2" t="s">
        <v>65</v>
      </c>
      <c r="E2" t="s">
        <v>115</v>
      </c>
    </row>
    <row r="3" spans="1:7" x14ac:dyDescent="0.35">
      <c r="A3">
        <v>30000</v>
      </c>
      <c r="B3" t="s">
        <v>36</v>
      </c>
      <c r="C3" t="s">
        <v>40</v>
      </c>
      <c r="D3" t="s">
        <v>66</v>
      </c>
      <c r="E3" t="s">
        <v>74</v>
      </c>
    </row>
    <row r="4" spans="1:7" x14ac:dyDescent="0.35">
      <c r="A4">
        <v>13800</v>
      </c>
      <c r="B4" t="s">
        <v>36</v>
      </c>
      <c r="C4" t="s">
        <v>40</v>
      </c>
      <c r="D4" t="s">
        <v>66</v>
      </c>
      <c r="E4" t="s">
        <v>75</v>
      </c>
    </row>
    <row r="5" spans="1:7" x14ac:dyDescent="0.35">
      <c r="A5">
        <v>10000</v>
      </c>
      <c r="B5" t="s">
        <v>37</v>
      </c>
      <c r="C5" t="s">
        <v>41</v>
      </c>
      <c r="D5" t="s">
        <v>65</v>
      </c>
      <c r="E5" t="s">
        <v>115</v>
      </c>
    </row>
    <row r="6" spans="1:7" x14ac:dyDescent="0.35">
      <c r="A6">
        <v>20000</v>
      </c>
      <c r="B6" t="s">
        <v>38</v>
      </c>
      <c r="C6" t="s">
        <v>10</v>
      </c>
      <c r="D6" t="s">
        <v>66</v>
      </c>
      <c r="E6" t="s">
        <v>71</v>
      </c>
      <c r="F6" t="s">
        <v>70</v>
      </c>
      <c r="G6" t="s">
        <v>72</v>
      </c>
    </row>
    <row r="7" spans="1:7" x14ac:dyDescent="0.35">
      <c r="A7">
        <v>5000</v>
      </c>
      <c r="B7" t="s">
        <v>68</v>
      </c>
      <c r="C7" t="s">
        <v>10</v>
      </c>
      <c r="D7" t="s">
        <v>66</v>
      </c>
      <c r="E7" t="s">
        <v>73</v>
      </c>
    </row>
    <row r="8" spans="1:7" x14ac:dyDescent="0.35">
      <c r="A8">
        <v>14000</v>
      </c>
      <c r="B8" t="s">
        <v>39</v>
      </c>
      <c r="C8" t="s">
        <v>40</v>
      </c>
      <c r="D8" t="s">
        <v>66</v>
      </c>
      <c r="E8" t="s">
        <v>116</v>
      </c>
    </row>
    <row r="9" spans="1:7" x14ac:dyDescent="0.35">
      <c r="A9">
        <v>11000</v>
      </c>
      <c r="B9" t="s">
        <v>2</v>
      </c>
      <c r="C9" t="s">
        <v>67</v>
      </c>
      <c r="D9" t="s">
        <v>66</v>
      </c>
    </row>
    <row r="11" spans="1:7" x14ac:dyDescent="0.35">
      <c r="A11" s="5" t="s">
        <v>180</v>
      </c>
      <c r="C11" t="s">
        <v>182</v>
      </c>
    </row>
    <row r="12" spans="1:7" x14ac:dyDescent="0.35">
      <c r="A12" s="5" t="s">
        <v>188</v>
      </c>
      <c r="B12" s="5" t="s">
        <v>184</v>
      </c>
      <c r="C12" s="5" t="s">
        <v>185</v>
      </c>
      <c r="D12" s="5" t="s">
        <v>187</v>
      </c>
      <c r="E12" s="5" t="s">
        <v>186</v>
      </c>
      <c r="F12" s="5" t="s">
        <v>190</v>
      </c>
    </row>
  </sheetData>
  <autoFilter ref="A1:D9" xr:uid="{9627EC86-74FD-451D-8808-19D38708C25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FA30-1EFA-4C67-A054-A88F37796921}">
  <sheetPr codeName="Sheet1"/>
  <dimension ref="A1:S61"/>
  <sheetViews>
    <sheetView topLeftCell="A10" workbookViewId="0">
      <selection activeCell="P7" sqref="P7"/>
    </sheetView>
  </sheetViews>
  <sheetFormatPr defaultRowHeight="14.5" x14ac:dyDescent="0.35"/>
  <cols>
    <col min="1" max="1" width="10.26953125" bestFit="1" customWidth="1"/>
    <col min="8" max="8" width="9.08984375" customWidth="1"/>
    <col min="16" max="16" width="9.26953125" bestFit="1" customWidth="1"/>
  </cols>
  <sheetData>
    <row r="1" spans="1:19" x14ac:dyDescent="0.35">
      <c r="A1" s="5" t="s">
        <v>179</v>
      </c>
    </row>
    <row r="2" spans="1:19" x14ac:dyDescent="0.35">
      <c r="A2" t="s">
        <v>46</v>
      </c>
      <c r="B2" t="s">
        <v>42</v>
      </c>
      <c r="C2" s="7" t="s">
        <v>14</v>
      </c>
      <c r="D2" s="7" t="s">
        <v>27</v>
      </c>
      <c r="E2" s="7" t="s">
        <v>4</v>
      </c>
      <c r="F2" s="7" t="s">
        <v>5</v>
      </c>
    </row>
    <row r="3" spans="1:19" x14ac:dyDescent="0.35">
      <c r="A3" t="s">
        <v>49</v>
      </c>
      <c r="B3" t="s">
        <v>43</v>
      </c>
      <c r="C3">
        <v>6290</v>
      </c>
      <c r="D3">
        <v>455</v>
      </c>
      <c r="E3">
        <v>10902</v>
      </c>
      <c r="F3">
        <v>55383</v>
      </c>
    </row>
    <row r="4" spans="1:19" x14ac:dyDescent="0.35">
      <c r="A4" t="s">
        <v>49</v>
      </c>
      <c r="B4" t="s">
        <v>44</v>
      </c>
      <c r="C4">
        <v>15241</v>
      </c>
      <c r="D4">
        <v>3041</v>
      </c>
      <c r="E4">
        <v>8453</v>
      </c>
      <c r="F4">
        <v>8828</v>
      </c>
    </row>
    <row r="5" spans="1:19" x14ac:dyDescent="0.35">
      <c r="A5" t="s">
        <v>49</v>
      </c>
      <c r="B5" t="s">
        <v>45</v>
      </c>
      <c r="C5">
        <v>7927</v>
      </c>
      <c r="D5">
        <v>2785</v>
      </c>
      <c r="E5">
        <v>8345</v>
      </c>
      <c r="F5">
        <v>1156</v>
      </c>
    </row>
    <row r="8" spans="1:19" x14ac:dyDescent="0.35">
      <c r="A8" t="s">
        <v>46</v>
      </c>
      <c r="B8" t="s">
        <v>42</v>
      </c>
      <c r="C8" s="7" t="s">
        <v>14</v>
      </c>
      <c r="D8" s="7" t="s">
        <v>27</v>
      </c>
      <c r="E8" s="7" t="s">
        <v>4</v>
      </c>
      <c r="F8" s="7" t="s">
        <v>5</v>
      </c>
      <c r="O8" s="22"/>
      <c r="P8" s="22"/>
      <c r="S8" s="22"/>
    </row>
    <row r="9" spans="1:19" x14ac:dyDescent="0.35">
      <c r="A9" t="s">
        <v>48</v>
      </c>
      <c r="B9" t="s">
        <v>43</v>
      </c>
      <c r="C9">
        <v>7927</v>
      </c>
      <c r="D9">
        <v>2375</v>
      </c>
      <c r="E9">
        <v>8442</v>
      </c>
      <c r="F9">
        <v>56297</v>
      </c>
      <c r="O9" s="22"/>
      <c r="P9" s="22"/>
      <c r="S9" s="22"/>
    </row>
    <row r="10" spans="1:19" x14ac:dyDescent="0.35">
      <c r="A10" t="s">
        <v>48</v>
      </c>
      <c r="B10" t="s">
        <v>44</v>
      </c>
      <c r="C10">
        <v>21603</v>
      </c>
      <c r="D10">
        <v>3052</v>
      </c>
      <c r="E10">
        <v>9859</v>
      </c>
      <c r="F10">
        <v>14507</v>
      </c>
      <c r="H10" t="s">
        <v>50</v>
      </c>
      <c r="O10" s="22"/>
      <c r="P10" s="22"/>
      <c r="S10" s="22"/>
    </row>
    <row r="11" spans="1:19" x14ac:dyDescent="0.35">
      <c r="A11" t="s">
        <v>48</v>
      </c>
      <c r="B11" t="s">
        <v>45</v>
      </c>
      <c r="C11">
        <v>13705</v>
      </c>
      <c r="D11">
        <v>652</v>
      </c>
      <c r="E11">
        <v>6233</v>
      </c>
      <c r="F11">
        <v>66</v>
      </c>
      <c r="O11" s="22"/>
      <c r="P11" s="22"/>
      <c r="S11" s="22"/>
    </row>
    <row r="12" spans="1:19" x14ac:dyDescent="0.35">
      <c r="E12" s="44"/>
      <c r="H12" s="44"/>
      <c r="O12" s="22"/>
      <c r="P12" s="22"/>
      <c r="S12" s="22"/>
    </row>
    <row r="13" spans="1:19" x14ac:dyDescent="0.35">
      <c r="O13" s="22"/>
      <c r="P13" s="22"/>
    </row>
    <row r="14" spans="1:19" x14ac:dyDescent="0.35">
      <c r="A14" t="s">
        <v>46</v>
      </c>
      <c r="B14" t="s">
        <v>42</v>
      </c>
      <c r="C14" s="7" t="s">
        <v>14</v>
      </c>
      <c r="D14" s="7" t="s">
        <v>27</v>
      </c>
      <c r="E14" s="7" t="s">
        <v>4</v>
      </c>
      <c r="F14" s="7" t="s">
        <v>5</v>
      </c>
    </row>
    <row r="15" spans="1:19" x14ac:dyDescent="0.35">
      <c r="A15" t="s">
        <v>47</v>
      </c>
      <c r="B15" t="s">
        <v>43</v>
      </c>
      <c r="C15">
        <v>13705</v>
      </c>
      <c r="D15">
        <v>652</v>
      </c>
      <c r="E15">
        <v>6233</v>
      </c>
      <c r="F15">
        <v>82278</v>
      </c>
      <c r="H15" t="s">
        <v>51</v>
      </c>
    </row>
    <row r="16" spans="1:19" x14ac:dyDescent="0.35">
      <c r="A16" t="s">
        <v>47</v>
      </c>
      <c r="B16" t="s">
        <v>44</v>
      </c>
      <c r="H16" t="s">
        <v>52</v>
      </c>
      <c r="O16" s="22"/>
      <c r="P16" s="22"/>
      <c r="S16" s="22"/>
    </row>
    <row r="17" spans="1:19" x14ac:dyDescent="0.35">
      <c r="A17" t="s">
        <v>47</v>
      </c>
      <c r="B17" t="s">
        <v>45</v>
      </c>
      <c r="L17" s="51"/>
      <c r="M17" s="51"/>
      <c r="O17" s="22" t="s">
        <v>233</v>
      </c>
      <c r="P17">
        <v>27163</v>
      </c>
      <c r="S17" s="22"/>
    </row>
    <row r="18" spans="1:19" x14ac:dyDescent="0.35">
      <c r="L18" s="51"/>
      <c r="M18" s="63"/>
      <c r="O18" s="22" t="s">
        <v>234</v>
      </c>
      <c r="P18">
        <v>10865</v>
      </c>
      <c r="S18" s="22"/>
    </row>
    <row r="19" spans="1:19" x14ac:dyDescent="0.35">
      <c r="L19" s="51"/>
      <c r="M19" s="51"/>
      <c r="O19" s="22" t="s">
        <v>235</v>
      </c>
      <c r="P19">
        <v>200</v>
      </c>
      <c r="S19" s="22"/>
    </row>
    <row r="20" spans="1:19" x14ac:dyDescent="0.35">
      <c r="A20" s="5" t="s">
        <v>180</v>
      </c>
      <c r="C20" t="s">
        <v>182</v>
      </c>
      <c r="L20" s="51"/>
      <c r="M20" s="52"/>
      <c r="O20" s="22" t="s">
        <v>236</v>
      </c>
      <c r="P20">
        <v>1500</v>
      </c>
      <c r="S20" s="22"/>
    </row>
    <row r="21" spans="1:19" x14ac:dyDescent="0.35">
      <c r="A21" s="5" t="s">
        <v>188</v>
      </c>
      <c r="B21" s="5" t="s">
        <v>184</v>
      </c>
      <c r="C21" s="5" t="s">
        <v>185</v>
      </c>
      <c r="D21" s="5" t="s">
        <v>187</v>
      </c>
      <c r="E21" s="5" t="s">
        <v>186</v>
      </c>
      <c r="F21" s="5" t="s">
        <v>190</v>
      </c>
      <c r="G21" s="5" t="s">
        <v>217</v>
      </c>
      <c r="O21" s="22" t="s">
        <v>237</v>
      </c>
      <c r="P21">
        <v>3000</v>
      </c>
      <c r="S21" s="22"/>
    </row>
    <row r="22" spans="1:19" x14ac:dyDescent="0.35">
      <c r="A22" t="s">
        <v>181</v>
      </c>
      <c r="B22" t="s">
        <v>108</v>
      </c>
      <c r="C22" t="s">
        <v>183</v>
      </c>
      <c r="D22">
        <v>2334</v>
      </c>
      <c r="E22">
        <v>2961</v>
      </c>
      <c r="F22" t="s">
        <v>191</v>
      </c>
      <c r="G22" t="s">
        <v>219</v>
      </c>
      <c r="O22" s="22" t="s">
        <v>238</v>
      </c>
      <c r="P22">
        <v>21881</v>
      </c>
      <c r="S22" s="22"/>
    </row>
    <row r="23" spans="1:19" x14ac:dyDescent="0.35">
      <c r="A23" t="s">
        <v>27</v>
      </c>
      <c r="B23" t="s">
        <v>108</v>
      </c>
      <c r="C23" t="s">
        <v>189</v>
      </c>
      <c r="D23">
        <v>282</v>
      </c>
      <c r="E23">
        <v>404</v>
      </c>
      <c r="F23" t="s">
        <v>191</v>
      </c>
      <c r="G23" t="s">
        <v>219</v>
      </c>
      <c r="O23" s="22" t="s">
        <v>317</v>
      </c>
      <c r="P23">
        <v>21635</v>
      </c>
      <c r="S23" s="22"/>
    </row>
    <row r="24" spans="1:19" x14ac:dyDescent="0.35">
      <c r="A24" t="s">
        <v>192</v>
      </c>
      <c r="B24" t="s">
        <v>10</v>
      </c>
      <c r="C24" t="s">
        <v>193</v>
      </c>
      <c r="D24">
        <v>45705</v>
      </c>
      <c r="E24">
        <v>45998</v>
      </c>
      <c r="F24" t="s">
        <v>191</v>
      </c>
      <c r="G24" t="s">
        <v>218</v>
      </c>
      <c r="O24" s="22" t="s">
        <v>239</v>
      </c>
      <c r="P24">
        <v>1500</v>
      </c>
      <c r="S24" s="22"/>
    </row>
    <row r="25" spans="1:19" x14ac:dyDescent="0.35">
      <c r="A25" t="s">
        <v>194</v>
      </c>
      <c r="B25" t="s">
        <v>10</v>
      </c>
      <c r="C25" t="s">
        <v>195</v>
      </c>
      <c r="D25">
        <v>27084</v>
      </c>
      <c r="E25">
        <v>27510</v>
      </c>
      <c r="F25" t="s">
        <v>191</v>
      </c>
      <c r="G25" t="s">
        <v>220</v>
      </c>
      <c r="O25" s="22" t="s">
        <v>242</v>
      </c>
      <c r="P25" s="22">
        <v>-1800</v>
      </c>
      <c r="S25" s="22"/>
    </row>
    <row r="26" spans="1:19" x14ac:dyDescent="0.35">
      <c r="A26" t="s">
        <v>196</v>
      </c>
      <c r="B26" t="s">
        <v>10</v>
      </c>
      <c r="C26" t="s">
        <v>197</v>
      </c>
      <c r="D26">
        <v>24365</v>
      </c>
      <c r="E26">
        <v>24011</v>
      </c>
      <c r="F26" t="s">
        <v>191</v>
      </c>
      <c r="G26" t="s">
        <v>220</v>
      </c>
      <c r="O26" s="22" t="s">
        <v>243</v>
      </c>
      <c r="P26" s="22">
        <v>-200</v>
      </c>
      <c r="S26" s="22"/>
    </row>
    <row r="27" spans="1:19" x14ac:dyDescent="0.35">
      <c r="A27" t="s">
        <v>198</v>
      </c>
      <c r="B27" t="s">
        <v>10</v>
      </c>
      <c r="C27" t="s">
        <v>199</v>
      </c>
      <c r="D27">
        <v>5859</v>
      </c>
      <c r="E27">
        <v>5000</v>
      </c>
      <c r="F27" t="s">
        <v>191</v>
      </c>
      <c r="G27" t="s">
        <v>219</v>
      </c>
      <c r="O27" s="22" t="s">
        <v>244</v>
      </c>
      <c r="P27" s="22">
        <v>-3532</v>
      </c>
      <c r="S27" s="22"/>
    </row>
    <row r="28" spans="1:19" x14ac:dyDescent="0.35">
      <c r="A28" t="s">
        <v>200</v>
      </c>
      <c r="B28" t="s">
        <v>10</v>
      </c>
      <c r="C28" t="s">
        <v>201</v>
      </c>
      <c r="D28">
        <v>48612</v>
      </c>
      <c r="E28">
        <v>50340</v>
      </c>
      <c r="F28" t="s">
        <v>4</v>
      </c>
      <c r="G28" t="s">
        <v>220</v>
      </c>
      <c r="O28" s="22"/>
      <c r="P28" s="22"/>
      <c r="S28" s="22"/>
    </row>
    <row r="29" spans="1:19" x14ac:dyDescent="0.35">
      <c r="A29" t="s">
        <v>202</v>
      </c>
      <c r="B29" t="s">
        <v>108</v>
      </c>
      <c r="C29" t="s">
        <v>203</v>
      </c>
      <c r="D29">
        <v>3890</v>
      </c>
      <c r="E29">
        <v>4557</v>
      </c>
      <c r="F29" t="s">
        <v>204</v>
      </c>
      <c r="G29" t="s">
        <v>221</v>
      </c>
      <c r="O29" s="22"/>
      <c r="P29" s="22"/>
      <c r="S29" s="22"/>
    </row>
    <row r="30" spans="1:19" x14ac:dyDescent="0.35">
      <c r="A30" t="s">
        <v>205</v>
      </c>
      <c r="B30" t="s">
        <v>108</v>
      </c>
      <c r="C30" t="s">
        <v>206</v>
      </c>
      <c r="D30">
        <v>2545</v>
      </c>
      <c r="E30">
        <v>3557</v>
      </c>
      <c r="F30" t="s">
        <v>204</v>
      </c>
      <c r="G30" t="s">
        <v>221</v>
      </c>
      <c r="O30" s="22"/>
      <c r="P30" s="22"/>
      <c r="S30" s="22"/>
    </row>
    <row r="31" spans="1:19" x14ac:dyDescent="0.35">
      <c r="A31" t="s">
        <v>207</v>
      </c>
      <c r="B31" t="s">
        <v>108</v>
      </c>
      <c r="C31" t="s">
        <v>208</v>
      </c>
      <c r="D31">
        <v>11845</v>
      </c>
      <c r="E31">
        <v>14950</v>
      </c>
      <c r="F31" t="s">
        <v>204</v>
      </c>
      <c r="G31" t="s">
        <v>222</v>
      </c>
      <c r="O31" s="22"/>
      <c r="P31" s="22"/>
      <c r="S31" s="22"/>
    </row>
    <row r="32" spans="1:19" x14ac:dyDescent="0.35">
      <c r="A32" t="s">
        <v>209</v>
      </c>
      <c r="B32" t="s">
        <v>108</v>
      </c>
      <c r="C32" t="s">
        <v>206</v>
      </c>
      <c r="D32">
        <v>389</v>
      </c>
      <c r="E32">
        <v>437</v>
      </c>
      <c r="F32" t="s">
        <v>204</v>
      </c>
      <c r="G32" t="s">
        <v>221</v>
      </c>
      <c r="O32" s="22"/>
      <c r="P32" s="22"/>
      <c r="S32" s="22"/>
    </row>
    <row r="33" spans="1:19" x14ac:dyDescent="0.35">
      <c r="A33" t="s">
        <v>210</v>
      </c>
      <c r="B33" t="s">
        <v>108</v>
      </c>
      <c r="C33" t="s">
        <v>211</v>
      </c>
      <c r="D33">
        <v>3004</v>
      </c>
      <c r="E33">
        <v>3266</v>
      </c>
      <c r="F33" t="s">
        <v>204</v>
      </c>
      <c r="G33" t="s">
        <v>221</v>
      </c>
      <c r="O33" s="22"/>
      <c r="P33" s="22"/>
      <c r="S33" s="22"/>
    </row>
    <row r="34" spans="1:19" x14ac:dyDescent="0.35">
      <c r="D34">
        <f>SUM(D22:D33)</f>
        <v>175914</v>
      </c>
      <c r="E34">
        <f>SUM(E22:E33)</f>
        <v>182991</v>
      </c>
      <c r="O34" s="22"/>
      <c r="P34" s="22"/>
      <c r="S34" s="22"/>
    </row>
    <row r="35" spans="1:19" x14ac:dyDescent="0.35">
      <c r="D35" s="14">
        <f>100-(E34*100)/D34</f>
        <v>-4.0229885057471222</v>
      </c>
      <c r="E35">
        <f>E34*1.12</f>
        <v>204949.92</v>
      </c>
      <c r="O35" s="22"/>
      <c r="P35" s="22"/>
      <c r="S35" s="22"/>
    </row>
    <row r="36" spans="1:19" x14ac:dyDescent="0.35">
      <c r="A36" s="5" t="s">
        <v>171</v>
      </c>
      <c r="O36" s="22"/>
      <c r="P36" s="22"/>
      <c r="S36" s="22"/>
    </row>
    <row r="37" spans="1:19" x14ac:dyDescent="0.35">
      <c r="A37" s="5" t="s">
        <v>212</v>
      </c>
      <c r="H37" t="s">
        <v>111</v>
      </c>
      <c r="J37" t="s">
        <v>109</v>
      </c>
      <c r="K37" t="s">
        <v>110</v>
      </c>
      <c r="O37" s="22"/>
      <c r="P37" s="22"/>
      <c r="S37" s="22"/>
    </row>
    <row r="38" spans="1:19" x14ac:dyDescent="0.35">
      <c r="B38" t="s">
        <v>102</v>
      </c>
      <c r="C38" s="2">
        <v>50000</v>
      </c>
      <c r="D38" s="2"/>
      <c r="E38" s="2"/>
      <c r="F38" s="2"/>
      <c r="G38" s="2"/>
      <c r="H38" s="2">
        <f>15426.88+19500</f>
        <v>34926.879999999997</v>
      </c>
      <c r="I38" s="2"/>
      <c r="J38" s="2">
        <v>7500</v>
      </c>
      <c r="K38" s="2">
        <v>7500</v>
      </c>
      <c r="O38" s="22"/>
      <c r="P38" s="22"/>
      <c r="S38" s="22"/>
    </row>
    <row r="39" spans="1:19" x14ac:dyDescent="0.35">
      <c r="B39" t="s">
        <v>19</v>
      </c>
      <c r="C39">
        <f>32000</f>
        <v>32000</v>
      </c>
      <c r="D39" t="s">
        <v>118</v>
      </c>
      <c r="E39" t="s">
        <v>117</v>
      </c>
      <c r="J39">
        <f>3305120+295000+250000</f>
        <v>3850120</v>
      </c>
      <c r="K39">
        <v>4000000</v>
      </c>
      <c r="O39" s="22"/>
      <c r="P39" s="22"/>
      <c r="S39" s="22"/>
    </row>
    <row r="40" spans="1:19" x14ac:dyDescent="0.35">
      <c r="B40" t="s">
        <v>10</v>
      </c>
      <c r="C40">
        <f>6000+50000+61000+37500</f>
        <v>154500</v>
      </c>
      <c r="D40" t="s">
        <v>103</v>
      </c>
      <c r="E40" t="s">
        <v>104</v>
      </c>
      <c r="F40" t="s">
        <v>105</v>
      </c>
      <c r="G40" t="s">
        <v>106</v>
      </c>
      <c r="H40" s="1" t="s">
        <v>107</v>
      </c>
      <c r="O40" s="22"/>
      <c r="P40" s="22"/>
      <c r="S40" s="22"/>
    </row>
    <row r="41" spans="1:19" x14ac:dyDescent="0.35">
      <c r="B41" t="s">
        <v>108</v>
      </c>
      <c r="C41">
        <f>3365+26804</f>
        <v>30169</v>
      </c>
      <c r="O41" s="22"/>
      <c r="P41" s="22"/>
      <c r="S41" s="22"/>
    </row>
    <row r="42" spans="1:19" x14ac:dyDescent="0.35">
      <c r="G42">
        <f>42601-800</f>
        <v>41801</v>
      </c>
      <c r="H42">
        <v>12</v>
      </c>
      <c r="I42">
        <f>H42*G42</f>
        <v>501612</v>
      </c>
      <c r="J42" s="18">
        <f>I42*1.1</f>
        <v>551773.20000000007</v>
      </c>
      <c r="K42" s="18">
        <f>J42-186500</f>
        <v>365273.20000000007</v>
      </c>
      <c r="O42" s="22"/>
      <c r="P42" s="21"/>
      <c r="S42" s="22"/>
    </row>
    <row r="43" spans="1:19" x14ac:dyDescent="0.35">
      <c r="G43">
        <v>33300</v>
      </c>
      <c r="H43">
        <v>12</v>
      </c>
      <c r="I43">
        <f>G43*H43</f>
        <v>399600</v>
      </c>
      <c r="J43" s="18">
        <f>I43*1.1</f>
        <v>439560.00000000006</v>
      </c>
      <c r="K43" s="18">
        <f>J43-186500</f>
        <v>253060.00000000006</v>
      </c>
      <c r="O43" s="22"/>
      <c r="P43" s="22"/>
      <c r="S43" s="22"/>
    </row>
    <row r="44" spans="1:19" x14ac:dyDescent="0.35">
      <c r="G44" s="1">
        <v>14500</v>
      </c>
      <c r="H44" s="1">
        <v>12</v>
      </c>
      <c r="I44" s="1">
        <f>G44*H44</f>
        <v>174000</v>
      </c>
      <c r="J44" s="1">
        <f>I44*1.1</f>
        <v>191400.00000000003</v>
      </c>
      <c r="K44" s="1">
        <f>J44-118000</f>
        <v>73400.000000000029</v>
      </c>
      <c r="O44" s="22"/>
      <c r="P44" s="22"/>
      <c r="S44" s="22"/>
    </row>
    <row r="45" spans="1:19" x14ac:dyDescent="0.35">
      <c r="F45" t="s">
        <v>112</v>
      </c>
      <c r="G45">
        <v>39501</v>
      </c>
      <c r="H45">
        <f>12*G45</f>
        <v>474012</v>
      </c>
      <c r="I45">
        <f>G45*100/56301</f>
        <v>70.160387914957099</v>
      </c>
      <c r="O45" s="22"/>
      <c r="P45" s="22"/>
      <c r="S45" s="22"/>
    </row>
    <row r="46" spans="1:19" x14ac:dyDescent="0.35">
      <c r="F46" t="s">
        <v>113</v>
      </c>
      <c r="G46">
        <v>16602</v>
      </c>
      <c r="H46">
        <f>12*G46</f>
        <v>199224</v>
      </c>
      <c r="I46">
        <f>G46*100/56301</f>
        <v>29.487930942612032</v>
      </c>
      <c r="O46" s="22"/>
      <c r="P46" s="22"/>
      <c r="S46" s="22"/>
    </row>
    <row r="47" spans="1:19" x14ac:dyDescent="0.35">
      <c r="A47" s="5" t="s">
        <v>214</v>
      </c>
      <c r="K47" s="14"/>
      <c r="O47" s="22"/>
      <c r="P47" s="22"/>
      <c r="S47" s="22"/>
    </row>
    <row r="48" spans="1:19" x14ac:dyDescent="0.35">
      <c r="A48" s="5"/>
      <c r="B48" t="s">
        <v>215</v>
      </c>
      <c r="K48" s="14"/>
      <c r="O48" s="22"/>
      <c r="P48" s="22"/>
      <c r="S48" s="22"/>
    </row>
    <row r="49" spans="1:19" x14ac:dyDescent="0.35">
      <c r="A49" s="5"/>
      <c r="B49" t="s">
        <v>216</v>
      </c>
      <c r="K49" s="14"/>
      <c r="O49" s="22"/>
      <c r="P49" s="22"/>
      <c r="S49" s="22"/>
    </row>
    <row r="50" spans="1:19" x14ac:dyDescent="0.35">
      <c r="A50" s="5"/>
      <c r="B50" t="s">
        <v>285</v>
      </c>
      <c r="C50" t="s">
        <v>286</v>
      </c>
      <c r="D50" t="s">
        <v>287</v>
      </c>
      <c r="K50" s="14"/>
      <c r="O50" s="22"/>
      <c r="P50" s="22"/>
      <c r="S50" s="22"/>
    </row>
    <row r="51" spans="1:19" x14ac:dyDescent="0.35">
      <c r="A51" s="5"/>
      <c r="K51" s="14"/>
      <c r="O51" s="22"/>
      <c r="P51" s="22"/>
      <c r="S51" s="22"/>
    </row>
    <row r="52" spans="1:19" x14ac:dyDescent="0.35">
      <c r="A52" s="5"/>
      <c r="K52" s="14"/>
      <c r="O52" s="22"/>
      <c r="P52" s="22"/>
      <c r="S52" s="22"/>
    </row>
    <row r="53" spans="1:19" x14ac:dyDescent="0.35">
      <c r="A53" s="5" t="s">
        <v>213</v>
      </c>
      <c r="K53" s="14"/>
      <c r="O53" s="22"/>
      <c r="P53" s="22"/>
      <c r="S53" s="22"/>
    </row>
    <row r="54" spans="1:19" x14ac:dyDescent="0.35">
      <c r="A54" s="32">
        <v>10850</v>
      </c>
      <c r="B54" t="s">
        <v>151</v>
      </c>
      <c r="C54" t="s">
        <v>158</v>
      </c>
      <c r="D54" t="s">
        <v>152</v>
      </c>
      <c r="E54" t="s">
        <v>153</v>
      </c>
      <c r="F54" t="s">
        <v>156</v>
      </c>
      <c r="G54" t="s">
        <v>154</v>
      </c>
      <c r="H54" t="s">
        <v>157</v>
      </c>
      <c r="I54" t="s">
        <v>159</v>
      </c>
      <c r="O54" s="22"/>
      <c r="P54" s="22"/>
      <c r="S54" s="22"/>
    </row>
    <row r="55" spans="1:19" x14ac:dyDescent="0.35">
      <c r="A55" s="32">
        <f>SUM(C61:H61)</f>
        <v>11712.42</v>
      </c>
      <c r="B55">
        <v>1</v>
      </c>
      <c r="C55" s="22">
        <v>1894</v>
      </c>
      <c r="D55" s="22">
        <v>1749</v>
      </c>
      <c r="E55">
        <v>145</v>
      </c>
      <c r="F55">
        <f t="shared" ref="F55:F60" si="0">E55*18%</f>
        <v>26.099999999999998</v>
      </c>
      <c r="G55" s="22">
        <v>9101</v>
      </c>
      <c r="H55" s="22">
        <f t="shared" ref="H55:H60" si="1">SUM(D55:F55)</f>
        <v>1920.1</v>
      </c>
      <c r="I55" s="22">
        <f t="shared" ref="I55:I60" si="2">2000-H55</f>
        <v>79.900000000000091</v>
      </c>
      <c r="O55" s="22"/>
      <c r="P55" s="22"/>
      <c r="S55" s="22"/>
    </row>
    <row r="56" spans="1:19" x14ac:dyDescent="0.35">
      <c r="B56">
        <v>2</v>
      </c>
      <c r="C56" s="22">
        <v>1894</v>
      </c>
      <c r="D56" s="22">
        <v>1773</v>
      </c>
      <c r="E56">
        <v>121</v>
      </c>
      <c r="F56">
        <f t="shared" si="0"/>
        <v>21.779999999999998</v>
      </c>
      <c r="G56" s="22">
        <v>7329</v>
      </c>
      <c r="H56" s="22">
        <f t="shared" si="1"/>
        <v>1915.78</v>
      </c>
      <c r="I56" s="22">
        <f t="shared" si="2"/>
        <v>84.220000000000027</v>
      </c>
      <c r="O56" s="22"/>
      <c r="P56" s="22"/>
    </row>
    <row r="57" spans="1:19" x14ac:dyDescent="0.35">
      <c r="B57">
        <v>3</v>
      </c>
      <c r="C57" s="22">
        <v>1894</v>
      </c>
      <c r="D57" s="22">
        <v>1796</v>
      </c>
      <c r="E57">
        <v>98</v>
      </c>
      <c r="F57">
        <f t="shared" si="0"/>
        <v>17.64</v>
      </c>
      <c r="G57" s="22">
        <v>5533</v>
      </c>
      <c r="H57" s="22">
        <f t="shared" si="1"/>
        <v>1911.64</v>
      </c>
      <c r="I57" s="22">
        <f t="shared" si="2"/>
        <v>88.3599999999999</v>
      </c>
    </row>
    <row r="58" spans="1:19" x14ac:dyDescent="0.35">
      <c r="B58">
        <v>4</v>
      </c>
      <c r="C58" s="22">
        <v>1894</v>
      </c>
      <c r="D58" s="22">
        <v>1820</v>
      </c>
      <c r="E58">
        <v>74</v>
      </c>
      <c r="F58">
        <f t="shared" si="0"/>
        <v>13.32</v>
      </c>
      <c r="G58" s="22">
        <v>3713</v>
      </c>
      <c r="H58" s="22">
        <f t="shared" si="1"/>
        <v>1907.32</v>
      </c>
      <c r="I58" s="22">
        <f t="shared" si="2"/>
        <v>92.680000000000064</v>
      </c>
    </row>
    <row r="59" spans="1:19" x14ac:dyDescent="0.35">
      <c r="B59">
        <v>5</v>
      </c>
      <c r="C59" s="22">
        <v>1894</v>
      </c>
      <c r="D59" s="22">
        <v>1844</v>
      </c>
      <c r="E59">
        <v>50</v>
      </c>
      <c r="F59">
        <f t="shared" si="0"/>
        <v>9</v>
      </c>
      <c r="G59" s="22">
        <v>1869</v>
      </c>
      <c r="H59" s="22">
        <f t="shared" si="1"/>
        <v>1903</v>
      </c>
      <c r="I59" s="22">
        <f t="shared" si="2"/>
        <v>97</v>
      </c>
    </row>
    <row r="60" spans="1:19" x14ac:dyDescent="0.35">
      <c r="B60">
        <v>6</v>
      </c>
      <c r="C60" s="22">
        <v>1894</v>
      </c>
      <c r="D60" s="22">
        <v>1869</v>
      </c>
      <c r="E60">
        <v>25</v>
      </c>
      <c r="F60">
        <f t="shared" si="0"/>
        <v>4.5</v>
      </c>
      <c r="G60">
        <v>0</v>
      </c>
      <c r="H60" s="22">
        <f t="shared" si="1"/>
        <v>1898.5</v>
      </c>
      <c r="I60" s="22">
        <f t="shared" si="2"/>
        <v>101.5</v>
      </c>
    </row>
    <row r="61" spans="1:19" ht="43.5" x14ac:dyDescent="0.35">
      <c r="B61" s="10" t="s">
        <v>155</v>
      </c>
      <c r="C61">
        <v>256.08000000000004</v>
      </c>
      <c r="H61" s="22">
        <f>SUM(H55:H60)</f>
        <v>11456.34</v>
      </c>
      <c r="I61" s="22" cm="1">
        <f t="array" ref="I61">SUM(VALUE(I55:I60))</f>
        <v>543.66000000000008</v>
      </c>
    </row>
  </sheetData>
  <conditionalFormatting sqref="D35">
    <cfRule type="cellIs" dxfId="0" priority="3" operator="greaterThan">
      <formula>$E$35</formula>
    </cfRule>
  </conditionalFormatting>
  <conditionalFormatting sqref="D34:E3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4:E34 E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 Expense</vt:lpstr>
      <vt:lpstr>Sheet1</vt:lpstr>
      <vt:lpstr>mama</vt:lpstr>
      <vt:lpstr>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Chakitan Vyas</dc:creator>
  <cp:lastModifiedBy>Chakitan Vyas</cp:lastModifiedBy>
  <cp:lastPrinted>2021-10-27T09:22:41Z</cp:lastPrinted>
  <dcterms:created xsi:type="dcterms:W3CDTF">2021-07-23T08:25:40Z</dcterms:created>
  <dcterms:modified xsi:type="dcterms:W3CDTF">2022-11-09T15:07:31Z</dcterms:modified>
</cp:coreProperties>
</file>