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B0FF5A6C-FA29-4846-85BD-3EF2DB084779}" xr6:coauthVersionLast="47" xr6:coauthVersionMax="47" xr10:uidLastSave="{00000000-0000-0000-0000-000000000000}"/>
  <bookViews>
    <workbookView xWindow="-120" yWindow="-120" windowWidth="29040" windowHeight="15840" tabRatio="601" activeTab="2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calcPr calcId="191029"/>
  <pivotCaches>
    <pivotCache cacheId="191" r:id="rId6"/>
    <pivotCache cacheId="196" r:id="rId7"/>
    <pivotCache cacheId="200" r:id="rId8"/>
    <pivotCache cacheId="205" r:id="rId9"/>
    <pivotCache cacheId="210" r:id="rId10"/>
    <pivotCache cacheId="216" r:id="rId11"/>
    <pivotCache cacheId="22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" l="1"/>
  <c r="I12" i="6"/>
  <c r="I13" i="6"/>
  <c r="I14" i="6"/>
  <c r="AS11" i="1"/>
  <c r="BA11" i="1"/>
  <c r="BB11" i="1" s="1"/>
  <c r="BJ11" i="1"/>
  <c r="AS12" i="1"/>
  <c r="BA12" i="1"/>
  <c r="BB12" i="1" s="1"/>
  <c r="BJ12" i="1"/>
  <c r="AS13" i="1"/>
  <c r="BA13" i="1"/>
  <c r="BB13" i="1" s="1"/>
  <c r="BJ13" i="1"/>
  <c r="AS14" i="1"/>
  <c r="BA14" i="1"/>
  <c r="BB14" i="1" s="1"/>
  <c r="BJ14" i="1"/>
  <c r="AM11" i="1"/>
  <c r="AN11" i="1"/>
  <c r="AM12" i="1"/>
  <c r="AO12" i="1" s="1"/>
  <c r="AN12" i="1"/>
  <c r="AM13" i="1"/>
  <c r="AN13" i="1"/>
  <c r="AM14" i="1"/>
  <c r="AO14" i="1" s="1"/>
  <c r="AN14" i="1"/>
  <c r="AP14" i="1"/>
  <c r="AG36" i="1"/>
  <c r="AF36" i="1"/>
  <c r="AH36" i="1" s="1"/>
  <c r="AG33" i="1"/>
  <c r="AF33" i="1"/>
  <c r="AG30" i="1"/>
  <c r="AF30" i="1"/>
  <c r="AG27" i="1"/>
  <c r="AF27" i="1"/>
  <c r="I9" i="6"/>
  <c r="I4" i="6"/>
  <c r="I10" i="6"/>
  <c r="I6" i="6"/>
  <c r="I7" i="6"/>
  <c r="I8" i="6"/>
  <c r="I3" i="6"/>
  <c r="I5" i="6"/>
  <c r="AS3" i="1"/>
  <c r="AS4" i="1"/>
  <c r="AS5" i="1"/>
  <c r="AS6" i="1"/>
  <c r="AS7" i="1"/>
  <c r="AS8" i="1"/>
  <c r="AS9" i="1"/>
  <c r="AS10" i="1"/>
  <c r="AF24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BA9" i="1"/>
  <c r="BB9" i="1" s="1"/>
  <c r="BJ9" i="1"/>
  <c r="BA10" i="1"/>
  <c r="BB10" i="1" s="1"/>
  <c r="BJ10" i="1"/>
  <c r="AM9" i="1"/>
  <c r="AN9" i="1"/>
  <c r="AM10" i="1"/>
  <c r="AN10" i="1"/>
  <c r="AG24" i="1"/>
  <c r="AG21" i="1"/>
  <c r="AF21" i="1"/>
  <c r="AG18" i="1"/>
  <c r="AF18" i="1"/>
  <c r="BA8" i="1"/>
  <c r="BB8" i="1" s="1"/>
  <c r="BJ8" i="1"/>
  <c r="AM8" i="1"/>
  <c r="AU8" i="1" s="1"/>
  <c r="AN8" i="1"/>
  <c r="AG15" i="1"/>
  <c r="AF15" i="1"/>
  <c r="AN4" i="1"/>
  <c r="AN5" i="1"/>
  <c r="AN6" i="1"/>
  <c r="AN7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7" i="1"/>
  <c r="BB7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7" i="1"/>
  <c r="BJ3" i="1"/>
  <c r="AM7" i="1"/>
  <c r="AG3" i="1"/>
  <c r="AF3" i="1"/>
  <c r="AO11" i="1" l="1"/>
  <c r="AT11" i="1" s="1"/>
  <c r="AV11" i="1" s="1"/>
  <c r="AX11" i="1" s="1"/>
  <c r="AY11" i="1" s="1"/>
  <c r="AH27" i="1"/>
  <c r="AP11" i="1" s="1"/>
  <c r="AT12" i="1"/>
  <c r="AV12" i="1" s="1"/>
  <c r="AX12" i="1" s="1"/>
  <c r="AY12" i="1" s="1"/>
  <c r="AH33" i="1"/>
  <c r="AP13" i="1" s="1"/>
  <c r="AO13" i="1"/>
  <c r="AT13" i="1" s="1"/>
  <c r="AV13" i="1" s="1"/>
  <c r="AX13" i="1" s="1"/>
  <c r="AY13" i="1" s="1"/>
  <c r="AH30" i="1"/>
  <c r="AP12" i="1" s="1"/>
  <c r="AO10" i="1"/>
  <c r="AT10" i="1" s="1"/>
  <c r="AV10" i="1" s="1"/>
  <c r="AX10" i="1" s="1"/>
  <c r="AY10" i="1" s="1"/>
  <c r="AT14" i="1"/>
  <c r="AV14" i="1" s="1"/>
  <c r="AX14" i="1" s="1"/>
  <c r="AY14" i="1" s="1"/>
  <c r="AU12" i="1"/>
  <c r="BL12" i="1" s="1"/>
  <c r="AU13" i="1"/>
  <c r="BL13" i="1" s="1"/>
  <c r="AU11" i="1"/>
  <c r="BL11" i="1" s="1"/>
  <c r="AU14" i="1"/>
  <c r="AO9" i="1"/>
  <c r="AT9" i="1" s="1"/>
  <c r="AV9" i="1" s="1"/>
  <c r="AX9" i="1" s="1"/>
  <c r="AY9" i="1" s="1"/>
  <c r="AU10" i="1"/>
  <c r="AH21" i="1"/>
  <c r="AP9" i="1" s="1"/>
  <c r="AH24" i="1"/>
  <c r="AP10" i="1" s="1"/>
  <c r="AU9" i="1"/>
  <c r="BL9" i="1" s="1"/>
  <c r="AH18" i="1"/>
  <c r="AP8" i="1" s="1"/>
  <c r="AO8" i="1"/>
  <c r="AT8" i="1" s="1"/>
  <c r="AV8" i="1" s="1"/>
  <c r="AX8" i="1" s="1"/>
  <c r="AZ8" i="1" s="1"/>
  <c r="BL8" i="1"/>
  <c r="AH15" i="1"/>
  <c r="AP7" i="1" s="1"/>
  <c r="AU7" i="1"/>
  <c r="AH12" i="1"/>
  <c r="AP6" i="1" s="1"/>
  <c r="AH6" i="1"/>
  <c r="AP4" i="1" s="1"/>
  <c r="AH9" i="1"/>
  <c r="AP5" i="1" s="1"/>
  <c r="AO7" i="1"/>
  <c r="AH3" i="1"/>
  <c r="AP3" i="1" s="1"/>
  <c r="BD12" i="1" l="1"/>
  <c r="BE12" i="1" s="1"/>
  <c r="BF12" i="1" s="1"/>
  <c r="AZ14" i="1"/>
  <c r="BK14" i="1" s="1"/>
  <c r="BD14" i="1"/>
  <c r="BE14" i="1" s="1"/>
  <c r="BF14" i="1" s="1"/>
  <c r="BD11" i="1"/>
  <c r="BE11" i="1" s="1"/>
  <c r="BF11" i="1" s="1"/>
  <c r="BD13" i="1"/>
  <c r="BE13" i="1" s="1"/>
  <c r="BF13" i="1" s="1"/>
  <c r="AZ13" i="1"/>
  <c r="BK13" i="1" s="1"/>
  <c r="AZ12" i="1"/>
  <c r="BK12" i="1" s="1"/>
  <c r="AZ11" i="1"/>
  <c r="BK11" i="1" s="1"/>
  <c r="BL14" i="1"/>
  <c r="BD10" i="1"/>
  <c r="BE10" i="1" s="1"/>
  <c r="BF10" i="1" s="1"/>
  <c r="AZ10" i="1"/>
  <c r="BK10" i="1" s="1"/>
  <c r="BL10" i="1"/>
  <c r="AZ9" i="1"/>
  <c r="BK9" i="1" s="1"/>
  <c r="BD9" i="1"/>
  <c r="BE9" i="1" s="1"/>
  <c r="BF9" i="1" s="1"/>
  <c r="BD8" i="1"/>
  <c r="BK8" i="1"/>
  <c r="BC8" i="1"/>
  <c r="AY8" i="1"/>
  <c r="AT7" i="1"/>
  <c r="BD7" i="1" s="1"/>
  <c r="BL7" i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C14" i="1" l="1"/>
  <c r="BC13" i="1"/>
  <c r="BC12" i="1"/>
  <c r="BC11" i="1"/>
  <c r="BC10" i="1"/>
  <c r="BC9" i="1"/>
  <c r="BE8" i="1"/>
  <c r="BF8" i="1" s="1"/>
  <c r="AV7" i="1"/>
  <c r="AX7" i="1" s="1"/>
  <c r="AZ7" i="1" s="1"/>
  <c r="AO6" i="1"/>
  <c r="AO5" i="1"/>
  <c r="AO3" i="1"/>
  <c r="AO4" i="1"/>
  <c r="V14" i="2"/>
  <c r="W15" i="2"/>
  <c r="V20" i="2"/>
  <c r="V16" i="2"/>
  <c r="W19" i="2"/>
  <c r="W18" i="2"/>
  <c r="W17" i="2"/>
  <c r="AY7" i="1" l="1"/>
  <c r="BE7" i="1" s="1"/>
  <c r="BF7" i="1" s="1"/>
  <c r="AT6" i="1"/>
  <c r="AT4" i="1"/>
  <c r="AT5" i="1"/>
  <c r="AT3" i="1"/>
  <c r="BK7" i="1"/>
  <c r="BC7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<sst xmlns="http://schemas.openxmlformats.org/spreadsheetml/2006/main" count="1528" uniqueCount="198">
  <si>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</si>
  <si>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</si>
  <si>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</si>
  <si>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</si>
  <si>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</si>
  <si>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</si>
  <si>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</si>
  <si>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</si>
  <si>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</si>
  <si>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</si>
  <si>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</si>
  <si>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</si>
  <si>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</si>
  <si>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</si>
  <si>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</si>
  <si>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</si>
  <si>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</si>
  <si>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</si>
  <si>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</si>
  <si>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</si>
  <si>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</si>
  <si>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</si>
  <si>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</si>
  <si>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</si>
  <si>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</si>
  <si>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</si>
  <si>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</si>
  <si>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</si>
  <si>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</si>
  <si>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</si>
  <si>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</si>
  <si>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</si>
  <si>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</si>
  <si>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</si>
  <si>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</si>
  <si>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</si>
  <si>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</si>
  <si>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</si>
  <si>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</si>
  <si>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</si>
  <si>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</si>
  <si>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</si>
  <si>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</si>
  <si>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</si>
  <si>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</si>
  <si>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</si>
  <si>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</si>
  <si>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</si>
  <si>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</si>
  <si>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</si>
  <si>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</si>
  <si>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</si>
  <si>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</si>
  <si>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</si>
  <si>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</si>
  <si>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</si>
  <si>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</si>
  <si>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</si>
  <si>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</si>
  <si>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</si>
  <si>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</si>
  <si>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</si>
  <si>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</si>
  <si>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</si>
  <si>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</si>
  <si>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</si>
  <si>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</si>
  <si>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</si>
  <si>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</si>
  <si>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</si>
  <si>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</si>
  <si>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</si>
  <si>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</si>
  <si>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</si>
  <si>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</si>
  <si>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</si>
  <si>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</si>
  <si>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</si>
  <si>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</si>
  <si>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</si>
  <si>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</si>
  <si>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</si>
  <si>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</si>
  <si>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</si>
  <si>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</si>
  <si>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</si>
  <si>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</si>
  <si>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</si>
  <si>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</si>
  <si>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</si>
  <si>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</si>
  <si>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</si>
  <si>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</si>
  <si>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</si>
  <si>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</si>
  <si>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</si>
  <si>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</si>
  <si>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</si>
  <si>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</si>
  <si>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</si>
  <si>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</si>
  <si>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</si>
  <si>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</si>
  <si>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</si>
  <si>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</si>
  <si>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</si>
  <si>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</si>
  <si>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</si>
  <si>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</si>
  <si>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</si>
  <si>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</si>
  <si>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</si>
  <si>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</si>
  <si>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</si>
  <si>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</si>
  <si>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</si>
  <si>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</si>
  <si>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</si>
  <si>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</si>
  <si>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</si>
  <si>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</si>
  <si>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</si>
  <si>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</si>
  <si>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</si>
  <si>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</si>
  <si>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</si>
  <si>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</si>
  <si>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</si>
  <si>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</si>
  <si>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</si>
  <si>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</si>
  <si>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</si>
  <si>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</si>
  <si>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</si>
  <si>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</si>
  <si>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</si>
  <si>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</si>
  <si>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</si>
  <si>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</si>
  <si>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</si>
  <si>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</si>
  <si>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</si>
  <si>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</si>
  <si>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</si>
  <si>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</si>
  <si>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</si>
  <si>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</si>
  <si>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</si>
  <si>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</si>
  <si>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</si>
  <si>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OKC</t>
  </si>
  <si>
    <t>POR</t>
  </si>
  <si>
    <t>MEM</t>
  </si>
  <si>
    <t>DAL</t>
  </si>
  <si>
    <t>PHI</t>
  </si>
  <si>
    <t>DEN</t>
  </si>
  <si>
    <t>PHO</t>
  </si>
  <si>
    <t>SAC</t>
  </si>
  <si>
    <t>SAS</t>
  </si>
  <si>
    <t>UTA</t>
  </si>
  <si>
    <t>(All)</t>
  </si>
  <si>
    <t>CHO@MIA@2025_03_10</t>
  </si>
  <si>
    <t>DAL@SAS@2025_03_10</t>
  </si>
  <si>
    <t>DEN@OKC@2025_03_10</t>
  </si>
  <si>
    <t>IND@CHI@2025_03_10</t>
  </si>
  <si>
    <t>LAL@BRK@2025_03_10</t>
  </si>
  <si>
    <t>NYK@SAC@2025_03_10</t>
  </si>
  <si>
    <t>ORL@HOU@2025_03_10</t>
  </si>
  <si>
    <t>PHI@ATL@2025_03_10</t>
  </si>
  <si>
    <t>PHO@MEM@2025_03_10</t>
  </si>
  <si>
    <t>POR@GSW@2025_03_10</t>
  </si>
  <si>
    <t>UTA@BOS@2025_03_10</t>
  </si>
  <si>
    <t>WAS@TOR@2025_03_10</t>
  </si>
  <si>
    <t>CHO</t>
  </si>
  <si>
    <t>IND</t>
  </si>
  <si>
    <t>LAL</t>
  </si>
  <si>
    <t>NYK</t>
  </si>
  <si>
    <t>WAS</t>
  </si>
  <si>
    <t>CHI</t>
  </si>
  <si>
    <t>BRK</t>
  </si>
  <si>
    <t>HOU</t>
  </si>
  <si>
    <t>ATL</t>
  </si>
  <si>
    <t>TOR</t>
  </si>
  <si>
    <t>GSW</t>
  </si>
  <si>
    <t>BOS</t>
  </si>
  <si>
    <t>MIA</t>
  </si>
  <si>
    <t>2015MLData10.json</t>
  </si>
  <si>
    <t>2016MLData10.json</t>
  </si>
  <si>
    <t>2017MLData10.json</t>
  </si>
  <si>
    <t>2018MLData10.json</t>
  </si>
  <si>
    <t>2019MLData10.json</t>
  </si>
  <si>
    <t>2020MLData10.json</t>
  </si>
  <si>
    <t>2021MLData10.json</t>
  </si>
  <si>
    <t>2022MLData10.json</t>
  </si>
  <si>
    <t>2023MLData10.json</t>
  </si>
  <si>
    <t>2024MLData10.json</t>
  </si>
  <si>
    <t>MLData10.json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</si>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</sst>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9" fontId="0" fillId="33" borderId="0" xfId="1" applyFont="1" applyFill="1"/>
    <xf numFmtId="1" fontId="0" fillId="33" borderId="0" xfId="0" applyNumberForma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  <xf numFmtId="0" fontId="0" fillId="0" borderId="0" xfId="0" applyNumberFormat="1"/>
    <xf numFmtId="0" fontId="0" fillId="0" borderId="0" xfId="0" applyFill="1"/>
    <xf numFmtId="1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13" formatCode="0%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6.503919444447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6.503920138886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6.503920717594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6.503921296295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175">
        <s v="CHO@MIA@2025_03_10"/>
        <s v="DAL@SAS@2025_03_10"/>
        <s v="DEN@OKC@2025_03_10"/>
        <s v="IND@CHI@2025_03_10"/>
        <s v="LAL@BRK@2025_03_10"/>
        <s v="NYK@SAC@2025_03_10"/>
        <s v="ORL@HOU@2025_03_10"/>
        <s v="PHI@ATL@2025_03_10"/>
        <s v="PHO@MEM@2025_03_10"/>
        <s v="POR@GSW@2025_03_10"/>
        <s v="UTA@BOS@2025_03_10"/>
        <s v="WAS@TOR@2025_03_10"/>
        <m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620504941222" maxValue="0.99469875481734504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4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6.503921759257" createdVersion="8" refreshedVersion="8" minRefreshableVersion="3" recordCount="144" xr:uid="{B2AF3441-1A13-4343-8551-A4E5FEB29D98}">
  <cacheSource type="worksheet">
    <worksheetSource ref="B1:F166" sheet="dataNBA23"/>
  </cacheSource>
  <cacheFields count="6">
    <cacheField name="key" numFmtId="0">
      <sharedItems containsBlank="1" count="175">
        <s v="CHO@MIA@2025_03_10"/>
        <s v="DAL@SAS@2025_03_10"/>
        <s v="DEN@OKC@2025_03_10"/>
        <s v="IND@CHI@2025_03_10"/>
        <s v="LAL@BRK@2025_03_10"/>
        <s v="NYK@SAC@2025_03_10"/>
        <s v="ORL@HOU@2025_03_10"/>
        <s v="PHI@ATL@2025_03_10"/>
        <s v="PHO@MEM@2025_03_10"/>
        <s v="POR@GSW@2025_03_10"/>
        <s v="UTA@BOS@2025_03_10"/>
        <s v="WAS@TOR@2025_03_10"/>
        <m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3">
        <n v="1"/>
        <n v="-1"/>
        <m/>
      </sharedItems>
    </cacheField>
    <cacheField name="LR probability" numFmtId="0">
      <sharedItems containsString="0" containsBlank="1" containsNumber="1" minValue="0.50620504941222" maxValue="0.99469875481734504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4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6.503922685188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10.json"/>
        <s v="2016MLData10.json"/>
        <s v="2017MLData10.json"/>
        <s v="2018MLData10.json"/>
        <s v="2019MLData10.json"/>
        <s v="2020MLData10.json"/>
        <s v="2021MLData10.json"/>
        <s v="2022MLData10.json"/>
        <s v="2023MLData10.json"/>
        <s v="2024MLData10.json"/>
        <s v="MLData10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3.json" u="1"/>
        <s v="2016MLData3.json" u="1"/>
        <s v="2017MLData3.json" u="1"/>
        <s v="2018MLData3.json" u="1"/>
        <s v="2019MLData3.json" u="1"/>
        <s v="2020MLData3.json" u="1"/>
        <s v="2021MLData3.json" u="1"/>
        <s v="2022MLData3.json" u="1"/>
        <s v="2023MLData3.json" u="1"/>
        <s v="2024MLData3.json" u="1"/>
        <s v="MLData3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175">
        <s v="CHO@MIA@2025_03_10"/>
        <s v="DAL@SAS@2025_03_10"/>
        <s v="DEN@OKC@2025_03_10"/>
        <s v="IND@CHI@2025_03_10"/>
        <s v="LAL@BRK@2025_03_10"/>
        <s v="NYK@SAC@2025_03_10"/>
        <s v="ORL@HOU@2025_03_10"/>
        <s v="PHI@ATL@2025_03_10"/>
        <s v="PHO@MEM@2025_03_10"/>
        <s v="POR@GSW@2025_03_10"/>
        <s v="UTA@BOS@2025_03_10"/>
        <s v="WAS@TOR@2025_03_10"/>
        <m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620504941222" maxValue="0.99469875481734504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4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26.503923495373" createdVersion="8" refreshedVersion="8" minRefreshableVersion="3" recordCount="48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n v="3"/>
        <n v="5"/>
        <n v="10"/>
        <s v="All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9.0909090909090898E-2" maxValue="1"/>
    </cacheField>
    <cacheField name="ML%" numFmtId="9">
      <sharedItems containsSemiMixedTypes="0" containsString="0" containsNumber="1" minValue="0.56852859318457494" maxValue="0.90550746869657728"/>
    </cacheField>
    <cacheField name="MLDiff%" numFmtId="9">
      <sharedItems containsSemiMixedTypes="0" containsString="0" containsNumber="1" minValue="4.3048097822774301E-3" maxValue="0.90550746869657728"/>
    </cacheField>
    <cacheField name="Consistent" numFmtId="0">
      <sharedItems containsSemiMixedTypes="0" containsString="0" containsNumber="1" containsInteger="1" minValue="5" maxValue="11"/>
    </cacheField>
    <cacheField name="No" numFmtId="0">
      <sharedItems containsSemiMixedTypes="0" containsString="0" containsNumber="1" containsInteger="1" minValue="0" maxValue="6"/>
    </cacheField>
    <cacheField name="Consistency" numFmtId="9">
      <sharedItems containsSemiMixedTypes="0" containsString="0" containsNumber="1" minValue="0.45454545454545453" maxValue="1"/>
    </cacheField>
    <cacheField name="Factor" numFmtId="9">
      <sharedItems containsSemiMixedTypes="0" containsString="0" containsNumber="1" minValue="0.37648086046223223" maxValue="0.96850248956552576"/>
    </cacheField>
    <cacheField name="Winner" numFmtId="0">
      <sharedItems containsBlank="1" count="32">
        <s v="MIA"/>
        <s v="SAS"/>
        <s v="DAL"/>
        <s v="OKC"/>
        <s v="IND"/>
        <s v="LAL"/>
        <s v="SAC"/>
        <s v="HOU"/>
        <s v="ATL"/>
        <s v="PHO"/>
        <s v="MEM"/>
        <s v="GSW"/>
        <s v="BOS"/>
        <s v="TOR"/>
        <m u="1"/>
        <s v="MIL" u="1"/>
        <s v="POR" u="1"/>
        <s v="LAC" u="1"/>
        <s v="MIN" u="1"/>
        <s v="PHI" u="1"/>
        <s v="CLE" u="1"/>
        <s v="DET" u="1"/>
        <s v="NOP" u="1"/>
        <s v="UTA" u="1"/>
        <s v="CHO" u="1"/>
        <s v="BRK" u="1"/>
        <s v="DEN" u="1"/>
        <s v="ORL" u="1"/>
        <s v="CHI" u="1"/>
        <s v="WAS" u="1"/>
        <s v="NYK" u="1"/>
        <s v="Winner" u="1"/>
      </sharedItems>
    </cacheField>
    <cacheField name="ScoreDiff" numFmtId="1">
      <sharedItems containsSemiMixedTypes="0" containsString="0" containsNumber="1" minValue="0.75296172092446445" maxValue="21.307054770441567"/>
    </cacheField>
    <cacheField name="Handicap" numFmtId="0">
      <sharedItems containsSemiMixedTypes="0" containsString="0" containsNumber="1" minValue="-17.5" maxValue="7"/>
    </cacheField>
    <cacheField name="Avd" numFmtId="1">
      <sharedItems containsSemiMixedTypes="0" containsString="0" containsNumber="1" minValue="-7.4786258423969478" maxValue="27.221286223107477"/>
    </cacheField>
    <cacheField name="AdvAbs" numFmtId="1">
      <sharedItems containsSemiMixedTypes="0" containsString="0" containsNumber="1" minValue="0.10082299847373299" maxValue="27.221286223107477"/>
    </cacheField>
    <cacheField name="SpreadWinner" numFmtId="0">
      <sharedItems containsBlank="1" count="32">
        <s v="CHO"/>
        <s v="MIA"/>
        <s v="SAS"/>
        <s v="DAL"/>
        <s v="OKC"/>
        <s v="IND"/>
        <s v="CHI"/>
        <s v="LAL"/>
        <s v="BRK"/>
        <s v="SAC"/>
        <s v="HOU"/>
        <s v="ATL"/>
        <s v="PHI"/>
        <s v="MEM"/>
        <s v="PHO"/>
        <s v="GSW"/>
        <s v="BOS"/>
        <s v="UTA"/>
        <s v="TOR"/>
        <m u="1"/>
        <s v="MIL" u="1"/>
        <s v="POR" u="1"/>
        <s v="NOP" u="1"/>
        <s v="LAC" u="1"/>
        <s v="DET" u="1"/>
        <s v="MIN" u="1"/>
        <s v="CLE" u="1"/>
        <s v="NYK" u="1"/>
        <s v="DEN" u="1"/>
        <s v="ORL" u="1"/>
        <s v="WAS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5455364604467441"/>
    </cacheField>
    <cacheField name="Consitent" numFmtId="0">
      <sharedItems/>
    </cacheField>
    <cacheField name="Final%" numFmtId="9">
      <sharedItems containsSemiMixedTypes="0" containsString="0" containsNumber="1" minValue="0.46596688674288367" maxValue="0.9608622031759555"/>
    </cacheField>
    <cacheField name="Ranking" numFmtId="0">
      <sharedItems containsSemiMixedTypes="0" containsString="0" containsNumber="1" minValue="-407.87520208495033" maxValue="2290.4935084971162"/>
    </cacheField>
    <cacheField name="AbsRanking" numFmtId="0">
      <sharedItems containsSemiMixedTypes="0" containsString="0" containsNumber="1" minValue="7.1542220458992398" maxValue="2290.4935084971162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99424697589412403"/>
    <n v="1"/>
    <n v="0.84"/>
    <m/>
    <m/>
    <m/>
    <m/>
    <x v="0"/>
  </r>
  <r>
    <x v="0"/>
    <n v="1"/>
    <n v="0.96096726144654498"/>
    <n v="1"/>
    <n v="0.73"/>
    <m/>
    <m/>
    <m/>
    <m/>
    <x v="0"/>
  </r>
  <r>
    <x v="0"/>
    <n v="1"/>
    <n v="0.982766336050231"/>
    <n v="1"/>
    <n v="0.89"/>
    <m/>
    <m/>
    <m/>
    <m/>
    <x v="0"/>
  </r>
  <r>
    <x v="0"/>
    <n v="1"/>
    <n v="0.88397664032123102"/>
    <n v="1"/>
    <n v="0.86"/>
    <m/>
    <m/>
    <m/>
    <m/>
    <x v="0"/>
  </r>
  <r>
    <x v="0"/>
    <n v="1"/>
    <n v="0.98535626290367195"/>
    <n v="1"/>
    <n v="0.74"/>
    <m/>
    <m/>
    <m/>
    <m/>
    <x v="0"/>
  </r>
  <r>
    <x v="0"/>
    <n v="1"/>
    <n v="0.98294351725097195"/>
    <n v="1"/>
    <n v="0.87"/>
    <m/>
    <m/>
    <m/>
    <m/>
    <x v="0"/>
  </r>
  <r>
    <x v="0"/>
    <n v="1"/>
    <n v="0.91769326571629095"/>
    <n v="1"/>
    <n v="0.84"/>
    <m/>
    <m/>
    <m/>
    <m/>
    <x v="0"/>
  </r>
  <r>
    <x v="0"/>
    <n v="1"/>
    <n v="0.99469875481734504"/>
    <n v="1"/>
    <n v="0.89"/>
    <m/>
    <m/>
    <m/>
    <m/>
    <x v="0"/>
  </r>
  <r>
    <x v="0"/>
    <n v="1"/>
    <n v="0.95672097029432701"/>
    <n v="1"/>
    <n v="0.83"/>
    <m/>
    <m/>
    <m/>
    <m/>
    <x v="0"/>
  </r>
  <r>
    <x v="0"/>
    <n v="1"/>
    <n v="0.95479290349354295"/>
    <n v="1"/>
    <n v="0.82"/>
    <m/>
    <m/>
    <m/>
    <m/>
    <x v="0"/>
  </r>
  <r>
    <x v="0"/>
    <n v="1"/>
    <n v="0.96910729208934898"/>
    <n v="1"/>
    <n v="0.94"/>
    <m/>
    <m/>
    <m/>
    <m/>
    <x v="0"/>
  </r>
  <r>
    <x v="1"/>
    <n v="1"/>
    <n v="0.95587634430620105"/>
    <n v="1"/>
    <n v="0.54"/>
    <m/>
    <m/>
    <m/>
    <m/>
    <x v="0"/>
  </r>
  <r>
    <x v="1"/>
    <n v="1"/>
    <n v="0.76249469787184299"/>
    <n v="1"/>
    <n v="0.63"/>
    <m/>
    <m/>
    <m/>
    <m/>
    <x v="0"/>
  </r>
  <r>
    <x v="1"/>
    <n v="1"/>
    <n v="0.90681946580095196"/>
    <n v="1"/>
    <n v="0.69"/>
    <m/>
    <m/>
    <m/>
    <m/>
    <x v="0"/>
  </r>
  <r>
    <x v="1"/>
    <n v="1"/>
    <n v="0.80054012418640197"/>
    <n v="1"/>
    <n v="0.68"/>
    <m/>
    <m/>
    <m/>
    <m/>
    <x v="0"/>
  </r>
  <r>
    <x v="1"/>
    <n v="1"/>
    <n v="0.66418496659049298"/>
    <n v="1"/>
    <n v="0.69"/>
    <m/>
    <m/>
    <m/>
    <m/>
    <x v="0"/>
  </r>
  <r>
    <x v="1"/>
    <n v="1"/>
    <n v="0.57416470267178799"/>
    <n v="1"/>
    <n v="0.59"/>
    <m/>
    <m/>
    <m/>
    <m/>
    <x v="0"/>
  </r>
  <r>
    <x v="1"/>
    <n v="-1"/>
    <n v="0.57688408058706597"/>
    <n v="1"/>
    <n v="0.54"/>
    <m/>
    <m/>
    <m/>
    <m/>
    <x v="1"/>
  </r>
  <r>
    <x v="1"/>
    <n v="1"/>
    <n v="0.65665723766796702"/>
    <n v="1"/>
    <n v="0.65"/>
    <m/>
    <m/>
    <m/>
    <m/>
    <x v="0"/>
  </r>
  <r>
    <x v="1"/>
    <n v="-1"/>
    <n v="0.759989132284276"/>
    <n v="-1"/>
    <n v="0.52"/>
    <m/>
    <m/>
    <m/>
    <m/>
    <x v="0"/>
  </r>
  <r>
    <x v="1"/>
    <n v="1"/>
    <n v="0.79971232106248602"/>
    <n v="1"/>
    <n v="0.7"/>
    <m/>
    <m/>
    <m/>
    <m/>
    <x v="0"/>
  </r>
  <r>
    <x v="1"/>
    <n v="1"/>
    <n v="0.69435470606683403"/>
    <n v="1"/>
    <n v="0.63"/>
    <m/>
    <m/>
    <m/>
    <m/>
    <x v="0"/>
  </r>
  <r>
    <x v="2"/>
    <n v="1"/>
    <n v="0.93137507331668401"/>
    <n v="-1"/>
    <n v="0.56000000000000005"/>
    <m/>
    <m/>
    <m/>
    <m/>
    <x v="1"/>
  </r>
  <r>
    <x v="2"/>
    <n v="1"/>
    <n v="0.86002103609259295"/>
    <n v="1"/>
    <n v="0.57999999999999996"/>
    <m/>
    <m/>
    <m/>
    <m/>
    <x v="0"/>
  </r>
  <r>
    <x v="2"/>
    <n v="1"/>
    <n v="0.85253999372798595"/>
    <n v="1"/>
    <n v="0.52"/>
    <m/>
    <m/>
    <m/>
    <m/>
    <x v="0"/>
  </r>
  <r>
    <x v="2"/>
    <n v="1"/>
    <n v="0.91594078535581402"/>
    <n v="1"/>
    <n v="0.78"/>
    <m/>
    <m/>
    <m/>
    <m/>
    <x v="0"/>
  </r>
  <r>
    <x v="2"/>
    <n v="1"/>
    <n v="0.88106711913928404"/>
    <n v="1"/>
    <n v="0.6"/>
    <m/>
    <m/>
    <m/>
    <m/>
    <x v="0"/>
  </r>
  <r>
    <x v="2"/>
    <n v="1"/>
    <n v="0.92876368555525102"/>
    <n v="1"/>
    <n v="0.57999999999999996"/>
    <m/>
    <m/>
    <m/>
    <m/>
    <x v="0"/>
  </r>
  <r>
    <x v="2"/>
    <n v="1"/>
    <n v="0.54169300161430201"/>
    <n v="1"/>
    <n v="0.56999999999999995"/>
    <m/>
    <m/>
    <m/>
    <m/>
    <x v="0"/>
  </r>
  <r>
    <x v="2"/>
    <n v="1"/>
    <n v="0.93883156050889005"/>
    <n v="1"/>
    <n v="0.66"/>
    <m/>
    <m/>
    <m/>
    <m/>
    <x v="0"/>
  </r>
  <r>
    <x v="2"/>
    <n v="1"/>
    <n v="0.96334184106371801"/>
    <n v="1"/>
    <n v="0.79"/>
    <m/>
    <m/>
    <m/>
    <m/>
    <x v="0"/>
  </r>
  <r>
    <x v="2"/>
    <n v="1"/>
    <n v="0.94747085417388299"/>
    <n v="1"/>
    <n v="0.89"/>
    <m/>
    <m/>
    <m/>
    <m/>
    <x v="0"/>
  </r>
  <r>
    <x v="2"/>
    <n v="1"/>
    <n v="0.87174144821041299"/>
    <n v="1"/>
    <n v="0.86"/>
    <m/>
    <m/>
    <m/>
    <m/>
    <x v="0"/>
  </r>
  <r>
    <x v="3"/>
    <n v="1"/>
    <n v="0.77058601126272597"/>
    <n v="-1"/>
    <n v="0.54"/>
    <m/>
    <m/>
    <m/>
    <m/>
    <x v="1"/>
  </r>
  <r>
    <x v="3"/>
    <n v="-1"/>
    <n v="0.66164376424897697"/>
    <n v="1"/>
    <n v="0.55000000000000004"/>
    <m/>
    <m/>
    <m/>
    <m/>
    <x v="1"/>
  </r>
  <r>
    <x v="3"/>
    <n v="-1"/>
    <n v="0.81418148322372097"/>
    <n v="-1"/>
    <n v="0.6"/>
    <m/>
    <m/>
    <m/>
    <m/>
    <x v="0"/>
  </r>
  <r>
    <x v="3"/>
    <n v="-1"/>
    <n v="0.70018419668204002"/>
    <n v="-1"/>
    <n v="0.5"/>
    <m/>
    <m/>
    <m/>
    <m/>
    <x v="0"/>
  </r>
  <r>
    <x v="3"/>
    <n v="-1"/>
    <n v="0.88488668363112699"/>
    <n v="-1"/>
    <n v="0.67"/>
    <m/>
    <m/>
    <m/>
    <m/>
    <x v="0"/>
  </r>
  <r>
    <x v="3"/>
    <n v="-1"/>
    <n v="0.85807956438470701"/>
    <n v="-1"/>
    <n v="0.56999999999999995"/>
    <m/>
    <m/>
    <m/>
    <m/>
    <x v="0"/>
  </r>
  <r>
    <x v="3"/>
    <n v="1"/>
    <n v="0.62327636088570204"/>
    <n v="-1"/>
    <n v="0.7"/>
    <m/>
    <m/>
    <m/>
    <m/>
    <x v="1"/>
  </r>
  <r>
    <x v="3"/>
    <n v="-1"/>
    <n v="0.84927669296266295"/>
    <n v="-1"/>
    <n v="0.56000000000000005"/>
    <m/>
    <m/>
    <m/>
    <m/>
    <x v="0"/>
  </r>
  <r>
    <x v="3"/>
    <n v="-1"/>
    <n v="0.80825054610291303"/>
    <n v="-1"/>
    <n v="0.54"/>
    <m/>
    <m/>
    <m/>
    <m/>
    <x v="0"/>
  </r>
  <r>
    <x v="3"/>
    <n v="-1"/>
    <n v="0.73443591454539003"/>
    <n v="-1"/>
    <n v="0.5"/>
    <m/>
    <m/>
    <m/>
    <m/>
    <x v="0"/>
  </r>
  <r>
    <x v="3"/>
    <n v="-1"/>
    <n v="0.68956649850963003"/>
    <n v="-1"/>
    <n v="0.57999999999999996"/>
    <m/>
    <m/>
    <m/>
    <m/>
    <x v="0"/>
  </r>
  <r>
    <x v="4"/>
    <n v="-1"/>
    <n v="0.78107376065586798"/>
    <n v="-1"/>
    <n v="0.6"/>
    <m/>
    <m/>
    <m/>
    <m/>
    <x v="0"/>
  </r>
  <r>
    <x v="4"/>
    <n v="-1"/>
    <n v="0.863684059171411"/>
    <n v="-1"/>
    <n v="0.67"/>
    <m/>
    <m/>
    <m/>
    <m/>
    <x v="0"/>
  </r>
  <r>
    <x v="4"/>
    <n v="-1"/>
    <n v="0.70311962290945595"/>
    <n v="-1"/>
    <n v="0.75"/>
    <m/>
    <m/>
    <m/>
    <m/>
    <x v="0"/>
  </r>
  <r>
    <x v="4"/>
    <n v="-1"/>
    <n v="0.65453561567741803"/>
    <n v="-1"/>
    <n v="0.55000000000000004"/>
    <m/>
    <m/>
    <m/>
    <m/>
    <x v="0"/>
  </r>
  <r>
    <x v="4"/>
    <n v="-1"/>
    <n v="0.94094372345854305"/>
    <n v="-1"/>
    <n v="0.64"/>
    <m/>
    <m/>
    <m/>
    <m/>
    <x v="0"/>
  </r>
  <r>
    <x v="4"/>
    <n v="-1"/>
    <n v="0.68146592889042301"/>
    <n v="-1"/>
    <n v="0.66"/>
    <m/>
    <m/>
    <m/>
    <m/>
    <x v="0"/>
  </r>
  <r>
    <x v="4"/>
    <n v="-1"/>
    <n v="0.79437293447117996"/>
    <n v="-1"/>
    <n v="0.57999999999999996"/>
    <m/>
    <m/>
    <m/>
    <m/>
    <x v="0"/>
  </r>
  <r>
    <x v="4"/>
    <n v="-1"/>
    <n v="0.68147207267428"/>
    <n v="-1"/>
    <n v="0.54"/>
    <m/>
    <m/>
    <m/>
    <m/>
    <x v="0"/>
  </r>
  <r>
    <x v="4"/>
    <n v="-1"/>
    <n v="0.90595317452698498"/>
    <n v="-1"/>
    <n v="0.71"/>
    <m/>
    <m/>
    <m/>
    <m/>
    <x v="0"/>
  </r>
  <r>
    <x v="4"/>
    <n v="-1"/>
    <n v="0.86327486410890397"/>
    <n v="-1"/>
    <n v="0.69"/>
    <m/>
    <m/>
    <m/>
    <m/>
    <x v="0"/>
  </r>
  <r>
    <x v="4"/>
    <n v="-1"/>
    <n v="0.86401424255576398"/>
    <n v="-1"/>
    <n v="0.6"/>
    <m/>
    <m/>
    <m/>
    <m/>
    <x v="0"/>
  </r>
  <r>
    <x v="5"/>
    <n v="1"/>
    <n v="0.95598683115626004"/>
    <n v="1"/>
    <n v="0.65"/>
    <m/>
    <m/>
    <m/>
    <m/>
    <x v="0"/>
  </r>
  <r>
    <x v="5"/>
    <n v="1"/>
    <n v="0.89050175466298798"/>
    <n v="1"/>
    <n v="0.66"/>
    <m/>
    <m/>
    <m/>
    <m/>
    <x v="0"/>
  </r>
  <r>
    <x v="5"/>
    <n v="1"/>
    <n v="0.93793588180014098"/>
    <n v="1"/>
    <n v="0.76"/>
    <m/>
    <m/>
    <m/>
    <m/>
    <x v="0"/>
  </r>
  <r>
    <x v="5"/>
    <n v="1"/>
    <n v="0.96325200712038594"/>
    <n v="1"/>
    <n v="0.8"/>
    <m/>
    <m/>
    <m/>
    <m/>
    <x v="0"/>
  </r>
  <r>
    <x v="5"/>
    <n v="1"/>
    <n v="0.93718442721823203"/>
    <n v="1"/>
    <n v="0.72"/>
    <m/>
    <m/>
    <m/>
    <m/>
    <x v="0"/>
  </r>
  <r>
    <x v="5"/>
    <n v="1"/>
    <n v="0.85466060760534002"/>
    <n v="1"/>
    <n v="0.78"/>
    <m/>
    <m/>
    <m/>
    <m/>
    <x v="0"/>
  </r>
  <r>
    <x v="5"/>
    <n v="1"/>
    <n v="0.72454478494444796"/>
    <n v="1"/>
    <n v="0.78"/>
    <m/>
    <m/>
    <m/>
    <m/>
    <x v="0"/>
  </r>
  <r>
    <x v="5"/>
    <n v="1"/>
    <n v="0.934464412444036"/>
    <n v="1"/>
    <n v="0.85"/>
    <m/>
    <m/>
    <m/>
    <m/>
    <x v="0"/>
  </r>
  <r>
    <x v="5"/>
    <n v="1"/>
    <n v="0.92975027393259901"/>
    <n v="1"/>
    <n v="0.77"/>
    <m/>
    <m/>
    <m/>
    <m/>
    <x v="0"/>
  </r>
  <r>
    <x v="5"/>
    <n v="1"/>
    <n v="0.80536112521605296"/>
    <n v="1"/>
    <n v="0.88"/>
    <m/>
    <m/>
    <m/>
    <m/>
    <x v="0"/>
  </r>
  <r>
    <x v="5"/>
    <n v="1"/>
    <n v="0.90695653698439405"/>
    <n v="1"/>
    <n v="0.83"/>
    <m/>
    <m/>
    <m/>
    <m/>
    <x v="0"/>
  </r>
  <r>
    <x v="6"/>
    <n v="1"/>
    <n v="0.92430897412762902"/>
    <n v="1"/>
    <n v="0.62"/>
    <m/>
    <m/>
    <m/>
    <m/>
    <x v="0"/>
  </r>
  <r>
    <x v="6"/>
    <n v="1"/>
    <n v="0.54689547532897598"/>
    <n v="1"/>
    <n v="0.62"/>
    <m/>
    <m/>
    <m/>
    <m/>
    <x v="0"/>
  </r>
  <r>
    <x v="6"/>
    <n v="1"/>
    <n v="0.75548546188491505"/>
    <n v="1"/>
    <n v="0.76"/>
    <m/>
    <m/>
    <m/>
    <m/>
    <x v="0"/>
  </r>
  <r>
    <x v="6"/>
    <n v="1"/>
    <n v="0.68489723318691498"/>
    <n v="1"/>
    <n v="0.69"/>
    <m/>
    <m/>
    <m/>
    <m/>
    <x v="0"/>
  </r>
  <r>
    <x v="6"/>
    <n v="1"/>
    <n v="0.74472559546406802"/>
    <n v="1"/>
    <n v="0.72"/>
    <m/>
    <m/>
    <m/>
    <m/>
    <x v="0"/>
  </r>
  <r>
    <x v="6"/>
    <n v="1"/>
    <n v="0.50868776269369498"/>
    <n v="1"/>
    <n v="0.6"/>
    <m/>
    <m/>
    <m/>
    <m/>
    <x v="0"/>
  </r>
  <r>
    <x v="6"/>
    <n v="1"/>
    <n v="0.59692235913741298"/>
    <n v="1"/>
    <n v="0.55000000000000004"/>
    <m/>
    <m/>
    <m/>
    <m/>
    <x v="0"/>
  </r>
  <r>
    <x v="6"/>
    <n v="1"/>
    <n v="0.59066777493315104"/>
    <n v="1"/>
    <n v="0.6"/>
    <m/>
    <m/>
    <m/>
    <m/>
    <x v="0"/>
  </r>
  <r>
    <x v="6"/>
    <n v="1"/>
    <n v="0.94073257956081502"/>
    <n v="1"/>
    <n v="0.6"/>
    <m/>
    <m/>
    <m/>
    <m/>
    <x v="0"/>
  </r>
  <r>
    <x v="6"/>
    <n v="1"/>
    <n v="0.84094254320513395"/>
    <n v="1"/>
    <n v="0.64"/>
    <m/>
    <m/>
    <m/>
    <m/>
    <x v="0"/>
  </r>
  <r>
    <x v="6"/>
    <n v="1"/>
    <n v="0.68708753279970802"/>
    <n v="1"/>
    <n v="0.63"/>
    <m/>
    <m/>
    <m/>
    <m/>
    <x v="0"/>
  </r>
  <r>
    <x v="7"/>
    <n v="1"/>
    <n v="0.96855267079354401"/>
    <n v="1"/>
    <n v="0.56999999999999995"/>
    <m/>
    <m/>
    <m/>
    <m/>
    <x v="0"/>
  </r>
  <r>
    <x v="7"/>
    <n v="1"/>
    <n v="0.70513238974927095"/>
    <n v="1"/>
    <n v="0.63"/>
    <m/>
    <m/>
    <m/>
    <m/>
    <x v="0"/>
  </r>
  <r>
    <x v="7"/>
    <n v="1"/>
    <n v="0.71743735743980297"/>
    <n v="1"/>
    <n v="0.62"/>
    <m/>
    <m/>
    <m/>
    <m/>
    <x v="0"/>
  </r>
  <r>
    <x v="7"/>
    <n v="1"/>
    <n v="0.61610020696529399"/>
    <n v="1"/>
    <n v="0.71"/>
    <m/>
    <m/>
    <m/>
    <m/>
    <x v="0"/>
  </r>
  <r>
    <x v="7"/>
    <n v="1"/>
    <n v="0.914530336262244"/>
    <n v="1"/>
    <n v="0.65"/>
    <m/>
    <m/>
    <m/>
    <m/>
    <x v="0"/>
  </r>
  <r>
    <x v="7"/>
    <n v="1"/>
    <n v="0.91213423444770403"/>
    <n v="1"/>
    <n v="0.74"/>
    <m/>
    <m/>
    <m/>
    <m/>
    <x v="0"/>
  </r>
  <r>
    <x v="7"/>
    <n v="1"/>
    <n v="0.67562980234898395"/>
    <n v="1"/>
    <n v="0.59"/>
    <m/>
    <m/>
    <m/>
    <m/>
    <x v="0"/>
  </r>
  <r>
    <x v="7"/>
    <n v="1"/>
    <n v="0.778022693041029"/>
    <n v="1"/>
    <n v="0.69"/>
    <m/>
    <m/>
    <m/>
    <m/>
    <x v="0"/>
  </r>
  <r>
    <x v="7"/>
    <n v="1"/>
    <n v="0.60856796689085901"/>
    <n v="1"/>
    <n v="0.66"/>
    <m/>
    <m/>
    <m/>
    <m/>
    <x v="0"/>
  </r>
  <r>
    <x v="7"/>
    <n v="1"/>
    <n v="0.86112520980085505"/>
    <n v="1"/>
    <n v="0.82"/>
    <m/>
    <m/>
    <m/>
    <m/>
    <x v="0"/>
  </r>
  <r>
    <x v="7"/>
    <n v="1"/>
    <n v="0.76463684278328803"/>
    <n v="1"/>
    <n v="0.78"/>
    <m/>
    <m/>
    <m/>
    <m/>
    <x v="0"/>
  </r>
  <r>
    <x v="8"/>
    <n v="1"/>
    <n v="0.89003898382495095"/>
    <n v="-1"/>
    <n v="0.55000000000000004"/>
    <m/>
    <m/>
    <m/>
    <m/>
    <x v="1"/>
  </r>
  <r>
    <x v="8"/>
    <n v="-1"/>
    <n v="0.59596313959861003"/>
    <n v="-1"/>
    <n v="0.52"/>
    <m/>
    <m/>
    <m/>
    <m/>
    <x v="0"/>
  </r>
  <r>
    <x v="8"/>
    <n v="-1"/>
    <n v="0.733238630852593"/>
    <n v="-1"/>
    <n v="0.5"/>
    <m/>
    <m/>
    <m/>
    <m/>
    <x v="0"/>
  </r>
  <r>
    <x v="8"/>
    <n v="1"/>
    <n v="0.57413396340638501"/>
    <n v="1"/>
    <n v="0.56999999999999995"/>
    <m/>
    <m/>
    <m/>
    <m/>
    <x v="0"/>
  </r>
  <r>
    <x v="8"/>
    <n v="-1"/>
    <n v="0.63796888982362199"/>
    <n v="-1"/>
    <n v="0.56999999999999995"/>
    <m/>
    <m/>
    <m/>
    <m/>
    <x v="0"/>
  </r>
  <r>
    <x v="8"/>
    <n v="-1"/>
    <n v="0.56087479950439201"/>
    <n v="1"/>
    <n v="0.52"/>
    <m/>
    <m/>
    <m/>
    <m/>
    <x v="1"/>
  </r>
  <r>
    <x v="8"/>
    <n v="-1"/>
    <n v="0.50809260902346298"/>
    <n v="-1"/>
    <n v="0.56999999999999995"/>
    <m/>
    <m/>
    <m/>
    <m/>
    <x v="0"/>
  </r>
  <r>
    <x v="8"/>
    <n v="1"/>
    <n v="0.72139106687800203"/>
    <n v="-1"/>
    <n v="0.51"/>
    <m/>
    <m/>
    <m/>
    <m/>
    <x v="1"/>
  </r>
  <r>
    <x v="8"/>
    <n v="1"/>
    <n v="0.51115171159283501"/>
    <n v="1"/>
    <n v="0.55000000000000004"/>
    <m/>
    <m/>
    <m/>
    <m/>
    <x v="0"/>
  </r>
  <r>
    <x v="8"/>
    <n v="1"/>
    <n v="0.71789456723185896"/>
    <n v="1"/>
    <n v="0.62"/>
    <m/>
    <m/>
    <m/>
    <m/>
    <x v="0"/>
  </r>
  <r>
    <x v="8"/>
    <n v="-1"/>
    <n v="0.50620504941222"/>
    <n v="1"/>
    <n v="0.6"/>
    <m/>
    <m/>
    <m/>
    <m/>
    <x v="1"/>
  </r>
  <r>
    <x v="9"/>
    <n v="1"/>
    <n v="0.94982065125821302"/>
    <n v="1"/>
    <n v="0.74"/>
    <m/>
    <m/>
    <m/>
    <m/>
    <x v="0"/>
  </r>
  <r>
    <x v="9"/>
    <n v="1"/>
    <n v="0.79882739227566002"/>
    <n v="1"/>
    <n v="0.56999999999999995"/>
    <m/>
    <m/>
    <m/>
    <m/>
    <x v="0"/>
  </r>
  <r>
    <x v="9"/>
    <n v="1"/>
    <n v="0.58759664697351999"/>
    <n v="1"/>
    <n v="0.55000000000000004"/>
    <m/>
    <m/>
    <m/>
    <m/>
    <x v="0"/>
  </r>
  <r>
    <x v="9"/>
    <n v="1"/>
    <n v="0.82363138814824399"/>
    <n v="1"/>
    <n v="0.78"/>
    <m/>
    <m/>
    <m/>
    <m/>
    <x v="0"/>
  </r>
  <r>
    <x v="9"/>
    <n v="1"/>
    <n v="0.78444385174547904"/>
    <n v="1"/>
    <n v="0.67"/>
    <m/>
    <m/>
    <m/>
    <m/>
    <x v="0"/>
  </r>
  <r>
    <x v="9"/>
    <n v="1"/>
    <n v="0.67309700440397602"/>
    <n v="1"/>
    <n v="0.53"/>
    <m/>
    <m/>
    <m/>
    <m/>
    <x v="0"/>
  </r>
  <r>
    <x v="9"/>
    <n v="1"/>
    <n v="0.68282450236596803"/>
    <n v="1"/>
    <n v="0.7"/>
    <m/>
    <m/>
    <m/>
    <m/>
    <x v="0"/>
  </r>
  <r>
    <x v="9"/>
    <n v="1"/>
    <n v="0.95910574054813502"/>
    <n v="1"/>
    <n v="0.74"/>
    <m/>
    <m/>
    <m/>
    <m/>
    <x v="0"/>
  </r>
  <r>
    <x v="9"/>
    <n v="1"/>
    <n v="0.84289016345463497"/>
    <n v="1"/>
    <n v="0.76"/>
    <m/>
    <m/>
    <m/>
    <m/>
    <x v="0"/>
  </r>
  <r>
    <x v="9"/>
    <n v="1"/>
    <n v="0.75399874028537694"/>
    <n v="1"/>
    <n v="0.74"/>
    <m/>
    <m/>
    <m/>
    <m/>
    <x v="0"/>
  </r>
  <r>
    <x v="9"/>
    <n v="1"/>
    <n v="0.86533467702939504"/>
    <n v="1"/>
    <n v="0.71"/>
    <m/>
    <m/>
    <m/>
    <m/>
    <x v="0"/>
  </r>
  <r>
    <x v="10"/>
    <n v="1"/>
    <n v="0.99422444849420999"/>
    <n v="1"/>
    <n v="0.56999999999999995"/>
    <m/>
    <m/>
    <m/>
    <m/>
    <x v="0"/>
  </r>
  <r>
    <x v="10"/>
    <n v="1"/>
    <n v="0.87358745188258202"/>
    <n v="1"/>
    <n v="0.65"/>
    <m/>
    <m/>
    <m/>
    <m/>
    <x v="0"/>
  </r>
  <r>
    <x v="10"/>
    <n v="1"/>
    <n v="0.93481381246565598"/>
    <n v="1"/>
    <n v="0.59"/>
    <m/>
    <m/>
    <m/>
    <m/>
    <x v="0"/>
  </r>
  <r>
    <x v="10"/>
    <n v="1"/>
    <n v="0.94632798982517696"/>
    <n v="1"/>
    <n v="0.76"/>
    <m/>
    <m/>
    <m/>
    <m/>
    <x v="0"/>
  </r>
  <r>
    <x v="10"/>
    <n v="1"/>
    <n v="0.85885234491546003"/>
    <n v="1"/>
    <n v="0.78"/>
    <m/>
    <m/>
    <m/>
    <m/>
    <x v="0"/>
  </r>
  <r>
    <x v="10"/>
    <n v="1"/>
    <n v="0.978338688674805"/>
    <n v="1"/>
    <n v="0.72"/>
    <m/>
    <m/>
    <m/>
    <m/>
    <x v="0"/>
  </r>
  <r>
    <x v="10"/>
    <n v="1"/>
    <n v="0.90049847937407601"/>
    <n v="1"/>
    <n v="0.69"/>
    <m/>
    <m/>
    <m/>
    <m/>
    <x v="0"/>
  </r>
  <r>
    <x v="10"/>
    <n v="1"/>
    <n v="0.95438565650381102"/>
    <n v="1"/>
    <n v="0.79"/>
    <m/>
    <m/>
    <m/>
    <m/>
    <x v="0"/>
  </r>
  <r>
    <x v="10"/>
    <n v="1"/>
    <n v="0.97155970312358098"/>
    <n v="1"/>
    <n v="0.82"/>
    <m/>
    <m/>
    <m/>
    <m/>
    <x v="0"/>
  </r>
  <r>
    <x v="10"/>
    <n v="1"/>
    <n v="0.92623649303588795"/>
    <n v="1"/>
    <n v="0.79"/>
    <m/>
    <m/>
    <m/>
    <m/>
    <x v="0"/>
  </r>
  <r>
    <x v="10"/>
    <n v="1"/>
    <n v="0.94183939562148999"/>
    <n v="1"/>
    <n v="0.8"/>
    <m/>
    <m/>
    <m/>
    <m/>
    <x v="0"/>
  </r>
  <r>
    <x v="11"/>
    <n v="1"/>
    <n v="0.543449474213203"/>
    <n v="1"/>
    <n v="0.52"/>
    <m/>
    <m/>
    <m/>
    <m/>
    <x v="0"/>
  </r>
  <r>
    <x v="11"/>
    <n v="1"/>
    <n v="0.52453534850491801"/>
    <n v="-1"/>
    <n v="0.53"/>
    <m/>
    <m/>
    <m/>
    <m/>
    <x v="1"/>
  </r>
  <r>
    <x v="11"/>
    <n v="-1"/>
    <n v="0.54233064526991803"/>
    <n v="1"/>
    <n v="0.64"/>
    <m/>
    <m/>
    <m/>
    <m/>
    <x v="1"/>
  </r>
  <r>
    <x v="11"/>
    <n v="1"/>
    <n v="0.73400005055923701"/>
    <n v="1"/>
    <n v="0.62"/>
    <m/>
    <m/>
    <m/>
    <m/>
    <x v="0"/>
  </r>
  <r>
    <x v="11"/>
    <n v="1"/>
    <n v="0.65583225484056495"/>
    <n v="1"/>
    <n v="0.51"/>
    <m/>
    <m/>
    <m/>
    <m/>
    <x v="0"/>
  </r>
  <r>
    <x v="11"/>
    <n v="1"/>
    <n v="0.50907432179022205"/>
    <n v="1"/>
    <n v="0.54"/>
    <m/>
    <m/>
    <m/>
    <m/>
    <x v="0"/>
  </r>
  <r>
    <x v="11"/>
    <n v="1"/>
    <n v="0.53438135285551902"/>
    <n v="1"/>
    <n v="0.53"/>
    <m/>
    <m/>
    <m/>
    <m/>
    <x v="0"/>
  </r>
  <r>
    <x v="11"/>
    <n v="1"/>
    <n v="0.69650877627929597"/>
    <n v="1"/>
    <n v="0.65"/>
    <m/>
    <m/>
    <m/>
    <m/>
    <x v="0"/>
  </r>
  <r>
    <x v="11"/>
    <n v="1"/>
    <n v="0.80634041315454097"/>
    <n v="1"/>
    <n v="0.55000000000000004"/>
    <m/>
    <m/>
    <m/>
    <m/>
    <x v="0"/>
  </r>
  <r>
    <x v="11"/>
    <n v="-1"/>
    <n v="0.60448794288144703"/>
    <n v="-1"/>
    <n v="0.75"/>
    <m/>
    <m/>
    <m/>
    <m/>
    <x v="0"/>
  </r>
  <r>
    <x v="11"/>
    <n v="1"/>
    <n v="0.53058554289306004"/>
    <n v="-1"/>
    <n v="0.68"/>
    <m/>
    <m/>
    <m/>
    <m/>
    <x v="1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  <r>
    <x v="12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0.99424697589412403"/>
    <n v="1"/>
    <n v="0.84"/>
  </r>
  <r>
    <x v="0"/>
    <x v="0"/>
    <n v="0.96096726144654498"/>
    <n v="1"/>
    <n v="0.73"/>
  </r>
  <r>
    <x v="0"/>
    <x v="0"/>
    <n v="0.982766336050231"/>
    <n v="1"/>
    <n v="0.89"/>
  </r>
  <r>
    <x v="0"/>
    <x v="0"/>
    <n v="0.88397664032123102"/>
    <n v="1"/>
    <n v="0.86"/>
  </r>
  <r>
    <x v="0"/>
    <x v="0"/>
    <n v="0.98535626290367195"/>
    <n v="1"/>
    <n v="0.74"/>
  </r>
  <r>
    <x v="0"/>
    <x v="0"/>
    <n v="0.98294351725097195"/>
    <n v="1"/>
    <n v="0.87"/>
  </r>
  <r>
    <x v="0"/>
    <x v="0"/>
    <n v="0.91769326571629095"/>
    <n v="1"/>
    <n v="0.84"/>
  </r>
  <r>
    <x v="0"/>
    <x v="0"/>
    <n v="0.99469875481734504"/>
    <n v="1"/>
    <n v="0.89"/>
  </r>
  <r>
    <x v="0"/>
    <x v="0"/>
    <n v="0.95672097029432701"/>
    <n v="1"/>
    <n v="0.83"/>
  </r>
  <r>
    <x v="0"/>
    <x v="0"/>
    <n v="0.95479290349354295"/>
    <n v="1"/>
    <n v="0.82"/>
  </r>
  <r>
    <x v="0"/>
    <x v="0"/>
    <n v="0.96910729208934898"/>
    <n v="1"/>
    <n v="0.94"/>
  </r>
  <r>
    <x v="1"/>
    <x v="0"/>
    <n v="0.95587634430620105"/>
    <n v="1"/>
    <n v="0.54"/>
  </r>
  <r>
    <x v="1"/>
    <x v="0"/>
    <n v="0.76249469787184299"/>
    <n v="1"/>
    <n v="0.63"/>
  </r>
  <r>
    <x v="1"/>
    <x v="0"/>
    <n v="0.90681946580095196"/>
    <n v="1"/>
    <n v="0.69"/>
  </r>
  <r>
    <x v="1"/>
    <x v="0"/>
    <n v="0.80054012418640197"/>
    <n v="1"/>
    <n v="0.68"/>
  </r>
  <r>
    <x v="1"/>
    <x v="0"/>
    <n v="0.66418496659049298"/>
    <n v="1"/>
    <n v="0.69"/>
  </r>
  <r>
    <x v="1"/>
    <x v="0"/>
    <n v="0.57416470267178799"/>
    <n v="1"/>
    <n v="0.59"/>
  </r>
  <r>
    <x v="1"/>
    <x v="1"/>
    <n v="0.57688408058706597"/>
    <n v="1"/>
    <n v="0.54"/>
  </r>
  <r>
    <x v="1"/>
    <x v="0"/>
    <n v="0.65665723766796702"/>
    <n v="1"/>
    <n v="0.65"/>
  </r>
  <r>
    <x v="1"/>
    <x v="1"/>
    <n v="0.759989132284276"/>
    <n v="-1"/>
    <n v="0.52"/>
  </r>
  <r>
    <x v="1"/>
    <x v="0"/>
    <n v="0.79971232106248602"/>
    <n v="1"/>
    <n v="0.7"/>
  </r>
  <r>
    <x v="1"/>
    <x v="0"/>
    <n v="0.69435470606683403"/>
    <n v="1"/>
    <n v="0.63"/>
  </r>
  <r>
    <x v="2"/>
    <x v="0"/>
    <n v="0.93137507331668401"/>
    <n v="-1"/>
    <n v="0.56000000000000005"/>
  </r>
  <r>
    <x v="2"/>
    <x v="0"/>
    <n v="0.86002103609259295"/>
    <n v="1"/>
    <n v="0.57999999999999996"/>
  </r>
  <r>
    <x v="2"/>
    <x v="0"/>
    <n v="0.85253999372798595"/>
    <n v="1"/>
    <n v="0.52"/>
  </r>
  <r>
    <x v="2"/>
    <x v="0"/>
    <n v="0.91594078535581402"/>
    <n v="1"/>
    <n v="0.78"/>
  </r>
  <r>
    <x v="2"/>
    <x v="0"/>
    <n v="0.88106711913928404"/>
    <n v="1"/>
    <n v="0.6"/>
  </r>
  <r>
    <x v="2"/>
    <x v="0"/>
    <n v="0.92876368555525102"/>
    <n v="1"/>
    <n v="0.57999999999999996"/>
  </r>
  <r>
    <x v="2"/>
    <x v="0"/>
    <n v="0.54169300161430201"/>
    <n v="1"/>
    <n v="0.56999999999999995"/>
  </r>
  <r>
    <x v="2"/>
    <x v="0"/>
    <n v="0.93883156050889005"/>
    <n v="1"/>
    <n v="0.66"/>
  </r>
  <r>
    <x v="2"/>
    <x v="0"/>
    <n v="0.96334184106371801"/>
    <n v="1"/>
    <n v="0.79"/>
  </r>
  <r>
    <x v="2"/>
    <x v="0"/>
    <n v="0.94747085417388299"/>
    <n v="1"/>
    <n v="0.89"/>
  </r>
  <r>
    <x v="2"/>
    <x v="0"/>
    <n v="0.87174144821041299"/>
    <n v="1"/>
    <n v="0.86"/>
  </r>
  <r>
    <x v="3"/>
    <x v="0"/>
    <n v="0.77058601126272597"/>
    <n v="-1"/>
    <n v="0.54"/>
  </r>
  <r>
    <x v="3"/>
    <x v="1"/>
    <n v="0.66164376424897697"/>
    <n v="1"/>
    <n v="0.55000000000000004"/>
  </r>
  <r>
    <x v="3"/>
    <x v="1"/>
    <n v="0.81418148322372097"/>
    <n v="-1"/>
    <n v="0.6"/>
  </r>
  <r>
    <x v="3"/>
    <x v="1"/>
    <n v="0.70018419668204002"/>
    <n v="-1"/>
    <n v="0.5"/>
  </r>
  <r>
    <x v="3"/>
    <x v="1"/>
    <n v="0.88488668363112699"/>
    <n v="-1"/>
    <n v="0.67"/>
  </r>
  <r>
    <x v="3"/>
    <x v="1"/>
    <n v="0.85807956438470701"/>
    <n v="-1"/>
    <n v="0.56999999999999995"/>
  </r>
  <r>
    <x v="3"/>
    <x v="0"/>
    <n v="0.62327636088570204"/>
    <n v="-1"/>
    <n v="0.7"/>
  </r>
  <r>
    <x v="3"/>
    <x v="1"/>
    <n v="0.84927669296266295"/>
    <n v="-1"/>
    <n v="0.56000000000000005"/>
  </r>
  <r>
    <x v="3"/>
    <x v="1"/>
    <n v="0.80825054610291303"/>
    <n v="-1"/>
    <n v="0.54"/>
  </r>
  <r>
    <x v="3"/>
    <x v="1"/>
    <n v="0.73443591454539003"/>
    <n v="-1"/>
    <n v="0.5"/>
  </r>
  <r>
    <x v="3"/>
    <x v="1"/>
    <n v="0.68956649850963003"/>
    <n v="-1"/>
    <n v="0.57999999999999996"/>
  </r>
  <r>
    <x v="4"/>
    <x v="1"/>
    <n v="0.78107376065586798"/>
    <n v="-1"/>
    <n v="0.6"/>
  </r>
  <r>
    <x v="4"/>
    <x v="1"/>
    <n v="0.863684059171411"/>
    <n v="-1"/>
    <n v="0.67"/>
  </r>
  <r>
    <x v="4"/>
    <x v="1"/>
    <n v="0.70311962290945595"/>
    <n v="-1"/>
    <n v="0.75"/>
  </r>
  <r>
    <x v="4"/>
    <x v="1"/>
    <n v="0.65453561567741803"/>
    <n v="-1"/>
    <n v="0.55000000000000004"/>
  </r>
  <r>
    <x v="4"/>
    <x v="1"/>
    <n v="0.94094372345854305"/>
    <n v="-1"/>
    <n v="0.64"/>
  </r>
  <r>
    <x v="4"/>
    <x v="1"/>
    <n v="0.68146592889042301"/>
    <n v="-1"/>
    <n v="0.66"/>
  </r>
  <r>
    <x v="4"/>
    <x v="1"/>
    <n v="0.79437293447117996"/>
    <n v="-1"/>
    <n v="0.57999999999999996"/>
  </r>
  <r>
    <x v="4"/>
    <x v="1"/>
    <n v="0.68147207267428"/>
    <n v="-1"/>
    <n v="0.54"/>
  </r>
  <r>
    <x v="4"/>
    <x v="1"/>
    <n v="0.90595317452698498"/>
    <n v="-1"/>
    <n v="0.71"/>
  </r>
  <r>
    <x v="4"/>
    <x v="1"/>
    <n v="0.86327486410890397"/>
    <n v="-1"/>
    <n v="0.69"/>
  </r>
  <r>
    <x v="4"/>
    <x v="1"/>
    <n v="0.86401424255576398"/>
    <n v="-1"/>
    <n v="0.6"/>
  </r>
  <r>
    <x v="5"/>
    <x v="0"/>
    <n v="0.95598683115626004"/>
    <n v="1"/>
    <n v="0.65"/>
  </r>
  <r>
    <x v="5"/>
    <x v="0"/>
    <n v="0.89050175466298798"/>
    <n v="1"/>
    <n v="0.66"/>
  </r>
  <r>
    <x v="5"/>
    <x v="0"/>
    <n v="0.93793588180014098"/>
    <n v="1"/>
    <n v="0.76"/>
  </r>
  <r>
    <x v="5"/>
    <x v="0"/>
    <n v="0.96325200712038594"/>
    <n v="1"/>
    <n v="0.8"/>
  </r>
  <r>
    <x v="5"/>
    <x v="0"/>
    <n v="0.93718442721823203"/>
    <n v="1"/>
    <n v="0.72"/>
  </r>
  <r>
    <x v="5"/>
    <x v="0"/>
    <n v="0.85466060760534002"/>
    <n v="1"/>
    <n v="0.78"/>
  </r>
  <r>
    <x v="5"/>
    <x v="0"/>
    <n v="0.72454478494444796"/>
    <n v="1"/>
    <n v="0.78"/>
  </r>
  <r>
    <x v="5"/>
    <x v="0"/>
    <n v="0.934464412444036"/>
    <n v="1"/>
    <n v="0.85"/>
  </r>
  <r>
    <x v="5"/>
    <x v="0"/>
    <n v="0.92975027393259901"/>
    <n v="1"/>
    <n v="0.77"/>
  </r>
  <r>
    <x v="5"/>
    <x v="0"/>
    <n v="0.80536112521605296"/>
    <n v="1"/>
    <n v="0.88"/>
  </r>
  <r>
    <x v="5"/>
    <x v="0"/>
    <n v="0.90695653698439405"/>
    <n v="1"/>
    <n v="0.83"/>
  </r>
  <r>
    <x v="6"/>
    <x v="0"/>
    <n v="0.92430897412762902"/>
    <n v="1"/>
    <n v="0.62"/>
  </r>
  <r>
    <x v="6"/>
    <x v="0"/>
    <n v="0.54689547532897598"/>
    <n v="1"/>
    <n v="0.62"/>
  </r>
  <r>
    <x v="6"/>
    <x v="0"/>
    <n v="0.75548546188491505"/>
    <n v="1"/>
    <n v="0.76"/>
  </r>
  <r>
    <x v="6"/>
    <x v="0"/>
    <n v="0.68489723318691498"/>
    <n v="1"/>
    <n v="0.69"/>
  </r>
  <r>
    <x v="6"/>
    <x v="0"/>
    <n v="0.74472559546406802"/>
    <n v="1"/>
    <n v="0.72"/>
  </r>
  <r>
    <x v="6"/>
    <x v="0"/>
    <n v="0.50868776269369498"/>
    <n v="1"/>
    <n v="0.6"/>
  </r>
  <r>
    <x v="6"/>
    <x v="0"/>
    <n v="0.59692235913741298"/>
    <n v="1"/>
    <n v="0.55000000000000004"/>
  </r>
  <r>
    <x v="6"/>
    <x v="0"/>
    <n v="0.59066777493315104"/>
    <n v="1"/>
    <n v="0.6"/>
  </r>
  <r>
    <x v="6"/>
    <x v="0"/>
    <n v="0.94073257956081502"/>
    <n v="1"/>
    <n v="0.6"/>
  </r>
  <r>
    <x v="6"/>
    <x v="0"/>
    <n v="0.84094254320513395"/>
    <n v="1"/>
    <n v="0.64"/>
  </r>
  <r>
    <x v="6"/>
    <x v="0"/>
    <n v="0.68708753279970802"/>
    <n v="1"/>
    <n v="0.63"/>
  </r>
  <r>
    <x v="7"/>
    <x v="0"/>
    <n v="0.96855267079354401"/>
    <n v="1"/>
    <n v="0.56999999999999995"/>
  </r>
  <r>
    <x v="7"/>
    <x v="0"/>
    <n v="0.70513238974927095"/>
    <n v="1"/>
    <n v="0.63"/>
  </r>
  <r>
    <x v="7"/>
    <x v="0"/>
    <n v="0.71743735743980297"/>
    <n v="1"/>
    <n v="0.62"/>
  </r>
  <r>
    <x v="7"/>
    <x v="0"/>
    <n v="0.61610020696529399"/>
    <n v="1"/>
    <n v="0.71"/>
  </r>
  <r>
    <x v="7"/>
    <x v="0"/>
    <n v="0.914530336262244"/>
    <n v="1"/>
    <n v="0.65"/>
  </r>
  <r>
    <x v="7"/>
    <x v="0"/>
    <n v="0.91213423444770403"/>
    <n v="1"/>
    <n v="0.74"/>
  </r>
  <r>
    <x v="7"/>
    <x v="0"/>
    <n v="0.67562980234898395"/>
    <n v="1"/>
    <n v="0.59"/>
  </r>
  <r>
    <x v="7"/>
    <x v="0"/>
    <n v="0.778022693041029"/>
    <n v="1"/>
    <n v="0.69"/>
  </r>
  <r>
    <x v="7"/>
    <x v="0"/>
    <n v="0.60856796689085901"/>
    <n v="1"/>
    <n v="0.66"/>
  </r>
  <r>
    <x v="7"/>
    <x v="0"/>
    <n v="0.86112520980085505"/>
    <n v="1"/>
    <n v="0.82"/>
  </r>
  <r>
    <x v="7"/>
    <x v="0"/>
    <n v="0.76463684278328803"/>
    <n v="1"/>
    <n v="0.78"/>
  </r>
  <r>
    <x v="8"/>
    <x v="0"/>
    <n v="0.89003898382495095"/>
    <n v="-1"/>
    <n v="0.55000000000000004"/>
  </r>
  <r>
    <x v="8"/>
    <x v="1"/>
    <n v="0.59596313959861003"/>
    <n v="-1"/>
    <n v="0.52"/>
  </r>
  <r>
    <x v="8"/>
    <x v="1"/>
    <n v="0.733238630852593"/>
    <n v="-1"/>
    <n v="0.5"/>
  </r>
  <r>
    <x v="8"/>
    <x v="0"/>
    <n v="0.57413396340638501"/>
    <n v="1"/>
    <n v="0.56999999999999995"/>
  </r>
  <r>
    <x v="8"/>
    <x v="1"/>
    <n v="0.63796888982362199"/>
    <n v="-1"/>
    <n v="0.56999999999999995"/>
  </r>
  <r>
    <x v="8"/>
    <x v="1"/>
    <n v="0.56087479950439201"/>
    <n v="1"/>
    <n v="0.52"/>
  </r>
  <r>
    <x v="8"/>
    <x v="1"/>
    <n v="0.50809260902346298"/>
    <n v="-1"/>
    <n v="0.56999999999999995"/>
  </r>
  <r>
    <x v="8"/>
    <x v="0"/>
    <n v="0.72139106687800203"/>
    <n v="-1"/>
    <n v="0.51"/>
  </r>
  <r>
    <x v="8"/>
    <x v="0"/>
    <n v="0.51115171159283501"/>
    <n v="1"/>
    <n v="0.55000000000000004"/>
  </r>
  <r>
    <x v="8"/>
    <x v="0"/>
    <n v="0.71789456723185896"/>
    <n v="1"/>
    <n v="0.62"/>
  </r>
  <r>
    <x v="8"/>
    <x v="1"/>
    <n v="0.50620504941222"/>
    <n v="1"/>
    <n v="0.6"/>
  </r>
  <r>
    <x v="9"/>
    <x v="0"/>
    <n v="0.94982065125821302"/>
    <n v="1"/>
    <n v="0.74"/>
  </r>
  <r>
    <x v="9"/>
    <x v="0"/>
    <n v="0.79882739227566002"/>
    <n v="1"/>
    <n v="0.56999999999999995"/>
  </r>
  <r>
    <x v="9"/>
    <x v="0"/>
    <n v="0.58759664697351999"/>
    <n v="1"/>
    <n v="0.55000000000000004"/>
  </r>
  <r>
    <x v="9"/>
    <x v="0"/>
    <n v="0.82363138814824399"/>
    <n v="1"/>
    <n v="0.78"/>
  </r>
  <r>
    <x v="9"/>
    <x v="0"/>
    <n v="0.78444385174547904"/>
    <n v="1"/>
    <n v="0.67"/>
  </r>
  <r>
    <x v="9"/>
    <x v="0"/>
    <n v="0.67309700440397602"/>
    <n v="1"/>
    <n v="0.53"/>
  </r>
  <r>
    <x v="9"/>
    <x v="0"/>
    <n v="0.68282450236596803"/>
    <n v="1"/>
    <n v="0.7"/>
  </r>
  <r>
    <x v="9"/>
    <x v="0"/>
    <n v="0.95910574054813502"/>
    <n v="1"/>
    <n v="0.74"/>
  </r>
  <r>
    <x v="9"/>
    <x v="0"/>
    <n v="0.84289016345463497"/>
    <n v="1"/>
    <n v="0.76"/>
  </r>
  <r>
    <x v="9"/>
    <x v="0"/>
    <n v="0.75399874028537694"/>
    <n v="1"/>
    <n v="0.74"/>
  </r>
  <r>
    <x v="9"/>
    <x v="0"/>
    <n v="0.86533467702939504"/>
    <n v="1"/>
    <n v="0.71"/>
  </r>
  <r>
    <x v="10"/>
    <x v="0"/>
    <n v="0.99422444849420999"/>
    <n v="1"/>
    <n v="0.56999999999999995"/>
  </r>
  <r>
    <x v="10"/>
    <x v="0"/>
    <n v="0.87358745188258202"/>
    <n v="1"/>
    <n v="0.65"/>
  </r>
  <r>
    <x v="10"/>
    <x v="0"/>
    <n v="0.93481381246565598"/>
    <n v="1"/>
    <n v="0.59"/>
  </r>
  <r>
    <x v="10"/>
    <x v="0"/>
    <n v="0.94632798982517696"/>
    <n v="1"/>
    <n v="0.76"/>
  </r>
  <r>
    <x v="10"/>
    <x v="0"/>
    <n v="0.85885234491546003"/>
    <n v="1"/>
    <n v="0.78"/>
  </r>
  <r>
    <x v="10"/>
    <x v="0"/>
    <n v="0.978338688674805"/>
    <n v="1"/>
    <n v="0.72"/>
  </r>
  <r>
    <x v="10"/>
    <x v="0"/>
    <n v="0.90049847937407601"/>
    <n v="1"/>
    <n v="0.69"/>
  </r>
  <r>
    <x v="10"/>
    <x v="0"/>
    <n v="0.95438565650381102"/>
    <n v="1"/>
    <n v="0.79"/>
  </r>
  <r>
    <x v="10"/>
    <x v="0"/>
    <n v="0.97155970312358098"/>
    <n v="1"/>
    <n v="0.82"/>
  </r>
  <r>
    <x v="10"/>
    <x v="0"/>
    <n v="0.92623649303588795"/>
    <n v="1"/>
    <n v="0.79"/>
  </r>
  <r>
    <x v="10"/>
    <x v="0"/>
    <n v="0.94183939562148999"/>
    <n v="1"/>
    <n v="0.8"/>
  </r>
  <r>
    <x v="11"/>
    <x v="0"/>
    <n v="0.543449474213203"/>
    <n v="1"/>
    <n v="0.52"/>
  </r>
  <r>
    <x v="11"/>
    <x v="0"/>
    <n v="0.52453534850491801"/>
    <n v="-1"/>
    <n v="0.53"/>
  </r>
  <r>
    <x v="11"/>
    <x v="1"/>
    <n v="0.54233064526991803"/>
    <n v="1"/>
    <n v="0.64"/>
  </r>
  <r>
    <x v="11"/>
    <x v="0"/>
    <n v="0.73400005055923701"/>
    <n v="1"/>
    <n v="0.62"/>
  </r>
  <r>
    <x v="11"/>
    <x v="0"/>
    <n v="0.65583225484056495"/>
    <n v="1"/>
    <n v="0.51"/>
  </r>
  <r>
    <x v="11"/>
    <x v="0"/>
    <n v="0.50907432179022205"/>
    <n v="1"/>
    <n v="0.54"/>
  </r>
  <r>
    <x v="11"/>
    <x v="0"/>
    <n v="0.53438135285551902"/>
    <n v="1"/>
    <n v="0.53"/>
  </r>
  <r>
    <x v="11"/>
    <x v="0"/>
    <n v="0.69650877627929597"/>
    <n v="1"/>
    <n v="0.65"/>
  </r>
  <r>
    <x v="11"/>
    <x v="0"/>
    <n v="0.80634041315454097"/>
    <n v="1"/>
    <n v="0.55000000000000004"/>
  </r>
  <r>
    <x v="11"/>
    <x v="1"/>
    <n v="0.60448794288144703"/>
    <n v="-1"/>
    <n v="0.75"/>
  </r>
  <r>
    <x v="11"/>
    <x v="0"/>
    <n v="0.53058554289306004"/>
    <n v="-1"/>
    <n v="0.68"/>
  </r>
  <r>
    <x v="12"/>
    <x v="2"/>
    <m/>
    <m/>
    <m/>
  </r>
  <r>
    <x v="12"/>
    <x v="2"/>
    <m/>
    <m/>
    <m/>
  </r>
  <r>
    <x v="12"/>
    <x v="2"/>
    <m/>
    <m/>
    <m/>
  </r>
  <r>
    <x v="12"/>
    <x v="2"/>
    <m/>
    <m/>
    <m/>
  </r>
  <r>
    <x v="12"/>
    <x v="2"/>
    <m/>
    <m/>
    <m/>
  </r>
  <r>
    <x v="12"/>
    <x v="2"/>
    <m/>
    <m/>
    <m/>
  </r>
  <r>
    <x v="12"/>
    <x v="2"/>
    <m/>
    <m/>
    <m/>
  </r>
  <r>
    <x v="12"/>
    <x v="2"/>
    <m/>
    <m/>
    <m/>
  </r>
  <r>
    <x v="12"/>
    <x v="2"/>
    <m/>
    <m/>
    <m/>
  </r>
  <r>
    <x v="12"/>
    <x v="2"/>
    <m/>
    <m/>
    <m/>
  </r>
  <r>
    <x v="12"/>
    <x v="2"/>
    <m/>
    <m/>
    <m/>
  </r>
  <r>
    <x v="12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99424697589412403"/>
    <n v="1"/>
    <n v="0.84"/>
    <m/>
    <m/>
    <m/>
    <m/>
    <x v="0"/>
  </r>
  <r>
    <x v="1"/>
    <x v="0"/>
    <n v="1"/>
    <n v="0.96096726144654498"/>
    <n v="1"/>
    <n v="0.73"/>
    <m/>
    <m/>
    <m/>
    <m/>
    <x v="0"/>
  </r>
  <r>
    <x v="2"/>
    <x v="0"/>
    <n v="1"/>
    <n v="0.982766336050231"/>
    <n v="1"/>
    <n v="0.89"/>
    <m/>
    <m/>
    <m/>
    <m/>
    <x v="0"/>
  </r>
  <r>
    <x v="3"/>
    <x v="0"/>
    <n v="1"/>
    <n v="0.88397664032123102"/>
    <n v="1"/>
    <n v="0.86"/>
    <m/>
    <m/>
    <m/>
    <m/>
    <x v="0"/>
  </r>
  <r>
    <x v="4"/>
    <x v="0"/>
    <n v="1"/>
    <n v="0.98535626290367195"/>
    <n v="1"/>
    <n v="0.74"/>
    <m/>
    <m/>
    <m/>
    <m/>
    <x v="0"/>
  </r>
  <r>
    <x v="5"/>
    <x v="0"/>
    <n v="1"/>
    <n v="0.98294351725097195"/>
    <n v="1"/>
    <n v="0.87"/>
    <m/>
    <m/>
    <m/>
    <m/>
    <x v="0"/>
  </r>
  <r>
    <x v="6"/>
    <x v="0"/>
    <n v="1"/>
    <n v="0.91769326571629095"/>
    <n v="1"/>
    <n v="0.84"/>
    <m/>
    <m/>
    <m/>
    <m/>
    <x v="0"/>
  </r>
  <r>
    <x v="7"/>
    <x v="0"/>
    <n v="1"/>
    <n v="0.99469875481734504"/>
    <n v="1"/>
    <n v="0.89"/>
    <m/>
    <m/>
    <m/>
    <m/>
    <x v="0"/>
  </r>
  <r>
    <x v="8"/>
    <x v="0"/>
    <n v="1"/>
    <n v="0.95672097029432701"/>
    <n v="1"/>
    <n v="0.83"/>
    <m/>
    <m/>
    <m/>
    <m/>
    <x v="0"/>
  </r>
  <r>
    <x v="9"/>
    <x v="0"/>
    <n v="1"/>
    <n v="0.95479290349354295"/>
    <n v="1"/>
    <n v="0.82"/>
    <m/>
    <m/>
    <m/>
    <m/>
    <x v="0"/>
  </r>
  <r>
    <x v="10"/>
    <x v="0"/>
    <n v="1"/>
    <n v="0.96910729208934898"/>
    <n v="1"/>
    <n v="0.94"/>
    <m/>
    <m/>
    <m/>
    <m/>
    <x v="0"/>
  </r>
  <r>
    <x v="0"/>
    <x v="1"/>
    <n v="1"/>
    <n v="0.95587634430620105"/>
    <n v="1"/>
    <n v="0.54"/>
    <m/>
    <m/>
    <m/>
    <m/>
    <x v="0"/>
  </r>
  <r>
    <x v="1"/>
    <x v="1"/>
    <n v="1"/>
    <n v="0.76249469787184299"/>
    <n v="1"/>
    <n v="0.63"/>
    <m/>
    <m/>
    <m/>
    <m/>
    <x v="0"/>
  </r>
  <r>
    <x v="2"/>
    <x v="1"/>
    <n v="1"/>
    <n v="0.90681946580095196"/>
    <n v="1"/>
    <n v="0.69"/>
    <m/>
    <m/>
    <m/>
    <m/>
    <x v="0"/>
  </r>
  <r>
    <x v="3"/>
    <x v="1"/>
    <n v="1"/>
    <n v="0.80054012418640197"/>
    <n v="1"/>
    <n v="0.68"/>
    <m/>
    <m/>
    <m/>
    <m/>
    <x v="0"/>
  </r>
  <r>
    <x v="4"/>
    <x v="1"/>
    <n v="1"/>
    <n v="0.66418496659049298"/>
    <n v="1"/>
    <n v="0.69"/>
    <m/>
    <m/>
    <m/>
    <m/>
    <x v="0"/>
  </r>
  <r>
    <x v="5"/>
    <x v="1"/>
    <n v="1"/>
    <n v="0.57416470267178799"/>
    <n v="1"/>
    <n v="0.59"/>
    <m/>
    <m/>
    <m/>
    <m/>
    <x v="0"/>
  </r>
  <r>
    <x v="6"/>
    <x v="1"/>
    <n v="-1"/>
    <n v="0.57688408058706597"/>
    <n v="1"/>
    <n v="0.54"/>
    <m/>
    <m/>
    <m/>
    <m/>
    <x v="1"/>
  </r>
  <r>
    <x v="7"/>
    <x v="1"/>
    <n v="1"/>
    <n v="0.65665723766796702"/>
    <n v="1"/>
    <n v="0.65"/>
    <m/>
    <m/>
    <m/>
    <m/>
    <x v="0"/>
  </r>
  <r>
    <x v="8"/>
    <x v="1"/>
    <n v="-1"/>
    <n v="0.759989132284276"/>
    <n v="-1"/>
    <n v="0.52"/>
    <m/>
    <m/>
    <m/>
    <m/>
    <x v="0"/>
  </r>
  <r>
    <x v="9"/>
    <x v="1"/>
    <n v="1"/>
    <n v="0.79971232106248602"/>
    <n v="1"/>
    <n v="0.7"/>
    <m/>
    <m/>
    <m/>
    <m/>
    <x v="0"/>
  </r>
  <r>
    <x v="10"/>
    <x v="1"/>
    <n v="1"/>
    <n v="0.69435470606683403"/>
    <n v="1"/>
    <n v="0.63"/>
    <m/>
    <m/>
    <m/>
    <m/>
    <x v="0"/>
  </r>
  <r>
    <x v="0"/>
    <x v="2"/>
    <n v="1"/>
    <n v="0.93137507331668401"/>
    <n v="-1"/>
    <n v="0.56000000000000005"/>
    <m/>
    <m/>
    <m/>
    <m/>
    <x v="1"/>
  </r>
  <r>
    <x v="1"/>
    <x v="2"/>
    <n v="1"/>
    <n v="0.86002103609259295"/>
    <n v="1"/>
    <n v="0.57999999999999996"/>
    <m/>
    <m/>
    <m/>
    <m/>
    <x v="0"/>
  </r>
  <r>
    <x v="2"/>
    <x v="2"/>
    <n v="1"/>
    <n v="0.85253999372798595"/>
    <n v="1"/>
    <n v="0.52"/>
    <m/>
    <m/>
    <m/>
    <m/>
    <x v="0"/>
  </r>
  <r>
    <x v="3"/>
    <x v="2"/>
    <n v="1"/>
    <n v="0.91594078535581402"/>
    <n v="1"/>
    <n v="0.78"/>
    <m/>
    <m/>
    <m/>
    <m/>
    <x v="0"/>
  </r>
  <r>
    <x v="4"/>
    <x v="2"/>
    <n v="1"/>
    <n v="0.88106711913928404"/>
    <n v="1"/>
    <n v="0.6"/>
    <m/>
    <m/>
    <m/>
    <m/>
    <x v="0"/>
  </r>
  <r>
    <x v="5"/>
    <x v="2"/>
    <n v="1"/>
    <n v="0.92876368555525102"/>
    <n v="1"/>
    <n v="0.57999999999999996"/>
    <m/>
    <m/>
    <m/>
    <m/>
    <x v="0"/>
  </r>
  <r>
    <x v="6"/>
    <x v="2"/>
    <n v="1"/>
    <n v="0.54169300161430201"/>
    <n v="1"/>
    <n v="0.56999999999999995"/>
    <m/>
    <m/>
    <m/>
    <m/>
    <x v="0"/>
  </r>
  <r>
    <x v="7"/>
    <x v="2"/>
    <n v="1"/>
    <n v="0.93883156050889005"/>
    <n v="1"/>
    <n v="0.66"/>
    <m/>
    <m/>
    <m/>
    <m/>
    <x v="0"/>
  </r>
  <r>
    <x v="8"/>
    <x v="2"/>
    <n v="1"/>
    <n v="0.96334184106371801"/>
    <n v="1"/>
    <n v="0.79"/>
    <m/>
    <m/>
    <m/>
    <m/>
    <x v="0"/>
  </r>
  <r>
    <x v="9"/>
    <x v="2"/>
    <n v="1"/>
    <n v="0.94747085417388299"/>
    <n v="1"/>
    <n v="0.89"/>
    <m/>
    <m/>
    <m/>
    <m/>
    <x v="0"/>
  </r>
  <r>
    <x v="10"/>
    <x v="2"/>
    <n v="1"/>
    <n v="0.87174144821041299"/>
    <n v="1"/>
    <n v="0.86"/>
    <m/>
    <m/>
    <m/>
    <m/>
    <x v="0"/>
  </r>
  <r>
    <x v="0"/>
    <x v="3"/>
    <n v="1"/>
    <n v="0.77058601126272597"/>
    <n v="-1"/>
    <n v="0.54"/>
    <m/>
    <m/>
    <m/>
    <m/>
    <x v="1"/>
  </r>
  <r>
    <x v="1"/>
    <x v="3"/>
    <n v="-1"/>
    <n v="0.66164376424897697"/>
    <n v="1"/>
    <n v="0.55000000000000004"/>
    <m/>
    <m/>
    <m/>
    <m/>
    <x v="1"/>
  </r>
  <r>
    <x v="2"/>
    <x v="3"/>
    <n v="-1"/>
    <n v="0.81418148322372097"/>
    <n v="-1"/>
    <n v="0.6"/>
    <m/>
    <m/>
    <m/>
    <m/>
    <x v="0"/>
  </r>
  <r>
    <x v="3"/>
    <x v="3"/>
    <n v="-1"/>
    <n v="0.70018419668204002"/>
    <n v="-1"/>
    <n v="0.5"/>
    <m/>
    <m/>
    <m/>
    <m/>
    <x v="0"/>
  </r>
  <r>
    <x v="4"/>
    <x v="3"/>
    <n v="-1"/>
    <n v="0.88488668363112699"/>
    <n v="-1"/>
    <n v="0.67"/>
    <m/>
    <m/>
    <m/>
    <m/>
    <x v="0"/>
  </r>
  <r>
    <x v="5"/>
    <x v="3"/>
    <n v="-1"/>
    <n v="0.85807956438470701"/>
    <n v="-1"/>
    <n v="0.56999999999999995"/>
    <m/>
    <m/>
    <m/>
    <m/>
    <x v="0"/>
  </r>
  <r>
    <x v="6"/>
    <x v="3"/>
    <n v="1"/>
    <n v="0.62327636088570204"/>
    <n v="-1"/>
    <n v="0.7"/>
    <m/>
    <m/>
    <m/>
    <m/>
    <x v="1"/>
  </r>
  <r>
    <x v="7"/>
    <x v="3"/>
    <n v="-1"/>
    <n v="0.84927669296266295"/>
    <n v="-1"/>
    <n v="0.56000000000000005"/>
    <m/>
    <m/>
    <m/>
    <m/>
    <x v="0"/>
  </r>
  <r>
    <x v="8"/>
    <x v="3"/>
    <n v="-1"/>
    <n v="0.80825054610291303"/>
    <n v="-1"/>
    <n v="0.54"/>
    <m/>
    <m/>
    <m/>
    <m/>
    <x v="0"/>
  </r>
  <r>
    <x v="9"/>
    <x v="3"/>
    <n v="-1"/>
    <n v="0.73443591454539003"/>
    <n v="-1"/>
    <n v="0.5"/>
    <m/>
    <m/>
    <m/>
    <m/>
    <x v="0"/>
  </r>
  <r>
    <x v="10"/>
    <x v="3"/>
    <n v="-1"/>
    <n v="0.68956649850963003"/>
    <n v="-1"/>
    <n v="0.57999999999999996"/>
    <m/>
    <m/>
    <m/>
    <m/>
    <x v="0"/>
  </r>
  <r>
    <x v="0"/>
    <x v="4"/>
    <n v="-1"/>
    <n v="0.78107376065586798"/>
    <n v="-1"/>
    <n v="0.6"/>
    <m/>
    <m/>
    <m/>
    <m/>
    <x v="0"/>
  </r>
  <r>
    <x v="1"/>
    <x v="4"/>
    <n v="-1"/>
    <n v="0.863684059171411"/>
    <n v="-1"/>
    <n v="0.67"/>
    <m/>
    <m/>
    <m/>
    <m/>
    <x v="0"/>
  </r>
  <r>
    <x v="2"/>
    <x v="4"/>
    <n v="-1"/>
    <n v="0.70311962290945595"/>
    <n v="-1"/>
    <n v="0.75"/>
    <m/>
    <m/>
    <m/>
    <m/>
    <x v="0"/>
  </r>
  <r>
    <x v="3"/>
    <x v="4"/>
    <n v="-1"/>
    <n v="0.65453561567741803"/>
    <n v="-1"/>
    <n v="0.55000000000000004"/>
    <m/>
    <m/>
    <m/>
    <m/>
    <x v="0"/>
  </r>
  <r>
    <x v="4"/>
    <x v="4"/>
    <n v="-1"/>
    <n v="0.94094372345854305"/>
    <n v="-1"/>
    <n v="0.64"/>
    <m/>
    <m/>
    <m/>
    <m/>
    <x v="0"/>
  </r>
  <r>
    <x v="5"/>
    <x v="4"/>
    <n v="-1"/>
    <n v="0.68146592889042301"/>
    <n v="-1"/>
    <n v="0.66"/>
    <m/>
    <m/>
    <m/>
    <m/>
    <x v="0"/>
  </r>
  <r>
    <x v="6"/>
    <x v="4"/>
    <n v="-1"/>
    <n v="0.79437293447117996"/>
    <n v="-1"/>
    <n v="0.57999999999999996"/>
    <m/>
    <m/>
    <m/>
    <m/>
    <x v="0"/>
  </r>
  <r>
    <x v="7"/>
    <x v="4"/>
    <n v="-1"/>
    <n v="0.68147207267428"/>
    <n v="-1"/>
    <n v="0.54"/>
    <m/>
    <m/>
    <m/>
    <m/>
    <x v="0"/>
  </r>
  <r>
    <x v="8"/>
    <x v="4"/>
    <n v="-1"/>
    <n v="0.90595317452698498"/>
    <n v="-1"/>
    <n v="0.71"/>
    <m/>
    <m/>
    <m/>
    <m/>
    <x v="0"/>
  </r>
  <r>
    <x v="9"/>
    <x v="4"/>
    <n v="-1"/>
    <n v="0.86327486410890397"/>
    <n v="-1"/>
    <n v="0.69"/>
    <m/>
    <m/>
    <m/>
    <m/>
    <x v="0"/>
  </r>
  <r>
    <x v="10"/>
    <x v="4"/>
    <n v="-1"/>
    <n v="0.86401424255576398"/>
    <n v="-1"/>
    <n v="0.6"/>
    <m/>
    <m/>
    <m/>
    <m/>
    <x v="0"/>
  </r>
  <r>
    <x v="0"/>
    <x v="5"/>
    <n v="1"/>
    <n v="0.95598683115626004"/>
    <n v="1"/>
    <n v="0.65"/>
    <m/>
    <m/>
    <m/>
    <m/>
    <x v="0"/>
  </r>
  <r>
    <x v="1"/>
    <x v="5"/>
    <n v="1"/>
    <n v="0.89050175466298798"/>
    <n v="1"/>
    <n v="0.66"/>
    <m/>
    <m/>
    <m/>
    <m/>
    <x v="0"/>
  </r>
  <r>
    <x v="2"/>
    <x v="5"/>
    <n v="1"/>
    <n v="0.93793588180014098"/>
    <n v="1"/>
    <n v="0.76"/>
    <m/>
    <m/>
    <m/>
    <m/>
    <x v="0"/>
  </r>
  <r>
    <x v="3"/>
    <x v="5"/>
    <n v="1"/>
    <n v="0.96325200712038594"/>
    <n v="1"/>
    <n v="0.8"/>
    <m/>
    <m/>
    <m/>
    <m/>
    <x v="0"/>
  </r>
  <r>
    <x v="4"/>
    <x v="5"/>
    <n v="1"/>
    <n v="0.93718442721823203"/>
    <n v="1"/>
    <n v="0.72"/>
    <m/>
    <m/>
    <m/>
    <m/>
    <x v="0"/>
  </r>
  <r>
    <x v="5"/>
    <x v="5"/>
    <n v="1"/>
    <n v="0.85466060760534002"/>
    <n v="1"/>
    <n v="0.78"/>
    <m/>
    <m/>
    <m/>
    <m/>
    <x v="0"/>
  </r>
  <r>
    <x v="6"/>
    <x v="5"/>
    <n v="1"/>
    <n v="0.72454478494444796"/>
    <n v="1"/>
    <n v="0.78"/>
    <m/>
    <m/>
    <m/>
    <m/>
    <x v="0"/>
  </r>
  <r>
    <x v="7"/>
    <x v="5"/>
    <n v="1"/>
    <n v="0.934464412444036"/>
    <n v="1"/>
    <n v="0.85"/>
    <m/>
    <m/>
    <m/>
    <m/>
    <x v="0"/>
  </r>
  <r>
    <x v="8"/>
    <x v="5"/>
    <n v="1"/>
    <n v="0.92975027393259901"/>
    <n v="1"/>
    <n v="0.77"/>
    <m/>
    <m/>
    <m/>
    <m/>
    <x v="0"/>
  </r>
  <r>
    <x v="9"/>
    <x v="5"/>
    <n v="1"/>
    <n v="0.80536112521605296"/>
    <n v="1"/>
    <n v="0.88"/>
    <m/>
    <m/>
    <m/>
    <m/>
    <x v="0"/>
  </r>
  <r>
    <x v="10"/>
    <x v="5"/>
    <n v="1"/>
    <n v="0.90695653698439405"/>
    <n v="1"/>
    <n v="0.83"/>
    <m/>
    <m/>
    <m/>
    <m/>
    <x v="0"/>
  </r>
  <r>
    <x v="0"/>
    <x v="6"/>
    <n v="1"/>
    <n v="0.92430897412762902"/>
    <n v="1"/>
    <n v="0.62"/>
    <m/>
    <m/>
    <m/>
    <m/>
    <x v="0"/>
  </r>
  <r>
    <x v="1"/>
    <x v="6"/>
    <n v="1"/>
    <n v="0.54689547532897598"/>
    <n v="1"/>
    <n v="0.62"/>
    <m/>
    <m/>
    <m/>
    <m/>
    <x v="0"/>
  </r>
  <r>
    <x v="2"/>
    <x v="6"/>
    <n v="1"/>
    <n v="0.75548546188491505"/>
    <n v="1"/>
    <n v="0.76"/>
    <m/>
    <m/>
    <m/>
    <m/>
    <x v="0"/>
  </r>
  <r>
    <x v="3"/>
    <x v="6"/>
    <n v="1"/>
    <n v="0.68489723318691498"/>
    <n v="1"/>
    <n v="0.69"/>
    <m/>
    <m/>
    <m/>
    <m/>
    <x v="0"/>
  </r>
  <r>
    <x v="4"/>
    <x v="6"/>
    <n v="1"/>
    <n v="0.74472559546406802"/>
    <n v="1"/>
    <n v="0.72"/>
    <m/>
    <m/>
    <m/>
    <m/>
    <x v="0"/>
  </r>
  <r>
    <x v="5"/>
    <x v="6"/>
    <n v="1"/>
    <n v="0.50868776269369498"/>
    <n v="1"/>
    <n v="0.6"/>
    <m/>
    <m/>
    <m/>
    <m/>
    <x v="0"/>
  </r>
  <r>
    <x v="6"/>
    <x v="6"/>
    <n v="1"/>
    <n v="0.59692235913741298"/>
    <n v="1"/>
    <n v="0.55000000000000004"/>
    <m/>
    <m/>
    <m/>
    <m/>
    <x v="0"/>
  </r>
  <r>
    <x v="7"/>
    <x v="6"/>
    <n v="1"/>
    <n v="0.59066777493315104"/>
    <n v="1"/>
    <n v="0.6"/>
    <m/>
    <m/>
    <m/>
    <m/>
    <x v="0"/>
  </r>
  <r>
    <x v="8"/>
    <x v="6"/>
    <n v="1"/>
    <n v="0.94073257956081502"/>
    <n v="1"/>
    <n v="0.6"/>
    <m/>
    <m/>
    <m/>
    <m/>
    <x v="0"/>
  </r>
  <r>
    <x v="9"/>
    <x v="6"/>
    <n v="1"/>
    <n v="0.84094254320513395"/>
    <n v="1"/>
    <n v="0.64"/>
    <m/>
    <m/>
    <m/>
    <m/>
    <x v="0"/>
  </r>
  <r>
    <x v="10"/>
    <x v="6"/>
    <n v="1"/>
    <n v="0.68708753279970802"/>
    <n v="1"/>
    <n v="0.63"/>
    <m/>
    <m/>
    <m/>
    <m/>
    <x v="0"/>
  </r>
  <r>
    <x v="0"/>
    <x v="7"/>
    <n v="1"/>
    <n v="0.96855267079354401"/>
    <n v="1"/>
    <n v="0.56999999999999995"/>
    <m/>
    <m/>
    <m/>
    <m/>
    <x v="0"/>
  </r>
  <r>
    <x v="1"/>
    <x v="7"/>
    <n v="1"/>
    <n v="0.70513238974927095"/>
    <n v="1"/>
    <n v="0.63"/>
    <m/>
    <m/>
    <m/>
    <m/>
    <x v="0"/>
  </r>
  <r>
    <x v="2"/>
    <x v="7"/>
    <n v="1"/>
    <n v="0.71743735743980297"/>
    <n v="1"/>
    <n v="0.62"/>
    <m/>
    <m/>
    <m/>
    <m/>
    <x v="0"/>
  </r>
  <r>
    <x v="3"/>
    <x v="7"/>
    <n v="1"/>
    <n v="0.61610020696529399"/>
    <n v="1"/>
    <n v="0.71"/>
    <m/>
    <m/>
    <m/>
    <m/>
    <x v="0"/>
  </r>
  <r>
    <x v="4"/>
    <x v="7"/>
    <n v="1"/>
    <n v="0.914530336262244"/>
    <n v="1"/>
    <n v="0.65"/>
    <m/>
    <m/>
    <m/>
    <m/>
    <x v="0"/>
  </r>
  <r>
    <x v="5"/>
    <x v="7"/>
    <n v="1"/>
    <n v="0.91213423444770403"/>
    <n v="1"/>
    <n v="0.74"/>
    <m/>
    <m/>
    <m/>
    <m/>
    <x v="0"/>
  </r>
  <r>
    <x v="6"/>
    <x v="7"/>
    <n v="1"/>
    <n v="0.67562980234898395"/>
    <n v="1"/>
    <n v="0.59"/>
    <m/>
    <m/>
    <m/>
    <m/>
    <x v="0"/>
  </r>
  <r>
    <x v="7"/>
    <x v="7"/>
    <n v="1"/>
    <n v="0.778022693041029"/>
    <n v="1"/>
    <n v="0.69"/>
    <m/>
    <m/>
    <m/>
    <m/>
    <x v="0"/>
  </r>
  <r>
    <x v="8"/>
    <x v="7"/>
    <n v="1"/>
    <n v="0.60856796689085901"/>
    <n v="1"/>
    <n v="0.66"/>
    <m/>
    <m/>
    <m/>
    <m/>
    <x v="0"/>
  </r>
  <r>
    <x v="9"/>
    <x v="7"/>
    <n v="1"/>
    <n v="0.86112520980085505"/>
    <n v="1"/>
    <n v="0.82"/>
    <m/>
    <m/>
    <m/>
    <m/>
    <x v="0"/>
  </r>
  <r>
    <x v="10"/>
    <x v="7"/>
    <n v="1"/>
    <n v="0.76463684278328803"/>
    <n v="1"/>
    <n v="0.78"/>
    <m/>
    <m/>
    <m/>
    <m/>
    <x v="0"/>
  </r>
  <r>
    <x v="0"/>
    <x v="8"/>
    <n v="1"/>
    <n v="0.89003898382495095"/>
    <n v="-1"/>
    <n v="0.55000000000000004"/>
    <m/>
    <m/>
    <m/>
    <m/>
    <x v="1"/>
  </r>
  <r>
    <x v="1"/>
    <x v="8"/>
    <n v="-1"/>
    <n v="0.59596313959861003"/>
    <n v="-1"/>
    <n v="0.52"/>
    <m/>
    <m/>
    <m/>
    <m/>
    <x v="0"/>
  </r>
  <r>
    <x v="2"/>
    <x v="8"/>
    <n v="-1"/>
    <n v="0.733238630852593"/>
    <n v="-1"/>
    <n v="0.5"/>
    <m/>
    <m/>
    <m/>
    <m/>
    <x v="0"/>
  </r>
  <r>
    <x v="3"/>
    <x v="8"/>
    <n v="1"/>
    <n v="0.57413396340638501"/>
    <n v="1"/>
    <n v="0.56999999999999995"/>
    <m/>
    <m/>
    <m/>
    <m/>
    <x v="0"/>
  </r>
  <r>
    <x v="4"/>
    <x v="8"/>
    <n v="-1"/>
    <n v="0.63796888982362199"/>
    <n v="-1"/>
    <n v="0.56999999999999995"/>
    <m/>
    <m/>
    <m/>
    <m/>
    <x v="0"/>
  </r>
  <r>
    <x v="5"/>
    <x v="8"/>
    <n v="-1"/>
    <n v="0.56087479950439201"/>
    <n v="1"/>
    <n v="0.52"/>
    <m/>
    <m/>
    <m/>
    <m/>
    <x v="1"/>
  </r>
  <r>
    <x v="6"/>
    <x v="8"/>
    <n v="-1"/>
    <n v="0.50809260902346298"/>
    <n v="-1"/>
    <n v="0.56999999999999995"/>
    <m/>
    <m/>
    <m/>
    <m/>
    <x v="0"/>
  </r>
  <r>
    <x v="7"/>
    <x v="8"/>
    <n v="1"/>
    <n v="0.72139106687800203"/>
    <n v="-1"/>
    <n v="0.51"/>
    <m/>
    <m/>
    <m/>
    <m/>
    <x v="1"/>
  </r>
  <r>
    <x v="8"/>
    <x v="8"/>
    <n v="1"/>
    <n v="0.51115171159283501"/>
    <n v="1"/>
    <n v="0.55000000000000004"/>
    <m/>
    <m/>
    <m/>
    <m/>
    <x v="0"/>
  </r>
  <r>
    <x v="9"/>
    <x v="8"/>
    <n v="1"/>
    <n v="0.71789456723185896"/>
    <n v="1"/>
    <n v="0.62"/>
    <m/>
    <m/>
    <m/>
    <m/>
    <x v="0"/>
  </r>
  <r>
    <x v="10"/>
    <x v="8"/>
    <n v="-1"/>
    <n v="0.50620504941222"/>
    <n v="1"/>
    <n v="0.6"/>
    <m/>
    <m/>
    <m/>
    <m/>
    <x v="1"/>
  </r>
  <r>
    <x v="0"/>
    <x v="9"/>
    <n v="1"/>
    <n v="0.94982065125821302"/>
    <n v="1"/>
    <n v="0.74"/>
    <m/>
    <m/>
    <m/>
    <m/>
    <x v="0"/>
  </r>
  <r>
    <x v="1"/>
    <x v="9"/>
    <n v="1"/>
    <n v="0.79882739227566002"/>
    <n v="1"/>
    <n v="0.56999999999999995"/>
    <m/>
    <m/>
    <m/>
    <m/>
    <x v="0"/>
  </r>
  <r>
    <x v="2"/>
    <x v="9"/>
    <n v="1"/>
    <n v="0.58759664697351999"/>
    <n v="1"/>
    <n v="0.55000000000000004"/>
    <m/>
    <m/>
    <m/>
    <m/>
    <x v="0"/>
  </r>
  <r>
    <x v="3"/>
    <x v="9"/>
    <n v="1"/>
    <n v="0.82363138814824399"/>
    <n v="1"/>
    <n v="0.78"/>
    <m/>
    <m/>
    <m/>
    <m/>
    <x v="0"/>
  </r>
  <r>
    <x v="4"/>
    <x v="9"/>
    <n v="1"/>
    <n v="0.78444385174547904"/>
    <n v="1"/>
    <n v="0.67"/>
    <m/>
    <m/>
    <m/>
    <m/>
    <x v="0"/>
  </r>
  <r>
    <x v="5"/>
    <x v="9"/>
    <n v="1"/>
    <n v="0.67309700440397602"/>
    <n v="1"/>
    <n v="0.53"/>
    <m/>
    <m/>
    <m/>
    <m/>
    <x v="0"/>
  </r>
  <r>
    <x v="6"/>
    <x v="9"/>
    <n v="1"/>
    <n v="0.68282450236596803"/>
    <n v="1"/>
    <n v="0.7"/>
    <m/>
    <m/>
    <m/>
    <m/>
    <x v="0"/>
  </r>
  <r>
    <x v="7"/>
    <x v="9"/>
    <n v="1"/>
    <n v="0.95910574054813502"/>
    <n v="1"/>
    <n v="0.74"/>
    <m/>
    <m/>
    <m/>
    <m/>
    <x v="0"/>
  </r>
  <r>
    <x v="8"/>
    <x v="9"/>
    <n v="1"/>
    <n v="0.84289016345463497"/>
    <n v="1"/>
    <n v="0.76"/>
    <m/>
    <m/>
    <m/>
    <m/>
    <x v="0"/>
  </r>
  <r>
    <x v="9"/>
    <x v="9"/>
    <n v="1"/>
    <n v="0.75399874028537694"/>
    <n v="1"/>
    <n v="0.74"/>
    <m/>
    <m/>
    <m/>
    <m/>
    <x v="0"/>
  </r>
  <r>
    <x v="10"/>
    <x v="9"/>
    <n v="1"/>
    <n v="0.86533467702939504"/>
    <n v="1"/>
    <n v="0.71"/>
    <m/>
    <m/>
    <m/>
    <m/>
    <x v="0"/>
  </r>
  <r>
    <x v="0"/>
    <x v="10"/>
    <n v="1"/>
    <n v="0.99422444849420999"/>
    <n v="1"/>
    <n v="0.56999999999999995"/>
    <m/>
    <m/>
    <m/>
    <m/>
    <x v="0"/>
  </r>
  <r>
    <x v="1"/>
    <x v="10"/>
    <n v="1"/>
    <n v="0.87358745188258202"/>
    <n v="1"/>
    <n v="0.65"/>
    <m/>
    <m/>
    <m/>
    <m/>
    <x v="0"/>
  </r>
  <r>
    <x v="2"/>
    <x v="10"/>
    <n v="1"/>
    <n v="0.93481381246565598"/>
    <n v="1"/>
    <n v="0.59"/>
    <m/>
    <m/>
    <m/>
    <m/>
    <x v="0"/>
  </r>
  <r>
    <x v="3"/>
    <x v="10"/>
    <n v="1"/>
    <n v="0.94632798982517696"/>
    <n v="1"/>
    <n v="0.76"/>
    <m/>
    <m/>
    <m/>
    <m/>
    <x v="0"/>
  </r>
  <r>
    <x v="4"/>
    <x v="10"/>
    <n v="1"/>
    <n v="0.85885234491546003"/>
    <n v="1"/>
    <n v="0.78"/>
    <m/>
    <m/>
    <m/>
    <m/>
    <x v="0"/>
  </r>
  <r>
    <x v="5"/>
    <x v="10"/>
    <n v="1"/>
    <n v="0.978338688674805"/>
    <n v="1"/>
    <n v="0.72"/>
    <m/>
    <m/>
    <m/>
    <m/>
    <x v="0"/>
  </r>
  <r>
    <x v="6"/>
    <x v="10"/>
    <n v="1"/>
    <n v="0.90049847937407601"/>
    <n v="1"/>
    <n v="0.69"/>
    <m/>
    <m/>
    <m/>
    <m/>
    <x v="0"/>
  </r>
  <r>
    <x v="7"/>
    <x v="10"/>
    <n v="1"/>
    <n v="0.95438565650381102"/>
    <n v="1"/>
    <n v="0.79"/>
    <m/>
    <m/>
    <m/>
    <m/>
    <x v="0"/>
  </r>
  <r>
    <x v="8"/>
    <x v="10"/>
    <n v="1"/>
    <n v="0.97155970312358098"/>
    <n v="1"/>
    <n v="0.82"/>
    <m/>
    <m/>
    <m/>
    <m/>
    <x v="0"/>
  </r>
  <r>
    <x v="9"/>
    <x v="10"/>
    <n v="1"/>
    <n v="0.92623649303588795"/>
    <n v="1"/>
    <n v="0.79"/>
    <m/>
    <m/>
    <m/>
    <m/>
    <x v="0"/>
  </r>
  <r>
    <x v="10"/>
    <x v="10"/>
    <n v="1"/>
    <n v="0.94183939562148999"/>
    <n v="1"/>
    <n v="0.8"/>
    <m/>
    <m/>
    <m/>
    <m/>
    <x v="0"/>
  </r>
  <r>
    <x v="0"/>
    <x v="11"/>
    <n v="1"/>
    <n v="0.543449474213203"/>
    <n v="1"/>
    <n v="0.52"/>
    <m/>
    <m/>
    <m/>
    <m/>
    <x v="0"/>
  </r>
  <r>
    <x v="1"/>
    <x v="11"/>
    <n v="1"/>
    <n v="0.52453534850491801"/>
    <n v="-1"/>
    <n v="0.53"/>
    <m/>
    <m/>
    <m/>
    <m/>
    <x v="1"/>
  </r>
  <r>
    <x v="2"/>
    <x v="11"/>
    <n v="-1"/>
    <n v="0.54233064526991803"/>
    <n v="1"/>
    <n v="0.64"/>
    <m/>
    <m/>
    <m/>
    <m/>
    <x v="1"/>
  </r>
  <r>
    <x v="3"/>
    <x v="11"/>
    <n v="1"/>
    <n v="0.73400005055923701"/>
    <n v="1"/>
    <n v="0.62"/>
    <m/>
    <m/>
    <m/>
    <m/>
    <x v="0"/>
  </r>
  <r>
    <x v="4"/>
    <x v="11"/>
    <n v="1"/>
    <n v="0.65583225484056495"/>
    <n v="1"/>
    <n v="0.51"/>
    <m/>
    <m/>
    <m/>
    <m/>
    <x v="0"/>
  </r>
  <r>
    <x v="5"/>
    <x v="11"/>
    <n v="1"/>
    <n v="0.50907432179022205"/>
    <n v="1"/>
    <n v="0.54"/>
    <m/>
    <m/>
    <m/>
    <m/>
    <x v="0"/>
  </r>
  <r>
    <x v="6"/>
    <x v="11"/>
    <n v="1"/>
    <n v="0.53438135285551902"/>
    <n v="1"/>
    <n v="0.53"/>
    <m/>
    <m/>
    <m/>
    <m/>
    <x v="0"/>
  </r>
  <r>
    <x v="7"/>
    <x v="11"/>
    <n v="1"/>
    <n v="0.69650877627929597"/>
    <n v="1"/>
    <n v="0.65"/>
    <m/>
    <m/>
    <m/>
    <m/>
    <x v="0"/>
  </r>
  <r>
    <x v="8"/>
    <x v="11"/>
    <n v="1"/>
    <n v="0.80634041315454097"/>
    <n v="1"/>
    <n v="0.55000000000000004"/>
    <m/>
    <m/>
    <m/>
    <m/>
    <x v="0"/>
  </r>
  <r>
    <x v="9"/>
    <x v="11"/>
    <n v="-1"/>
    <n v="0.60448794288144703"/>
    <n v="-1"/>
    <n v="0.75"/>
    <m/>
    <m/>
    <m/>
    <m/>
    <x v="0"/>
  </r>
  <r>
    <x v="10"/>
    <x v="11"/>
    <n v="1"/>
    <n v="0.53058554289306004"/>
    <n v="-1"/>
    <n v="0.68"/>
    <m/>
    <m/>
    <m/>
    <m/>
    <x v="1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  <r>
    <x v="11"/>
    <x v="12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CHO@MIA@2025_03_10"/>
    <n v="-1"/>
    <n v="5"/>
    <n v="4"/>
    <n v="0.18181818181818182"/>
    <n v="0.60693970911137995"/>
    <n v="3.6823684673613299E-2"/>
    <n v="8"/>
    <n v="3"/>
    <n v="0.72727272727272729"/>
    <n v="0.50534353940076304"/>
    <x v="0"/>
    <n v="2.0213741576030522"/>
    <n v="-9.5"/>
    <n v="-7.4786258423969478"/>
    <n v="7.4786258423969478"/>
    <x v="0"/>
    <s v="MIA"/>
    <n v="0.54604628764305052"/>
    <s v="No"/>
    <n v="0.52569491352190678"/>
    <n v="-407.87520208495033"/>
    <n v="407.87520208495033"/>
    <s v="CHO"/>
    <s v="MIA"/>
    <s v="CHO"/>
    <s v="No"/>
    <s v="No"/>
    <s v="No"/>
  </r>
  <r>
    <x v="1"/>
    <s v="CHO@MIA@2025_03_10"/>
    <n v="11"/>
    <n v="11"/>
    <n v="22"/>
    <n v="1"/>
    <n v="0.76387409937602513"/>
    <n v="0.76387409937602513"/>
    <n v="11"/>
    <n v="0"/>
    <n v="1"/>
    <n v="0.92129136645867504"/>
    <x v="0"/>
    <n v="20.268410062090851"/>
    <n v="-9.5"/>
    <n v="10.768410062090851"/>
    <n v="10.768410062090851"/>
    <x v="1"/>
    <s v="MIA"/>
    <n v="0.78478659105450044"/>
    <s v="Yes"/>
    <n v="0.85303897875658774"/>
    <n v="925.6810094539976"/>
    <n v="925.6810094539976"/>
    <s v="CHO"/>
    <s v="MIA"/>
    <s v="CHO"/>
    <s v="No"/>
    <s v="No"/>
    <s v="No"/>
  </r>
  <r>
    <x v="2"/>
    <s v="CHO@MIA@2025_03_10"/>
    <n v="11"/>
    <n v="11"/>
    <n v="22"/>
    <n v="1"/>
    <n v="0.90151228092171043"/>
    <n v="0.90151228092171043"/>
    <n v="11"/>
    <n v="0"/>
    <n v="1"/>
    <n v="0.9671707603072367"/>
    <x v="0"/>
    <n v="21.277756726759208"/>
    <n v="-9.5"/>
    <n v="11.777756726759208"/>
    <n v="11.777756726759208"/>
    <x v="1"/>
    <s v="MIA"/>
    <n v="0.95455364604467441"/>
    <s v="Yes"/>
    <n v="0.9608622031759555"/>
    <n v="1139.3344909304549"/>
    <n v="1139.3344909304549"/>
    <s v="CHO"/>
    <s v="MIA"/>
    <s v="CHO"/>
    <s v="No"/>
    <s v="No"/>
    <s v="No"/>
  </r>
  <r>
    <x v="3"/>
    <s v="CHO@MIA@2025_03_10"/>
    <n v="11"/>
    <n v="11"/>
    <n v="22"/>
    <n v="1"/>
    <n v="0.7207634237010252"/>
    <n v="0.7207634237010252"/>
    <n v="11"/>
    <n v="0"/>
    <n v="1"/>
    <n v="0.90692114123367507"/>
    <x v="0"/>
    <n v="19.952265107140853"/>
    <n v="-9.5"/>
    <n v="10.452265107140853"/>
    <n v="10.452265107140853"/>
    <x v="1"/>
    <s v="MIA"/>
    <n v="0.82533746035158795"/>
    <s v="Yes"/>
    <n v="0.86612930079263151"/>
    <n v="912.19706983521269"/>
    <n v="912.19706983521269"/>
    <s v="CHO"/>
    <s v="MIA"/>
    <s v="CHO"/>
    <s v="No"/>
    <s v="No"/>
    <s v="No"/>
  </r>
  <r>
    <x v="0"/>
    <s v="DAL@SAS@2025_03_10"/>
    <n v="11"/>
    <n v="9"/>
    <n v="20"/>
    <n v="0.90909090909090917"/>
    <n v="0.73367847975255729"/>
    <n v="0.73367847975255729"/>
    <n v="10"/>
    <n v="1"/>
    <n v="0.90909090909090906"/>
    <n v="0.85062009931145843"/>
    <x v="1"/>
    <n v="17.012401986229168"/>
    <n v="7"/>
    <n v="24.012401986229168"/>
    <n v="24.012401986229168"/>
    <x v="2"/>
    <s v="SAS"/>
    <n v="0.70172297077079548"/>
    <s v="Yes"/>
    <n v="0.7761715350411269"/>
    <n v="1866.8297057494101"/>
    <n v="1866.8297057494101"/>
    <s v="DAL"/>
    <s v="SAS"/>
    <s v="SAS"/>
    <s v="No"/>
    <s v="No"/>
    <s v="No"/>
  </r>
  <r>
    <x v="1"/>
    <s v="DAL@SAS@2025_03_10"/>
    <n v="11"/>
    <n v="11"/>
    <n v="22"/>
    <n v="1"/>
    <n v="0.75744812133283757"/>
    <n v="0.75744812133283757"/>
    <n v="11"/>
    <n v="0"/>
    <n v="1"/>
    <n v="0.91914937377761252"/>
    <x v="1"/>
    <n v="20.221286223107477"/>
    <n v="7"/>
    <n v="27.221286223107477"/>
    <n v="27.221286223107477"/>
    <x v="2"/>
    <s v="SAS"/>
    <n v="0.76167564792479703"/>
    <s v="Yes"/>
    <n v="0.84041251085120483"/>
    <n v="2290.4935084971162"/>
    <n v="2290.4935084971162"/>
    <s v="DAL"/>
    <s v="SAS"/>
    <s v="SAS"/>
    <s v="No"/>
    <s v="No"/>
    <s v="No"/>
  </r>
  <r>
    <x v="2"/>
    <s v="DAL@SAS@2025_03_10"/>
    <n v="7"/>
    <n v="9"/>
    <n v="16"/>
    <n v="0.72727272727272729"/>
    <n v="0.70082247590138702"/>
    <n v="0.10160417268355149"/>
    <n v="10"/>
    <n v="1"/>
    <n v="0.90909090909090906"/>
    <n v="0.77906203742167446"/>
    <x v="1"/>
    <n v="12.464992598746791"/>
    <n v="-7"/>
    <n v="5.4649925987467913"/>
    <n v="5.4649925987467913"/>
    <x v="2"/>
    <s v="SAS"/>
    <n v="0.66217735303341696"/>
    <s v="Yes"/>
    <n v="0.72061969522754565"/>
    <n v="395.67731234889618"/>
    <n v="395.67731234889618"/>
    <s v="DAL"/>
    <s v="SAS"/>
    <s v="SAS"/>
    <s v="No"/>
    <s v="No"/>
    <s v="No"/>
  </r>
  <r>
    <x v="3"/>
    <s v="DAL@SAS@2025_03_10"/>
    <n v="1"/>
    <n v="-3"/>
    <n v="-2"/>
    <n v="9.0909090909090898E-2"/>
    <n v="0.61120596992403109"/>
    <n v="6.8127748409179567E-2"/>
    <n v="7"/>
    <n v="4"/>
    <n v="0.63636363636363635"/>
    <n v="0.44615956573225279"/>
    <x v="2"/>
    <n v="0.89231913146450559"/>
    <n v="7"/>
    <n v="7.8923191314645056"/>
    <n v="7.8923191314645056"/>
    <x v="3"/>
    <s v="None"/>
    <n v="0.5"/>
    <s v="No"/>
    <n v="0.4730797828661264"/>
    <n v="395.47917240718175"/>
    <n v="395.47917240718175"/>
    <s v="DAL"/>
    <s v="SAS"/>
    <s v="SAS"/>
    <s v="No"/>
    <s v="No"/>
    <s v="No"/>
  </r>
  <r>
    <x v="0"/>
    <s v="DEN@OKC@2025_03_10"/>
    <n v="11"/>
    <n v="11"/>
    <n v="22"/>
    <n v="1"/>
    <n v="0.89190938060560465"/>
    <n v="0.89190938060560465"/>
    <n v="11"/>
    <n v="0"/>
    <n v="1"/>
    <n v="0.96396979353520162"/>
    <x v="3"/>
    <n v="21.207335457774434"/>
    <n v="-9"/>
    <n v="12.207335457774434"/>
    <n v="12.207335457774434"/>
    <x v="4"/>
    <s v="OKC"/>
    <n v="0.93178240736393447"/>
    <s v="Yes"/>
    <n v="0.94787610044956805"/>
    <n v="1164.4104926263155"/>
    <n v="1164.4104926263155"/>
    <s v="OKC"/>
    <s v="DEN"/>
    <s v="DEN"/>
    <s v="No"/>
    <s v="No"/>
    <s v="No"/>
  </r>
  <r>
    <x v="1"/>
    <s v="DEN@OKC@2025_03_10"/>
    <n v="11"/>
    <n v="11"/>
    <n v="22"/>
    <n v="1"/>
    <n v="0.83802302348242996"/>
    <n v="0.83802302348242996"/>
    <n v="11"/>
    <n v="0"/>
    <n v="1"/>
    <n v="0.94600767449414336"/>
    <x v="3"/>
    <n v="20.812168838871155"/>
    <n v="-9"/>
    <n v="11.812168838871155"/>
    <n v="11.812168838871155"/>
    <x v="4"/>
    <s v="OKC"/>
    <n v="0.92115292822250949"/>
    <s v="Yes"/>
    <n v="0.93358030135832637"/>
    <n v="1109.8553881258313"/>
    <n v="1109.8553881258313"/>
    <s v="OKC"/>
    <s v="DEN"/>
    <s v="DEN"/>
    <s v="No"/>
    <s v="No"/>
    <s v="No"/>
  </r>
  <r>
    <x v="2"/>
    <s v="DEN@OKC@2025_03_10"/>
    <n v="11"/>
    <n v="9"/>
    <n v="20"/>
    <n v="0.90909090909090917"/>
    <n v="0.77376301812540083"/>
    <n v="0.77376301812540083"/>
    <n v="10"/>
    <n v="1"/>
    <n v="0.90909090909090906"/>
    <n v="0.86398161210240643"/>
    <x v="3"/>
    <n v="17.27963224204813"/>
    <n v="-9"/>
    <n v="8.2796322420481303"/>
    <n v="8.2796322420481303"/>
    <x v="4"/>
    <s v="OKC"/>
    <n v="0.86587072410520649"/>
    <s v="Yes"/>
    <n v="0.86492616810380651"/>
    <n v="726.25449553871306"/>
    <n v="726.25449553871306"/>
    <s v="OKC"/>
    <s v="DEN"/>
    <s v="DEN"/>
    <s v="No"/>
    <s v="No"/>
    <s v="No"/>
  </r>
  <r>
    <x v="3"/>
    <s v="DEN@OKC@2025_03_10"/>
    <n v="7"/>
    <n v="11"/>
    <n v="18"/>
    <n v="0.81818181818181812"/>
    <n v="0.73741775539753718"/>
    <n v="9.574445230997719E-2"/>
    <n v="9"/>
    <n v="2"/>
    <n v="0.81818181818181823"/>
    <n v="0.79126046392039118"/>
    <x v="3"/>
    <n v="14.242688350567041"/>
    <n v="-9"/>
    <n v="5.2426883505670414"/>
    <n v="5.2426883505670414"/>
    <x v="4"/>
    <s v="OKC"/>
    <n v="0.79677203352470649"/>
    <s v="Yes"/>
    <n v="0.79401624872254883"/>
    <n v="419.54899308094673"/>
    <n v="419.54899308094673"/>
    <s v="OKC"/>
    <s v="DEN"/>
    <s v="DEN"/>
    <s v="No"/>
    <s v="No"/>
    <s v="No"/>
  </r>
  <r>
    <x v="0"/>
    <s v="IND@CHI@2025_03_10"/>
    <n v="-7"/>
    <n v="-9"/>
    <n v="-16"/>
    <n v="0.72727272727272729"/>
    <n v="0.6717683336382555"/>
    <n v="7.8077810779669021E-2"/>
    <n v="10"/>
    <n v="1"/>
    <n v="0.90909090909090906"/>
    <n v="0.76937732333396402"/>
    <x v="4"/>
    <n v="12.310037173343424"/>
    <n v="-6"/>
    <n v="6.3100371733434244"/>
    <n v="6.3100371733434244"/>
    <x v="5"/>
    <s v="IND"/>
    <n v="0.60065384913099296"/>
    <s v="Yes"/>
    <n v="0.68501558623247849"/>
    <n v="433.4847403115669"/>
    <n v="433.4847403115669"/>
    <s v="CHI"/>
    <s v="IND"/>
    <s v="IND"/>
    <s v="No"/>
    <s v="No"/>
    <s v="No"/>
  </r>
  <r>
    <x v="1"/>
    <s v="IND@CHI@2025_03_10"/>
    <n v="-7"/>
    <n v="-3"/>
    <n v="-10"/>
    <n v="0.45454545454545453"/>
    <n v="0.6788440095487891"/>
    <n v="5.2462107705291139E-2"/>
    <n v="7"/>
    <n v="4"/>
    <n v="0.63636363636363635"/>
    <n v="0.58991770015262668"/>
    <x v="4"/>
    <n v="5.899177001526267"/>
    <n v="-6"/>
    <n v="-0.10082299847373299"/>
    <n v="0.10082299847373299"/>
    <x v="6"/>
    <s v="None"/>
    <n v="0.5"/>
    <s v="No"/>
    <n v="0.54495885007631339"/>
    <n v="46.539431220463655"/>
    <n v="46.539431220463655"/>
    <s v="CHI"/>
    <s v="IND"/>
    <s v="IND"/>
    <s v="No"/>
    <s v="No"/>
    <s v="No"/>
  </r>
  <r>
    <x v="2"/>
    <s v="IND@CHI@2025_03_10"/>
    <n v="-7"/>
    <n v="-9"/>
    <n v="-16"/>
    <n v="0.72727272727272729"/>
    <n v="0.67058363023839829"/>
    <n v="1.2118037201291232E-2"/>
    <n v="8"/>
    <n v="3"/>
    <n v="0.72727272727272729"/>
    <n v="0.7083763615946177"/>
    <x v="4"/>
    <n v="11.334021785513883"/>
    <n v="-6"/>
    <n v="5.3340217855138832"/>
    <n v="5.3340217855138832"/>
    <x v="5"/>
    <s v="IND"/>
    <n v="0.634783249254815"/>
    <s v="Yes"/>
    <n v="0.6715798054247164"/>
    <n v="358.44931515620448"/>
    <n v="358.44931515620448"/>
    <s v="CHI"/>
    <s v="IND"/>
    <s v="IND"/>
    <s v="No"/>
    <s v="No"/>
    <s v="No"/>
  </r>
  <r>
    <x v="3"/>
    <s v="IND@CHI@2025_03_10"/>
    <n v="-5"/>
    <n v="-5"/>
    <n v="-10"/>
    <n v="0.45454545454545453"/>
    <n v="0.63574399814451465"/>
    <n v="1.670703140228269E-2"/>
    <n v="7"/>
    <n v="4"/>
    <n v="0.63636363636363635"/>
    <n v="0.5755510296845352"/>
    <x v="4"/>
    <n v="5.755510296845352"/>
    <n v="-6"/>
    <n v="-0.24448970315464802"/>
    <n v="0.24448970315464802"/>
    <x v="6"/>
    <s v="IND"/>
    <n v="0.56868133065763993"/>
    <s v="No"/>
    <n v="0.57211618017108756"/>
    <n v="-7.1542220458992398"/>
    <n v="7.1542220458992398"/>
    <s v="CHI"/>
    <s v="IND"/>
    <s v="IND"/>
    <s v="No"/>
    <s v="No"/>
    <s v="No"/>
  </r>
  <r>
    <x v="0"/>
    <s v="LAL@BRK@2025_03_10"/>
    <n v="-11"/>
    <n v="-7"/>
    <n v="-18"/>
    <n v="0.81818181818181812"/>
    <n v="0.70697782909447859"/>
    <n v="0.70697782909447859"/>
    <n v="9"/>
    <n v="2"/>
    <n v="0.81818181818181823"/>
    <n v="0.78111382181937161"/>
    <x v="5"/>
    <n v="14.060048792748688"/>
    <n v="-6.5"/>
    <n v="7.5600487927486881"/>
    <n v="7.5600487927486881"/>
    <x v="7"/>
    <s v="LAL"/>
    <n v="0.74963618310298952"/>
    <s v="Yes"/>
    <n v="0.76537500246118051"/>
    <n v="587.97873456637421"/>
    <n v="587.97873456637421"/>
    <s v="BRK"/>
    <s v="LAL"/>
    <s v="LAL"/>
    <s v="No"/>
    <s v="No"/>
    <s v="No"/>
  </r>
  <r>
    <x v="1"/>
    <s v="LAL@BRK@2025_03_10"/>
    <n v="-11"/>
    <n v="-11"/>
    <n v="-22"/>
    <n v="1"/>
    <n v="0.78622350229285587"/>
    <n v="0.78622350229285587"/>
    <n v="11"/>
    <n v="0"/>
    <n v="1"/>
    <n v="0.92874116743095192"/>
    <x v="5"/>
    <n v="20.432305683480941"/>
    <n v="-6.5"/>
    <n v="13.932305683480941"/>
    <n v="13.932305683480941"/>
    <x v="7"/>
    <s v="LAL"/>
    <n v="0.80602820529364849"/>
    <s v="Yes"/>
    <n v="0.86738468636230026"/>
    <n v="1214.1100281764082"/>
    <n v="1214.1100281764082"/>
    <s v="BRK"/>
    <s v="LAL"/>
    <s v="LAL"/>
    <s v="No"/>
    <s v="No"/>
    <s v="No"/>
  </r>
  <r>
    <x v="2"/>
    <s v="LAL@BRK@2025_03_10"/>
    <n v="-11"/>
    <n v="-11"/>
    <n v="-22"/>
    <n v="1"/>
    <n v="0.71472318177728333"/>
    <n v="0.71472318177728333"/>
    <n v="11"/>
    <n v="0"/>
    <n v="1"/>
    <n v="0.90490772725909441"/>
    <x v="5"/>
    <n v="19.907969999700079"/>
    <n v="-6.5"/>
    <n v="13.407969999700079"/>
    <n v="13.407969999700079"/>
    <x v="7"/>
    <s v="LAL"/>
    <n v="0.73200712127788203"/>
    <s v="Yes"/>
    <n v="0.81845742426848822"/>
    <n v="1102.7158436459656"/>
    <n v="1102.7158436459656"/>
    <s v="BRK"/>
    <s v="LAL"/>
    <s v="LAL"/>
    <s v="No"/>
    <s v="No"/>
    <s v="No"/>
  </r>
  <r>
    <x v="3"/>
    <s v="LAL@BRK@2025_03_10"/>
    <n v="1"/>
    <n v="-7"/>
    <n v="-6"/>
    <n v="0.27272727272727271"/>
    <n v="0.63267191076238527"/>
    <n v="3.0910096663933073E-2"/>
    <n v="7"/>
    <n v="4"/>
    <n v="0.63636363636363635"/>
    <n v="0.51392093995109811"/>
    <x v="5"/>
    <n v="3.0835256397065889"/>
    <n v="-6.5"/>
    <n v="-3.4164743602934111"/>
    <n v="3.4164743602934111"/>
    <x v="8"/>
    <s v="LAL"/>
    <n v="0.654370983836984"/>
    <s v="No"/>
    <n v="0.584145961894041"/>
    <n v="-222.65943216096952"/>
    <n v="222.65943216096952"/>
    <s v="BRK"/>
    <s v="LAL"/>
    <s v="LAL"/>
    <s v="No"/>
    <s v="No"/>
    <s v="No"/>
  </r>
  <r>
    <x v="0"/>
    <s v="NYK@SAC@2025_03_10"/>
    <n v="11"/>
    <n v="11"/>
    <n v="22"/>
    <n v="1"/>
    <n v="0.810308054117576"/>
    <n v="0.810308054117576"/>
    <n v="11"/>
    <n v="0"/>
    <n v="1"/>
    <n v="0.93676935137252537"/>
    <x v="6"/>
    <n v="20.608925730195558"/>
    <n v="3"/>
    <n v="23.608925730195558"/>
    <n v="23.608925730195558"/>
    <x v="9"/>
    <s v="SAC"/>
    <n v="0.85665773469638251"/>
    <s v="Yes"/>
    <n v="0.89671354303445394"/>
    <n v="2120.4765544873594"/>
    <n v="2120.4765544873594"/>
    <s v="NYK"/>
    <s v="NYK"/>
    <s v="NYK"/>
    <s v="Yes"/>
    <s v="No"/>
    <s v="No"/>
  </r>
  <r>
    <x v="1"/>
    <s v="NYK@SAC@2025_03_10"/>
    <n v="11"/>
    <n v="11"/>
    <n v="22"/>
    <n v="1"/>
    <n v="0.82718922728086486"/>
    <n v="0.82718922728086486"/>
    <n v="11"/>
    <n v="0"/>
    <n v="1"/>
    <n v="0.94239640909362166"/>
    <x v="6"/>
    <n v="20.732721000059676"/>
    <n v="3"/>
    <n v="23.732721000059676"/>
    <n v="23.732721000059676"/>
    <x v="9"/>
    <s v="SAC"/>
    <n v="0.828000767937349"/>
    <s v="Yes"/>
    <n v="0.88519858851548539"/>
    <n v="2104.3025508824653"/>
    <n v="2104.3025508824653"/>
    <s v="NYK"/>
    <s v="NYK"/>
    <s v="NYK"/>
    <s v="Yes"/>
    <s v="No"/>
    <s v="No"/>
  </r>
  <r>
    <x v="2"/>
    <s v="NYK@SAC@2025_03_10"/>
    <n v="11"/>
    <n v="11"/>
    <n v="22"/>
    <n v="1"/>
    <n v="0.83275448377658523"/>
    <n v="0.83275448377658523"/>
    <n v="11"/>
    <n v="0"/>
    <n v="1"/>
    <n v="0.94425149459219515"/>
    <x v="6"/>
    <n v="20.773532881028295"/>
    <n v="3"/>
    <n v="23.773532881028295"/>
    <n v="23.773532881028295"/>
    <x v="9"/>
    <s v="SAC"/>
    <n v="0.868478268492197"/>
    <s v="Yes"/>
    <n v="0.90636488154219608"/>
    <n v="2158.2523951826379"/>
    <n v="2158.2523951826379"/>
    <s v="NYK"/>
    <s v="NYK"/>
    <s v="NYK"/>
    <s v="Yes"/>
    <s v="No"/>
    <s v="No"/>
  </r>
  <r>
    <x v="3"/>
    <s v="NYK@SAC@2025_03_10"/>
    <n v="-1"/>
    <n v="7"/>
    <n v="6"/>
    <n v="0.27272727272727271"/>
    <n v="0.65192137242913373"/>
    <n v="7.6299232656631744E-2"/>
    <n v="7"/>
    <n v="4"/>
    <n v="0.63636363636363635"/>
    <n v="0.52033742717334752"/>
    <x v="6"/>
    <n v="3.1220245630400854"/>
    <n v="3"/>
    <n v="6.1220245630400854"/>
    <n v="6.1220245630400854"/>
    <x v="9"/>
    <s v="None"/>
    <n v="0.5"/>
    <s v="No"/>
    <n v="0.51016871358667371"/>
    <n v="313.57284678299857"/>
    <n v="313.57284678299857"/>
    <s v="NYK"/>
    <s v="NYK"/>
    <s v="NYK"/>
    <s v="Yes"/>
    <s v="No"/>
    <s v="No"/>
  </r>
  <r>
    <x v="0"/>
    <s v="ORL@HOU@2025_03_10"/>
    <n v="11"/>
    <n v="11"/>
    <n v="22"/>
    <n v="1"/>
    <n v="0.76976687914759045"/>
    <n v="0.76976687914759045"/>
    <n v="11"/>
    <n v="0"/>
    <n v="1"/>
    <n v="0.92325562638253011"/>
    <x v="7"/>
    <n v="20.311623780415662"/>
    <n v="-4.5"/>
    <n v="15.811623780415662"/>
    <n v="15.811623780415662"/>
    <x v="10"/>
    <s v="HOU"/>
    <n v="0.76762006386600645"/>
    <s v="Yes"/>
    <n v="0.84543784512426834"/>
    <n v="1341.6428743892866"/>
    <n v="1341.6428743892866"/>
    <s v="HOU"/>
    <s v="HOU"/>
    <s v="HOU"/>
    <s v="Yes"/>
    <s v="Yes"/>
    <s v="Yes"/>
  </r>
  <r>
    <x v="1"/>
    <s v="ORL@HOU@2025_03_10"/>
    <n v="9"/>
    <n v="11"/>
    <n v="20"/>
    <n v="0.90909090909090917"/>
    <n v="0.68583575227864646"/>
    <n v="6.7536881653115888E-2"/>
    <n v="10"/>
    <n v="1"/>
    <n v="0.90909090909090906"/>
    <n v="0.83467252348682164"/>
    <x v="7"/>
    <n v="16.693450469736433"/>
    <n v="-4.5"/>
    <n v="12.193450469736433"/>
    <n v="12.193450469736433"/>
    <x v="10"/>
    <s v="HOU"/>
    <n v="0.64318872440083896"/>
    <s v="Yes"/>
    <n v="0.73893062394383024"/>
    <n v="901.5652747079954"/>
    <n v="901.5652747079954"/>
    <s v="HOU"/>
    <s v="HOU"/>
    <s v="HOU"/>
    <s v="Yes"/>
    <s v="Yes"/>
    <s v="Yes"/>
  </r>
  <r>
    <x v="2"/>
    <s v="ORL@HOU@2025_03_10"/>
    <n v="11"/>
    <n v="11"/>
    <n v="22"/>
    <n v="1"/>
    <n v="0.67506151328738262"/>
    <n v="0.67506151328738262"/>
    <n v="11"/>
    <n v="0"/>
    <n v="1"/>
    <n v="0.89168717109579421"/>
    <x v="7"/>
    <n v="19.617117764107473"/>
    <n v="-4.5"/>
    <n v="15.117117764107473"/>
    <n v="15.117117764107473"/>
    <x v="10"/>
    <s v="HOU"/>
    <n v="0.65854376639985401"/>
    <s v="Yes"/>
    <n v="0.77511546874782411"/>
    <n v="1176.2167259725372"/>
    <n v="1176.2167259725372"/>
    <s v="HOU"/>
    <s v="HOU"/>
    <s v="HOU"/>
    <s v="Yes"/>
    <s v="Yes"/>
    <s v="Yes"/>
  </r>
  <r>
    <x v="3"/>
    <s v="ORL@HOU@2025_03_10"/>
    <n v="9"/>
    <n v="9"/>
    <n v="18"/>
    <n v="0.81818181818181823"/>
    <n v="0.71139061028432837"/>
    <n v="0.14686791457644244"/>
    <n v="9"/>
    <n v="2"/>
    <n v="0.81818181818181823"/>
    <n v="0.78258474888265495"/>
    <x v="7"/>
    <n v="14.08652547988779"/>
    <n v="-4.5"/>
    <n v="9.5865254798877899"/>
    <n v="9.5865254798877899"/>
    <x v="10"/>
    <s v="HOU"/>
    <n v="0.75030909995222506"/>
    <s v="Yes"/>
    <n v="0.76644692441744"/>
    <n v="736.28832144427031"/>
    <n v="736.28832144427031"/>
    <s v="HOU"/>
    <s v="HOU"/>
    <s v="HOU"/>
    <s v="Yes"/>
    <s v="Yes"/>
    <s v="Yes"/>
  </r>
  <r>
    <x v="0"/>
    <s v="PHI@ATL@2025_03_10"/>
    <n v="11"/>
    <n v="11"/>
    <n v="22"/>
    <n v="1"/>
    <n v="0.74750710200444259"/>
    <n v="0.74750710200444259"/>
    <n v="11"/>
    <n v="0"/>
    <n v="1"/>
    <n v="0.91583570066814757"/>
    <x v="8"/>
    <n v="20.148385414699245"/>
    <n v="-10.5"/>
    <n v="9.6483854146992449"/>
    <n v="9.6483854146992449"/>
    <x v="11"/>
    <s v="ATL"/>
    <n v="0.79824655610157946"/>
    <s v="Yes"/>
    <n v="0.85704112838486357"/>
    <n v="834.65379614281699"/>
    <n v="834.65379614281699"/>
    <s v="PHI"/>
    <s v="ATL"/>
    <s v="ATL"/>
    <s v="No"/>
    <s v="No"/>
    <s v="No"/>
  </r>
  <r>
    <x v="1"/>
    <s v="PHI@ATL@2025_03_10"/>
    <n v="9"/>
    <n v="9"/>
    <n v="18"/>
    <n v="0.81818181818181823"/>
    <n v="0.68554634560854577"/>
    <n v="0.17642172806174372"/>
    <n v="9"/>
    <n v="2"/>
    <n v="0.81818181818181823"/>
    <n v="0.77396999399072752"/>
    <x v="8"/>
    <n v="13.931459891833095"/>
    <n v="-10.5"/>
    <n v="3.4314598918330947"/>
    <n v="3.4314598918330947"/>
    <x v="11"/>
    <s v="ATL"/>
    <n v="0.70950171723397748"/>
    <s v="Yes"/>
    <n v="0.74173585561235256"/>
    <n v="259.66498623693468"/>
    <n v="259.66498623693468"/>
    <s v="PHI"/>
    <s v="ATL"/>
    <s v="ATL"/>
    <s v="No"/>
    <s v="No"/>
    <s v="No"/>
  </r>
  <r>
    <x v="2"/>
    <s v="PHI@ATL@2025_03_10"/>
    <n v="11"/>
    <n v="11"/>
    <n v="22"/>
    <n v="1"/>
    <n v="0.72644862320558534"/>
    <n v="0.72644862320558534"/>
    <n v="11"/>
    <n v="0"/>
    <n v="1"/>
    <n v="0.90881620773519511"/>
    <x v="8"/>
    <n v="19.993956570174291"/>
    <n v="-11.5"/>
    <n v="8.4939565701742907"/>
    <n v="8.4939565701742907"/>
    <x v="11"/>
    <s v="ATL"/>
    <n v="0.77231842139164408"/>
    <s v="Yes"/>
    <n v="0.8405673145634196"/>
    <n v="722.52676159352529"/>
    <n v="722.52676159352529"/>
    <s v="PHI"/>
    <s v="ATL"/>
    <s v="ATL"/>
    <s v="No"/>
    <s v="No"/>
    <s v="No"/>
  </r>
  <r>
    <x v="3"/>
    <s v="PHI@ATL@2025_03_10"/>
    <n v="1"/>
    <n v="9"/>
    <n v="10"/>
    <n v="0.45454545454545459"/>
    <n v="0.67507347060264655"/>
    <n v="6.7000751232909717E-2"/>
    <n v="5"/>
    <n v="6"/>
    <n v="0.45454545454545453"/>
    <n v="0.5280547932311852"/>
    <x v="8"/>
    <n v="5.280547932311852"/>
    <n v="-10.5"/>
    <n v="-5.219452067688148"/>
    <n v="5.219452067688148"/>
    <x v="12"/>
    <s v="ATL"/>
    <n v="0.58740160875905745"/>
    <s v="No"/>
    <n v="0.55772820099512133"/>
    <n v="-305.30778009989382"/>
    <n v="305.30778009989382"/>
    <s v="PHI"/>
    <s v="ATL"/>
    <s v="ATL"/>
    <s v="No"/>
    <s v="No"/>
    <s v="No"/>
  </r>
  <r>
    <x v="0"/>
    <s v="PHO@MEM@2025_03_10"/>
    <n v="-5"/>
    <n v="1"/>
    <n v="-4"/>
    <n v="0.18181818181818182"/>
    <n v="0.60332720567016229"/>
    <n v="1.6783897226931854E-2"/>
    <n v="6"/>
    <n v="5"/>
    <n v="0.54545454545454541"/>
    <n v="0.44353331098096316"/>
    <x v="9"/>
    <n v="1.7741332439238526"/>
    <n v="-4.5"/>
    <n v="-2.7258667560761474"/>
    <n v="2.7258667560761474"/>
    <x v="13"/>
    <s v="None"/>
    <n v="0.5"/>
    <s v="No"/>
    <n v="0.47176665549048158"/>
    <n v="-135.67761081753704"/>
    <n v="135.67761081753704"/>
    <s v="MEM"/>
    <s v="MEM"/>
    <s v="MEM"/>
    <s v="Yes"/>
    <s v="Yes"/>
    <s v="No"/>
  </r>
  <r>
    <x v="1"/>
    <s v="PHO@MEM@2025_03_10"/>
    <n v="-1"/>
    <n v="-1"/>
    <n v="-2"/>
    <n v="9.0909090909090912E-2"/>
    <n v="0.58398803593215109"/>
    <n v="4.3048097822774301E-3"/>
    <n v="5"/>
    <n v="6"/>
    <n v="0.45454545454545453"/>
    <n v="0.37648086046223223"/>
    <x v="9"/>
    <n v="0.75296172092446445"/>
    <n v="-4.5"/>
    <n v="-3.7470382790755354"/>
    <n v="3.7470382790755354"/>
    <x v="13"/>
    <s v="PHO"/>
    <n v="0.56532320977913808"/>
    <s v="No"/>
    <n v="0.47090203512068518"/>
    <n v="-211.71388504589441"/>
    <n v="211.71388504589441"/>
    <s v="MEM"/>
    <s v="MEM"/>
    <s v="MEM"/>
    <s v="Yes"/>
    <s v="Yes"/>
    <s v="No"/>
  </r>
  <r>
    <x v="2"/>
    <s v="PHO@MEM@2025_03_10"/>
    <n v="-1"/>
    <n v="-1"/>
    <n v="-2"/>
    <n v="9.0909090909090912E-2"/>
    <n v="0.56852859318457494"/>
    <n v="5.2932436108828362E-2"/>
    <n v="7"/>
    <n v="4"/>
    <n v="0.63636363636363635"/>
    <n v="0.43193377348576739"/>
    <x v="9"/>
    <n v="0.86386754697153478"/>
    <n v="4"/>
    <n v="4.8638675469715347"/>
    <n v="4.8638675469715347"/>
    <x v="14"/>
    <s v="None"/>
    <n v="0.5"/>
    <s v="No"/>
    <n v="0.46596688674288367"/>
    <n v="244.28165608145028"/>
    <n v="244.28165608145028"/>
    <s v="MEM"/>
    <s v="MEM"/>
    <s v="MEM"/>
    <s v="Yes"/>
    <s v="No"/>
    <s v="No"/>
  </r>
  <r>
    <x v="3"/>
    <s v="PHO@MEM@2025_03_10"/>
    <n v="1"/>
    <n v="7"/>
    <n v="8"/>
    <n v="0.36363636363636365"/>
    <n v="0.7344116535232027"/>
    <n v="0.14372465662067324"/>
    <n v="6"/>
    <n v="5"/>
    <n v="0.54545454545454541"/>
    <n v="0.54783418753803725"/>
    <x v="10"/>
    <n v="4.382673500304298"/>
    <n v="-4.5"/>
    <n v="-0.11732649969570197"/>
    <n v="0.11732649969570197"/>
    <x v="14"/>
    <s v="MEM"/>
    <n v="0.70019690614503649"/>
    <s v="No"/>
    <n v="0.62401554684153693"/>
    <n v="114.28457440034833"/>
    <n v="114.28457440034833"/>
    <s v="MEM"/>
    <s v="MEM"/>
    <s v="MEM"/>
    <s v="Yes"/>
    <s v="No"/>
    <s v="Yes"/>
  </r>
  <r>
    <x v="0"/>
    <s v="POR@GSW@2025_03_10"/>
    <n v="11"/>
    <n v="11"/>
    <n v="22"/>
    <n v="1"/>
    <n v="0.90550746869657728"/>
    <n v="0.90550746869657728"/>
    <n v="11"/>
    <n v="0"/>
    <n v="1"/>
    <n v="0.96850248956552576"/>
    <x v="11"/>
    <n v="21.307054770441567"/>
    <n v="-11.5"/>
    <n v="9.8070547704415674"/>
    <n v="9.8070547704415674"/>
    <x v="15"/>
    <s v="GSW"/>
    <n v="0.9202439960852995"/>
    <s v="Yes"/>
    <n v="0.94437324282541257"/>
    <n v="935.38523697857499"/>
    <n v="935.38523697857499"/>
    <s v="POR"/>
    <s v="POR"/>
    <s v="POR"/>
    <s v="Yes"/>
    <s v="No"/>
    <s v="No"/>
  </r>
  <r>
    <x v="1"/>
    <s v="POR@GSW@2025_03_10"/>
    <n v="11"/>
    <n v="11"/>
    <n v="22"/>
    <n v="1"/>
    <n v="0.80591279949730232"/>
    <n v="0.80591279949730232"/>
    <n v="11"/>
    <n v="0"/>
    <n v="1"/>
    <n v="0.93530426649910081"/>
    <x v="11"/>
    <n v="20.576693862980218"/>
    <n v="-11.5"/>
    <n v="9.0766938629802176"/>
    <n v="9.0766938629802176"/>
    <x v="15"/>
    <s v="GSW"/>
    <n v="0.83269086254549496"/>
    <s v="Yes"/>
    <n v="0.88399756452229794"/>
    <n v="811.25645142635301"/>
    <n v="811.25645142635301"/>
    <s v="POR"/>
    <s v="POR"/>
    <s v="POR"/>
    <s v="Yes"/>
    <s v="No"/>
    <s v="No"/>
  </r>
  <r>
    <x v="2"/>
    <s v="POR@GSW@2025_03_10"/>
    <n v="11"/>
    <n v="11"/>
    <n v="22"/>
    <n v="1"/>
    <n v="0.73688957993130022"/>
    <n v="0.73688957993130022"/>
    <n v="11"/>
    <n v="0"/>
    <n v="1"/>
    <n v="0.9122965266437667"/>
    <x v="11"/>
    <n v="20.070523586162867"/>
    <n v="-11.5"/>
    <n v="8.5705235861628672"/>
    <n v="8.5705235861628672"/>
    <x v="15"/>
    <s v="GSW"/>
    <n v="0.7876673385146975"/>
    <s v="Yes"/>
    <n v="0.84998193257923216"/>
    <n v="737.07697298320443"/>
    <n v="737.07697298320443"/>
    <s v="POR"/>
    <s v="POR"/>
    <s v="POR"/>
    <s v="Yes"/>
    <s v="No"/>
    <s v="No"/>
  </r>
  <r>
    <x v="3"/>
    <s v="POR@GSW@2025_03_10"/>
    <n v="7"/>
    <n v="9"/>
    <n v="16"/>
    <n v="0.72727272727272729"/>
    <n v="0.74417515935720524"/>
    <n v="0.17617305192339994"/>
    <n v="10"/>
    <n v="1"/>
    <n v="0.90909090909090906"/>
    <n v="0.79351293190694727"/>
    <x v="11"/>
    <n v="12.696206910511156"/>
    <n v="-11.5"/>
    <n v="1.1962069105111564"/>
    <n v="1.1962069105111564"/>
    <x v="15"/>
    <s v="GSW"/>
    <n v="0.73606499617104659"/>
    <s v="Yes"/>
    <n v="0.76478896403899688"/>
    <n v="106.21222476181383"/>
    <n v="106.21222476181383"/>
    <s v="POR"/>
    <s v="POR"/>
    <s v="POR"/>
    <s v="Yes"/>
    <s v="No"/>
    <s v="No"/>
  </r>
  <r>
    <x v="0"/>
    <s v="UTA@BOS@2025_03_10"/>
    <n v="11"/>
    <n v="11"/>
    <n v="22"/>
    <n v="1"/>
    <n v="0.85925043980685911"/>
    <n v="0.85925043980685911"/>
    <n v="11"/>
    <n v="0"/>
    <n v="1"/>
    <n v="0.9530834799356197"/>
    <x v="12"/>
    <n v="20.967836558583635"/>
    <n v="-17.5"/>
    <n v="3.4678365585836346"/>
    <n v="3.4678365585836346"/>
    <x v="16"/>
    <s v="BOS"/>
    <n v="0.88513727705498346"/>
    <s v="Yes"/>
    <n v="0.91911037849530164"/>
    <n v="343.51016586684551"/>
    <n v="343.51016586684551"/>
    <s v="UTA"/>
    <s v="UTA"/>
    <s v="UTA"/>
    <s v="Yes"/>
    <s v="No"/>
    <s v="No"/>
  </r>
  <r>
    <x v="1"/>
    <s v="UTA@BOS@2025_03_10"/>
    <n v="11"/>
    <n v="11"/>
    <n v="22"/>
    <n v="1"/>
    <n v="0.82344445176128644"/>
    <n v="0.82344445176128644"/>
    <n v="11"/>
    <n v="0"/>
    <n v="1"/>
    <n v="0.94114815058709544"/>
    <x v="12"/>
    <n v="20.705259312916098"/>
    <n v="-17.5"/>
    <n v="3.2052593129160982"/>
    <n v="3.2052593129160982"/>
    <x v="16"/>
    <s v="BOS"/>
    <n v="0.88942816170569405"/>
    <s v="Yes"/>
    <n v="0.9152881561463948"/>
    <n v="319.06400466130833"/>
    <n v="319.06400466130833"/>
    <s v="UTA"/>
    <s v="UTA"/>
    <s v="UTA"/>
    <s v="Yes"/>
    <s v="No"/>
    <s v="No"/>
  </r>
  <r>
    <x v="2"/>
    <s v="UTA@BOS@2025_03_10"/>
    <n v="11"/>
    <n v="11"/>
    <n v="22"/>
    <n v="1"/>
    <n v="0.82912111199621519"/>
    <n v="0.82912111199621519"/>
    <n v="11"/>
    <n v="0"/>
    <n v="1"/>
    <n v="0.94304037066540503"/>
    <x v="12"/>
    <n v="20.74688815463891"/>
    <n v="-17"/>
    <n v="3.7468881546389099"/>
    <n v="3.7468881546389099"/>
    <x v="16"/>
    <s v="BOS"/>
    <n v="0.87091969781074496"/>
    <s v="Yes"/>
    <n v="0.90698003423807494"/>
    <n v="361.96353358992104"/>
    <n v="361.96353358992104"/>
    <s v="UTA"/>
    <s v="UTA"/>
    <s v="UTA"/>
    <s v="Yes"/>
    <s v="No"/>
    <s v="No"/>
  </r>
  <r>
    <x v="3"/>
    <s v="UTA@BOS@2025_03_10"/>
    <n v="7"/>
    <n v="9"/>
    <n v="16"/>
    <n v="0.72727272727272729"/>
    <n v="0.79267919798992836"/>
    <n v="0.20171850502760935"/>
    <n v="10"/>
    <n v="1"/>
    <n v="0.90909090909090906"/>
    <n v="0.80968094478452157"/>
    <x v="12"/>
    <n v="12.954895116552345"/>
    <n v="-17.5"/>
    <n v="-4.5451048834476548"/>
    <n v="4.5451048834476548"/>
    <x v="17"/>
    <s v="BOS"/>
    <n v="0.90003538171361908"/>
    <s v="No"/>
    <n v="0.85485816324907038"/>
    <n v="-404.63737235219514"/>
    <n v="404.63737235219514"/>
    <s v="UTA"/>
    <s v="UTA"/>
    <s v="UTA"/>
    <s v="Yes"/>
    <s v="Yes"/>
    <s v="No"/>
  </r>
  <r>
    <x v="0"/>
    <s v="WAS@TOR@2025_03_10"/>
    <n v="9"/>
    <n v="7"/>
    <n v="16"/>
    <n v="0.72727272727272729"/>
    <n v="0.75601069803365184"/>
    <n v="0.14392471182859379"/>
    <n v="10"/>
    <n v="1"/>
    <n v="0.90909090909090906"/>
    <n v="0.79745811146576273"/>
    <x v="13"/>
    <n v="12.759329783452204"/>
    <n v="-6.5"/>
    <n v="6.2593297834522037"/>
    <n v="6.2593297834522037"/>
    <x v="18"/>
    <s v="None"/>
    <n v="0.5"/>
    <s v="No"/>
    <n v="0.64872905573288131"/>
    <n v="408.36027297383356"/>
    <n v="408.36027297383356"/>
    <s v="TOR"/>
    <s v="TOR"/>
    <s v="TOR"/>
    <s v="Yes"/>
    <s v="Yes"/>
    <s v="Yes"/>
  </r>
  <r>
    <x v="1"/>
    <s v="WAS@TOR@2025_03_10"/>
    <n v="7"/>
    <n v="7"/>
    <n v="14"/>
    <n v="0.63636363636363635"/>
    <n v="0.67575531181196946"/>
    <n v="4.8290548263407729E-2"/>
    <n v="9"/>
    <n v="2"/>
    <n v="0.81818181818181823"/>
    <n v="0.71010025545247479"/>
    <x v="13"/>
    <n v="9.9414035763346469"/>
    <n v="-6.5"/>
    <n v="3.4414035763346469"/>
    <n v="3.4414035763346469"/>
    <x v="18"/>
    <s v="None"/>
    <n v="0.5"/>
    <s v="No"/>
    <n v="0.60505012772623745"/>
    <n v="209.62538981179065"/>
    <n v="209.62538981179065"/>
    <s v="TOR"/>
    <s v="TOR"/>
    <s v="TOR"/>
    <s v="Yes"/>
    <s v="Yes"/>
    <s v="Yes"/>
  </r>
  <r>
    <x v="2"/>
    <s v="WAS@TOR@2025_03_10"/>
    <n v="7"/>
    <n v="5"/>
    <n v="12"/>
    <n v="0.54545454545454541"/>
    <n v="0.59248375194947556"/>
    <n v="4.1720895088365739E-2"/>
    <n v="8"/>
    <n v="3"/>
    <n v="0.72727272727272729"/>
    <n v="0.62173700822558275"/>
    <x v="13"/>
    <n v="7.4608440987069926"/>
    <n v="-6.5"/>
    <n v="0.96084409870699261"/>
    <n v="0.96084409870699261"/>
    <x v="18"/>
    <s v="None"/>
    <n v="0.5"/>
    <s v="No"/>
    <n v="0.56086850411279143"/>
    <n v="58.23282792076796"/>
    <n v="58.23282792076796"/>
    <s v="TOR"/>
    <s v="TOR"/>
    <s v="TOR"/>
    <s v="Yes"/>
    <s v="Yes"/>
    <s v="Yes"/>
  </r>
  <r>
    <x v="3"/>
    <s v="WAS@TOR@2025_03_10"/>
    <n v="7"/>
    <n v="7"/>
    <n v="14"/>
    <n v="0.63636363636363635"/>
    <n v="0.66658736973812371"/>
    <n v="4.6130583994175023E-3"/>
    <n v="7"/>
    <n v="4"/>
    <n v="0.63636363636363635"/>
    <n v="0.64643821415513214"/>
    <x v="13"/>
    <n v="9.0501349981718491"/>
    <n v="-6.5"/>
    <n v="2.5501349981718491"/>
    <n v="2.5501349981718491"/>
    <x v="18"/>
    <s v="None"/>
    <n v="0.5"/>
    <s v="No"/>
    <n v="0.57321910707756607"/>
    <n v="146.35950533224215"/>
    <n v="146.35950533224215"/>
    <s v="TOR"/>
    <s v="TOR"/>
    <s v="TOR"/>
    <s v="Yes"/>
    <s v="Yes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6" firstHeaderRow="0" firstDataRow="1" firstDataCol="1"/>
  <pivotFields count="6">
    <pivotField axis="axisRow" showAll="0">
      <items count="176"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5"/>
        <item m="1" x="156"/>
        <item m="1" x="157"/>
        <item m="1" x="158"/>
        <item m="1" x="159"/>
        <item x="12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31"/>
        <item m="1" x="132"/>
        <item m="1" x="133"/>
        <item m="1" x="134"/>
        <item m="1" x="135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3"/>
        <item m="1" x="114"/>
        <item m="1" x="115"/>
        <item m="1" x="116"/>
        <item m="1" x="117"/>
        <item m="1" x="118"/>
        <item m="1" x="119"/>
        <item m="1" x="120"/>
        <item m="1" x="106"/>
        <item m="1" x="107"/>
        <item m="1" x="108"/>
        <item m="1" x="109"/>
        <item m="1" x="110"/>
        <item m="1" x="111"/>
        <item m="1" x="112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92"/>
        <item m="1" x="93"/>
        <item m="1" x="94"/>
        <item m="1" x="95"/>
        <item m="1" x="96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60"/>
        <item m="1" x="61"/>
        <item m="1" x="62"/>
        <item m="1" x="63"/>
        <item m="1" x="64"/>
        <item m="1" x="65"/>
        <item m="1" x="66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43"/>
        <item m="1" x="44"/>
        <item m="1" x="45"/>
        <item m="1" x="46"/>
        <item m="1" x="47"/>
        <item m="1" x="48"/>
        <item m="1" x="49"/>
        <item m="1" x="50"/>
        <item m="1" x="38"/>
        <item m="1" x="39"/>
        <item m="1" x="40"/>
        <item m="1" x="41"/>
        <item m="1" x="42"/>
        <item m="1" x="37"/>
        <item m="1" x="29"/>
        <item m="1" x="30"/>
        <item m="1" x="31"/>
        <item m="1" x="32"/>
        <item m="1" x="33"/>
        <item m="1" x="34"/>
        <item m="1" x="35"/>
        <item m="1" x="36"/>
        <item m="1" x="21"/>
        <item m="1" x="22"/>
        <item m="1" x="23"/>
        <item m="1" x="24"/>
        <item m="1" x="25"/>
        <item m="1" x="26"/>
        <item m="1" x="27"/>
        <item m="1" x="28"/>
        <item m="1" x="13"/>
        <item m="1" x="14"/>
        <item m="1" x="15"/>
        <item m="1" x="16"/>
        <item m="1" x="17"/>
        <item m="1" x="18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4">
    <i>
      <x v="20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2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5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t="default"/>
      </items>
    </pivotField>
    <pivotField axis="axisRow" showAll="0">
      <items count="176"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5"/>
        <item m="1" x="156"/>
        <item m="1" x="157"/>
        <item m="1" x="158"/>
        <item m="1" x="159"/>
        <item x="12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31"/>
        <item m="1" x="132"/>
        <item m="1" x="133"/>
        <item m="1" x="134"/>
        <item m="1" x="135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3"/>
        <item m="1" x="114"/>
        <item m="1" x="115"/>
        <item m="1" x="116"/>
        <item m="1" x="117"/>
        <item m="1" x="118"/>
        <item m="1" x="119"/>
        <item m="1" x="120"/>
        <item m="1" x="106"/>
        <item m="1" x="107"/>
        <item m="1" x="108"/>
        <item m="1" x="109"/>
        <item m="1" x="110"/>
        <item m="1" x="111"/>
        <item m="1" x="112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92"/>
        <item m="1" x="93"/>
        <item m="1" x="94"/>
        <item m="1" x="95"/>
        <item m="1" x="96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60"/>
        <item m="1" x="61"/>
        <item m="1" x="62"/>
        <item m="1" x="63"/>
        <item m="1" x="64"/>
        <item m="1" x="65"/>
        <item m="1" x="66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43"/>
        <item m="1" x="44"/>
        <item m="1" x="45"/>
        <item m="1" x="46"/>
        <item m="1" x="47"/>
        <item m="1" x="48"/>
        <item m="1" x="49"/>
        <item m="1" x="50"/>
        <item m="1" x="38"/>
        <item m="1" x="39"/>
        <item m="1" x="40"/>
        <item m="1" x="41"/>
        <item m="1" x="42"/>
        <item m="1" x="37"/>
        <item m="1" x="29"/>
        <item m="1" x="30"/>
        <item m="1" x="31"/>
        <item m="1" x="32"/>
        <item m="1" x="33"/>
        <item m="1" x="34"/>
        <item m="1" x="35"/>
        <item m="1" x="36"/>
        <item m="1" x="21"/>
        <item m="1" x="22"/>
        <item m="1" x="23"/>
        <item m="1" x="24"/>
        <item m="1" x="25"/>
        <item m="1" x="26"/>
        <item m="1" x="27"/>
        <item m="1" x="28"/>
        <item m="1" x="13"/>
        <item m="1" x="14"/>
        <item m="1" x="15"/>
        <item m="1" x="16"/>
        <item m="1" x="17"/>
        <item m="1" x="18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11"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22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7" firstHeaderRow="1" firstDataRow="2" firstDataCol="1"/>
  <pivotFields count="10">
    <pivotField axis="axisRow" showAll="0">
      <items count="176"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5"/>
        <item m="1" x="156"/>
        <item m="1" x="157"/>
        <item m="1" x="158"/>
        <item m="1" x="159"/>
        <item x="12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31"/>
        <item m="1" x="132"/>
        <item m="1" x="133"/>
        <item m="1" x="134"/>
        <item m="1" x="135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3"/>
        <item m="1" x="114"/>
        <item m="1" x="115"/>
        <item m="1" x="116"/>
        <item m="1" x="117"/>
        <item m="1" x="118"/>
        <item m="1" x="119"/>
        <item m="1" x="120"/>
        <item m="1" x="106"/>
        <item m="1" x="107"/>
        <item m="1" x="108"/>
        <item m="1" x="109"/>
        <item m="1" x="110"/>
        <item m="1" x="111"/>
        <item m="1" x="112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92"/>
        <item m="1" x="93"/>
        <item m="1" x="94"/>
        <item m="1" x="95"/>
        <item m="1" x="96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60"/>
        <item m="1" x="61"/>
        <item m="1" x="62"/>
        <item m="1" x="63"/>
        <item m="1" x="64"/>
        <item m="1" x="65"/>
        <item m="1" x="66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43"/>
        <item m="1" x="44"/>
        <item m="1" x="45"/>
        <item m="1" x="46"/>
        <item m="1" x="47"/>
        <item m="1" x="48"/>
        <item m="1" x="49"/>
        <item m="1" x="50"/>
        <item m="1" x="38"/>
        <item m="1" x="39"/>
        <item m="1" x="40"/>
        <item m="1" x="41"/>
        <item m="1" x="42"/>
        <item m="1" x="37"/>
        <item m="1" x="29"/>
        <item m="1" x="30"/>
        <item m="1" x="31"/>
        <item m="1" x="32"/>
        <item m="1" x="33"/>
        <item m="1" x="34"/>
        <item m="1" x="35"/>
        <item m="1" x="36"/>
        <item m="1" x="21"/>
        <item m="1" x="22"/>
        <item m="1" x="23"/>
        <item m="1" x="24"/>
        <item m="1" x="25"/>
        <item m="1" x="26"/>
        <item m="1" x="27"/>
        <item m="1" x="28"/>
        <item m="1" x="13"/>
        <item m="1" x="14"/>
        <item m="1" x="15"/>
        <item m="1" x="16"/>
        <item m="1" x="17"/>
        <item m="1" x="18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4">
    <i>
      <x v="20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2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33" firstHeaderRow="0" firstDataRow="1" firstDataCol="1"/>
  <pivotFields count="6">
    <pivotField axis="axisRow" showAll="0">
      <items count="176"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55"/>
        <item m="1" x="156"/>
        <item m="1" x="157"/>
        <item m="1" x="158"/>
        <item m="1" x="159"/>
        <item x="12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31"/>
        <item m="1" x="132"/>
        <item m="1" x="133"/>
        <item m="1" x="134"/>
        <item m="1" x="135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13"/>
        <item m="1" x="114"/>
        <item m="1" x="115"/>
        <item m="1" x="116"/>
        <item m="1" x="117"/>
        <item m="1" x="118"/>
        <item m="1" x="119"/>
        <item m="1" x="120"/>
        <item m="1" x="106"/>
        <item m="1" x="107"/>
        <item m="1" x="108"/>
        <item m="1" x="109"/>
        <item m="1" x="110"/>
        <item m="1" x="111"/>
        <item m="1" x="112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92"/>
        <item m="1" x="93"/>
        <item m="1" x="94"/>
        <item m="1" x="95"/>
        <item m="1" x="96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76"/>
        <item m="1" x="77"/>
        <item m="1" x="78"/>
        <item m="1" x="79"/>
        <item m="1" x="80"/>
        <item m="1" x="81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60"/>
        <item m="1" x="61"/>
        <item m="1" x="62"/>
        <item m="1" x="63"/>
        <item m="1" x="64"/>
        <item m="1" x="65"/>
        <item m="1" x="66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43"/>
        <item m="1" x="44"/>
        <item m="1" x="45"/>
        <item m="1" x="46"/>
        <item m="1" x="47"/>
        <item m="1" x="48"/>
        <item m="1" x="49"/>
        <item m="1" x="50"/>
        <item m="1" x="38"/>
        <item m="1" x="39"/>
        <item m="1" x="40"/>
        <item m="1" x="41"/>
        <item m="1" x="42"/>
        <item m="1" x="37"/>
        <item m="1" x="29"/>
        <item m="1" x="30"/>
        <item m="1" x="31"/>
        <item m="1" x="32"/>
        <item m="1" x="33"/>
        <item m="1" x="34"/>
        <item m="1" x="35"/>
        <item m="1" x="36"/>
        <item m="1" x="21"/>
        <item m="1" x="22"/>
        <item m="1" x="23"/>
        <item m="1" x="24"/>
        <item m="1" x="25"/>
        <item m="1" x="26"/>
        <item m="1" x="27"/>
        <item m="1" x="28"/>
        <item m="1" x="13"/>
        <item m="1" x="14"/>
        <item m="1" x="15"/>
        <item m="1" x="16"/>
        <item m="1" x="17"/>
        <item m="1" x="18"/>
        <item m="1" x="19"/>
        <item m="1"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numFmtId="2" showAll="0">
      <items count="4">
        <item x="1"/>
        <item x="0"/>
        <item x="2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31">
    <i>
      <x v="20"/>
    </i>
    <i r="1">
      <x v="2"/>
    </i>
    <i>
      <x v="163"/>
    </i>
    <i r="1">
      <x v="1"/>
    </i>
    <i>
      <x v="164"/>
    </i>
    <i r="1">
      <x/>
    </i>
    <i r="1">
      <x v="1"/>
    </i>
    <i>
      <x v="165"/>
    </i>
    <i r="1">
      <x v="1"/>
    </i>
    <i>
      <x v="166"/>
    </i>
    <i r="1">
      <x/>
    </i>
    <i r="1">
      <x v="1"/>
    </i>
    <i>
      <x v="167"/>
    </i>
    <i r="1">
      <x/>
    </i>
    <i>
      <x v="168"/>
    </i>
    <i r="1">
      <x v="1"/>
    </i>
    <i>
      <x v="169"/>
    </i>
    <i r="1">
      <x v="1"/>
    </i>
    <i>
      <x v="170"/>
    </i>
    <i r="1">
      <x v="1"/>
    </i>
    <i>
      <x v="171"/>
    </i>
    <i r="1">
      <x/>
    </i>
    <i r="1">
      <x v="1"/>
    </i>
    <i>
      <x v="172"/>
    </i>
    <i r="1">
      <x v="1"/>
    </i>
    <i>
      <x v="173"/>
    </i>
    <i r="1">
      <x v="1"/>
    </i>
    <i>
      <x v="174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2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23" firstHeaderRow="0" firstDataRow="1" firstDataCol="1" rowPageCount="1" colPageCount="1"/>
  <pivotFields count="30"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x="11"/>
        <item x="16"/>
        <item x="8"/>
        <item x="6"/>
        <item x="0"/>
        <item m="1" x="26"/>
        <item x="3"/>
        <item m="1" x="28"/>
        <item m="1" x="24"/>
        <item x="15"/>
        <item x="10"/>
        <item x="5"/>
        <item m="1" x="23"/>
        <item x="7"/>
        <item x="13"/>
        <item x="1"/>
        <item m="1" x="20"/>
        <item m="1" x="25"/>
        <item m="1" x="22"/>
        <item m="1" x="27"/>
        <item x="4"/>
        <item m="1" x="29"/>
        <item x="12"/>
        <item x="14"/>
        <item m="1" x="21"/>
        <item x="9"/>
        <item x="2"/>
        <item x="18"/>
        <item x="17"/>
        <item m="1" x="30"/>
        <item m="1" x="19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20">
    <i>
      <x/>
    </i>
    <i>
      <x v="1"/>
    </i>
    <i>
      <x v="2"/>
    </i>
    <i>
      <x v="3"/>
    </i>
    <i>
      <x v="4"/>
    </i>
    <i>
      <x v="6"/>
    </i>
    <i>
      <x v="9"/>
    </i>
    <i>
      <x v="10"/>
    </i>
    <i>
      <x v="11"/>
    </i>
    <i>
      <x v="13"/>
    </i>
    <i>
      <x v="14"/>
    </i>
    <i>
      <x v="15"/>
    </i>
    <i>
      <x v="20"/>
    </i>
    <i>
      <x v="22"/>
    </i>
    <i>
      <x v="23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2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8" firstHeaderRow="0" firstDataRow="1" firstDataCol="1" rowPageCount="1" colPageCount="1"/>
  <pivotFields count="30"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x="8"/>
        <item x="12"/>
        <item m="1" x="20"/>
        <item m="1" x="21"/>
        <item x="11"/>
        <item x="4"/>
        <item m="1" x="17"/>
        <item m="1" x="15"/>
        <item x="3"/>
        <item m="1" x="27"/>
        <item x="9"/>
        <item x="1"/>
        <item x="13"/>
        <item m="1" x="25"/>
        <item m="1" x="19"/>
        <item x="6"/>
        <item m="1" x="26"/>
        <item m="1" x="23"/>
        <item m="1" x="14"/>
        <item x="0"/>
        <item m="1" x="16"/>
        <item x="5"/>
        <item x="7"/>
        <item x="10"/>
        <item m="1" x="22"/>
        <item m="1" x="30"/>
        <item m="1" x="28"/>
        <item m="1" x="31"/>
        <item x="2"/>
        <item m="1" x="18"/>
        <item m="1" x="24"/>
        <item m="1" x="29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4"/>
    </i>
    <i>
      <x v="5"/>
    </i>
    <i>
      <x v="8"/>
    </i>
    <i>
      <x v="10"/>
    </i>
    <i>
      <x v="11"/>
    </i>
    <i>
      <x v="12"/>
    </i>
    <i>
      <x v="15"/>
    </i>
    <i>
      <x v="19"/>
    </i>
    <i>
      <x v="21"/>
    </i>
    <i>
      <x v="22"/>
    </i>
    <i>
      <x v="23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1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50" totalsRowShown="0" headerRowDxfId="49" dataDxfId="0">
  <autoFilter ref="B2:AE50" xr:uid="{23B59A0C-054A-4F30-9EF5-070D83BF6EAF}"/>
  <sortState xmlns:xlrd2="http://schemas.microsoft.com/office/spreadsheetml/2017/richdata2" ref="B3:AE50">
    <sortCondition ref="C2:C50"/>
  </sortState>
  <tableColumns count="30">
    <tableColumn id="1" xr3:uid="{24593591-B60A-4BAA-AE9E-AD09A97415CB}" name="Periodicity" dataDxfId="30"/>
    <tableColumn id="2" xr3:uid="{9E7F04FA-E2CF-4020-8B2F-7A5FC57A6729}" name="Game" dataDxfId="29"/>
    <tableColumn id="3" xr3:uid="{B110EACF-2F8B-48AE-9468-15B7E6B5D8DC}" name="LR" dataDxfId="28"/>
    <tableColumn id="4" xr3:uid="{201D140A-D037-4471-A2E8-FE8C8B8EA1EC}" name="RF" dataDxfId="27"/>
    <tableColumn id="5" xr3:uid="{B4C395E6-CF63-4654-96B1-CC60AA2E999E}" name="Total" dataDxfId="26"/>
    <tableColumn id="6" xr3:uid="{408B21E6-7F5A-42AC-A537-1A7F9F7CE3D6}" name="Win%" dataDxfId="25" dataCellStyle="Percent"/>
    <tableColumn id="7" xr3:uid="{8470C779-CCA2-4304-B535-7A9B5797C774}" name="ML%" dataDxfId="24" dataCellStyle="Percent"/>
    <tableColumn id="8" xr3:uid="{3DEA8DEE-44A2-49C3-964D-59F1841AA21E}" name="MLDiff%" dataDxfId="23" dataCellStyle="Percent"/>
    <tableColumn id="9" xr3:uid="{F992361E-BC4E-45C7-A991-D74C430D3FCD}" name="Consistent" dataDxfId="22"/>
    <tableColumn id="10" xr3:uid="{DAAA9A8A-D26C-4112-8C69-D67FAC3C9556}" name="No" dataDxfId="21"/>
    <tableColumn id="11" xr3:uid="{D3EEE7C9-D797-40AD-83EC-136EA7D579B9}" name="Consistency" dataDxfId="20" dataCellStyle="Percent"/>
    <tableColumn id="12" xr3:uid="{FD15055B-E1B9-42F2-9A36-8EC6C6B272CE}" name="Factor" dataDxfId="19" dataCellStyle="Percent"/>
    <tableColumn id="13" xr3:uid="{9F969F80-232A-4C59-8D15-C1A648816AC6}" name="Winner" dataDxfId="18"/>
    <tableColumn id="14" xr3:uid="{60F811CB-3A76-4726-8569-7B236B136EE0}" name="ScoreDiff" dataDxfId="17"/>
    <tableColumn id="15" xr3:uid="{FFE4F106-7CBC-436A-8073-09C027394E30}" name="Handicap" dataDxfId="16"/>
    <tableColumn id="16" xr3:uid="{5C03892B-5CAD-4DFF-A220-AF470C1723E9}" name="Avd" dataDxfId="15"/>
    <tableColumn id="17" xr3:uid="{C67C1DAF-6E0A-4852-A8CD-701F56755FFC}" name="AdvAbs" dataDxfId="14"/>
    <tableColumn id="18" xr3:uid="{4EAD0FEA-09D9-489E-B1DD-01A1BEB6C235}" name="SpreadWinner" dataDxfId="13"/>
    <tableColumn id="19" xr3:uid="{446AB8A5-E7D9-4D19-A7D6-1BDEE6E33681}" name="ALWinner" dataDxfId="12"/>
    <tableColumn id="20" xr3:uid="{E4E3C559-64A7-4C91-9B37-02DB275CFADD}" name="AL%" dataDxfId="11" dataCellStyle="Percent"/>
    <tableColumn id="21" xr3:uid="{523CD2CA-6675-4379-85A4-AC0A30CA68C9}" name="Consitent" dataDxfId="10"/>
    <tableColumn id="22" xr3:uid="{43B1E650-1620-4074-AC57-3B39AEDF22E7}" name="Final%" dataDxfId="9" dataCellStyle="Percent"/>
    <tableColumn id="23" xr3:uid="{CA6D2144-C60E-4FB5-B32B-FAAEA55582A6}" name="Ranking" dataDxfId="8"/>
    <tableColumn id="24" xr3:uid="{BAAB4390-0BAF-4781-8C7F-7471845D96C1}" name="AbsRanking" dataDxfId="7"/>
    <tableColumn id="25" xr3:uid="{57CD29B5-18B6-49A1-B4C2-0FFF3204AF74}" name="MoneyLeaders" dataDxfId="6"/>
    <tableColumn id="26" xr3:uid="{5DA8DB83-1D83-4D6C-BEBA-B659DC37607C}" name="Top10%" dataDxfId="5"/>
    <tableColumn id="27" xr3:uid="{B0C41434-66FB-4770-ACB9-CFC8151EB700}" name="Overall" dataDxfId="4"/>
    <tableColumn id="28" xr3:uid="{2ABDFBD8-7FD2-4BDD-8C9D-7526B94F49E4}" name="CoversConsistent" dataDxfId="3"/>
    <tableColumn id="29" xr3:uid="{A8295CCC-9D95-4081-9A7F-FBCD98D87AF1}" name="SpreadPotential" dataDxfId="2"/>
    <tableColumn id="30" xr3:uid="{363AE8A3-3795-44FE-83EA-DF647ADA356C}" name="MLPotential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21" totalsRowShown="0">
  <autoFilter ref="BR2:CA21" xr:uid="{78D9E7CB-403B-442F-830C-4D50A2900F82}"/>
  <sortState xmlns:xlrd2="http://schemas.microsoft.com/office/spreadsheetml/2017/richdata2" ref="BR5:CA16">
    <sortCondition descending="1" ref="BS2:BS21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48"/>
    <tableColumn id="5" xr3:uid="{3561302D-EE9B-42CC-85CD-E711E9864CF1}" name="Average of ScoreDiff" dataDxfId="47"/>
    <tableColumn id="6" xr3:uid="{267FF7EE-C850-4394-B718-E99597E11087}" name="Max of ScoreDiff" dataDxfId="46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45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6" totalsRowShown="0" dataDxfId="44">
  <autoFilter ref="AS2:BB16" xr:uid="{23194694-37BC-4048-A108-71D380E1B3E8}"/>
  <sortState xmlns:xlrd2="http://schemas.microsoft.com/office/spreadsheetml/2017/richdata2" ref="AS3:BB15">
    <sortCondition descending="1" ref="AW2:AW16"/>
  </sortState>
  <tableColumns count="10">
    <tableColumn id="1" xr3:uid="{16DCAEDB-5518-461F-B58E-8042B3D088B9}" name="Team" dataDxfId="43"/>
    <tableColumn id="2" xr3:uid="{AD869B99-095F-4BE7-A413-E609CAB0F902}" name="Count of Winner" dataDxfId="42"/>
    <tableColumn id="3" xr3:uid="{1CECCB19-4B6D-4C5B-8830-2F423852F7E4}" name="Average of AL%" dataDxfId="41" dataCellStyle="Percent"/>
    <tableColumn id="4" xr3:uid="{E0A1CA23-0926-4418-85AD-6E9AE6367600}" name="Average of MLDiff%" dataDxfId="40"/>
    <tableColumn id="5" xr3:uid="{F9DF9285-C80D-468E-8601-0BF3C163ADD0}" name="Min of ScoreDiff" dataDxfId="39" dataCellStyle="Percent"/>
    <tableColumn id="6" xr3:uid="{642B3F80-5BEE-485E-8570-6C11D675BD85}" name="Average of ScoreDiff" dataDxfId="38"/>
    <tableColumn id="7" xr3:uid="{FACF3C5A-CD21-4F10-9F90-72F0D4070FF7}" name="Max of ScoreDiff" dataDxfId="37"/>
    <tableColumn id="8" xr3:uid="{22507F89-141D-474B-9314-040C6C3B4F36}" name="Average of Handicap" dataDxfId="33"/>
    <tableColumn id="9" xr3:uid="{EC29AD05-8E65-4733-BCA5-414A85C886C0}" name="Average of Factor" dataDxfId="31"/>
    <tableColumn id="10" xr3:uid="{F57E27A6-1351-4123-9BA4-9FB4289A1109}" name="Average of AdvAbs" dataDxfId="32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14" totalsRowShown="0">
  <autoFilter ref="B2:I14" xr:uid="{502C677E-92F2-4E2E-B8DF-B38CE34D22FC}"/>
  <sortState xmlns:xlrd2="http://schemas.microsoft.com/office/spreadsheetml/2017/richdata2" ref="B3:I10">
    <sortCondition descending="1" ref="D2:D10"/>
  </sortState>
  <tableColumns count="8">
    <tableColumn id="1" xr3:uid="{BDA70125-9855-4F4C-AC12-B2B3526A433F}" name="Game"/>
    <tableColumn id="2" xr3:uid="{0753FD2E-378D-4FC9-BAAF-F4B6F678B951}" name="ML Winner"/>
    <tableColumn id="3" xr3:uid="{91F7B914-D66A-459E-8EE1-B643E620A47B}" name="ML Win%" dataDxfId="36"/>
    <tableColumn id="4" xr3:uid="{37EFAEF1-C1D6-47A0-80F9-F4ADCFD57F29}" name="ScoreDiff"/>
    <tableColumn id="5" xr3:uid="{AE527ACF-069F-4E1D-82A9-18EB5A482E4F}" name="Handicap"/>
    <tableColumn id="6" xr3:uid="{7862B7D6-6456-46CC-ABD9-9F7E1750CAC8}" name="Spread Winner"/>
    <tableColumn id="7" xr3:uid="{4BF44559-46BB-45A1-8C38-8AFACC420720}" name="Betting Trend"/>
    <tableColumn id="8" xr3:uid="{28134A2B-AAEF-43FA-9131-E7C1B555E149}" name="Factor" dataDxfId="35">
      <calculatedColumnFormula>ABS(((Table111[[#This Row],[ScoreDiff]]*0.75)+((Table111[[#This Row],[Handicap]]))*Table111[[#This Row],[ML Win%]]))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34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J1" workbookViewId="0">
      <selection activeCell="BL14" sqref="AJ3:BL14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57031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5703125" bestFit="1" customWidth="1"/>
    <col min="19" max="20" width="20" bestFit="1" customWidth="1"/>
    <col min="23" max="23" width="24.425781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285156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196</v>
      </c>
    </row>
    <row r="2" spans="1:70" x14ac:dyDescent="0.25">
      <c r="A2" t="s">
        <v>186</v>
      </c>
      <c r="B2" t="s">
        <v>161</v>
      </c>
      <c r="C2" s="3">
        <v>1</v>
      </c>
      <c r="D2">
        <v>0.99424697589412403</v>
      </c>
      <c r="E2" s="3">
        <v>1</v>
      </c>
      <c r="F2" s="3">
        <v>0.84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187</v>
      </c>
      <c r="B3" t="s">
        <v>161</v>
      </c>
      <c r="C3" s="3">
        <v>1</v>
      </c>
      <c r="D3">
        <v>0.96096726144654498</v>
      </c>
      <c r="E3" s="3">
        <v>1</v>
      </c>
      <c r="F3" s="3">
        <v>0.73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161</v>
      </c>
      <c r="AD3">
        <v>0.62007176221518179</v>
      </c>
      <c r="AE3">
        <v>0.55363636363636359</v>
      </c>
      <c r="AF3">
        <f>AVERAGE(AD4,AE4)</f>
        <v>0</v>
      </c>
      <c r="AG3">
        <f>AVERAGE(AD5,AE5)</f>
        <v>0.90151228092171043</v>
      </c>
      <c r="AH3">
        <f>ABS(AF3-AG3)</f>
        <v>0.90151228092171043</v>
      </c>
      <c r="AJ3" s="2" t="s">
        <v>161</v>
      </c>
      <c r="AK3" s="3">
        <v>11</v>
      </c>
      <c r="AL3" s="3">
        <v>11</v>
      </c>
      <c r="AM3">
        <f>AL3+AK3</f>
        <v>22</v>
      </c>
      <c r="AN3" s="5">
        <f>ABS(((AK3/11)+(AL3/11))/2)</f>
        <v>1</v>
      </c>
      <c r="AO3" s="5">
        <f>VLOOKUP(AJ3,$AC$3:$AH$47,IF(AM3&gt;0,5,4),FALSE)</f>
        <v>0.90151228092171043</v>
      </c>
      <c r="AP3" s="5">
        <f>VLOOKUP(AJ3,$AC$3:$AH$47,6,FALSE)</f>
        <v>0.90151228092171043</v>
      </c>
      <c r="AQ3">
        <v>11</v>
      </c>
      <c r="AR3">
        <v>0</v>
      </c>
      <c r="AS3" s="5">
        <f>AQ3/(AR3+AQ3)</f>
        <v>1</v>
      </c>
      <c r="AT3" s="5">
        <f>AVERAGE(AN3,AO3,AS3)</f>
        <v>0.9671707603072367</v>
      </c>
      <c r="AU3" t="str">
        <f>IF(AM3&gt;0,MID(AJ3, FIND("@", AJ3) + 1, 3),LEFT(AJ3, 3))</f>
        <v>MIA</v>
      </c>
      <c r="AV3" s="6">
        <f>ABS(AM3*AT3)</f>
        <v>21.277756726759208</v>
      </c>
      <c r="AW3">
        <v>-9.5</v>
      </c>
      <c r="AX3" s="6">
        <f>AW3+AV3</f>
        <v>11.777756726759208</v>
      </c>
      <c r="AY3" s="6">
        <f>ABS(AX3)</f>
        <v>11.777756726759208</v>
      </c>
      <c r="AZ3" t="str">
        <f>IF(AX3&gt;0,AU3,IF(AU3=MID(AJ3, FIND("@", AJ3) + 1, 3),LEFT(AJ3, 3),MID(AJ3, FIND("@", AJ3) + 1, 3)))</f>
        <v>MIA</v>
      </c>
      <c r="BA3" t="str">
        <f>IFERROR(IF(VLOOKUP(AJ3,$BN$5:$BR$20,2,FALSE)=1,MID(AJ3, FIND("@", AJ3) + 1, 3),LEFT(AJ3, 3)),"None")</f>
        <v>MIA</v>
      </c>
      <c r="BB3" s="5">
        <f>IF(BA3="None",0.5, AVERAGE(VLOOKUP(AJ3,$BN$5:$BR$20,4,FALSE),VLOOKUP(AJ3,$BN$5:$BR$20,5,FALSE)))</f>
        <v>0.95455364604467441</v>
      </c>
      <c r="BC3" t="str">
        <f>IF(AND(BA3=AU3,BA3,AZ3=AU3), "Yes","No")</f>
        <v>Yes</v>
      </c>
      <c r="BD3" s="7">
        <f>AVERAGE(BB3,AT3)</f>
        <v>0.9608622031759555</v>
      </c>
      <c r="BE3">
        <f>((MAX(BD3,BB3)*AX3*100)+(AP3*100)/AY3)</f>
        <v>1139.3344909304549</v>
      </c>
      <c r="BF3">
        <f>ABS(BE3)</f>
        <v>1139.3344909304549</v>
      </c>
      <c r="BG3" t="s">
        <v>173</v>
      </c>
      <c r="BH3" t="s">
        <v>185</v>
      </c>
      <c r="BI3" t="s">
        <v>173</v>
      </c>
      <c r="BJ3" t="str">
        <f t="shared" ref="BJ3:BJ7" si="1">IF(AND(BI3=BH3,BH3=BG3,BG3=BI3),"Yes","No")</f>
        <v>No</v>
      </c>
      <c r="BK3" t="str">
        <f t="shared" ref="BK3:BK7" si="2">IF(AND(BJ3="Yes",BH3=AZ3),"Yes","No")</f>
        <v>No</v>
      </c>
      <c r="BL3" t="str">
        <f t="shared" ref="BL3:BL7" si="3">IF(AND(BJ3="Yes",BH3=AU3),"Yes","No")</f>
        <v>No</v>
      </c>
    </row>
    <row r="4" spans="1:70" x14ac:dyDescent="0.25">
      <c r="A4" t="s">
        <v>188</v>
      </c>
      <c r="B4" t="s">
        <v>161</v>
      </c>
      <c r="C4" s="3">
        <v>1</v>
      </c>
      <c r="D4">
        <v>0.982766336050231</v>
      </c>
      <c r="E4" s="3">
        <v>1</v>
      </c>
      <c r="F4" s="3">
        <v>0.89</v>
      </c>
      <c r="G4" s="3"/>
      <c r="I4" s="3"/>
      <c r="J4" s="3"/>
      <c r="K4" t="str">
        <f t="shared" si="0"/>
        <v>Consistency</v>
      </c>
      <c r="M4" s="2" t="s">
        <v>83</v>
      </c>
      <c r="N4" s="16">
        <v>33</v>
      </c>
      <c r="O4" s="16"/>
      <c r="P4" s="16">
        <v>33</v>
      </c>
      <c r="R4" s="2" t="s">
        <v>161</v>
      </c>
      <c r="S4" s="3">
        <v>11</v>
      </c>
      <c r="T4" s="3">
        <v>11</v>
      </c>
      <c r="W4" s="4" t="s">
        <v>83</v>
      </c>
      <c r="X4" s="3"/>
      <c r="Y4" s="3"/>
      <c r="AA4" s="3"/>
      <c r="AC4">
        <v>-1</v>
      </c>
      <c r="AD4">
        <v>0</v>
      </c>
      <c r="AE4">
        <v>0</v>
      </c>
      <c r="AJ4" s="2" t="s">
        <v>162</v>
      </c>
      <c r="AK4" s="3">
        <v>7</v>
      </c>
      <c r="AL4" s="3">
        <v>9</v>
      </c>
      <c r="AM4">
        <f t="shared" ref="AM4:AM6" si="4">AL4+AK4</f>
        <v>16</v>
      </c>
      <c r="AN4" s="5">
        <f t="shared" ref="AN4:AN7" si="5">ABS(((AK4/11)+(AL4/11))/2)</f>
        <v>0.72727272727272729</v>
      </c>
      <c r="AO4" s="5">
        <f t="shared" ref="AO4:AO7" si="6">VLOOKUP(AJ4,$AC$3:$AH$47,IF(AM4&gt;0,5,4),FALSE)</f>
        <v>0.70082247590138702</v>
      </c>
      <c r="AP4" s="5">
        <f t="shared" ref="AP4:AP7" si="7">VLOOKUP(AJ4,$AC$3:$AH$47,6,FALSE)</f>
        <v>0.10160417268355149</v>
      </c>
      <c r="AQ4">
        <v>10</v>
      </c>
      <c r="AR4">
        <v>1</v>
      </c>
      <c r="AS4" s="5">
        <f t="shared" ref="AS4:AS6" si="8">AQ4/(AR4+AQ4)</f>
        <v>0.90909090909090906</v>
      </c>
      <c r="AT4" s="5">
        <f t="shared" ref="AT4:AT7" si="9">AVERAGE(AN4,AO4,AS4)</f>
        <v>0.77906203742167446</v>
      </c>
      <c r="AU4" t="str">
        <f t="shared" ref="AU4:AU7" si="10">IF(AM4&gt;0,MID(AJ4, FIND("@", AJ4) + 1, 3),LEFT(AJ4, 3))</f>
        <v>SAS</v>
      </c>
      <c r="AV4" s="6">
        <f t="shared" ref="AV4:AV6" si="11">ABS(AM4*AT4)</f>
        <v>12.464992598746791</v>
      </c>
      <c r="AW4">
        <v>-7</v>
      </c>
      <c r="AX4" s="6">
        <f t="shared" ref="AX4:AX6" si="12">AW4+AV4</f>
        <v>5.4649925987467913</v>
      </c>
      <c r="AY4" s="6">
        <f t="shared" ref="AY4:AY6" si="13">ABS(AX4)</f>
        <v>5.4649925987467913</v>
      </c>
      <c r="AZ4" t="str">
        <f t="shared" ref="AZ4:AZ7" si="14">IF(AX4&gt;0,AU4,IF(AU4=MID(AJ4, FIND("@", AJ4) + 1, 3),LEFT(AJ4, 3),MID(AJ4, FIND("@", AJ4) + 1, 3)))</f>
        <v>SAS</v>
      </c>
      <c r="BA4" t="str">
        <f t="shared" ref="BA4:BA7" si="15">IFERROR(IF(VLOOKUP(AJ4,$BN$5:$BR$20,2,FALSE)=1,MID(AJ4, FIND("@", AJ4) + 1, 3),LEFT(AJ4, 3)),"None")</f>
        <v>SAS</v>
      </c>
      <c r="BB4" s="5">
        <f t="shared" ref="BB4:BB7" si="16">IF(BA4="None",0.5, AVERAGE(VLOOKUP(AJ4,$BN$5:$BR$20,4,FALSE),VLOOKUP(AJ4,$BN$5:$BR$20,5,FALSE)))</f>
        <v>0.66217735303341696</v>
      </c>
      <c r="BC4" t="str">
        <f t="shared" ref="BC4:BC8" si="17">IF(AND(BA4=AU4,BA4,AZ4=AU4), "Yes","No")</f>
        <v>Yes</v>
      </c>
      <c r="BD4" s="7">
        <f t="shared" ref="BD4:BD8" si="18">AVERAGE(BB4,AT4)</f>
        <v>0.72061969522754565</v>
      </c>
      <c r="BE4">
        <f t="shared" ref="BE4:BE6" si="19">((MAX(BD4,BB4)*AX4*100)+(AP4*100)/AY4)</f>
        <v>395.67731234889618</v>
      </c>
      <c r="BF4">
        <f t="shared" ref="BF4:BF7" si="20">ABS(BE4)</f>
        <v>395.67731234889618</v>
      </c>
      <c r="BG4" t="s">
        <v>153</v>
      </c>
      <c r="BH4" t="s">
        <v>158</v>
      </c>
      <c r="BI4" t="s">
        <v>158</v>
      </c>
      <c r="BJ4" t="str">
        <f t="shared" si="1"/>
        <v>No</v>
      </c>
      <c r="BK4" t="str">
        <f t="shared" si="2"/>
        <v>No</v>
      </c>
      <c r="BL4" t="str">
        <f t="shared" si="3"/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189</v>
      </c>
      <c r="B5" t="s">
        <v>161</v>
      </c>
      <c r="C5" s="3">
        <v>1</v>
      </c>
      <c r="D5">
        <v>0.88397664032123102</v>
      </c>
      <c r="E5" s="3">
        <v>1</v>
      </c>
      <c r="F5" s="3">
        <v>0.86</v>
      </c>
      <c r="G5" s="3"/>
      <c r="I5" s="3"/>
      <c r="J5" s="3"/>
      <c r="K5" t="str">
        <f t="shared" si="0"/>
        <v>Consistency</v>
      </c>
      <c r="M5" s="2" t="s">
        <v>161</v>
      </c>
      <c r="N5" s="16">
        <v>11</v>
      </c>
      <c r="O5" s="16"/>
      <c r="P5" s="16">
        <v>11</v>
      </c>
      <c r="R5" s="2" t="s">
        <v>162</v>
      </c>
      <c r="S5" s="3">
        <v>7</v>
      </c>
      <c r="T5" s="3">
        <v>9</v>
      </c>
      <c r="W5" s="2" t="s">
        <v>161</v>
      </c>
      <c r="X5" s="3">
        <v>0.96211547093433003</v>
      </c>
      <c r="Y5" s="3">
        <v>0.84090909090909072</v>
      </c>
      <c r="AA5" s="3"/>
      <c r="AC5">
        <v>1</v>
      </c>
      <c r="AD5">
        <v>0.96211547093433003</v>
      </c>
      <c r="AE5">
        <v>0.84090909090909072</v>
      </c>
      <c r="AJ5" s="2" t="s">
        <v>163</v>
      </c>
      <c r="AK5" s="3">
        <v>11</v>
      </c>
      <c r="AL5" s="3">
        <v>9</v>
      </c>
      <c r="AM5">
        <f t="shared" si="4"/>
        <v>20</v>
      </c>
      <c r="AN5" s="5">
        <f t="shared" si="5"/>
        <v>0.90909090909090917</v>
      </c>
      <c r="AO5" s="5">
        <f t="shared" si="6"/>
        <v>0.77376301812540083</v>
      </c>
      <c r="AP5" s="5">
        <f t="shared" si="7"/>
        <v>0.77376301812540083</v>
      </c>
      <c r="AQ5">
        <v>10</v>
      </c>
      <c r="AR5">
        <v>1</v>
      </c>
      <c r="AS5" s="5">
        <f t="shared" si="8"/>
        <v>0.90909090909090906</v>
      </c>
      <c r="AT5" s="5">
        <f t="shared" si="9"/>
        <v>0.86398161210240643</v>
      </c>
      <c r="AU5" t="str">
        <f t="shared" si="10"/>
        <v>OKC</v>
      </c>
      <c r="AV5" s="6">
        <f t="shared" si="11"/>
        <v>17.27963224204813</v>
      </c>
      <c r="AW5">
        <v>-9</v>
      </c>
      <c r="AX5" s="6">
        <f t="shared" si="12"/>
        <v>8.2796322420481303</v>
      </c>
      <c r="AY5" s="6">
        <f t="shared" si="13"/>
        <v>8.2796322420481303</v>
      </c>
      <c r="AZ5" t="str">
        <f t="shared" si="14"/>
        <v>OKC</v>
      </c>
      <c r="BA5" t="str">
        <f t="shared" si="15"/>
        <v>OKC</v>
      </c>
      <c r="BB5" s="5">
        <f t="shared" si="16"/>
        <v>0.86587072410520649</v>
      </c>
      <c r="BC5" t="str">
        <f t="shared" si="17"/>
        <v>Yes</v>
      </c>
      <c r="BD5" s="7">
        <f t="shared" si="18"/>
        <v>0.86492616810380651</v>
      </c>
      <c r="BE5">
        <f t="shared" si="19"/>
        <v>726.25449553871306</v>
      </c>
      <c r="BF5">
        <f t="shared" si="20"/>
        <v>726.25449553871306</v>
      </c>
      <c r="BG5" t="s">
        <v>150</v>
      </c>
      <c r="BH5" t="s">
        <v>155</v>
      </c>
      <c r="BI5" t="s">
        <v>155</v>
      </c>
      <c r="BJ5" t="str">
        <f t="shared" si="1"/>
        <v>No</v>
      </c>
      <c r="BK5" t="str">
        <f t="shared" si="2"/>
        <v>No</v>
      </c>
      <c r="BL5" t="str">
        <f t="shared" si="3"/>
        <v>No</v>
      </c>
      <c r="BN5" s="2" t="s">
        <v>161</v>
      </c>
      <c r="BO5" s="3">
        <v>1</v>
      </c>
      <c r="BP5" s="3">
        <v>1</v>
      </c>
      <c r="BQ5" s="16">
        <v>0.96910729208934898</v>
      </c>
      <c r="BR5" s="3">
        <v>0.94</v>
      </c>
    </row>
    <row r="6" spans="1:70" x14ac:dyDescent="0.25">
      <c r="A6" t="s">
        <v>190</v>
      </c>
      <c r="B6" t="s">
        <v>161</v>
      </c>
      <c r="C6" s="3">
        <v>1</v>
      </c>
      <c r="D6">
        <v>0.98535626290367195</v>
      </c>
      <c r="E6" s="3">
        <v>1</v>
      </c>
      <c r="F6" s="3">
        <v>0.74</v>
      </c>
      <c r="G6" s="3"/>
      <c r="I6" s="3"/>
      <c r="J6" s="3"/>
      <c r="K6" t="str">
        <f t="shared" si="0"/>
        <v>Consistency</v>
      </c>
      <c r="M6" s="2" t="s">
        <v>162</v>
      </c>
      <c r="N6" s="16">
        <v>10</v>
      </c>
      <c r="O6" s="16">
        <v>1</v>
      </c>
      <c r="P6" s="16">
        <v>11</v>
      </c>
      <c r="R6" s="2" t="s">
        <v>163</v>
      </c>
      <c r="S6" s="3">
        <v>11</v>
      </c>
      <c r="T6" s="3">
        <v>9</v>
      </c>
      <c r="W6" s="4">
        <v>1</v>
      </c>
      <c r="X6" s="3">
        <v>0.96211547093433003</v>
      </c>
      <c r="Y6" s="3">
        <v>0.84090909090909072</v>
      </c>
      <c r="AA6" s="3"/>
      <c r="AC6" t="s">
        <v>162</v>
      </c>
      <c r="AD6">
        <v>0.74309675629443994</v>
      </c>
      <c r="AE6">
        <v>0.5536363636363637</v>
      </c>
      <c r="AF6">
        <f>AVERAGE(AD7,AE7)</f>
        <v>0.59921830321783554</v>
      </c>
      <c r="AG6">
        <f>AVERAGE(AD8,AE8)</f>
        <v>0.70082247590138702</v>
      </c>
      <c r="AH6">
        <f>ABS(AF6-AG6)</f>
        <v>0.10160417268355149</v>
      </c>
      <c r="AJ6" s="2" t="s">
        <v>164</v>
      </c>
      <c r="AK6" s="3">
        <v>-7</v>
      </c>
      <c r="AL6" s="3">
        <v>-9</v>
      </c>
      <c r="AM6">
        <f t="shared" si="4"/>
        <v>-16</v>
      </c>
      <c r="AN6" s="5">
        <f t="shared" si="5"/>
        <v>0.72727272727272729</v>
      </c>
      <c r="AO6" s="5">
        <f t="shared" si="6"/>
        <v>0.67058363023839829</v>
      </c>
      <c r="AP6" s="5">
        <f t="shared" si="7"/>
        <v>1.2118037201291232E-2</v>
      </c>
      <c r="AQ6">
        <v>8</v>
      </c>
      <c r="AR6">
        <v>3</v>
      </c>
      <c r="AS6" s="5">
        <f t="shared" si="8"/>
        <v>0.72727272727272729</v>
      </c>
      <c r="AT6" s="5">
        <f t="shared" si="9"/>
        <v>0.7083763615946177</v>
      </c>
      <c r="AU6" t="str">
        <f t="shared" si="10"/>
        <v>IND</v>
      </c>
      <c r="AV6" s="6">
        <f t="shared" si="11"/>
        <v>11.334021785513883</v>
      </c>
      <c r="AW6">
        <v>-6</v>
      </c>
      <c r="AX6" s="6">
        <f t="shared" si="12"/>
        <v>5.3340217855138832</v>
      </c>
      <c r="AY6" s="6">
        <f t="shared" si="13"/>
        <v>5.3340217855138832</v>
      </c>
      <c r="AZ6" t="str">
        <f t="shared" si="14"/>
        <v>IND</v>
      </c>
      <c r="BA6" t="str">
        <f t="shared" si="15"/>
        <v>IND</v>
      </c>
      <c r="BB6" s="5">
        <f t="shared" si="16"/>
        <v>0.634783249254815</v>
      </c>
      <c r="BC6" t="str">
        <f t="shared" si="17"/>
        <v>Yes</v>
      </c>
      <c r="BD6" s="7">
        <f t="shared" si="18"/>
        <v>0.6715798054247164</v>
      </c>
      <c r="BE6">
        <f t="shared" si="19"/>
        <v>358.44931515620448</v>
      </c>
      <c r="BF6">
        <f t="shared" si="20"/>
        <v>358.44931515620448</v>
      </c>
      <c r="BG6" t="s">
        <v>178</v>
      </c>
      <c r="BH6" t="s">
        <v>174</v>
      </c>
      <c r="BI6" t="s">
        <v>174</v>
      </c>
      <c r="BJ6" t="str">
        <f t="shared" si="1"/>
        <v>No</v>
      </c>
      <c r="BK6" t="str">
        <f t="shared" si="2"/>
        <v>No</v>
      </c>
      <c r="BL6" t="str">
        <f t="shared" si="3"/>
        <v>No</v>
      </c>
      <c r="BN6" s="2" t="s">
        <v>162</v>
      </c>
      <c r="BO6" s="3">
        <v>1</v>
      </c>
      <c r="BP6" s="3">
        <v>1</v>
      </c>
      <c r="BQ6" s="16">
        <v>0.69435470606683403</v>
      </c>
      <c r="BR6" s="3">
        <v>0.63</v>
      </c>
    </row>
    <row r="7" spans="1:70" x14ac:dyDescent="0.25">
      <c r="A7" t="s">
        <v>191</v>
      </c>
      <c r="B7" t="s">
        <v>161</v>
      </c>
      <c r="C7" s="3">
        <v>1</v>
      </c>
      <c r="D7">
        <v>0.98294351725097195</v>
      </c>
      <c r="E7" s="3">
        <v>1</v>
      </c>
      <c r="F7" s="3">
        <v>0.87</v>
      </c>
      <c r="G7" s="3"/>
      <c r="I7" s="3"/>
      <c r="J7" s="3"/>
      <c r="K7" t="str">
        <f t="shared" si="0"/>
        <v>Consistency</v>
      </c>
      <c r="M7" s="2" t="s">
        <v>163</v>
      </c>
      <c r="N7" s="16">
        <v>10</v>
      </c>
      <c r="O7" s="16">
        <v>1</v>
      </c>
      <c r="P7" s="16">
        <v>11</v>
      </c>
      <c r="R7" s="2" t="s">
        <v>164</v>
      </c>
      <c r="S7" s="3">
        <v>-7</v>
      </c>
      <c r="T7" s="3">
        <v>-9</v>
      </c>
      <c r="W7" s="2" t="s">
        <v>162</v>
      </c>
      <c r="X7" s="3">
        <v>0.74106161628148259</v>
      </c>
      <c r="Y7" s="3">
        <v>0.62363636363636366</v>
      </c>
      <c r="AA7" s="3"/>
      <c r="AC7">
        <v>-1</v>
      </c>
      <c r="AD7">
        <v>0.66843660643567104</v>
      </c>
      <c r="AE7">
        <v>0.53</v>
      </c>
      <c r="AJ7" s="2" t="s">
        <v>165</v>
      </c>
      <c r="AK7" s="3">
        <v>-11</v>
      </c>
      <c r="AL7" s="3">
        <v>-11</v>
      </c>
      <c r="AM7">
        <f t="shared" ref="AM7" si="21">AL7+AK7</f>
        <v>-22</v>
      </c>
      <c r="AN7" s="5">
        <f t="shared" si="5"/>
        <v>1</v>
      </c>
      <c r="AO7" s="5">
        <f t="shared" si="6"/>
        <v>0.71472318177728333</v>
      </c>
      <c r="AP7" s="5">
        <f t="shared" si="7"/>
        <v>0.71472318177728333</v>
      </c>
      <c r="AQ7">
        <v>11</v>
      </c>
      <c r="AR7">
        <v>0</v>
      </c>
      <c r="AS7" s="5">
        <f t="shared" ref="AS7" si="22">AQ7/(AR7+AQ7)</f>
        <v>1</v>
      </c>
      <c r="AT7" s="5">
        <f t="shared" si="9"/>
        <v>0.90490772725909441</v>
      </c>
      <c r="AU7" t="str">
        <f t="shared" si="10"/>
        <v>LAL</v>
      </c>
      <c r="AV7" s="6">
        <f t="shared" ref="AV7" si="23">ABS(AM7*AT7)</f>
        <v>19.907969999700079</v>
      </c>
      <c r="AW7">
        <v>-6.5</v>
      </c>
      <c r="AX7" s="6">
        <f t="shared" ref="AX7" si="24">AW7+AV7</f>
        <v>13.407969999700079</v>
      </c>
      <c r="AY7" s="6">
        <f t="shared" ref="AY7" si="25">ABS(AX7)</f>
        <v>13.407969999700079</v>
      </c>
      <c r="AZ7" t="str">
        <f t="shared" si="14"/>
        <v>LAL</v>
      </c>
      <c r="BA7" t="str">
        <f t="shared" si="15"/>
        <v>LAL</v>
      </c>
      <c r="BB7" s="5">
        <f t="shared" si="16"/>
        <v>0.73200712127788203</v>
      </c>
      <c r="BC7" t="str">
        <f t="shared" si="17"/>
        <v>Yes</v>
      </c>
      <c r="BD7" s="7">
        <f t="shared" si="18"/>
        <v>0.81845742426848822</v>
      </c>
      <c r="BE7">
        <f t="shared" ref="BE7" si="26">((MAX(BD7,BB7)*AX7*100)+(AP7*100)/AY7)</f>
        <v>1102.7158436459656</v>
      </c>
      <c r="BF7">
        <f t="shared" si="20"/>
        <v>1102.7158436459656</v>
      </c>
      <c r="BG7" t="s">
        <v>179</v>
      </c>
      <c r="BH7" t="s">
        <v>175</v>
      </c>
      <c r="BI7" t="s">
        <v>175</v>
      </c>
      <c r="BJ7" t="str">
        <f t="shared" si="1"/>
        <v>No</v>
      </c>
      <c r="BK7" t="str">
        <f t="shared" si="2"/>
        <v>No</v>
      </c>
      <c r="BL7" t="str">
        <f t="shared" si="3"/>
        <v>No</v>
      </c>
      <c r="BN7" s="2" t="s">
        <v>163</v>
      </c>
      <c r="BO7" s="3">
        <v>1</v>
      </c>
      <c r="BP7" s="3">
        <v>1</v>
      </c>
      <c r="BQ7" s="16">
        <v>0.87174144821041299</v>
      </c>
      <c r="BR7" s="3">
        <v>0.86</v>
      </c>
    </row>
    <row r="8" spans="1:70" x14ac:dyDescent="0.25">
      <c r="A8" t="s">
        <v>192</v>
      </c>
      <c r="B8" t="s">
        <v>161</v>
      </c>
      <c r="C8" s="3">
        <v>1</v>
      </c>
      <c r="D8">
        <v>0.91769326571629095</v>
      </c>
      <c r="E8" s="3">
        <v>1</v>
      </c>
      <c r="F8" s="3">
        <v>0.84</v>
      </c>
      <c r="G8" s="3"/>
      <c r="I8" s="3"/>
      <c r="J8" s="3"/>
      <c r="K8" t="str">
        <f t="shared" si="0"/>
        <v>Consistency</v>
      </c>
      <c r="M8" s="2" t="s">
        <v>164</v>
      </c>
      <c r="N8" s="16">
        <v>8</v>
      </c>
      <c r="O8" s="16">
        <v>3</v>
      </c>
      <c r="P8" s="16">
        <v>11</v>
      </c>
      <c r="R8" s="2" t="s">
        <v>165</v>
      </c>
      <c r="S8" s="3">
        <v>-11</v>
      </c>
      <c r="T8" s="3">
        <v>-11</v>
      </c>
      <c r="W8" s="4">
        <v>-1</v>
      </c>
      <c r="X8" s="3">
        <v>0.66843660643567104</v>
      </c>
      <c r="Y8" s="3">
        <v>0.53</v>
      </c>
      <c r="AA8" s="3"/>
      <c r="AC8">
        <v>1</v>
      </c>
      <c r="AD8">
        <v>0.75720050735832956</v>
      </c>
      <c r="AE8">
        <v>0.64444444444444438</v>
      </c>
      <c r="AJ8" s="2" t="s">
        <v>166</v>
      </c>
      <c r="AK8" s="3">
        <v>11</v>
      </c>
      <c r="AL8" s="3">
        <v>11</v>
      </c>
      <c r="AM8">
        <f t="shared" ref="AM8" si="27">AL8+AK8</f>
        <v>22</v>
      </c>
      <c r="AN8" s="5">
        <f t="shared" ref="AN8" si="28">ABS(((AK8/11)+(AL8/11))/2)</f>
        <v>1</v>
      </c>
      <c r="AO8" s="5">
        <f t="shared" ref="AO8" si="29">VLOOKUP(AJ8,$AC$3:$AH$47,IF(AM8&gt;0,5,4),FALSE)</f>
        <v>0.83275448377658523</v>
      </c>
      <c r="AP8" s="5">
        <f t="shared" ref="AP8" si="30">VLOOKUP(AJ8,$AC$3:$AH$47,6,FALSE)</f>
        <v>0.83275448377658523</v>
      </c>
      <c r="AQ8">
        <v>11</v>
      </c>
      <c r="AR8">
        <v>0</v>
      </c>
      <c r="AS8" s="5">
        <f t="shared" ref="AS8" si="31">AQ8/(AR8+AQ8)</f>
        <v>1</v>
      </c>
      <c r="AT8" s="5">
        <f t="shared" ref="AT8" si="32">AVERAGE(AN8,AO8,AS8)</f>
        <v>0.94425149459219515</v>
      </c>
      <c r="AU8" t="str">
        <f t="shared" ref="AU8" si="33">IF(AM8&gt;0,MID(AJ8, FIND("@", AJ8) + 1, 3),LEFT(AJ8, 3))</f>
        <v>SAC</v>
      </c>
      <c r="AV8" s="6">
        <f t="shared" ref="AV8" si="34">ABS(AM8*AT8)</f>
        <v>20.773532881028295</v>
      </c>
      <c r="AW8">
        <v>3</v>
      </c>
      <c r="AX8" s="6">
        <f t="shared" ref="AX8" si="35">AW8+AV8</f>
        <v>23.773532881028295</v>
      </c>
      <c r="AY8" s="6">
        <f t="shared" ref="AY8" si="36">ABS(AX8)</f>
        <v>23.773532881028295</v>
      </c>
      <c r="AZ8" t="str">
        <f t="shared" ref="AZ8" si="37">IF(AX8&gt;0,AU8,IF(AU8=MID(AJ8, FIND("@", AJ8) + 1, 3),LEFT(AJ8, 3),MID(AJ8, FIND("@", AJ8) + 1, 3)))</f>
        <v>SAC</v>
      </c>
      <c r="BA8" t="str">
        <f t="shared" ref="BA8" si="38">IFERROR(IF(VLOOKUP(AJ8,$BN$5:$BR$20,2,FALSE)=1,MID(AJ8, FIND("@", AJ8) + 1, 3),LEFT(AJ8, 3)),"None")</f>
        <v>SAC</v>
      </c>
      <c r="BB8" s="5">
        <f t="shared" ref="BB8" si="39">IF(BA8="None",0.5, AVERAGE(VLOOKUP(AJ8,$BN$5:$BR$20,4,FALSE),VLOOKUP(AJ8,$BN$5:$BR$20,5,FALSE)))</f>
        <v>0.868478268492197</v>
      </c>
      <c r="BC8" t="str">
        <f t="shared" si="17"/>
        <v>Yes</v>
      </c>
      <c r="BD8" s="7">
        <f t="shared" si="18"/>
        <v>0.90636488154219608</v>
      </c>
      <c r="BE8">
        <f t="shared" ref="BE8" si="40">((MAX(BD8,BB8)*AX8*100)+(AP8*100)/AY8)</f>
        <v>2158.2523951826379</v>
      </c>
      <c r="BF8">
        <f t="shared" ref="BF8" si="41">ABS(BE8)</f>
        <v>2158.2523951826379</v>
      </c>
      <c r="BG8" t="s">
        <v>176</v>
      </c>
      <c r="BH8" t="s">
        <v>176</v>
      </c>
      <c r="BI8" t="s">
        <v>176</v>
      </c>
      <c r="BJ8" t="str">
        <f t="shared" ref="BJ8" si="42">IF(AND(BI8=BH8,BH8=BG8,BG8=BI8),"Yes","No")</f>
        <v>Yes</v>
      </c>
      <c r="BK8" t="str">
        <f t="shared" ref="BK8" si="43">IF(AND(BJ8="Yes",BH8=AZ8),"Yes","No")</f>
        <v>No</v>
      </c>
      <c r="BL8" t="str">
        <f t="shared" ref="BL8" si="44">IF(AND(BJ8="Yes",BH8=AU8),"Yes","No")</f>
        <v>No</v>
      </c>
      <c r="BN8" s="2" t="s">
        <v>164</v>
      </c>
      <c r="BO8" s="3">
        <v>-1</v>
      </c>
      <c r="BP8" s="3">
        <v>-1</v>
      </c>
      <c r="BQ8" s="16">
        <v>0.68956649850963003</v>
      </c>
      <c r="BR8" s="3">
        <v>0.57999999999999996</v>
      </c>
    </row>
    <row r="9" spans="1:70" x14ac:dyDescent="0.25">
      <c r="A9" t="s">
        <v>193</v>
      </c>
      <c r="B9" t="s">
        <v>161</v>
      </c>
      <c r="C9" s="3">
        <v>1</v>
      </c>
      <c r="D9">
        <v>0.99469875481734504</v>
      </c>
      <c r="E9" s="3">
        <v>1</v>
      </c>
      <c r="F9" s="3">
        <v>0.89</v>
      </c>
      <c r="G9" s="3"/>
      <c r="I9" s="3"/>
      <c r="J9" s="3"/>
      <c r="K9" t="str">
        <f t="shared" si="0"/>
        <v>Consistency</v>
      </c>
      <c r="M9" s="2" t="s">
        <v>165</v>
      </c>
      <c r="N9" s="16">
        <v>11</v>
      </c>
      <c r="O9" s="16"/>
      <c r="P9" s="16">
        <v>11</v>
      </c>
      <c r="R9" s="2" t="s">
        <v>166</v>
      </c>
      <c r="S9" s="3">
        <v>11</v>
      </c>
      <c r="T9" s="3">
        <v>11</v>
      </c>
      <c r="W9" s="4">
        <v>1</v>
      </c>
      <c r="X9" s="3">
        <v>0.75720050735832956</v>
      </c>
      <c r="Y9" s="3">
        <v>0.64444444444444438</v>
      </c>
      <c r="AA9" s="3"/>
      <c r="AC9" t="s">
        <v>163</v>
      </c>
      <c r="AD9">
        <v>0.77365570995508282</v>
      </c>
      <c r="AE9">
        <v>0.66636363636363627</v>
      </c>
      <c r="AF9">
        <f>AVERAGE(AD10,AE10)</f>
        <v>0</v>
      </c>
      <c r="AG9">
        <f>AVERAGE(AD11,AE11)</f>
        <v>0.77376301812540083</v>
      </c>
      <c r="AH9">
        <f>ABS(AF9-AG9)</f>
        <v>0.77376301812540083</v>
      </c>
      <c r="AJ9" s="2" t="s">
        <v>167</v>
      </c>
      <c r="AK9" s="3">
        <v>11</v>
      </c>
      <c r="AL9" s="3">
        <v>11</v>
      </c>
      <c r="AM9">
        <f t="shared" ref="AM9:AM10" si="45">AL9+AK9</f>
        <v>22</v>
      </c>
      <c r="AN9" s="5">
        <f t="shared" ref="AN9:AN10" si="46">ABS(((AK9/11)+(AL9/11))/2)</f>
        <v>1</v>
      </c>
      <c r="AO9" s="5">
        <f t="shared" ref="AO9:AO10" si="47">VLOOKUP(AJ9,$AC$3:$AH$47,IF(AM9&gt;0,5,4),FALSE)</f>
        <v>0.67506151328738262</v>
      </c>
      <c r="AP9" s="5">
        <f t="shared" ref="AP9:AP10" si="48">VLOOKUP(AJ9,$AC$3:$AH$47,6,FALSE)</f>
        <v>0.67506151328738262</v>
      </c>
      <c r="AQ9">
        <v>11</v>
      </c>
      <c r="AR9">
        <v>0</v>
      </c>
      <c r="AS9" s="5">
        <f t="shared" ref="AS9:AS10" si="49">AQ9/(AR9+AQ9)</f>
        <v>1</v>
      </c>
      <c r="AT9" s="5">
        <f t="shared" ref="AT9:AT10" si="50">AVERAGE(AN9,AO9,AS9)</f>
        <v>0.89168717109579421</v>
      </c>
      <c r="AU9" t="str">
        <f t="shared" ref="AU9:AU10" si="51">IF(AM9&gt;0,MID(AJ9, FIND("@", AJ9) + 1, 3),LEFT(AJ9, 3))</f>
        <v>HOU</v>
      </c>
      <c r="AV9" s="6">
        <f t="shared" ref="AV9:AV10" si="52">ABS(AM9*AT9)</f>
        <v>19.617117764107473</v>
      </c>
      <c r="AW9">
        <v>-4.5</v>
      </c>
      <c r="AX9" s="6">
        <f t="shared" ref="AX9:AX10" si="53">AW9+AV9</f>
        <v>15.117117764107473</v>
      </c>
      <c r="AY9" s="6">
        <f t="shared" ref="AY9:AY10" si="54">ABS(AX9)</f>
        <v>15.117117764107473</v>
      </c>
      <c r="AZ9" t="str">
        <f t="shared" ref="AZ9:AZ10" si="55">IF(AX9&gt;0,AU9,IF(AU9=MID(AJ9, FIND("@", AJ9) + 1, 3),LEFT(AJ9, 3),MID(AJ9, FIND("@", AJ9) + 1, 3)))</f>
        <v>HOU</v>
      </c>
      <c r="BA9" t="str">
        <f t="shared" ref="BA9:BA10" si="56">IFERROR(IF(VLOOKUP(AJ9,$BN$5:$BR$20,2,FALSE)=1,MID(AJ9, FIND("@", AJ9) + 1, 3),LEFT(AJ9, 3)),"None")</f>
        <v>HOU</v>
      </c>
      <c r="BB9" s="5">
        <f t="shared" ref="BB9:BB10" si="57">IF(BA9="None",0.5, AVERAGE(VLOOKUP(AJ9,$BN$5:$BR$20,4,FALSE),VLOOKUP(AJ9,$BN$5:$BR$20,5,FALSE)))</f>
        <v>0.65854376639985401</v>
      </c>
      <c r="BC9" t="str">
        <f t="shared" ref="BC9:BC10" si="58">IF(AND(BA9=AU9,BA9,AZ9=AU9), "Yes","No")</f>
        <v>Yes</v>
      </c>
      <c r="BD9" s="7">
        <f t="shared" ref="BD9:BD10" si="59">AVERAGE(BB9,AT9)</f>
        <v>0.77511546874782411</v>
      </c>
      <c r="BE9">
        <f t="shared" ref="BE9:BE10" si="60">((MAX(BD9,BB9)*AX9*100)+(AP9*100)/AY9)</f>
        <v>1176.2167259725372</v>
      </c>
      <c r="BF9">
        <f t="shared" ref="BF9:BF10" si="61">ABS(BE9)</f>
        <v>1176.2167259725372</v>
      </c>
      <c r="BG9" t="s">
        <v>180</v>
      </c>
      <c r="BH9" t="s">
        <v>180</v>
      </c>
      <c r="BI9" t="s">
        <v>180</v>
      </c>
      <c r="BJ9" t="str">
        <f t="shared" ref="BJ9:BJ10" si="62">IF(AND(BI9=BH9,BH9=BG9,BG9=BI9),"Yes","No")</f>
        <v>Yes</v>
      </c>
      <c r="BK9" t="str">
        <f t="shared" ref="BK9:BK10" si="63">IF(AND(BJ9="Yes",BH9=AZ9),"Yes","No")</f>
        <v>Yes</v>
      </c>
      <c r="BL9" t="str">
        <f t="shared" ref="BL9:BL10" si="64">IF(AND(BJ9="Yes",BH9=AU9),"Yes","No")</f>
        <v>Yes</v>
      </c>
      <c r="BN9" s="2" t="s">
        <v>165</v>
      </c>
      <c r="BO9" s="3">
        <v>-1</v>
      </c>
      <c r="BP9" s="3">
        <v>-1</v>
      </c>
      <c r="BQ9" s="16">
        <v>0.86401424255576398</v>
      </c>
      <c r="BR9" s="3">
        <v>0.6</v>
      </c>
    </row>
    <row r="10" spans="1:70" x14ac:dyDescent="0.25">
      <c r="A10" t="s">
        <v>194</v>
      </c>
      <c r="B10" t="s">
        <v>161</v>
      </c>
      <c r="C10" s="3">
        <v>1</v>
      </c>
      <c r="D10">
        <v>0.95672097029432701</v>
      </c>
      <c r="E10" s="3">
        <v>1</v>
      </c>
      <c r="F10" s="3">
        <v>0.83</v>
      </c>
      <c r="G10" s="3"/>
      <c r="I10" s="3"/>
      <c r="J10" s="3"/>
      <c r="K10" t="str">
        <f t="shared" si="0"/>
        <v>Consistency</v>
      </c>
      <c r="M10" s="2" t="s">
        <v>166</v>
      </c>
      <c r="N10" s="16">
        <v>11</v>
      </c>
      <c r="O10" s="16"/>
      <c r="P10" s="16">
        <v>11</v>
      </c>
      <c r="R10" s="2" t="s">
        <v>167</v>
      </c>
      <c r="S10" s="3">
        <v>11</v>
      </c>
      <c r="T10" s="3">
        <v>11</v>
      </c>
      <c r="W10" s="2" t="s">
        <v>163</v>
      </c>
      <c r="X10" s="3">
        <v>0.87570785443261978</v>
      </c>
      <c r="Y10" s="3">
        <v>0.67181818181818187</v>
      </c>
      <c r="AA10" s="3"/>
      <c r="AC10">
        <v>-1</v>
      </c>
      <c r="AD10">
        <v>0</v>
      </c>
      <c r="AE10">
        <v>0</v>
      </c>
      <c r="AJ10" s="2" t="s">
        <v>168</v>
      </c>
      <c r="AK10" s="3">
        <v>11</v>
      </c>
      <c r="AL10" s="3">
        <v>11</v>
      </c>
      <c r="AM10">
        <f t="shared" si="45"/>
        <v>22</v>
      </c>
      <c r="AN10" s="5">
        <f t="shared" si="46"/>
        <v>1</v>
      </c>
      <c r="AO10" s="5">
        <f t="shared" si="47"/>
        <v>0.72644862320558534</v>
      </c>
      <c r="AP10" s="5">
        <f t="shared" si="48"/>
        <v>0.72644862320558534</v>
      </c>
      <c r="AQ10">
        <v>11</v>
      </c>
      <c r="AR10">
        <v>0</v>
      </c>
      <c r="AS10" s="5">
        <f t="shared" si="49"/>
        <v>1</v>
      </c>
      <c r="AT10" s="5">
        <f t="shared" si="50"/>
        <v>0.90881620773519511</v>
      </c>
      <c r="AU10" t="str">
        <f t="shared" si="51"/>
        <v>ATL</v>
      </c>
      <c r="AV10" s="6">
        <f t="shared" si="52"/>
        <v>19.993956570174291</v>
      </c>
      <c r="AW10">
        <v>-11.5</v>
      </c>
      <c r="AX10" s="6">
        <f t="shared" si="53"/>
        <v>8.4939565701742907</v>
      </c>
      <c r="AY10" s="6">
        <f t="shared" si="54"/>
        <v>8.4939565701742907</v>
      </c>
      <c r="AZ10" t="str">
        <f t="shared" si="55"/>
        <v>ATL</v>
      </c>
      <c r="BA10" t="str">
        <f t="shared" si="56"/>
        <v>ATL</v>
      </c>
      <c r="BB10" s="5">
        <f t="shared" si="57"/>
        <v>0.77231842139164408</v>
      </c>
      <c r="BC10" t="str">
        <f t="shared" si="58"/>
        <v>Yes</v>
      </c>
      <c r="BD10" s="7">
        <f t="shared" si="59"/>
        <v>0.8405673145634196</v>
      </c>
      <c r="BE10">
        <f t="shared" si="60"/>
        <v>722.52676159352529</v>
      </c>
      <c r="BF10">
        <f t="shared" si="61"/>
        <v>722.52676159352529</v>
      </c>
      <c r="BG10" t="s">
        <v>154</v>
      </c>
      <c r="BH10" t="s">
        <v>181</v>
      </c>
      <c r="BI10" t="s">
        <v>181</v>
      </c>
      <c r="BJ10" t="str">
        <f t="shared" si="62"/>
        <v>No</v>
      </c>
      <c r="BK10" t="str">
        <f t="shared" si="63"/>
        <v>No</v>
      </c>
      <c r="BL10" t="str">
        <f t="shared" si="64"/>
        <v>No</v>
      </c>
      <c r="BN10" s="2" t="s">
        <v>166</v>
      </c>
      <c r="BO10" s="3">
        <v>1</v>
      </c>
      <c r="BP10" s="3">
        <v>1</v>
      </c>
      <c r="BQ10" s="16">
        <v>0.90695653698439405</v>
      </c>
      <c r="BR10" s="3">
        <v>0.83</v>
      </c>
    </row>
    <row r="11" spans="1:70" x14ac:dyDescent="0.25">
      <c r="A11" t="s">
        <v>195</v>
      </c>
      <c r="B11" t="s">
        <v>161</v>
      </c>
      <c r="C11" s="3">
        <v>1</v>
      </c>
      <c r="D11">
        <v>0.95479290349354295</v>
      </c>
      <c r="E11" s="3">
        <v>1</v>
      </c>
      <c r="F11" s="3">
        <v>0.82</v>
      </c>
      <c r="G11" s="3"/>
      <c r="I11" s="3"/>
      <c r="J11" s="3"/>
      <c r="K11" t="str">
        <f t="shared" si="0"/>
        <v>Consistency</v>
      </c>
      <c r="M11" s="2" t="s">
        <v>167</v>
      </c>
      <c r="N11" s="16">
        <v>11</v>
      </c>
      <c r="O11" s="16"/>
      <c r="P11" s="16">
        <v>11</v>
      </c>
      <c r="R11" s="2" t="s">
        <v>168</v>
      </c>
      <c r="S11" s="3">
        <v>11</v>
      </c>
      <c r="T11" s="3">
        <v>11</v>
      </c>
      <c r="W11" s="4">
        <v>1</v>
      </c>
      <c r="X11" s="3">
        <v>0.87570785443261978</v>
      </c>
      <c r="Y11" s="3">
        <v>0.67181818181818187</v>
      </c>
      <c r="AA11" s="3"/>
      <c r="AC11">
        <v>1</v>
      </c>
      <c r="AD11">
        <v>0.87570785443261978</v>
      </c>
      <c r="AE11">
        <v>0.67181818181818187</v>
      </c>
      <c r="AJ11" s="2" t="s">
        <v>169</v>
      </c>
      <c r="AK11" s="3">
        <v>-1</v>
      </c>
      <c r="AL11" s="3">
        <v>-1</v>
      </c>
      <c r="AM11">
        <f t="shared" ref="AM11:AM14" si="65">AL11+AK11</f>
        <v>-2</v>
      </c>
      <c r="AN11" s="5">
        <f t="shared" ref="AN11:AN14" si="66">ABS(((AK11/11)+(AL11/11))/2)</f>
        <v>9.0909090909090912E-2</v>
      </c>
      <c r="AO11" s="5">
        <f t="shared" ref="AO11:AO14" si="67">VLOOKUP(AJ11,$AC$3:$AH$47,IF(AM11&gt;0,5,4),FALSE)</f>
        <v>0.56852859318457494</v>
      </c>
      <c r="AP11" s="5">
        <f t="shared" ref="AP11:AP14" si="68">VLOOKUP(AJ11,$AC$3:$AH$47,6,FALSE)</f>
        <v>5.2932436108828362E-2</v>
      </c>
      <c r="AQ11">
        <v>7</v>
      </c>
      <c r="AR11">
        <v>4</v>
      </c>
      <c r="AS11" s="5">
        <f t="shared" ref="AS11:AS14" si="69">AQ11/(AR11+AQ11)</f>
        <v>0.63636363636363635</v>
      </c>
      <c r="AT11" s="5">
        <f t="shared" ref="AT11:AT14" si="70">AVERAGE(AN11,AO11,AS11)</f>
        <v>0.43193377348576739</v>
      </c>
      <c r="AU11" t="str">
        <f t="shared" ref="AU11:AU14" si="71">IF(AM11&gt;0,MID(AJ11, FIND("@", AJ11) + 1, 3),LEFT(AJ11, 3))</f>
        <v>PHO</v>
      </c>
      <c r="AV11" s="6">
        <f t="shared" ref="AV11:AV14" si="72">ABS(AM11*AT11)</f>
        <v>0.86386754697153478</v>
      </c>
      <c r="AW11">
        <v>4</v>
      </c>
      <c r="AX11" s="6">
        <f t="shared" ref="AX11:AX14" si="73">AW11+AV11</f>
        <v>4.8638675469715347</v>
      </c>
      <c r="AY11" s="6">
        <f t="shared" ref="AY11:AY14" si="74">ABS(AX11)</f>
        <v>4.8638675469715347</v>
      </c>
      <c r="AZ11" t="str">
        <f t="shared" ref="AZ11:AZ14" si="75">IF(AX11&gt;0,AU11,IF(AU11=MID(AJ11, FIND("@", AJ11) + 1, 3),LEFT(AJ11, 3),MID(AJ11, FIND("@", AJ11) + 1, 3)))</f>
        <v>PHO</v>
      </c>
      <c r="BA11" t="str">
        <f t="shared" ref="BA11:BA14" si="76">IFERROR(IF(VLOOKUP(AJ11,$BN$5:$BR$20,2,FALSE)=1,MID(AJ11, FIND("@", AJ11) + 1, 3),LEFT(AJ11, 3)),"None")</f>
        <v>None</v>
      </c>
      <c r="BB11" s="5">
        <f t="shared" ref="BB11:BB14" si="77">IF(BA11="None",0.5, AVERAGE(VLOOKUP(AJ11,$BN$5:$BR$20,4,FALSE),VLOOKUP(AJ11,$BN$5:$BR$20,5,FALSE)))</f>
        <v>0.5</v>
      </c>
      <c r="BC11" t="str">
        <f t="shared" ref="BC11:BC14" si="78">IF(AND(BA11=AU11,BA11,AZ11=AU11), "Yes","No")</f>
        <v>No</v>
      </c>
      <c r="BD11" s="7">
        <f t="shared" ref="BD11:BD14" si="79">AVERAGE(BB11,AT11)</f>
        <v>0.46596688674288367</v>
      </c>
      <c r="BE11">
        <f t="shared" ref="BE11:BE14" si="80">((MAX(BD11,BB11)*AX11*100)+(AP11*100)/AY11)</f>
        <v>244.28165608145028</v>
      </c>
      <c r="BF11">
        <f t="shared" ref="BF11:BF14" si="81">ABS(BE11)</f>
        <v>244.28165608145028</v>
      </c>
      <c r="BG11" t="s">
        <v>152</v>
      </c>
      <c r="BH11" t="s">
        <v>152</v>
      </c>
      <c r="BI11" t="s">
        <v>152</v>
      </c>
      <c r="BJ11" t="str">
        <f t="shared" ref="BJ11:BJ14" si="82">IF(AND(BI11=BH11,BH11=BG11,BG11=BI11),"Yes","No")</f>
        <v>Yes</v>
      </c>
      <c r="BK11" t="str">
        <f t="shared" ref="BK11:BK14" si="83">IF(AND(BJ11="Yes",BH11=AZ11),"Yes","No")</f>
        <v>No</v>
      </c>
      <c r="BL11" t="str">
        <f t="shared" ref="BL11:BL14" si="84">IF(AND(BJ11="Yes",BH11=AU11),"Yes","No")</f>
        <v>No</v>
      </c>
      <c r="BN11" s="2" t="s">
        <v>167</v>
      </c>
      <c r="BO11" s="3">
        <v>1</v>
      </c>
      <c r="BP11" s="3">
        <v>1</v>
      </c>
      <c r="BQ11" s="16">
        <v>0.68708753279970802</v>
      </c>
      <c r="BR11" s="3">
        <v>0.63</v>
      </c>
    </row>
    <row r="12" spans="1:70" x14ac:dyDescent="0.25">
      <c r="A12" t="s">
        <v>196</v>
      </c>
      <c r="B12" t="s">
        <v>161</v>
      </c>
      <c r="C12" s="3">
        <v>1</v>
      </c>
      <c r="D12">
        <v>0.96910729208934898</v>
      </c>
      <c r="E12" s="3">
        <v>1</v>
      </c>
      <c r="F12" s="3">
        <v>0.94</v>
      </c>
      <c r="G12" s="3"/>
      <c r="I12" s="3"/>
      <c r="J12" s="3"/>
      <c r="K12" t="str">
        <f t="shared" si="0"/>
        <v>Consistency</v>
      </c>
      <c r="M12" s="2" t="s">
        <v>168</v>
      </c>
      <c r="N12" s="16">
        <v>11</v>
      </c>
      <c r="O12" s="16"/>
      <c r="P12" s="16">
        <v>11</v>
      </c>
      <c r="R12" s="2" t="s">
        <v>169</v>
      </c>
      <c r="S12" s="3">
        <v>-1</v>
      </c>
      <c r="T12" s="3">
        <v>-1</v>
      </c>
      <c r="W12" s="2" t="s">
        <v>164</v>
      </c>
      <c r="X12" s="3">
        <v>0.76312433785814515</v>
      </c>
      <c r="Y12" s="3">
        <v>0.57363636363636372</v>
      </c>
      <c r="AA12" s="3"/>
      <c r="AC12" t="s">
        <v>164</v>
      </c>
      <c r="AD12">
        <v>0.72332655426572223</v>
      </c>
      <c r="AE12">
        <v>0.59181818181818191</v>
      </c>
      <c r="AF12">
        <f>AVERAGE(AD13,AE13)</f>
        <v>0.67058363023839829</v>
      </c>
      <c r="AG12">
        <f>AVERAGE(AD14,AE14)</f>
        <v>0.65846559303710706</v>
      </c>
      <c r="AH12">
        <f>ABS(AF12-AG12)</f>
        <v>1.2118037201291232E-2</v>
      </c>
      <c r="AJ12" s="2" t="s">
        <v>170</v>
      </c>
      <c r="AK12">
        <v>11</v>
      </c>
      <c r="AL12" s="3">
        <v>11</v>
      </c>
      <c r="AM12">
        <f t="shared" si="65"/>
        <v>22</v>
      </c>
      <c r="AN12" s="5">
        <f t="shared" si="66"/>
        <v>1</v>
      </c>
      <c r="AO12" s="5">
        <f t="shared" si="67"/>
        <v>0.73688957993130022</v>
      </c>
      <c r="AP12" s="5">
        <f t="shared" si="68"/>
        <v>0.73688957993130022</v>
      </c>
      <c r="AQ12">
        <v>11</v>
      </c>
      <c r="AR12">
        <v>0</v>
      </c>
      <c r="AS12" s="5">
        <f t="shared" si="69"/>
        <v>1</v>
      </c>
      <c r="AT12" s="5">
        <f t="shared" si="70"/>
        <v>0.9122965266437667</v>
      </c>
      <c r="AU12" t="str">
        <f t="shared" si="71"/>
        <v>GSW</v>
      </c>
      <c r="AV12" s="6">
        <f t="shared" si="72"/>
        <v>20.070523586162867</v>
      </c>
      <c r="AW12">
        <v>-11.5</v>
      </c>
      <c r="AX12" s="6">
        <f t="shared" si="73"/>
        <v>8.5705235861628672</v>
      </c>
      <c r="AY12" s="6">
        <f t="shared" si="74"/>
        <v>8.5705235861628672</v>
      </c>
      <c r="AZ12" t="str">
        <f t="shared" si="75"/>
        <v>GSW</v>
      </c>
      <c r="BA12" t="str">
        <f t="shared" si="76"/>
        <v>GSW</v>
      </c>
      <c r="BB12" s="5">
        <f t="shared" si="77"/>
        <v>0.7876673385146975</v>
      </c>
      <c r="BC12" t="str">
        <f t="shared" si="78"/>
        <v>Yes</v>
      </c>
      <c r="BD12" s="7">
        <f t="shared" si="79"/>
        <v>0.84998193257923216</v>
      </c>
      <c r="BE12">
        <f t="shared" si="80"/>
        <v>737.07697298320443</v>
      </c>
      <c r="BF12">
        <f t="shared" si="81"/>
        <v>737.07697298320443</v>
      </c>
      <c r="BG12" t="s">
        <v>151</v>
      </c>
      <c r="BH12" t="s">
        <v>151</v>
      </c>
      <c r="BI12" t="s">
        <v>151</v>
      </c>
      <c r="BJ12" t="str">
        <f t="shared" si="82"/>
        <v>Yes</v>
      </c>
      <c r="BK12" t="str">
        <f t="shared" si="83"/>
        <v>No</v>
      </c>
      <c r="BL12" t="str">
        <f t="shared" si="84"/>
        <v>No</v>
      </c>
      <c r="BN12" s="2" t="s">
        <v>168</v>
      </c>
      <c r="BO12" s="3">
        <v>1</v>
      </c>
      <c r="BP12" s="3">
        <v>1</v>
      </c>
      <c r="BQ12" s="16">
        <v>0.76463684278328803</v>
      </c>
      <c r="BR12" s="3">
        <v>0.78</v>
      </c>
    </row>
    <row r="13" spans="1:70" x14ac:dyDescent="0.25">
      <c r="A13" t="s">
        <v>186</v>
      </c>
      <c r="B13" t="s">
        <v>162</v>
      </c>
      <c r="C13" s="3">
        <v>1</v>
      </c>
      <c r="D13">
        <v>0.95587634430620105</v>
      </c>
      <c r="E13" s="3">
        <v>1</v>
      </c>
      <c r="F13" s="3">
        <v>0.54</v>
      </c>
      <c r="G13" s="3"/>
      <c r="I13" s="3"/>
      <c r="J13" s="3"/>
      <c r="K13" t="str">
        <f t="shared" si="0"/>
        <v>Consistency</v>
      </c>
      <c r="M13" s="2" t="s">
        <v>169</v>
      </c>
      <c r="N13" s="16">
        <v>7</v>
      </c>
      <c r="O13" s="16">
        <v>4</v>
      </c>
      <c r="P13" s="16">
        <v>11</v>
      </c>
      <c r="R13" s="2" t="s">
        <v>170</v>
      </c>
      <c r="S13" s="3">
        <v>11</v>
      </c>
      <c r="T13" s="3">
        <v>11</v>
      </c>
      <c r="W13" s="4">
        <v>-1</v>
      </c>
      <c r="X13" s="3">
        <v>0.77783392714346311</v>
      </c>
      <c r="Y13" s="3">
        <v>0.56333333333333335</v>
      </c>
      <c r="AA13" s="3"/>
      <c r="AC13">
        <v>-1</v>
      </c>
      <c r="AD13">
        <v>0.77783392714346311</v>
      </c>
      <c r="AE13">
        <v>0.56333333333333335</v>
      </c>
      <c r="AJ13" s="2" t="s">
        <v>171</v>
      </c>
      <c r="AK13">
        <v>11</v>
      </c>
      <c r="AL13">
        <v>11</v>
      </c>
      <c r="AM13">
        <f t="shared" si="65"/>
        <v>22</v>
      </c>
      <c r="AN13" s="5">
        <f t="shared" si="66"/>
        <v>1</v>
      </c>
      <c r="AO13" s="5">
        <f t="shared" si="67"/>
        <v>0.82912111199621519</v>
      </c>
      <c r="AP13" s="5">
        <f t="shared" si="68"/>
        <v>0.82912111199621519</v>
      </c>
      <c r="AQ13">
        <v>11</v>
      </c>
      <c r="AR13">
        <v>0</v>
      </c>
      <c r="AS13" s="5">
        <f t="shared" si="69"/>
        <v>1</v>
      </c>
      <c r="AT13" s="5">
        <f t="shared" si="70"/>
        <v>0.94304037066540503</v>
      </c>
      <c r="AU13" t="str">
        <f t="shared" si="71"/>
        <v>BOS</v>
      </c>
      <c r="AV13" s="6">
        <f t="shared" si="72"/>
        <v>20.74688815463891</v>
      </c>
      <c r="AW13">
        <v>-17</v>
      </c>
      <c r="AX13" s="6">
        <f t="shared" si="73"/>
        <v>3.7468881546389099</v>
      </c>
      <c r="AY13" s="6">
        <f t="shared" si="74"/>
        <v>3.7468881546389099</v>
      </c>
      <c r="AZ13" t="str">
        <f t="shared" si="75"/>
        <v>BOS</v>
      </c>
      <c r="BA13" t="str">
        <f t="shared" si="76"/>
        <v>BOS</v>
      </c>
      <c r="BB13" s="5">
        <f t="shared" si="77"/>
        <v>0.87091969781074496</v>
      </c>
      <c r="BC13" t="str">
        <f t="shared" si="78"/>
        <v>Yes</v>
      </c>
      <c r="BD13" s="7">
        <f t="shared" si="79"/>
        <v>0.90698003423807494</v>
      </c>
      <c r="BE13">
        <f t="shared" si="80"/>
        <v>361.96353358992104</v>
      </c>
      <c r="BF13">
        <f t="shared" si="81"/>
        <v>361.96353358992104</v>
      </c>
      <c r="BG13" t="s">
        <v>159</v>
      </c>
      <c r="BH13" t="s">
        <v>159</v>
      </c>
      <c r="BI13" t="s">
        <v>159</v>
      </c>
      <c r="BJ13" t="str">
        <f t="shared" si="82"/>
        <v>Yes</v>
      </c>
      <c r="BK13" t="str">
        <f t="shared" si="83"/>
        <v>No</v>
      </c>
      <c r="BL13" t="str">
        <f t="shared" si="84"/>
        <v>No</v>
      </c>
      <c r="BN13" s="2" t="s">
        <v>170</v>
      </c>
      <c r="BO13" s="3">
        <v>1</v>
      </c>
      <c r="BP13" s="3">
        <v>1</v>
      </c>
      <c r="BQ13" s="16">
        <v>0.86533467702939504</v>
      </c>
      <c r="BR13" s="3">
        <v>0.71</v>
      </c>
    </row>
    <row r="14" spans="1:70" x14ac:dyDescent="0.25">
      <c r="A14" t="s">
        <v>187</v>
      </c>
      <c r="B14" t="s">
        <v>162</v>
      </c>
      <c r="C14" s="3">
        <v>1</v>
      </c>
      <c r="D14">
        <v>0.76249469787184299</v>
      </c>
      <c r="E14" s="3">
        <v>1</v>
      </c>
      <c r="F14" s="3">
        <v>0.63</v>
      </c>
      <c r="G14" s="3"/>
      <c r="I14" s="3"/>
      <c r="J14" s="3"/>
      <c r="K14" t="str">
        <f t="shared" si="0"/>
        <v>Consistency</v>
      </c>
      <c r="M14" s="2" t="s">
        <v>170</v>
      </c>
      <c r="N14" s="16">
        <v>11</v>
      </c>
      <c r="O14" s="16"/>
      <c r="P14" s="16">
        <v>11</v>
      </c>
      <c r="R14" s="2" t="s">
        <v>171</v>
      </c>
      <c r="S14" s="3">
        <v>11</v>
      </c>
      <c r="T14" s="3">
        <v>11</v>
      </c>
      <c r="W14" s="4">
        <v>1</v>
      </c>
      <c r="X14" s="3">
        <v>0.696931186074214</v>
      </c>
      <c r="Y14" s="3">
        <v>0.62</v>
      </c>
      <c r="AA14" s="3"/>
      <c r="AC14">
        <v>1</v>
      </c>
      <c r="AD14">
        <v>0.696931186074214</v>
      </c>
      <c r="AE14">
        <v>0.62</v>
      </c>
      <c r="AJ14" t="s">
        <v>172</v>
      </c>
      <c r="AK14">
        <v>7</v>
      </c>
      <c r="AL14">
        <v>5</v>
      </c>
      <c r="AM14">
        <f t="shared" si="65"/>
        <v>12</v>
      </c>
      <c r="AN14" s="5">
        <f t="shared" si="66"/>
        <v>0.54545454545454541</v>
      </c>
      <c r="AO14" s="5">
        <f t="shared" si="67"/>
        <v>0.59248375194947556</v>
      </c>
      <c r="AP14" s="5">
        <f t="shared" si="68"/>
        <v>4.1720895088365739E-2</v>
      </c>
      <c r="AQ14">
        <v>8</v>
      </c>
      <c r="AR14">
        <v>3</v>
      </c>
      <c r="AS14" s="5">
        <f t="shared" si="69"/>
        <v>0.72727272727272729</v>
      </c>
      <c r="AT14" s="5">
        <f t="shared" si="70"/>
        <v>0.62173700822558275</v>
      </c>
      <c r="AU14" t="str">
        <f t="shared" si="71"/>
        <v>TOR</v>
      </c>
      <c r="AV14" s="6">
        <f t="shared" si="72"/>
        <v>7.4608440987069926</v>
      </c>
      <c r="AW14">
        <v>-6.5</v>
      </c>
      <c r="AX14" s="6">
        <f t="shared" si="73"/>
        <v>0.96084409870699261</v>
      </c>
      <c r="AY14" s="6">
        <f t="shared" si="74"/>
        <v>0.96084409870699261</v>
      </c>
      <c r="AZ14" t="str">
        <f t="shared" si="75"/>
        <v>TOR</v>
      </c>
      <c r="BA14" t="str">
        <f t="shared" si="76"/>
        <v>None</v>
      </c>
      <c r="BB14" s="5">
        <f t="shared" si="77"/>
        <v>0.5</v>
      </c>
      <c r="BC14" t="str">
        <f t="shared" si="78"/>
        <v>No</v>
      </c>
      <c r="BD14" s="7">
        <f t="shared" si="79"/>
        <v>0.56086850411279143</v>
      </c>
      <c r="BE14">
        <f t="shared" si="80"/>
        <v>58.23282792076796</v>
      </c>
      <c r="BF14">
        <f t="shared" si="81"/>
        <v>58.23282792076796</v>
      </c>
      <c r="BG14" t="s">
        <v>182</v>
      </c>
      <c r="BH14" t="s">
        <v>182</v>
      </c>
      <c r="BI14" t="s">
        <v>182</v>
      </c>
      <c r="BJ14" t="str">
        <f t="shared" si="82"/>
        <v>Yes</v>
      </c>
      <c r="BK14" t="str">
        <f t="shared" si="83"/>
        <v>Yes</v>
      </c>
      <c r="BL14" t="str">
        <f t="shared" si="84"/>
        <v>Yes</v>
      </c>
      <c r="BN14" s="2" t="s">
        <v>171</v>
      </c>
      <c r="BO14" s="3">
        <v>1</v>
      </c>
      <c r="BP14" s="3">
        <v>1</v>
      </c>
      <c r="BQ14" s="16">
        <v>0.94183939562148999</v>
      </c>
      <c r="BR14" s="3">
        <v>0.8</v>
      </c>
    </row>
    <row r="15" spans="1:70" x14ac:dyDescent="0.25">
      <c r="A15" t="s">
        <v>188</v>
      </c>
      <c r="B15" t="s">
        <v>162</v>
      </c>
      <c r="C15" s="3">
        <v>1</v>
      </c>
      <c r="D15">
        <v>0.90681946580095196</v>
      </c>
      <c r="E15" s="3">
        <v>1</v>
      </c>
      <c r="F15" s="3">
        <v>0.69</v>
      </c>
      <c r="G15" s="3"/>
      <c r="I15" s="3"/>
      <c r="J15" s="3"/>
      <c r="K15" t="str">
        <f t="shared" si="0"/>
        <v>Consistency</v>
      </c>
      <c r="M15" s="2" t="s">
        <v>171</v>
      </c>
      <c r="N15" s="16">
        <v>11</v>
      </c>
      <c r="O15" s="16"/>
      <c r="P15" s="16">
        <v>11</v>
      </c>
      <c r="R15" s="2" t="s">
        <v>172</v>
      </c>
      <c r="S15" s="3">
        <v>7</v>
      </c>
      <c r="T15" s="3">
        <v>5</v>
      </c>
      <c r="W15" s="2" t="s">
        <v>165</v>
      </c>
      <c r="X15" s="3">
        <v>0.79399181810002117</v>
      </c>
      <c r="Y15" s="3">
        <v>0.63545454545454549</v>
      </c>
      <c r="AA15" s="3"/>
      <c r="AC15" t="s">
        <v>165</v>
      </c>
      <c r="AD15">
        <v>0.63162371607320733</v>
      </c>
      <c r="AE15">
        <v>0.6</v>
      </c>
      <c r="AF15">
        <f>AVERAGE(AD16,AE16)</f>
        <v>0.71472318177728333</v>
      </c>
      <c r="AG15">
        <f>AVERAGE(AD17,AE17)</f>
        <v>0</v>
      </c>
      <c r="AH15">
        <f>ABS(AF15-AG15)</f>
        <v>0.71472318177728333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  <c r="BN15" s="2" t="s">
        <v>30</v>
      </c>
      <c r="BO15" s="3">
        <v>6</v>
      </c>
      <c r="BP15" s="3">
        <v>6</v>
      </c>
      <c r="BQ15" s="16">
        <v>8.2546391726502648</v>
      </c>
      <c r="BR15" s="3">
        <v>7.3599999999999994</v>
      </c>
    </row>
    <row r="16" spans="1:70" x14ac:dyDescent="0.25">
      <c r="A16" t="s">
        <v>189</v>
      </c>
      <c r="B16" t="s">
        <v>162</v>
      </c>
      <c r="C16" s="3">
        <v>1</v>
      </c>
      <c r="D16">
        <v>0.80054012418640197</v>
      </c>
      <c r="E16" s="3">
        <v>1</v>
      </c>
      <c r="F16" s="3">
        <v>0.68</v>
      </c>
      <c r="G16" s="3"/>
      <c r="I16" s="3"/>
      <c r="J16" s="3"/>
      <c r="K16" t="str">
        <f t="shared" si="0"/>
        <v>Consistency</v>
      </c>
      <c r="M16" s="2" t="s">
        <v>172</v>
      </c>
      <c r="N16" s="16">
        <v>8</v>
      </c>
      <c r="O16" s="16">
        <v>3</v>
      </c>
      <c r="P16" s="16">
        <v>11</v>
      </c>
      <c r="R16" s="2" t="s">
        <v>30</v>
      </c>
      <c r="S16" s="3">
        <v>72</v>
      </c>
      <c r="T16" s="3">
        <v>68</v>
      </c>
      <c r="W16" s="4">
        <v>-1</v>
      </c>
      <c r="X16" s="3">
        <v>0.79399181810002117</v>
      </c>
      <c r="Y16" s="3">
        <v>0.63545454545454549</v>
      </c>
      <c r="AA16" s="3"/>
      <c r="AC16">
        <v>-1</v>
      </c>
      <c r="AD16">
        <v>0.79399181810002117</v>
      </c>
      <c r="AE16">
        <v>0.63545454545454549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190</v>
      </c>
      <c r="B17" t="s">
        <v>162</v>
      </c>
      <c r="C17" s="3">
        <v>1</v>
      </c>
      <c r="D17">
        <v>0.66418496659049298</v>
      </c>
      <c r="E17" s="3">
        <v>1</v>
      </c>
      <c r="F17" s="3">
        <v>0.69</v>
      </c>
      <c r="G17" s="3"/>
      <c r="I17" s="3"/>
      <c r="J17" s="3"/>
      <c r="K17" t="str">
        <f t="shared" si="0"/>
        <v>Consistency</v>
      </c>
      <c r="M17" s="2" t="s">
        <v>30</v>
      </c>
      <c r="N17" s="16">
        <v>153</v>
      </c>
      <c r="O17" s="16">
        <v>12</v>
      </c>
      <c r="P17" s="16">
        <v>165</v>
      </c>
      <c r="W17" s="2" t="s">
        <v>166</v>
      </c>
      <c r="X17" s="3">
        <v>0.89459987664407958</v>
      </c>
      <c r="Y17" s="3">
        <v>0.77090909090909077</v>
      </c>
      <c r="AA17" s="3"/>
      <c r="AC17">
        <v>1</v>
      </c>
      <c r="AD17">
        <v>0</v>
      </c>
      <c r="AE17">
        <v>0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191</v>
      </c>
      <c r="B18" t="s">
        <v>162</v>
      </c>
      <c r="C18" s="3">
        <v>1</v>
      </c>
      <c r="D18">
        <v>0.57416470267178799</v>
      </c>
      <c r="E18" s="3">
        <v>1</v>
      </c>
      <c r="F18" s="3">
        <v>0.59</v>
      </c>
      <c r="G18" s="3"/>
      <c r="I18" s="3"/>
      <c r="J18" s="3"/>
      <c r="K18" t="str">
        <f t="shared" si="0"/>
        <v>Consistency</v>
      </c>
      <c r="W18" s="4">
        <v>1</v>
      </c>
      <c r="X18" s="3">
        <v>0.89459987664407958</v>
      </c>
      <c r="Y18" s="3">
        <v>0.77090909090909077</v>
      </c>
      <c r="AA18" s="3"/>
      <c r="AC18" t="s">
        <v>166</v>
      </c>
      <c r="AD18">
        <v>0.65060721832376001</v>
      </c>
      <c r="AE18">
        <v>0.57000000000000006</v>
      </c>
      <c r="AF18">
        <f>AVERAGE(AD19,AE19)</f>
        <v>0</v>
      </c>
      <c r="AG18">
        <f>AVERAGE(AD20,AE20)</f>
        <v>0.83275448377658523</v>
      </c>
      <c r="AH18">
        <f>ABS(AF18-AG18)</f>
        <v>0.83275448377658523</v>
      </c>
    </row>
    <row r="19" spans="1:56" x14ac:dyDescent="0.25">
      <c r="A19" t="s">
        <v>192</v>
      </c>
      <c r="B19" t="s">
        <v>162</v>
      </c>
      <c r="C19" s="3">
        <v>-1</v>
      </c>
      <c r="D19">
        <v>0.57688408058706597</v>
      </c>
      <c r="E19" s="3">
        <v>1</v>
      </c>
      <c r="F19" s="3">
        <v>0.54</v>
      </c>
      <c r="G19" s="3"/>
      <c r="I19" s="3"/>
      <c r="J19" s="3"/>
      <c r="K19" t="str">
        <f t="shared" si="0"/>
        <v>No</v>
      </c>
      <c r="W19" s="2" t="s">
        <v>167</v>
      </c>
      <c r="X19" s="3">
        <v>0.71103211748385631</v>
      </c>
      <c r="Y19" s="3">
        <v>0.63909090909090893</v>
      </c>
      <c r="AA19" s="3"/>
      <c r="AC19">
        <v>-1</v>
      </c>
      <c r="AD19">
        <v>0</v>
      </c>
      <c r="AE19">
        <v>0</v>
      </c>
    </row>
    <row r="20" spans="1:56" x14ac:dyDescent="0.25">
      <c r="A20" t="s">
        <v>193</v>
      </c>
      <c r="B20" t="s">
        <v>162</v>
      </c>
      <c r="C20" s="3">
        <v>1</v>
      </c>
      <c r="D20">
        <v>0.65665723766796702</v>
      </c>
      <c r="E20" s="3">
        <v>1</v>
      </c>
      <c r="F20" s="3">
        <v>0.65</v>
      </c>
      <c r="G20" s="3"/>
      <c r="I20" s="3"/>
      <c r="J20" s="3"/>
      <c r="K20" t="str">
        <f t="shared" si="0"/>
        <v>Consistency</v>
      </c>
      <c r="W20" s="4">
        <v>1</v>
      </c>
      <c r="X20" s="3">
        <v>0.71103211748385631</v>
      </c>
      <c r="Y20" s="3">
        <v>0.63909090909090893</v>
      </c>
      <c r="AA20" s="3"/>
      <c r="AC20">
        <v>1</v>
      </c>
      <c r="AD20">
        <v>0.89459987664407958</v>
      </c>
      <c r="AE20">
        <v>0.77090909090909077</v>
      </c>
    </row>
    <row r="21" spans="1:56" x14ac:dyDescent="0.25">
      <c r="A21" t="s">
        <v>194</v>
      </c>
      <c r="B21" t="s">
        <v>162</v>
      </c>
      <c r="C21" s="3">
        <v>-1</v>
      </c>
      <c r="D21">
        <v>0.759989132284276</v>
      </c>
      <c r="E21" s="3">
        <v>-1</v>
      </c>
      <c r="F21" s="3">
        <v>0.52</v>
      </c>
      <c r="G21" s="3"/>
      <c r="I21" s="3"/>
      <c r="J21" s="3"/>
      <c r="K21" t="str">
        <f t="shared" si="0"/>
        <v>Consistency</v>
      </c>
      <c r="W21" s="2" t="s">
        <v>168</v>
      </c>
      <c r="X21" s="3">
        <v>0.77471542822935247</v>
      </c>
      <c r="Y21" s="3">
        <v>0.67818181818181822</v>
      </c>
      <c r="AA21" s="3"/>
      <c r="AC21" t="s">
        <v>167</v>
      </c>
      <c r="AD21">
        <v>0.72335069064566748</v>
      </c>
      <c r="AE21">
        <v>0.67272727272727262</v>
      </c>
      <c r="AF21">
        <f>AVERAGE(AD22,AE22)</f>
        <v>0</v>
      </c>
      <c r="AG21">
        <f>AVERAGE(AD23,AE23)</f>
        <v>0.67506151328738262</v>
      </c>
      <c r="AH21">
        <f>ABS(AF21-AG21)</f>
        <v>0.67506151328738262</v>
      </c>
    </row>
    <row r="22" spans="1:56" x14ac:dyDescent="0.25">
      <c r="A22" t="s">
        <v>195</v>
      </c>
      <c r="B22" t="s">
        <v>162</v>
      </c>
      <c r="C22" s="3">
        <v>1</v>
      </c>
      <c r="D22">
        <v>0.79971232106248602</v>
      </c>
      <c r="E22" s="3">
        <v>1</v>
      </c>
      <c r="F22" s="3">
        <v>0.7</v>
      </c>
      <c r="G22" s="3"/>
      <c r="I22" s="3"/>
      <c r="J22" s="3"/>
      <c r="K22" t="str">
        <f t="shared" si="0"/>
        <v>Consistency</v>
      </c>
      <c r="W22" s="4">
        <v>1</v>
      </c>
      <c r="X22" s="3">
        <v>0.77471542822935247</v>
      </c>
      <c r="Y22" s="3">
        <v>0.67818181818181822</v>
      </c>
      <c r="AA22" s="3"/>
      <c r="AC22">
        <v>-1</v>
      </c>
      <c r="AD22">
        <v>0</v>
      </c>
      <c r="AE22">
        <v>0</v>
      </c>
    </row>
    <row r="23" spans="1:56" x14ac:dyDescent="0.25">
      <c r="A23" t="s">
        <v>196</v>
      </c>
      <c r="B23" t="s">
        <v>162</v>
      </c>
      <c r="C23" s="3">
        <v>1</v>
      </c>
      <c r="D23">
        <v>0.69435470606683403</v>
      </c>
      <c r="E23" s="3">
        <v>1</v>
      </c>
      <c r="F23" s="3">
        <v>0.63</v>
      </c>
      <c r="G23" s="3"/>
      <c r="I23" s="3"/>
      <c r="J23" s="3"/>
      <c r="K23" t="str">
        <f t="shared" si="0"/>
        <v>Consistency</v>
      </c>
      <c r="W23" s="2" t="s">
        <v>169</v>
      </c>
      <c r="X23" s="3">
        <v>0.63245031010444841</v>
      </c>
      <c r="Y23" s="3">
        <v>0.55272727272727273</v>
      </c>
      <c r="AA23" s="3"/>
      <c r="AC23">
        <v>1</v>
      </c>
      <c r="AD23">
        <v>0.71103211748385631</v>
      </c>
      <c r="AE23">
        <v>0.63909090909090893</v>
      </c>
    </row>
    <row r="24" spans="1:56" x14ac:dyDescent="0.25">
      <c r="A24" t="s">
        <v>186</v>
      </c>
      <c r="B24" t="s">
        <v>163</v>
      </c>
      <c r="C24" s="3">
        <v>1</v>
      </c>
      <c r="D24">
        <v>0.93137507331668401</v>
      </c>
      <c r="E24" s="3">
        <v>-1</v>
      </c>
      <c r="F24" s="3">
        <v>0.56000000000000005</v>
      </c>
      <c r="G24" s="3"/>
      <c r="I24" s="3"/>
      <c r="J24" s="3"/>
      <c r="K24" t="str">
        <f t="shared" si="0"/>
        <v>No</v>
      </c>
      <c r="W24" s="4">
        <v>-1</v>
      </c>
      <c r="X24" s="3">
        <v>0.59039051970248335</v>
      </c>
      <c r="Y24" s="3">
        <v>0.54666666666666663</v>
      </c>
      <c r="AA24" s="3"/>
      <c r="AC24" t="s">
        <v>168</v>
      </c>
      <c r="AD24">
        <v>0.68378262190264794</v>
      </c>
      <c r="AE24">
        <v>0.60545454545454547</v>
      </c>
      <c r="AF24">
        <f>AVERAGE(AD25,AE25)</f>
        <v>0</v>
      </c>
      <c r="AG24">
        <f>AVERAGE(AD26,AE26)</f>
        <v>0.72644862320558534</v>
      </c>
      <c r="AH24">
        <f>ABS(AF24-AG24)</f>
        <v>0.72644862320558534</v>
      </c>
    </row>
    <row r="25" spans="1:56" x14ac:dyDescent="0.25">
      <c r="A25" t="s">
        <v>187</v>
      </c>
      <c r="B25" t="s">
        <v>163</v>
      </c>
      <c r="C25" s="3">
        <v>1</v>
      </c>
      <c r="D25">
        <v>0.86002103609259295</v>
      </c>
      <c r="E25" s="3">
        <v>1</v>
      </c>
      <c r="F25" s="3">
        <v>0.57999999999999996</v>
      </c>
      <c r="G25" s="3"/>
      <c r="I25" s="3"/>
      <c r="J25" s="3"/>
      <c r="K25" t="str">
        <f t="shared" si="0"/>
        <v>Consistency</v>
      </c>
      <c r="W25" s="4">
        <v>1</v>
      </c>
      <c r="X25" s="3">
        <v>0.68292205858680644</v>
      </c>
      <c r="Y25" s="3">
        <v>0.56000000000000005</v>
      </c>
      <c r="AA25" s="3"/>
      <c r="AC25">
        <v>-1</v>
      </c>
      <c r="AD25">
        <v>0</v>
      </c>
      <c r="AE25">
        <v>0</v>
      </c>
    </row>
    <row r="26" spans="1:56" x14ac:dyDescent="0.25">
      <c r="A26" t="s">
        <v>188</v>
      </c>
      <c r="B26" t="s">
        <v>163</v>
      </c>
      <c r="C26" s="3">
        <v>1</v>
      </c>
      <c r="D26">
        <v>0.85253999372798595</v>
      </c>
      <c r="E26" s="3">
        <v>1</v>
      </c>
      <c r="F26" s="3">
        <v>0.52</v>
      </c>
      <c r="G26" s="3"/>
      <c r="I26" s="3"/>
      <c r="J26" s="3"/>
      <c r="K26" t="str">
        <f t="shared" si="0"/>
        <v>Consistency</v>
      </c>
      <c r="W26" s="2" t="s">
        <v>170</v>
      </c>
      <c r="X26" s="3">
        <v>0.79287006895350942</v>
      </c>
      <c r="Y26" s="3">
        <v>0.68090909090909091</v>
      </c>
      <c r="AA26" s="3"/>
      <c r="AC26">
        <v>1</v>
      </c>
      <c r="AD26">
        <v>0.77471542822935247</v>
      </c>
      <c r="AE26">
        <v>0.67818181818181822</v>
      </c>
    </row>
    <row r="27" spans="1:56" x14ac:dyDescent="0.25">
      <c r="A27" t="s">
        <v>189</v>
      </c>
      <c r="B27" t="s">
        <v>163</v>
      </c>
      <c r="C27" s="3">
        <v>1</v>
      </c>
      <c r="D27">
        <v>0.91594078535581402</v>
      </c>
      <c r="E27" s="3">
        <v>1</v>
      </c>
      <c r="F27" s="3">
        <v>0.78</v>
      </c>
      <c r="G27" s="3"/>
      <c r="I27" s="3"/>
      <c r="J27" s="3"/>
      <c r="K27" t="str">
        <f t="shared" si="0"/>
        <v>Consistency</v>
      </c>
      <c r="W27" s="4">
        <v>1</v>
      </c>
      <c r="X27" s="3">
        <v>0.79287006895350942</v>
      </c>
      <c r="Y27" s="3">
        <v>0.68090909090909091</v>
      </c>
      <c r="AA27" s="3"/>
      <c r="AC27" t="s">
        <v>169</v>
      </c>
      <c r="AD27">
        <v>0.73543725557306627</v>
      </c>
      <c r="AE27">
        <v>0.60272727272727267</v>
      </c>
      <c r="AF27">
        <f>AVERAGE(AD28,AE28)</f>
        <v>0.56852859318457494</v>
      </c>
      <c r="AG27">
        <f>AVERAGE(AD29,AE29)</f>
        <v>0.6214610292934033</v>
      </c>
      <c r="AH27">
        <f>ABS(AF27-AG27)</f>
        <v>5.2932436108828362E-2</v>
      </c>
    </row>
    <row r="28" spans="1:56" x14ac:dyDescent="0.25">
      <c r="A28" t="s">
        <v>190</v>
      </c>
      <c r="B28" t="s">
        <v>163</v>
      </c>
      <c r="C28" s="3">
        <v>1</v>
      </c>
      <c r="D28">
        <v>0.88106711913928404</v>
      </c>
      <c r="E28" s="3">
        <v>1</v>
      </c>
      <c r="F28" s="3">
        <v>0.6</v>
      </c>
      <c r="G28" s="3"/>
      <c r="I28" s="3"/>
      <c r="J28" s="3"/>
      <c r="K28" t="str">
        <f t="shared" si="0"/>
        <v>Consistency</v>
      </c>
      <c r="W28" s="2" t="s">
        <v>171</v>
      </c>
      <c r="X28" s="3">
        <v>0.93460586035606685</v>
      </c>
      <c r="Y28" s="3">
        <v>0.72363636363636363</v>
      </c>
      <c r="AA28" s="3"/>
      <c r="AC28">
        <v>-1</v>
      </c>
      <c r="AD28">
        <v>0.59039051970248335</v>
      </c>
      <c r="AE28">
        <v>0.54666666666666663</v>
      </c>
    </row>
    <row r="29" spans="1:56" x14ac:dyDescent="0.25">
      <c r="A29" t="s">
        <v>191</v>
      </c>
      <c r="B29" t="s">
        <v>163</v>
      </c>
      <c r="C29" s="3">
        <v>1</v>
      </c>
      <c r="D29">
        <v>0.92876368555525102</v>
      </c>
      <c r="E29" s="3">
        <v>1</v>
      </c>
      <c r="F29" s="3">
        <v>0.57999999999999996</v>
      </c>
      <c r="G29" s="3"/>
      <c r="I29" s="3"/>
      <c r="J29" s="3"/>
      <c r="K29" t="str">
        <f t="shared" si="0"/>
        <v>Consistency</v>
      </c>
      <c r="W29" s="4">
        <v>1</v>
      </c>
      <c r="X29" s="3">
        <v>0.93460586035606685</v>
      </c>
      <c r="Y29" s="3">
        <v>0.72363636363636363</v>
      </c>
      <c r="AA29" s="3"/>
      <c r="AC29">
        <v>1</v>
      </c>
      <c r="AD29">
        <v>0.68292205858680644</v>
      </c>
      <c r="AE29">
        <v>0.56000000000000005</v>
      </c>
    </row>
    <row r="30" spans="1:56" x14ac:dyDescent="0.25">
      <c r="A30" t="s">
        <v>192</v>
      </c>
      <c r="B30" t="s">
        <v>163</v>
      </c>
      <c r="C30" s="3">
        <v>1</v>
      </c>
      <c r="D30">
        <v>0.54169300161430201</v>
      </c>
      <c r="E30" s="3">
        <v>1</v>
      </c>
      <c r="F30" s="3">
        <v>0.56999999999999995</v>
      </c>
      <c r="G30" s="3"/>
      <c r="H30" s="3"/>
      <c r="I30" s="3"/>
      <c r="J30" s="3"/>
      <c r="K30" t="str">
        <f t="shared" si="0"/>
        <v>Consistency</v>
      </c>
      <c r="W30" s="2" t="s">
        <v>172</v>
      </c>
      <c r="X30" s="3">
        <v>0.60741146574926586</v>
      </c>
      <c r="Y30" s="3">
        <v>0.59272727272727277</v>
      </c>
      <c r="AA30" s="3"/>
      <c r="AC30" t="s">
        <v>170</v>
      </c>
      <c r="AD30">
        <v>0.74337829983317438</v>
      </c>
      <c r="AE30">
        <v>0.6809090909090908</v>
      </c>
      <c r="AF30">
        <f>AVERAGE(AD31,AE31)</f>
        <v>0</v>
      </c>
      <c r="AG30">
        <f>AVERAGE(AD32,AE32)</f>
        <v>0.73688957993130022</v>
      </c>
      <c r="AH30">
        <f>ABS(AF30-AG30)</f>
        <v>0.73688957993130022</v>
      </c>
    </row>
    <row r="31" spans="1:56" x14ac:dyDescent="0.25">
      <c r="A31" t="s">
        <v>193</v>
      </c>
      <c r="B31" t="s">
        <v>163</v>
      </c>
      <c r="C31" s="3">
        <v>1</v>
      </c>
      <c r="D31">
        <v>0.93883156050889005</v>
      </c>
      <c r="E31" s="3">
        <v>1</v>
      </c>
      <c r="F31" s="3">
        <v>0.66</v>
      </c>
      <c r="G31" s="3"/>
      <c r="I31" s="3"/>
      <c r="J31" s="3"/>
      <c r="K31" t="str">
        <f t="shared" si="0"/>
        <v>Consistency</v>
      </c>
      <c r="W31" s="4">
        <v>-1</v>
      </c>
      <c r="X31" s="3">
        <v>0.57340929407568253</v>
      </c>
      <c r="Y31" s="3">
        <v>0.69500000000000006</v>
      </c>
      <c r="AA31" s="3"/>
      <c r="AC31">
        <v>-1</v>
      </c>
      <c r="AD31">
        <v>0</v>
      </c>
      <c r="AE31">
        <v>0</v>
      </c>
    </row>
    <row r="32" spans="1:56" x14ac:dyDescent="0.25">
      <c r="A32" t="s">
        <v>194</v>
      </c>
      <c r="B32" t="s">
        <v>163</v>
      </c>
      <c r="C32" s="3">
        <v>1</v>
      </c>
      <c r="D32">
        <v>0.96334184106371801</v>
      </c>
      <c r="E32" s="3">
        <v>1</v>
      </c>
      <c r="F32" s="3">
        <v>0.79</v>
      </c>
      <c r="G32" s="3"/>
      <c r="I32" s="3"/>
      <c r="J32" s="3"/>
      <c r="K32" t="str">
        <f t="shared" si="0"/>
        <v>Consistency</v>
      </c>
      <c r="W32" s="4">
        <v>1</v>
      </c>
      <c r="X32" s="3">
        <v>0.61496750389895116</v>
      </c>
      <c r="Y32" s="3">
        <v>0.56999999999999995</v>
      </c>
      <c r="AA32" s="3"/>
      <c r="AC32">
        <v>1</v>
      </c>
      <c r="AD32">
        <v>0.79287006895350942</v>
      </c>
      <c r="AE32">
        <v>0.68090909090909091</v>
      </c>
    </row>
    <row r="33" spans="1:34" x14ac:dyDescent="0.25">
      <c r="A33" t="s">
        <v>195</v>
      </c>
      <c r="B33" t="s">
        <v>163</v>
      </c>
      <c r="C33" s="3">
        <v>1</v>
      </c>
      <c r="D33">
        <v>0.94747085417388299</v>
      </c>
      <c r="E33" s="3">
        <v>1</v>
      </c>
      <c r="F33" s="3">
        <v>0.89</v>
      </c>
      <c r="G33" s="3"/>
      <c r="I33" s="3"/>
      <c r="J33" s="3"/>
      <c r="K33" t="str">
        <f t="shared" si="0"/>
        <v>Consistency</v>
      </c>
      <c r="W33" s="2" t="s">
        <v>30</v>
      </c>
      <c r="X33" s="3">
        <v>0.79030718542726497</v>
      </c>
      <c r="Y33" s="3">
        <v>0.6653030303030304</v>
      </c>
      <c r="AA33" s="3"/>
      <c r="AC33" t="s">
        <v>171</v>
      </c>
      <c r="AD33">
        <v>0.78746075778799873</v>
      </c>
      <c r="AE33">
        <v>0.7245454545454546</v>
      </c>
      <c r="AF33">
        <f>AVERAGE(AD34,AE34)</f>
        <v>0</v>
      </c>
      <c r="AG33">
        <f>AVERAGE(AD35,AE35)</f>
        <v>0.82912111199621519</v>
      </c>
      <c r="AH33">
        <f>ABS(AF33-AG33)</f>
        <v>0.82912111199621519</v>
      </c>
    </row>
    <row r="34" spans="1:34" x14ac:dyDescent="0.25">
      <c r="A34" t="s">
        <v>196</v>
      </c>
      <c r="B34" t="s">
        <v>163</v>
      </c>
      <c r="C34" s="3">
        <v>1</v>
      </c>
      <c r="D34">
        <v>0.87174144821041299</v>
      </c>
      <c r="E34" s="3">
        <v>1</v>
      </c>
      <c r="F34" s="3">
        <v>0.86</v>
      </c>
      <c r="G34" s="3"/>
      <c r="I34" s="3"/>
      <c r="J34" s="3"/>
      <c r="K34" t="str">
        <f t="shared" si="0"/>
        <v>Consistency</v>
      </c>
      <c r="AA34" s="3"/>
      <c r="AC34">
        <v>-1</v>
      </c>
      <c r="AD34">
        <v>0</v>
      </c>
      <c r="AE34">
        <v>0</v>
      </c>
    </row>
    <row r="35" spans="1:34" x14ac:dyDescent="0.25">
      <c r="A35" t="s">
        <v>186</v>
      </c>
      <c r="B35" t="s">
        <v>164</v>
      </c>
      <c r="C35">
        <v>1</v>
      </c>
      <c r="D35">
        <v>0.77058601126272597</v>
      </c>
      <c r="E35">
        <v>-1</v>
      </c>
      <c r="F35">
        <v>0.54</v>
      </c>
      <c r="K35" t="str">
        <f t="shared" si="0"/>
        <v>No</v>
      </c>
      <c r="AA35" s="3"/>
      <c r="AC35">
        <v>1</v>
      </c>
      <c r="AD35">
        <v>0.93460586035606685</v>
      </c>
      <c r="AE35">
        <v>0.72363636363636363</v>
      </c>
    </row>
    <row r="36" spans="1:34" x14ac:dyDescent="0.25">
      <c r="A36" t="s">
        <v>187</v>
      </c>
      <c r="B36" t="s">
        <v>164</v>
      </c>
      <c r="C36">
        <v>-1</v>
      </c>
      <c r="D36">
        <v>0.66164376424897697</v>
      </c>
      <c r="E36">
        <v>1</v>
      </c>
      <c r="F36">
        <v>0.55000000000000004</v>
      </c>
      <c r="K36" t="str">
        <f t="shared" si="0"/>
        <v>No</v>
      </c>
      <c r="AC36" t="s">
        <v>172</v>
      </c>
      <c r="AD36">
        <v>0.72240635460373204</v>
      </c>
      <c r="AE36">
        <v>0.60909090909090902</v>
      </c>
      <c r="AF36">
        <f>AVERAGE(AD37,AE37)</f>
        <v>0.6342046470378413</v>
      </c>
      <c r="AG36">
        <f>AVERAGE(AD38,AE38)</f>
        <v>0.59248375194947556</v>
      </c>
      <c r="AH36">
        <f>ABS(AF36-AG36)</f>
        <v>4.1720895088365739E-2</v>
      </c>
    </row>
    <row r="37" spans="1:34" x14ac:dyDescent="0.25">
      <c r="A37" t="s">
        <v>188</v>
      </c>
      <c r="B37" t="s">
        <v>164</v>
      </c>
      <c r="C37">
        <v>-1</v>
      </c>
      <c r="D37">
        <v>0.81418148322372097</v>
      </c>
      <c r="E37">
        <v>-1</v>
      </c>
      <c r="F37">
        <v>0.6</v>
      </c>
      <c r="K37" t="str">
        <f t="shared" si="0"/>
        <v>Consistency</v>
      </c>
      <c r="AC37">
        <v>-1</v>
      </c>
      <c r="AD37">
        <v>0.57340929407568253</v>
      </c>
      <c r="AE37">
        <v>0.69500000000000006</v>
      </c>
    </row>
    <row r="38" spans="1:34" x14ac:dyDescent="0.25">
      <c r="A38" t="s">
        <v>189</v>
      </c>
      <c r="B38" t="s">
        <v>164</v>
      </c>
      <c r="C38">
        <v>-1</v>
      </c>
      <c r="D38">
        <v>0.70018419668204002</v>
      </c>
      <c r="E38">
        <v>-1</v>
      </c>
      <c r="F38">
        <v>0.5</v>
      </c>
      <c r="K38" t="str">
        <f t="shared" si="0"/>
        <v>Consistency</v>
      </c>
      <c r="AC38">
        <v>1</v>
      </c>
      <c r="AD38">
        <v>0.61496750389895116</v>
      </c>
      <c r="AE38">
        <v>0.56999999999999995</v>
      </c>
    </row>
    <row r="39" spans="1:34" x14ac:dyDescent="0.25">
      <c r="A39" t="s">
        <v>190</v>
      </c>
      <c r="B39" t="s">
        <v>164</v>
      </c>
      <c r="C39">
        <v>-1</v>
      </c>
      <c r="D39">
        <v>0.88488668363112699</v>
      </c>
      <c r="E39">
        <v>-1</v>
      </c>
      <c r="F39">
        <v>0.67</v>
      </c>
      <c r="K39" t="str">
        <f t="shared" si="0"/>
        <v>Consistency</v>
      </c>
    </row>
    <row r="40" spans="1:34" x14ac:dyDescent="0.25">
      <c r="A40" t="s">
        <v>191</v>
      </c>
      <c r="B40" t="s">
        <v>164</v>
      </c>
      <c r="C40">
        <v>-1</v>
      </c>
      <c r="D40">
        <v>0.85807956438470701</v>
      </c>
      <c r="E40">
        <v>-1</v>
      </c>
      <c r="F40">
        <v>0.56999999999999995</v>
      </c>
      <c r="K40" t="str">
        <f t="shared" si="0"/>
        <v>Consistency</v>
      </c>
    </row>
    <row r="41" spans="1:34" x14ac:dyDescent="0.25">
      <c r="A41" t="s">
        <v>192</v>
      </c>
      <c r="B41" t="s">
        <v>164</v>
      </c>
      <c r="C41">
        <v>1</v>
      </c>
      <c r="D41">
        <v>0.62327636088570204</v>
      </c>
      <c r="E41">
        <v>-1</v>
      </c>
      <c r="F41">
        <v>0.7</v>
      </c>
      <c r="K41" t="str">
        <f t="shared" si="0"/>
        <v>No</v>
      </c>
    </row>
    <row r="42" spans="1:34" x14ac:dyDescent="0.25">
      <c r="A42" t="s">
        <v>193</v>
      </c>
      <c r="B42" t="s">
        <v>164</v>
      </c>
      <c r="C42">
        <v>-1</v>
      </c>
      <c r="D42">
        <v>0.84927669296266295</v>
      </c>
      <c r="E42">
        <v>-1</v>
      </c>
      <c r="F42">
        <v>0.56000000000000005</v>
      </c>
      <c r="K42" t="str">
        <f t="shared" si="0"/>
        <v>Consistency</v>
      </c>
    </row>
    <row r="43" spans="1:34" x14ac:dyDescent="0.25">
      <c r="A43" t="s">
        <v>194</v>
      </c>
      <c r="B43" t="s">
        <v>164</v>
      </c>
      <c r="C43">
        <v>-1</v>
      </c>
      <c r="D43">
        <v>0.80825054610291303</v>
      </c>
      <c r="E43">
        <v>-1</v>
      </c>
      <c r="F43">
        <v>0.54</v>
      </c>
      <c r="K43" t="str">
        <f t="shared" si="0"/>
        <v>Consistency</v>
      </c>
    </row>
    <row r="44" spans="1:34" x14ac:dyDescent="0.25">
      <c r="A44" t="s">
        <v>195</v>
      </c>
      <c r="B44" t="s">
        <v>164</v>
      </c>
      <c r="C44">
        <v>-1</v>
      </c>
      <c r="D44">
        <v>0.73443591454539003</v>
      </c>
      <c r="E44">
        <v>-1</v>
      </c>
      <c r="F44">
        <v>0.5</v>
      </c>
      <c r="K44" t="str">
        <f t="shared" si="0"/>
        <v>Consistency</v>
      </c>
    </row>
    <row r="45" spans="1:34" x14ac:dyDescent="0.25">
      <c r="A45" t="s">
        <v>196</v>
      </c>
      <c r="B45" t="s">
        <v>164</v>
      </c>
      <c r="C45">
        <v>-1</v>
      </c>
      <c r="D45">
        <v>0.68956649850963003</v>
      </c>
      <c r="E45">
        <v>-1</v>
      </c>
      <c r="F45">
        <v>0.57999999999999996</v>
      </c>
      <c r="K45" t="str">
        <f t="shared" si="0"/>
        <v>Consistency</v>
      </c>
    </row>
    <row r="46" spans="1:34" x14ac:dyDescent="0.25">
      <c r="A46" t="s">
        <v>186</v>
      </c>
      <c r="B46" t="s">
        <v>165</v>
      </c>
      <c r="C46" s="3">
        <v>-1</v>
      </c>
      <c r="D46">
        <v>0.78107376065586798</v>
      </c>
      <c r="E46" s="3">
        <v>-1</v>
      </c>
      <c r="F46" s="3">
        <v>0.6</v>
      </c>
      <c r="G46" s="3"/>
      <c r="I46" s="3"/>
      <c r="J46" s="3"/>
      <c r="K46" t="str">
        <f t="shared" si="0"/>
        <v>Consistency</v>
      </c>
    </row>
    <row r="47" spans="1:34" x14ac:dyDescent="0.25">
      <c r="A47" t="s">
        <v>187</v>
      </c>
      <c r="B47" t="s">
        <v>165</v>
      </c>
      <c r="C47" s="3">
        <v>-1</v>
      </c>
      <c r="D47">
        <v>0.863684059171411</v>
      </c>
      <c r="E47" s="3">
        <v>-1</v>
      </c>
      <c r="F47" s="3">
        <v>0.67</v>
      </c>
      <c r="G47" s="3"/>
      <c r="I47" s="3"/>
      <c r="J47" s="3"/>
      <c r="K47" t="str">
        <f t="shared" si="0"/>
        <v>Consistency</v>
      </c>
    </row>
    <row r="48" spans="1:34" x14ac:dyDescent="0.25">
      <c r="A48" t="s">
        <v>188</v>
      </c>
      <c r="B48" t="s">
        <v>165</v>
      </c>
      <c r="C48" s="3">
        <v>-1</v>
      </c>
      <c r="D48">
        <v>0.70311962290945595</v>
      </c>
      <c r="E48" s="3">
        <v>-1</v>
      </c>
      <c r="F48" s="3">
        <v>0.75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189</v>
      </c>
      <c r="B49" t="s">
        <v>165</v>
      </c>
      <c r="C49" s="3">
        <v>-1</v>
      </c>
      <c r="D49">
        <v>0.65453561567741803</v>
      </c>
      <c r="E49" s="3">
        <v>-1</v>
      </c>
      <c r="F49" s="3">
        <v>0.55000000000000004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190</v>
      </c>
      <c r="B50" t="s">
        <v>165</v>
      </c>
      <c r="C50" s="3">
        <v>-1</v>
      </c>
      <c r="D50">
        <v>0.94094372345854305</v>
      </c>
      <c r="E50" s="3">
        <v>-1</v>
      </c>
      <c r="F50" s="3">
        <v>0.64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191</v>
      </c>
      <c r="B51" t="s">
        <v>165</v>
      </c>
      <c r="C51" s="3">
        <v>-1</v>
      </c>
      <c r="D51">
        <v>0.68146592889042301</v>
      </c>
      <c r="E51" s="3">
        <v>-1</v>
      </c>
      <c r="F51" s="3">
        <v>0.66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192</v>
      </c>
      <c r="B52" t="s">
        <v>165</v>
      </c>
      <c r="C52" s="3">
        <v>-1</v>
      </c>
      <c r="D52">
        <v>0.79437293447117996</v>
      </c>
      <c r="E52" s="3">
        <v>-1</v>
      </c>
      <c r="F52" s="3">
        <v>0.57999999999999996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193</v>
      </c>
      <c r="B53" t="s">
        <v>165</v>
      </c>
      <c r="C53" s="3">
        <v>-1</v>
      </c>
      <c r="D53">
        <v>0.68147207267428</v>
      </c>
      <c r="E53" s="3">
        <v>-1</v>
      </c>
      <c r="F53" s="3">
        <v>0.54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194</v>
      </c>
      <c r="B54" t="s">
        <v>165</v>
      </c>
      <c r="C54" s="3">
        <v>-1</v>
      </c>
      <c r="D54">
        <v>0.90595317452698498</v>
      </c>
      <c r="E54" s="3">
        <v>-1</v>
      </c>
      <c r="F54" s="3">
        <v>0.71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195</v>
      </c>
      <c r="B55" t="s">
        <v>165</v>
      </c>
      <c r="C55" s="3">
        <v>-1</v>
      </c>
      <c r="D55">
        <v>0.86327486410890397</v>
      </c>
      <c r="E55" s="3">
        <v>-1</v>
      </c>
      <c r="F55" s="3">
        <v>0.69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196</v>
      </c>
      <c r="B56" t="s">
        <v>165</v>
      </c>
      <c r="C56" s="3">
        <v>-1</v>
      </c>
      <c r="D56">
        <v>0.86401424255576398</v>
      </c>
      <c r="E56" s="3">
        <v>-1</v>
      </c>
      <c r="F56" s="3">
        <v>0.6</v>
      </c>
      <c r="G56" s="3"/>
      <c r="I56" s="3"/>
      <c r="J56" s="3"/>
      <c r="K56" t="str">
        <f t="shared" si="0"/>
        <v>Consistency</v>
      </c>
    </row>
    <row r="57" spans="1:11" x14ac:dyDescent="0.25">
      <c r="A57" t="s">
        <v>186</v>
      </c>
      <c r="B57" t="s">
        <v>166</v>
      </c>
      <c r="C57">
        <v>1</v>
      </c>
      <c r="D57">
        <v>0.95598683115626004</v>
      </c>
      <c r="E57">
        <v>1</v>
      </c>
      <c r="F57">
        <v>0.65</v>
      </c>
      <c r="K57" t="str">
        <f t="shared" si="0"/>
        <v>Consistency</v>
      </c>
    </row>
    <row r="58" spans="1:11" x14ac:dyDescent="0.25">
      <c r="A58" t="s">
        <v>187</v>
      </c>
      <c r="B58" t="s">
        <v>166</v>
      </c>
      <c r="C58">
        <v>1</v>
      </c>
      <c r="D58">
        <v>0.89050175466298798</v>
      </c>
      <c r="E58">
        <v>1</v>
      </c>
      <c r="F58">
        <v>0.66</v>
      </c>
      <c r="K58" t="str">
        <f t="shared" si="0"/>
        <v>Consistency</v>
      </c>
    </row>
    <row r="59" spans="1:11" x14ac:dyDescent="0.25">
      <c r="A59" t="s">
        <v>188</v>
      </c>
      <c r="B59" t="s">
        <v>166</v>
      </c>
      <c r="C59">
        <v>1</v>
      </c>
      <c r="D59">
        <v>0.93793588180014098</v>
      </c>
      <c r="E59">
        <v>1</v>
      </c>
      <c r="F59">
        <v>0.76</v>
      </c>
      <c r="K59" t="str">
        <f t="shared" si="0"/>
        <v>Consistency</v>
      </c>
    </row>
    <row r="60" spans="1:11" x14ac:dyDescent="0.25">
      <c r="A60" t="s">
        <v>189</v>
      </c>
      <c r="B60" t="s">
        <v>166</v>
      </c>
      <c r="C60">
        <v>1</v>
      </c>
      <c r="D60">
        <v>0.96325200712038594</v>
      </c>
      <c r="E60">
        <v>1</v>
      </c>
      <c r="F60">
        <v>0.8</v>
      </c>
      <c r="K60" t="str">
        <f t="shared" si="0"/>
        <v>Consistency</v>
      </c>
    </row>
    <row r="61" spans="1:11" x14ac:dyDescent="0.25">
      <c r="A61" t="s">
        <v>190</v>
      </c>
      <c r="B61" t="s">
        <v>166</v>
      </c>
      <c r="C61">
        <v>1</v>
      </c>
      <c r="D61">
        <v>0.93718442721823203</v>
      </c>
      <c r="E61">
        <v>1</v>
      </c>
      <c r="F61">
        <v>0.72</v>
      </c>
      <c r="K61" t="str">
        <f t="shared" si="0"/>
        <v>Consistency</v>
      </c>
    </row>
    <row r="62" spans="1:11" x14ac:dyDescent="0.25">
      <c r="A62" t="s">
        <v>191</v>
      </c>
      <c r="B62" t="s">
        <v>166</v>
      </c>
      <c r="C62">
        <v>1</v>
      </c>
      <c r="D62">
        <v>0.85466060760534002</v>
      </c>
      <c r="E62">
        <v>1</v>
      </c>
      <c r="F62">
        <v>0.78</v>
      </c>
      <c r="K62" t="str">
        <f t="shared" si="0"/>
        <v>Consistency</v>
      </c>
    </row>
    <row r="63" spans="1:11" x14ac:dyDescent="0.25">
      <c r="A63" t="s">
        <v>192</v>
      </c>
      <c r="B63" t="s">
        <v>166</v>
      </c>
      <c r="C63">
        <v>1</v>
      </c>
      <c r="D63">
        <v>0.72454478494444796</v>
      </c>
      <c r="E63">
        <v>1</v>
      </c>
      <c r="F63">
        <v>0.78</v>
      </c>
      <c r="K63" t="str">
        <f t="shared" si="0"/>
        <v>Consistency</v>
      </c>
    </row>
    <row r="64" spans="1:11" x14ac:dyDescent="0.25">
      <c r="A64" t="s">
        <v>193</v>
      </c>
      <c r="B64" t="s">
        <v>166</v>
      </c>
      <c r="C64">
        <v>1</v>
      </c>
      <c r="D64">
        <v>0.934464412444036</v>
      </c>
      <c r="E64">
        <v>1</v>
      </c>
      <c r="F64">
        <v>0.85</v>
      </c>
      <c r="K64" t="str">
        <f t="shared" si="0"/>
        <v>Consistency</v>
      </c>
    </row>
    <row r="65" spans="1:11" x14ac:dyDescent="0.25">
      <c r="A65" t="s">
        <v>194</v>
      </c>
      <c r="B65" t="s">
        <v>166</v>
      </c>
      <c r="C65">
        <v>1</v>
      </c>
      <c r="D65">
        <v>0.92975027393259901</v>
      </c>
      <c r="E65">
        <v>1</v>
      </c>
      <c r="F65">
        <v>0.77</v>
      </c>
      <c r="K65" t="str">
        <f t="shared" si="0"/>
        <v>Consistency</v>
      </c>
    </row>
    <row r="66" spans="1:11" x14ac:dyDescent="0.25">
      <c r="A66" t="s">
        <v>195</v>
      </c>
      <c r="B66" t="s">
        <v>166</v>
      </c>
      <c r="C66">
        <v>1</v>
      </c>
      <c r="D66">
        <v>0.80536112521605296</v>
      </c>
      <c r="E66">
        <v>1</v>
      </c>
      <c r="F66">
        <v>0.88</v>
      </c>
      <c r="K66" t="str">
        <f t="shared" si="0"/>
        <v>Consistency</v>
      </c>
    </row>
    <row r="67" spans="1:11" x14ac:dyDescent="0.25">
      <c r="A67" t="s">
        <v>196</v>
      </c>
      <c r="B67" t="s">
        <v>166</v>
      </c>
      <c r="C67">
        <v>1</v>
      </c>
      <c r="D67">
        <v>0.90695653698439405</v>
      </c>
      <c r="E67">
        <v>1</v>
      </c>
      <c r="F67">
        <v>0.83</v>
      </c>
      <c r="K67" t="str">
        <f t="shared" ref="K67:K130" si="85">IF(E67=C67, "Consistency", "No")</f>
        <v>Consistency</v>
      </c>
    </row>
    <row r="68" spans="1:11" x14ac:dyDescent="0.25">
      <c r="A68" t="s">
        <v>186</v>
      </c>
      <c r="B68" t="s">
        <v>167</v>
      </c>
      <c r="C68" s="3">
        <v>1</v>
      </c>
      <c r="D68">
        <v>0.92430897412762902</v>
      </c>
      <c r="E68" s="3">
        <v>1</v>
      </c>
      <c r="F68" s="3">
        <v>0.62</v>
      </c>
      <c r="G68" s="3"/>
      <c r="I68" s="3"/>
      <c r="J68" s="3"/>
      <c r="K68" t="str">
        <f t="shared" si="85"/>
        <v>Consistency</v>
      </c>
    </row>
    <row r="69" spans="1:11" x14ac:dyDescent="0.25">
      <c r="A69" t="s">
        <v>187</v>
      </c>
      <c r="B69" t="s">
        <v>167</v>
      </c>
      <c r="C69" s="3">
        <v>1</v>
      </c>
      <c r="D69">
        <v>0.54689547532897598</v>
      </c>
      <c r="E69" s="3">
        <v>1</v>
      </c>
      <c r="F69" s="3">
        <v>0.62</v>
      </c>
      <c r="G69" s="3"/>
      <c r="I69" s="3"/>
      <c r="J69" s="3"/>
      <c r="K69" t="str">
        <f t="shared" si="85"/>
        <v>Consistency</v>
      </c>
    </row>
    <row r="70" spans="1:11" x14ac:dyDescent="0.25">
      <c r="A70" t="s">
        <v>188</v>
      </c>
      <c r="B70" t="s">
        <v>167</v>
      </c>
      <c r="C70" s="3">
        <v>1</v>
      </c>
      <c r="D70">
        <v>0.75548546188491505</v>
      </c>
      <c r="E70" s="3">
        <v>1</v>
      </c>
      <c r="F70" s="3">
        <v>0.76</v>
      </c>
      <c r="G70" s="3"/>
      <c r="I70" s="3"/>
      <c r="J70" s="3"/>
      <c r="K70" t="str">
        <f t="shared" si="85"/>
        <v>Consistency</v>
      </c>
    </row>
    <row r="71" spans="1:11" x14ac:dyDescent="0.25">
      <c r="A71" t="s">
        <v>189</v>
      </c>
      <c r="B71" t="s">
        <v>167</v>
      </c>
      <c r="C71" s="3">
        <v>1</v>
      </c>
      <c r="D71" s="3">
        <v>0.68489723318691498</v>
      </c>
      <c r="E71" s="3">
        <v>1</v>
      </c>
      <c r="F71" s="3">
        <v>0.69</v>
      </c>
      <c r="G71" s="3"/>
      <c r="I71" s="3"/>
      <c r="J71" s="3"/>
      <c r="K71" t="str">
        <f t="shared" si="85"/>
        <v>Consistency</v>
      </c>
    </row>
    <row r="72" spans="1:11" x14ac:dyDescent="0.25">
      <c r="A72" t="s">
        <v>190</v>
      </c>
      <c r="B72" t="s">
        <v>167</v>
      </c>
      <c r="C72" s="3">
        <v>1</v>
      </c>
      <c r="D72">
        <v>0.74472559546406802</v>
      </c>
      <c r="E72" s="3">
        <v>1</v>
      </c>
      <c r="F72" s="3">
        <v>0.72</v>
      </c>
      <c r="G72" s="3"/>
      <c r="H72" s="3"/>
      <c r="I72" s="3"/>
      <c r="J72" s="3"/>
      <c r="K72" t="str">
        <f t="shared" si="85"/>
        <v>Consistency</v>
      </c>
    </row>
    <row r="73" spans="1:11" x14ac:dyDescent="0.25">
      <c r="A73" t="s">
        <v>191</v>
      </c>
      <c r="B73" t="s">
        <v>167</v>
      </c>
      <c r="C73" s="3">
        <v>1</v>
      </c>
      <c r="D73">
        <v>0.50868776269369498</v>
      </c>
      <c r="E73" s="3">
        <v>1</v>
      </c>
      <c r="F73" s="3">
        <v>0.6</v>
      </c>
      <c r="G73" s="3"/>
      <c r="I73" s="3"/>
      <c r="J73" s="3"/>
      <c r="K73" t="str">
        <f t="shared" si="85"/>
        <v>Consistency</v>
      </c>
    </row>
    <row r="74" spans="1:11" x14ac:dyDescent="0.25">
      <c r="A74" t="s">
        <v>192</v>
      </c>
      <c r="B74" t="s">
        <v>167</v>
      </c>
      <c r="C74" s="3">
        <v>1</v>
      </c>
      <c r="D74">
        <v>0.59692235913741298</v>
      </c>
      <c r="E74" s="3">
        <v>1</v>
      </c>
      <c r="F74" s="3">
        <v>0.55000000000000004</v>
      </c>
      <c r="G74" s="3"/>
      <c r="I74" s="3"/>
      <c r="J74" s="3"/>
      <c r="K74" t="str">
        <f t="shared" si="85"/>
        <v>Consistency</v>
      </c>
    </row>
    <row r="75" spans="1:11" x14ac:dyDescent="0.25">
      <c r="A75" t="s">
        <v>193</v>
      </c>
      <c r="B75" t="s">
        <v>167</v>
      </c>
      <c r="C75" s="3">
        <v>1</v>
      </c>
      <c r="D75">
        <v>0.59066777493315104</v>
      </c>
      <c r="E75" s="3">
        <v>1</v>
      </c>
      <c r="F75" s="3">
        <v>0.6</v>
      </c>
      <c r="G75" s="3"/>
      <c r="I75" s="3"/>
      <c r="J75" s="3"/>
      <c r="K75" t="str">
        <f t="shared" si="85"/>
        <v>Consistency</v>
      </c>
    </row>
    <row r="76" spans="1:11" x14ac:dyDescent="0.25">
      <c r="A76" t="s">
        <v>194</v>
      </c>
      <c r="B76" t="s">
        <v>167</v>
      </c>
      <c r="C76" s="3">
        <v>1</v>
      </c>
      <c r="D76">
        <v>0.94073257956081502</v>
      </c>
      <c r="E76" s="3">
        <v>1</v>
      </c>
      <c r="F76" s="3">
        <v>0.6</v>
      </c>
      <c r="G76" s="3"/>
      <c r="I76" s="3"/>
      <c r="J76" s="3"/>
      <c r="K76" t="str">
        <f t="shared" si="85"/>
        <v>Consistency</v>
      </c>
    </row>
    <row r="77" spans="1:11" x14ac:dyDescent="0.25">
      <c r="A77" t="s">
        <v>195</v>
      </c>
      <c r="B77" t="s">
        <v>167</v>
      </c>
      <c r="C77" s="3">
        <v>1</v>
      </c>
      <c r="D77" s="3">
        <v>0.84094254320513395</v>
      </c>
      <c r="E77" s="3">
        <v>1</v>
      </c>
      <c r="F77" s="3">
        <v>0.64</v>
      </c>
      <c r="G77" s="3"/>
      <c r="I77" s="3"/>
      <c r="J77" s="3"/>
      <c r="K77" t="str">
        <f t="shared" si="85"/>
        <v>Consistency</v>
      </c>
    </row>
    <row r="78" spans="1:11" x14ac:dyDescent="0.25">
      <c r="A78" t="s">
        <v>196</v>
      </c>
      <c r="B78" t="s">
        <v>167</v>
      </c>
      <c r="C78" s="3">
        <v>1</v>
      </c>
      <c r="D78">
        <v>0.68708753279970802</v>
      </c>
      <c r="E78" s="3">
        <v>1</v>
      </c>
      <c r="F78" s="3">
        <v>0.63</v>
      </c>
      <c r="G78" s="3"/>
      <c r="I78" s="3"/>
      <c r="J78" s="3"/>
      <c r="K78" t="str">
        <f t="shared" si="85"/>
        <v>Consistency</v>
      </c>
    </row>
    <row r="79" spans="1:11" x14ac:dyDescent="0.25">
      <c r="A79" t="s">
        <v>186</v>
      </c>
      <c r="B79" t="s">
        <v>168</v>
      </c>
      <c r="C79" s="3">
        <v>1</v>
      </c>
      <c r="D79">
        <v>0.96855267079354401</v>
      </c>
      <c r="E79" s="3">
        <v>1</v>
      </c>
      <c r="F79" s="3">
        <v>0.56999999999999995</v>
      </c>
      <c r="G79" s="3"/>
      <c r="I79" s="3"/>
      <c r="J79" s="3"/>
      <c r="K79" t="str">
        <f t="shared" si="85"/>
        <v>Consistency</v>
      </c>
    </row>
    <row r="80" spans="1:11" x14ac:dyDescent="0.25">
      <c r="A80" t="s">
        <v>187</v>
      </c>
      <c r="B80" t="s">
        <v>168</v>
      </c>
      <c r="C80" s="3">
        <v>1</v>
      </c>
      <c r="D80">
        <v>0.70513238974927095</v>
      </c>
      <c r="E80" s="3">
        <v>1</v>
      </c>
      <c r="F80" s="3">
        <v>0.63</v>
      </c>
      <c r="G80" s="3"/>
      <c r="I80" s="3"/>
      <c r="J80" s="3"/>
      <c r="K80" t="str">
        <f t="shared" si="85"/>
        <v>Consistency</v>
      </c>
    </row>
    <row r="81" spans="1:11" x14ac:dyDescent="0.25">
      <c r="A81" t="s">
        <v>188</v>
      </c>
      <c r="B81" t="s">
        <v>168</v>
      </c>
      <c r="C81" s="3">
        <v>1</v>
      </c>
      <c r="D81">
        <v>0.71743735743980297</v>
      </c>
      <c r="E81" s="3">
        <v>1</v>
      </c>
      <c r="F81" s="3">
        <v>0.62</v>
      </c>
      <c r="G81" s="3"/>
      <c r="I81" s="3"/>
      <c r="J81" s="3"/>
      <c r="K81" t="str">
        <f t="shared" si="85"/>
        <v>Consistency</v>
      </c>
    </row>
    <row r="82" spans="1:11" x14ac:dyDescent="0.25">
      <c r="A82" t="s">
        <v>189</v>
      </c>
      <c r="B82" t="s">
        <v>168</v>
      </c>
      <c r="C82" s="3">
        <v>1</v>
      </c>
      <c r="D82">
        <v>0.61610020696529399</v>
      </c>
      <c r="E82" s="3">
        <v>1</v>
      </c>
      <c r="F82" s="3">
        <v>0.71</v>
      </c>
      <c r="G82" s="3"/>
      <c r="I82" s="3"/>
      <c r="J82" s="3"/>
      <c r="K82" t="str">
        <f t="shared" si="85"/>
        <v>Consistency</v>
      </c>
    </row>
    <row r="83" spans="1:11" x14ac:dyDescent="0.25">
      <c r="A83" t="s">
        <v>190</v>
      </c>
      <c r="B83" t="s">
        <v>168</v>
      </c>
      <c r="C83" s="3">
        <v>1</v>
      </c>
      <c r="D83" s="3">
        <v>0.914530336262244</v>
      </c>
      <c r="E83" s="3">
        <v>1</v>
      </c>
      <c r="F83" s="3">
        <v>0.65</v>
      </c>
      <c r="G83" s="3"/>
      <c r="I83" s="3"/>
      <c r="J83" s="3"/>
      <c r="K83" t="str">
        <f t="shared" si="85"/>
        <v>Consistency</v>
      </c>
    </row>
    <row r="84" spans="1:11" x14ac:dyDescent="0.25">
      <c r="A84" t="s">
        <v>191</v>
      </c>
      <c r="B84" t="s">
        <v>168</v>
      </c>
      <c r="C84" s="3">
        <v>1</v>
      </c>
      <c r="D84">
        <v>0.91213423444770403</v>
      </c>
      <c r="E84" s="3">
        <v>1</v>
      </c>
      <c r="F84" s="3">
        <v>0.74</v>
      </c>
      <c r="G84" s="3"/>
      <c r="I84" s="3"/>
      <c r="J84" s="3"/>
      <c r="K84" t="str">
        <f t="shared" si="85"/>
        <v>Consistency</v>
      </c>
    </row>
    <row r="85" spans="1:11" x14ac:dyDescent="0.25">
      <c r="A85" t="s">
        <v>192</v>
      </c>
      <c r="B85" t="s">
        <v>168</v>
      </c>
      <c r="C85" s="3">
        <v>1</v>
      </c>
      <c r="D85">
        <v>0.67562980234898395</v>
      </c>
      <c r="E85" s="3">
        <v>1</v>
      </c>
      <c r="F85" s="3">
        <v>0.59</v>
      </c>
      <c r="G85" s="3"/>
      <c r="I85" s="3"/>
      <c r="J85" s="3"/>
      <c r="K85" t="str">
        <f t="shared" si="85"/>
        <v>Consistency</v>
      </c>
    </row>
    <row r="86" spans="1:11" x14ac:dyDescent="0.25">
      <c r="A86" t="s">
        <v>193</v>
      </c>
      <c r="B86" t="s">
        <v>168</v>
      </c>
      <c r="C86" s="3">
        <v>1</v>
      </c>
      <c r="D86">
        <v>0.778022693041029</v>
      </c>
      <c r="E86" s="3">
        <v>1</v>
      </c>
      <c r="F86" s="3">
        <v>0.69</v>
      </c>
      <c r="G86" s="3"/>
      <c r="I86" s="3"/>
      <c r="J86" s="3"/>
      <c r="K86" t="str">
        <f t="shared" si="85"/>
        <v>Consistency</v>
      </c>
    </row>
    <row r="87" spans="1:11" x14ac:dyDescent="0.25">
      <c r="A87" t="s">
        <v>194</v>
      </c>
      <c r="B87" t="s">
        <v>168</v>
      </c>
      <c r="C87" s="3">
        <v>1</v>
      </c>
      <c r="D87">
        <v>0.60856796689085901</v>
      </c>
      <c r="E87" s="3">
        <v>1</v>
      </c>
      <c r="F87" s="3">
        <v>0.66</v>
      </c>
      <c r="G87" s="3"/>
      <c r="I87" s="3"/>
      <c r="J87" s="3"/>
      <c r="K87" t="str">
        <f t="shared" si="85"/>
        <v>Consistency</v>
      </c>
    </row>
    <row r="88" spans="1:11" x14ac:dyDescent="0.25">
      <c r="A88" t="s">
        <v>195</v>
      </c>
      <c r="B88" t="s">
        <v>168</v>
      </c>
      <c r="C88" s="3">
        <v>1</v>
      </c>
      <c r="D88">
        <v>0.86112520980085505</v>
      </c>
      <c r="E88" s="3">
        <v>1</v>
      </c>
      <c r="F88" s="3">
        <v>0.82</v>
      </c>
      <c r="G88" s="3"/>
      <c r="I88" s="3"/>
      <c r="J88" s="3"/>
      <c r="K88" t="str">
        <f t="shared" si="85"/>
        <v>Consistency</v>
      </c>
    </row>
    <row r="89" spans="1:11" x14ac:dyDescent="0.25">
      <c r="A89" t="s">
        <v>196</v>
      </c>
      <c r="B89" t="s">
        <v>168</v>
      </c>
      <c r="C89" s="3">
        <v>1</v>
      </c>
      <c r="D89">
        <v>0.76463684278328803</v>
      </c>
      <c r="E89" s="3">
        <v>1</v>
      </c>
      <c r="F89" s="3">
        <v>0.78</v>
      </c>
      <c r="G89" s="3"/>
      <c r="I89" s="3"/>
      <c r="J89" s="3"/>
      <c r="K89" t="str">
        <f t="shared" si="85"/>
        <v>Consistency</v>
      </c>
    </row>
    <row r="90" spans="1:11" x14ac:dyDescent="0.25">
      <c r="A90" t="s">
        <v>186</v>
      </c>
      <c r="B90" t="s">
        <v>169</v>
      </c>
      <c r="C90">
        <v>1</v>
      </c>
      <c r="D90">
        <v>0.89003898382495095</v>
      </c>
      <c r="E90">
        <v>-1</v>
      </c>
      <c r="F90">
        <v>0.55000000000000004</v>
      </c>
      <c r="K90" t="str">
        <f t="shared" si="85"/>
        <v>No</v>
      </c>
    </row>
    <row r="91" spans="1:11" x14ac:dyDescent="0.25">
      <c r="A91" t="s">
        <v>187</v>
      </c>
      <c r="B91" t="s">
        <v>169</v>
      </c>
      <c r="C91">
        <v>-1</v>
      </c>
      <c r="D91">
        <v>0.59596313959861003</v>
      </c>
      <c r="E91">
        <v>-1</v>
      </c>
      <c r="F91">
        <v>0.52</v>
      </c>
      <c r="K91" t="str">
        <f t="shared" si="85"/>
        <v>Consistency</v>
      </c>
    </row>
    <row r="92" spans="1:11" x14ac:dyDescent="0.25">
      <c r="A92" t="s">
        <v>188</v>
      </c>
      <c r="B92" t="s">
        <v>169</v>
      </c>
      <c r="C92">
        <v>-1</v>
      </c>
      <c r="D92">
        <v>0.733238630852593</v>
      </c>
      <c r="E92">
        <v>-1</v>
      </c>
      <c r="F92">
        <v>0.5</v>
      </c>
      <c r="K92" t="str">
        <f t="shared" si="85"/>
        <v>Consistency</v>
      </c>
    </row>
    <row r="93" spans="1:11" x14ac:dyDescent="0.25">
      <c r="A93" t="s">
        <v>189</v>
      </c>
      <c r="B93" t="s">
        <v>169</v>
      </c>
      <c r="C93">
        <v>1</v>
      </c>
      <c r="D93">
        <v>0.57413396340638501</v>
      </c>
      <c r="E93">
        <v>1</v>
      </c>
      <c r="F93">
        <v>0.56999999999999995</v>
      </c>
      <c r="K93" t="str">
        <f t="shared" si="85"/>
        <v>Consistency</v>
      </c>
    </row>
    <row r="94" spans="1:11" x14ac:dyDescent="0.25">
      <c r="A94" t="s">
        <v>190</v>
      </c>
      <c r="B94" t="s">
        <v>169</v>
      </c>
      <c r="C94">
        <v>-1</v>
      </c>
      <c r="D94">
        <v>0.63796888982362199</v>
      </c>
      <c r="E94">
        <v>-1</v>
      </c>
      <c r="F94">
        <v>0.56999999999999995</v>
      </c>
      <c r="K94" t="str">
        <f t="shared" si="85"/>
        <v>Consistency</v>
      </c>
    </row>
    <row r="95" spans="1:11" x14ac:dyDescent="0.25">
      <c r="A95" t="s">
        <v>191</v>
      </c>
      <c r="B95" t="s">
        <v>169</v>
      </c>
      <c r="C95">
        <v>-1</v>
      </c>
      <c r="D95">
        <v>0.56087479950439201</v>
      </c>
      <c r="E95">
        <v>1</v>
      </c>
      <c r="F95">
        <v>0.52</v>
      </c>
      <c r="K95" t="str">
        <f t="shared" si="85"/>
        <v>No</v>
      </c>
    </row>
    <row r="96" spans="1:11" x14ac:dyDescent="0.25">
      <c r="A96" t="s">
        <v>192</v>
      </c>
      <c r="B96" t="s">
        <v>169</v>
      </c>
      <c r="C96">
        <v>-1</v>
      </c>
      <c r="D96">
        <v>0.50809260902346298</v>
      </c>
      <c r="E96">
        <v>-1</v>
      </c>
      <c r="F96">
        <v>0.56999999999999995</v>
      </c>
      <c r="K96" t="str">
        <f t="shared" si="85"/>
        <v>Consistency</v>
      </c>
    </row>
    <row r="97" spans="1:11" x14ac:dyDescent="0.25">
      <c r="A97" t="s">
        <v>193</v>
      </c>
      <c r="B97" t="s">
        <v>169</v>
      </c>
      <c r="C97">
        <v>1</v>
      </c>
      <c r="D97">
        <v>0.72139106687800203</v>
      </c>
      <c r="E97">
        <v>-1</v>
      </c>
      <c r="F97">
        <v>0.51</v>
      </c>
      <c r="K97" t="str">
        <f t="shared" si="85"/>
        <v>No</v>
      </c>
    </row>
    <row r="98" spans="1:11" x14ac:dyDescent="0.25">
      <c r="A98" t="s">
        <v>194</v>
      </c>
      <c r="B98" t="s">
        <v>169</v>
      </c>
      <c r="C98">
        <v>1</v>
      </c>
      <c r="D98">
        <v>0.51115171159283501</v>
      </c>
      <c r="E98">
        <v>1</v>
      </c>
      <c r="F98">
        <v>0.55000000000000004</v>
      </c>
      <c r="K98" t="str">
        <f t="shared" si="85"/>
        <v>Consistency</v>
      </c>
    </row>
    <row r="99" spans="1:11" x14ac:dyDescent="0.25">
      <c r="A99" t="s">
        <v>195</v>
      </c>
      <c r="B99" t="s">
        <v>169</v>
      </c>
      <c r="C99">
        <v>1</v>
      </c>
      <c r="D99">
        <v>0.71789456723185896</v>
      </c>
      <c r="E99">
        <v>1</v>
      </c>
      <c r="F99">
        <v>0.62</v>
      </c>
      <c r="K99" t="str">
        <f t="shared" si="85"/>
        <v>Consistency</v>
      </c>
    </row>
    <row r="100" spans="1:11" x14ac:dyDescent="0.25">
      <c r="A100" t="s">
        <v>196</v>
      </c>
      <c r="B100" t="s">
        <v>169</v>
      </c>
      <c r="C100">
        <v>-1</v>
      </c>
      <c r="D100">
        <v>0.50620504941222</v>
      </c>
      <c r="E100">
        <v>1</v>
      </c>
      <c r="F100">
        <v>0.6</v>
      </c>
      <c r="K100" t="str">
        <f t="shared" si="85"/>
        <v>No</v>
      </c>
    </row>
    <row r="101" spans="1:11" x14ac:dyDescent="0.25">
      <c r="A101" t="s">
        <v>186</v>
      </c>
      <c r="B101" t="s">
        <v>170</v>
      </c>
      <c r="C101" s="3">
        <v>1</v>
      </c>
      <c r="D101">
        <v>0.94982065125821302</v>
      </c>
      <c r="E101" s="3">
        <v>1</v>
      </c>
      <c r="F101" s="3">
        <v>0.74</v>
      </c>
      <c r="G101" s="3"/>
      <c r="I101" s="3"/>
      <c r="J101" s="3"/>
      <c r="K101" t="str">
        <f t="shared" si="85"/>
        <v>Consistency</v>
      </c>
    </row>
    <row r="102" spans="1:11" x14ac:dyDescent="0.25">
      <c r="A102" t="s">
        <v>187</v>
      </c>
      <c r="B102" t="s">
        <v>170</v>
      </c>
      <c r="C102" s="3">
        <v>1</v>
      </c>
      <c r="D102">
        <v>0.79882739227566002</v>
      </c>
      <c r="E102" s="3">
        <v>1</v>
      </c>
      <c r="F102" s="3">
        <v>0.56999999999999995</v>
      </c>
      <c r="G102" s="3"/>
      <c r="H102" s="3"/>
      <c r="I102" s="3"/>
      <c r="J102" s="3"/>
      <c r="K102" t="str">
        <f t="shared" si="85"/>
        <v>Consistency</v>
      </c>
    </row>
    <row r="103" spans="1:11" x14ac:dyDescent="0.25">
      <c r="A103" t="s">
        <v>188</v>
      </c>
      <c r="B103" t="s">
        <v>170</v>
      </c>
      <c r="C103" s="3">
        <v>1</v>
      </c>
      <c r="D103">
        <v>0.58759664697351999</v>
      </c>
      <c r="E103" s="3">
        <v>1</v>
      </c>
      <c r="F103" s="3">
        <v>0.55000000000000004</v>
      </c>
      <c r="G103" s="3"/>
      <c r="I103" s="3"/>
      <c r="J103" s="3"/>
      <c r="K103" t="str">
        <f t="shared" si="85"/>
        <v>Consistency</v>
      </c>
    </row>
    <row r="104" spans="1:11" x14ac:dyDescent="0.25">
      <c r="A104" t="s">
        <v>189</v>
      </c>
      <c r="B104" t="s">
        <v>170</v>
      </c>
      <c r="C104" s="3">
        <v>1</v>
      </c>
      <c r="D104">
        <v>0.82363138814824399</v>
      </c>
      <c r="E104" s="3">
        <v>1</v>
      </c>
      <c r="F104" s="3">
        <v>0.78</v>
      </c>
      <c r="G104" s="3"/>
      <c r="I104" s="3"/>
      <c r="J104" s="3"/>
      <c r="K104" t="str">
        <f t="shared" si="85"/>
        <v>Consistency</v>
      </c>
    </row>
    <row r="105" spans="1:11" x14ac:dyDescent="0.25">
      <c r="A105" t="s">
        <v>190</v>
      </c>
      <c r="B105" t="s">
        <v>170</v>
      </c>
      <c r="C105" s="3">
        <v>1</v>
      </c>
      <c r="D105">
        <v>0.78444385174547904</v>
      </c>
      <c r="E105" s="3">
        <v>1</v>
      </c>
      <c r="F105" s="3">
        <v>0.67</v>
      </c>
      <c r="G105" s="3"/>
      <c r="I105" s="3"/>
      <c r="J105" s="3"/>
      <c r="K105" t="str">
        <f t="shared" si="85"/>
        <v>Consistency</v>
      </c>
    </row>
    <row r="106" spans="1:11" x14ac:dyDescent="0.25">
      <c r="A106" t="s">
        <v>191</v>
      </c>
      <c r="B106" t="s">
        <v>170</v>
      </c>
      <c r="C106" s="3">
        <v>1</v>
      </c>
      <c r="D106">
        <v>0.67309700440397602</v>
      </c>
      <c r="E106" s="3">
        <v>1</v>
      </c>
      <c r="F106" s="3">
        <v>0.53</v>
      </c>
      <c r="G106" s="3"/>
      <c r="I106" s="3"/>
      <c r="J106" s="3"/>
      <c r="K106" t="str">
        <f t="shared" si="85"/>
        <v>Consistency</v>
      </c>
    </row>
    <row r="107" spans="1:11" x14ac:dyDescent="0.25">
      <c r="A107" t="s">
        <v>192</v>
      </c>
      <c r="B107" t="s">
        <v>170</v>
      </c>
      <c r="C107" s="3">
        <v>1</v>
      </c>
      <c r="D107">
        <v>0.68282450236596803</v>
      </c>
      <c r="E107" s="3">
        <v>1</v>
      </c>
      <c r="F107" s="3">
        <v>0.7</v>
      </c>
      <c r="G107" s="3"/>
      <c r="I107" s="3"/>
      <c r="J107" s="3"/>
      <c r="K107" t="str">
        <f t="shared" si="85"/>
        <v>Consistency</v>
      </c>
    </row>
    <row r="108" spans="1:11" x14ac:dyDescent="0.25">
      <c r="A108" t="s">
        <v>193</v>
      </c>
      <c r="B108" t="s">
        <v>170</v>
      </c>
      <c r="C108" s="3">
        <v>1</v>
      </c>
      <c r="D108">
        <v>0.95910574054813502</v>
      </c>
      <c r="E108" s="3">
        <v>1</v>
      </c>
      <c r="F108" s="3">
        <v>0.74</v>
      </c>
      <c r="G108" s="3"/>
      <c r="I108" s="3"/>
      <c r="J108" s="3"/>
      <c r="K108" t="str">
        <f t="shared" si="85"/>
        <v>Consistency</v>
      </c>
    </row>
    <row r="109" spans="1:11" x14ac:dyDescent="0.25">
      <c r="A109" t="s">
        <v>194</v>
      </c>
      <c r="B109" t="s">
        <v>170</v>
      </c>
      <c r="C109" s="3">
        <v>1</v>
      </c>
      <c r="D109">
        <v>0.84289016345463497</v>
      </c>
      <c r="E109" s="3">
        <v>1</v>
      </c>
      <c r="F109" s="3">
        <v>0.76</v>
      </c>
      <c r="G109" s="3"/>
      <c r="I109" s="3"/>
      <c r="J109" s="3"/>
      <c r="K109" t="str">
        <f t="shared" si="85"/>
        <v>Consistency</v>
      </c>
    </row>
    <row r="110" spans="1:11" x14ac:dyDescent="0.25">
      <c r="A110" t="s">
        <v>195</v>
      </c>
      <c r="B110" t="s">
        <v>170</v>
      </c>
      <c r="C110" s="3">
        <v>1</v>
      </c>
      <c r="D110">
        <v>0.75399874028537694</v>
      </c>
      <c r="E110" s="3">
        <v>1</v>
      </c>
      <c r="F110" s="3">
        <v>0.74</v>
      </c>
      <c r="G110" s="3"/>
      <c r="I110" s="3"/>
      <c r="J110" s="3"/>
      <c r="K110" t="str">
        <f t="shared" si="85"/>
        <v>Consistency</v>
      </c>
    </row>
    <row r="111" spans="1:11" x14ac:dyDescent="0.25">
      <c r="A111" t="s">
        <v>196</v>
      </c>
      <c r="B111" t="s">
        <v>170</v>
      </c>
      <c r="C111" s="3">
        <v>1</v>
      </c>
      <c r="D111">
        <v>0.86533467702939504</v>
      </c>
      <c r="E111" s="3">
        <v>1</v>
      </c>
      <c r="F111" s="3">
        <v>0.71</v>
      </c>
      <c r="G111" s="3"/>
      <c r="I111" s="3"/>
      <c r="J111" s="3"/>
      <c r="K111" t="str">
        <f t="shared" si="85"/>
        <v>Consistency</v>
      </c>
    </row>
    <row r="112" spans="1:11" x14ac:dyDescent="0.25">
      <c r="A112" t="s">
        <v>186</v>
      </c>
      <c r="B112" t="s">
        <v>171</v>
      </c>
      <c r="C112" s="3">
        <v>1</v>
      </c>
      <c r="D112">
        <v>0.99422444849420999</v>
      </c>
      <c r="E112" s="3">
        <v>1</v>
      </c>
      <c r="F112" s="3">
        <v>0.56999999999999995</v>
      </c>
      <c r="G112" s="3"/>
      <c r="I112" s="3"/>
      <c r="J112" s="3"/>
      <c r="K112" t="str">
        <f t="shared" si="85"/>
        <v>Consistency</v>
      </c>
    </row>
    <row r="113" spans="1:11" x14ac:dyDescent="0.25">
      <c r="A113" t="s">
        <v>187</v>
      </c>
      <c r="B113" t="s">
        <v>171</v>
      </c>
      <c r="C113" s="3">
        <v>1</v>
      </c>
      <c r="D113" s="3">
        <v>0.87358745188258202</v>
      </c>
      <c r="E113" s="3">
        <v>1</v>
      </c>
      <c r="F113" s="3">
        <v>0.65</v>
      </c>
      <c r="G113" s="3"/>
      <c r="I113" s="3"/>
      <c r="J113" s="3"/>
      <c r="K113" t="str">
        <f t="shared" si="85"/>
        <v>Consistency</v>
      </c>
    </row>
    <row r="114" spans="1:11" x14ac:dyDescent="0.25">
      <c r="A114" t="s">
        <v>188</v>
      </c>
      <c r="B114" t="s">
        <v>171</v>
      </c>
      <c r="C114" s="3">
        <v>1</v>
      </c>
      <c r="D114">
        <v>0.93481381246565598</v>
      </c>
      <c r="E114" s="3">
        <v>1</v>
      </c>
      <c r="F114" s="3">
        <v>0.59</v>
      </c>
      <c r="G114" s="3"/>
      <c r="I114" s="3"/>
      <c r="J114" s="3"/>
      <c r="K114" t="str">
        <f t="shared" si="85"/>
        <v>Consistency</v>
      </c>
    </row>
    <row r="115" spans="1:11" x14ac:dyDescent="0.25">
      <c r="A115" t="s">
        <v>189</v>
      </c>
      <c r="B115" t="s">
        <v>171</v>
      </c>
      <c r="C115" s="3">
        <v>1</v>
      </c>
      <c r="D115">
        <v>0.94632798982517696</v>
      </c>
      <c r="E115" s="3">
        <v>1</v>
      </c>
      <c r="F115" s="3">
        <v>0.76</v>
      </c>
      <c r="G115" s="3"/>
      <c r="I115" s="3"/>
      <c r="J115" s="3"/>
      <c r="K115" t="str">
        <f t="shared" si="85"/>
        <v>Consistency</v>
      </c>
    </row>
    <row r="116" spans="1:11" x14ac:dyDescent="0.25">
      <c r="A116" t="s">
        <v>190</v>
      </c>
      <c r="B116" t="s">
        <v>171</v>
      </c>
      <c r="C116" s="3">
        <v>1</v>
      </c>
      <c r="D116">
        <v>0.85885234491546003</v>
      </c>
      <c r="E116" s="3">
        <v>1</v>
      </c>
      <c r="F116" s="3">
        <v>0.78</v>
      </c>
      <c r="G116" s="3"/>
      <c r="I116" s="3"/>
      <c r="J116" s="3"/>
      <c r="K116" t="str">
        <f t="shared" si="85"/>
        <v>Consistency</v>
      </c>
    </row>
    <row r="117" spans="1:11" x14ac:dyDescent="0.25">
      <c r="A117" t="s">
        <v>191</v>
      </c>
      <c r="B117" t="s">
        <v>171</v>
      </c>
      <c r="C117" s="3">
        <v>1</v>
      </c>
      <c r="D117">
        <v>0.978338688674805</v>
      </c>
      <c r="E117" s="3">
        <v>1</v>
      </c>
      <c r="F117" s="3">
        <v>0.72</v>
      </c>
      <c r="G117" s="3"/>
      <c r="H117" s="3"/>
      <c r="I117" s="3"/>
      <c r="J117" s="3"/>
      <c r="K117" t="str">
        <f t="shared" si="85"/>
        <v>Consistency</v>
      </c>
    </row>
    <row r="118" spans="1:11" x14ac:dyDescent="0.25">
      <c r="A118" t="s">
        <v>192</v>
      </c>
      <c r="B118" t="s">
        <v>171</v>
      </c>
      <c r="C118" s="3">
        <v>1</v>
      </c>
      <c r="D118">
        <v>0.90049847937407601</v>
      </c>
      <c r="E118" s="3">
        <v>1</v>
      </c>
      <c r="F118" s="3">
        <v>0.69</v>
      </c>
      <c r="G118" s="3"/>
      <c r="I118" s="3"/>
      <c r="J118" s="3"/>
      <c r="K118" t="str">
        <f t="shared" si="85"/>
        <v>Consistency</v>
      </c>
    </row>
    <row r="119" spans="1:11" x14ac:dyDescent="0.25">
      <c r="A119" t="s">
        <v>193</v>
      </c>
      <c r="B119" t="s">
        <v>171</v>
      </c>
      <c r="C119" s="3">
        <v>1</v>
      </c>
      <c r="D119">
        <v>0.95438565650381102</v>
      </c>
      <c r="E119" s="3">
        <v>1</v>
      </c>
      <c r="F119" s="3">
        <v>0.79</v>
      </c>
      <c r="G119" s="3"/>
      <c r="I119" s="3"/>
      <c r="J119" s="3"/>
      <c r="K119" t="str">
        <f t="shared" si="85"/>
        <v>Consistency</v>
      </c>
    </row>
    <row r="120" spans="1:11" x14ac:dyDescent="0.25">
      <c r="A120" t="s">
        <v>194</v>
      </c>
      <c r="B120" t="s">
        <v>171</v>
      </c>
      <c r="C120" s="3">
        <v>1</v>
      </c>
      <c r="D120">
        <v>0.97155970312358098</v>
      </c>
      <c r="E120" s="3">
        <v>1</v>
      </c>
      <c r="F120" s="3">
        <v>0.82</v>
      </c>
      <c r="G120" s="3"/>
      <c r="I120" s="3"/>
      <c r="J120" s="3"/>
      <c r="K120" t="str">
        <f t="shared" si="85"/>
        <v>Consistency</v>
      </c>
    </row>
    <row r="121" spans="1:11" x14ac:dyDescent="0.25">
      <c r="A121" t="s">
        <v>195</v>
      </c>
      <c r="B121" t="s">
        <v>171</v>
      </c>
      <c r="C121" s="3">
        <v>1</v>
      </c>
      <c r="D121">
        <v>0.92623649303588795</v>
      </c>
      <c r="E121" s="3">
        <v>1</v>
      </c>
      <c r="F121" s="3">
        <v>0.79</v>
      </c>
      <c r="G121" s="3"/>
      <c r="I121" s="3"/>
      <c r="J121" s="3"/>
      <c r="K121" t="str">
        <f t="shared" si="85"/>
        <v>Consistency</v>
      </c>
    </row>
    <row r="122" spans="1:11" x14ac:dyDescent="0.25">
      <c r="A122" t="s">
        <v>196</v>
      </c>
      <c r="B122" t="s">
        <v>171</v>
      </c>
      <c r="C122" s="3">
        <v>1</v>
      </c>
      <c r="D122">
        <v>0.94183939562148999</v>
      </c>
      <c r="E122" s="3">
        <v>1</v>
      </c>
      <c r="F122" s="3">
        <v>0.8</v>
      </c>
      <c r="G122" s="3"/>
      <c r="I122" s="3"/>
      <c r="J122" s="3"/>
      <c r="K122" t="str">
        <f t="shared" si="85"/>
        <v>Consistency</v>
      </c>
    </row>
    <row r="123" spans="1:11" x14ac:dyDescent="0.25">
      <c r="A123" t="s">
        <v>186</v>
      </c>
      <c r="B123" t="s">
        <v>172</v>
      </c>
      <c r="C123">
        <v>1</v>
      </c>
      <c r="D123">
        <v>0.543449474213203</v>
      </c>
      <c r="E123">
        <v>1</v>
      </c>
      <c r="F123">
        <v>0.52</v>
      </c>
      <c r="K123" t="str">
        <f t="shared" si="85"/>
        <v>Consistency</v>
      </c>
    </row>
    <row r="124" spans="1:11" x14ac:dyDescent="0.25">
      <c r="A124" t="s">
        <v>187</v>
      </c>
      <c r="B124" t="s">
        <v>172</v>
      </c>
      <c r="C124">
        <v>1</v>
      </c>
      <c r="D124">
        <v>0.52453534850491801</v>
      </c>
      <c r="E124">
        <v>-1</v>
      </c>
      <c r="F124">
        <v>0.53</v>
      </c>
      <c r="K124" t="str">
        <f t="shared" si="85"/>
        <v>No</v>
      </c>
    </row>
    <row r="125" spans="1:11" x14ac:dyDescent="0.25">
      <c r="A125" t="s">
        <v>188</v>
      </c>
      <c r="B125" t="s">
        <v>172</v>
      </c>
      <c r="C125">
        <v>-1</v>
      </c>
      <c r="D125">
        <v>0.54233064526991803</v>
      </c>
      <c r="E125">
        <v>1</v>
      </c>
      <c r="F125">
        <v>0.64</v>
      </c>
      <c r="K125" t="str">
        <f t="shared" si="85"/>
        <v>No</v>
      </c>
    </row>
    <row r="126" spans="1:11" x14ac:dyDescent="0.25">
      <c r="A126" t="s">
        <v>189</v>
      </c>
      <c r="B126" t="s">
        <v>172</v>
      </c>
      <c r="C126">
        <v>1</v>
      </c>
      <c r="D126">
        <v>0.73400005055923701</v>
      </c>
      <c r="E126">
        <v>1</v>
      </c>
      <c r="F126">
        <v>0.62</v>
      </c>
      <c r="K126" t="str">
        <f t="shared" si="85"/>
        <v>Consistency</v>
      </c>
    </row>
    <row r="127" spans="1:11" x14ac:dyDescent="0.25">
      <c r="A127" t="s">
        <v>190</v>
      </c>
      <c r="B127" t="s">
        <v>172</v>
      </c>
      <c r="C127">
        <v>1</v>
      </c>
      <c r="D127">
        <v>0.65583225484056495</v>
      </c>
      <c r="E127">
        <v>1</v>
      </c>
      <c r="F127">
        <v>0.51</v>
      </c>
      <c r="K127" t="str">
        <f t="shared" si="85"/>
        <v>Consistency</v>
      </c>
    </row>
    <row r="128" spans="1:11" x14ac:dyDescent="0.25">
      <c r="A128" t="s">
        <v>191</v>
      </c>
      <c r="B128" t="s">
        <v>172</v>
      </c>
      <c r="C128">
        <v>1</v>
      </c>
      <c r="D128">
        <v>0.50907432179022205</v>
      </c>
      <c r="E128">
        <v>1</v>
      </c>
      <c r="F128">
        <v>0.54</v>
      </c>
      <c r="K128" t="str">
        <f t="shared" si="85"/>
        <v>Consistency</v>
      </c>
    </row>
    <row r="129" spans="1:11" x14ac:dyDescent="0.25">
      <c r="A129" t="s">
        <v>192</v>
      </c>
      <c r="B129" t="s">
        <v>172</v>
      </c>
      <c r="C129">
        <v>1</v>
      </c>
      <c r="D129">
        <v>0.53438135285551902</v>
      </c>
      <c r="E129">
        <v>1</v>
      </c>
      <c r="F129">
        <v>0.53</v>
      </c>
      <c r="K129" t="str">
        <f t="shared" si="85"/>
        <v>Consistency</v>
      </c>
    </row>
    <row r="130" spans="1:11" x14ac:dyDescent="0.25">
      <c r="A130" t="s">
        <v>193</v>
      </c>
      <c r="B130" t="s">
        <v>172</v>
      </c>
      <c r="C130">
        <v>1</v>
      </c>
      <c r="D130">
        <v>0.69650877627929597</v>
      </c>
      <c r="E130">
        <v>1</v>
      </c>
      <c r="F130">
        <v>0.65</v>
      </c>
      <c r="K130" t="str">
        <f t="shared" si="85"/>
        <v>Consistency</v>
      </c>
    </row>
    <row r="131" spans="1:11" x14ac:dyDescent="0.25">
      <c r="A131" t="s">
        <v>194</v>
      </c>
      <c r="B131" t="s">
        <v>172</v>
      </c>
      <c r="C131">
        <v>1</v>
      </c>
      <c r="D131">
        <v>0.80634041315454097</v>
      </c>
      <c r="E131">
        <v>1</v>
      </c>
      <c r="F131">
        <v>0.55000000000000004</v>
      </c>
      <c r="K131" t="str">
        <f t="shared" ref="K131:K166" si="86">IF(E131=C131, "Consistency", "No")</f>
        <v>Consistency</v>
      </c>
    </row>
    <row r="132" spans="1:11" x14ac:dyDescent="0.25">
      <c r="A132" t="s">
        <v>195</v>
      </c>
      <c r="B132" t="s">
        <v>172</v>
      </c>
      <c r="C132">
        <v>-1</v>
      </c>
      <c r="D132">
        <v>0.60448794288144703</v>
      </c>
      <c r="E132">
        <v>-1</v>
      </c>
      <c r="F132">
        <v>0.75</v>
      </c>
      <c r="K132" t="str">
        <f t="shared" si="86"/>
        <v>Consistency</v>
      </c>
    </row>
    <row r="133" spans="1:11" x14ac:dyDescent="0.25">
      <c r="A133" t="s">
        <v>196</v>
      </c>
      <c r="B133" t="s">
        <v>172</v>
      </c>
      <c r="C133">
        <v>1</v>
      </c>
      <c r="D133">
        <v>0.53058554289306004</v>
      </c>
      <c r="E133">
        <v>-1</v>
      </c>
      <c r="F133">
        <v>0.68</v>
      </c>
      <c r="K133" t="str">
        <f t="shared" si="86"/>
        <v>No</v>
      </c>
    </row>
    <row r="134" spans="1:11" x14ac:dyDescent="0.25">
      <c r="K134" t="str">
        <f t="shared" si="86"/>
        <v>Consistency</v>
      </c>
    </row>
    <row r="135" spans="1:11" x14ac:dyDescent="0.25">
      <c r="K135" t="str">
        <f t="shared" si="86"/>
        <v>Consistency</v>
      </c>
    </row>
    <row r="136" spans="1:11" x14ac:dyDescent="0.25">
      <c r="K136" t="str">
        <f t="shared" si="86"/>
        <v>Consistency</v>
      </c>
    </row>
    <row r="137" spans="1:11" x14ac:dyDescent="0.25">
      <c r="K137" t="str">
        <f t="shared" si="86"/>
        <v>Consistency</v>
      </c>
    </row>
    <row r="138" spans="1:11" x14ac:dyDescent="0.25">
      <c r="K138" t="str">
        <f t="shared" si="86"/>
        <v>Consistency</v>
      </c>
    </row>
    <row r="139" spans="1:11" x14ac:dyDescent="0.25">
      <c r="K139" t="str">
        <f t="shared" si="86"/>
        <v>Consistency</v>
      </c>
    </row>
    <row r="140" spans="1:11" x14ac:dyDescent="0.25">
      <c r="K140" t="str">
        <f t="shared" si="86"/>
        <v>Consistency</v>
      </c>
    </row>
    <row r="141" spans="1:11" x14ac:dyDescent="0.25">
      <c r="K141" t="str">
        <f t="shared" si="86"/>
        <v>Consistency</v>
      </c>
    </row>
    <row r="142" spans="1:11" x14ac:dyDescent="0.25">
      <c r="K142" t="str">
        <f t="shared" si="86"/>
        <v>Consistency</v>
      </c>
    </row>
    <row r="143" spans="1:11" x14ac:dyDescent="0.25">
      <c r="K143" t="str">
        <f t="shared" si="86"/>
        <v>Consistency</v>
      </c>
    </row>
    <row r="144" spans="1:11" x14ac:dyDescent="0.25">
      <c r="K144" t="str">
        <f t="shared" si="86"/>
        <v>Consistency</v>
      </c>
    </row>
    <row r="145" spans="11:11" x14ac:dyDescent="0.25">
      <c r="K145" t="str">
        <f t="shared" si="86"/>
        <v>Consistency</v>
      </c>
    </row>
    <row r="146" spans="11:11" x14ac:dyDescent="0.25">
      <c r="K146" t="str">
        <f t="shared" si="86"/>
        <v>Consistency</v>
      </c>
    </row>
    <row r="147" spans="11:11" x14ac:dyDescent="0.25">
      <c r="K147" t="str">
        <f t="shared" si="86"/>
        <v>Consistency</v>
      </c>
    </row>
    <row r="148" spans="11:11" x14ac:dyDescent="0.25">
      <c r="K148" t="str">
        <f t="shared" si="86"/>
        <v>Consistency</v>
      </c>
    </row>
    <row r="149" spans="11:11" x14ac:dyDescent="0.25">
      <c r="K149" t="str">
        <f t="shared" si="86"/>
        <v>Consistency</v>
      </c>
    </row>
    <row r="150" spans="11:11" x14ac:dyDescent="0.25">
      <c r="K150" t="str">
        <f t="shared" si="86"/>
        <v>Consistency</v>
      </c>
    </row>
    <row r="151" spans="11:11" x14ac:dyDescent="0.25">
      <c r="K151" t="str">
        <f t="shared" si="86"/>
        <v>Consistency</v>
      </c>
    </row>
    <row r="152" spans="11:11" x14ac:dyDescent="0.25">
      <c r="K152" t="str">
        <f t="shared" si="86"/>
        <v>Consistency</v>
      </c>
    </row>
    <row r="153" spans="11:11" x14ac:dyDescent="0.25">
      <c r="K153" t="str">
        <f t="shared" si="86"/>
        <v>Consistency</v>
      </c>
    </row>
    <row r="154" spans="11:11" x14ac:dyDescent="0.25">
      <c r="K154" t="str">
        <f t="shared" si="86"/>
        <v>Consistency</v>
      </c>
    </row>
    <row r="155" spans="11:11" x14ac:dyDescent="0.25">
      <c r="K155" t="str">
        <f t="shared" si="86"/>
        <v>Consistency</v>
      </c>
    </row>
    <row r="156" spans="11:11" x14ac:dyDescent="0.25">
      <c r="K156" t="str">
        <f t="shared" si="86"/>
        <v>Consistency</v>
      </c>
    </row>
    <row r="157" spans="11:11" x14ac:dyDescent="0.25">
      <c r="K157" t="str">
        <f t="shared" si="86"/>
        <v>Consistency</v>
      </c>
    </row>
    <row r="158" spans="11:11" x14ac:dyDescent="0.25">
      <c r="K158" t="str">
        <f t="shared" si="86"/>
        <v>Consistency</v>
      </c>
    </row>
    <row r="159" spans="11:11" x14ac:dyDescent="0.25">
      <c r="K159" t="str">
        <f t="shared" si="86"/>
        <v>Consistency</v>
      </c>
    </row>
    <row r="160" spans="11:11" x14ac:dyDescent="0.25">
      <c r="K160" t="str">
        <f t="shared" si="86"/>
        <v>Consistency</v>
      </c>
    </row>
    <row r="161" spans="11:11" x14ac:dyDescent="0.25">
      <c r="K161" t="str">
        <f t="shared" si="86"/>
        <v>Consistency</v>
      </c>
    </row>
    <row r="162" spans="11:11" x14ac:dyDescent="0.25">
      <c r="K162" t="str">
        <f t="shared" si="86"/>
        <v>Consistency</v>
      </c>
    </row>
    <row r="163" spans="11:11" x14ac:dyDescent="0.25">
      <c r="K163" t="str">
        <f t="shared" si="86"/>
        <v>Consistency</v>
      </c>
    </row>
    <row r="164" spans="11:11" x14ac:dyDescent="0.25">
      <c r="K164" t="str">
        <f t="shared" si="86"/>
        <v>Consistency</v>
      </c>
    </row>
    <row r="165" spans="11:11" x14ac:dyDescent="0.25">
      <c r="K165" t="str">
        <f t="shared" si="86"/>
        <v>Consistency</v>
      </c>
    </row>
    <row r="166" spans="11:11" x14ac:dyDescent="0.25">
      <c r="K166" t="str">
        <f t="shared" si="86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50"/>
  <sheetViews>
    <sheetView topLeftCell="A19" zoomScaleNormal="100" workbookViewId="0">
      <selection activeCell="AV27" sqref="AV27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6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160</v>
      </c>
      <c r="BG1" s="1" t="s">
        <v>84</v>
      </c>
      <c r="BH1" t="s">
        <v>160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197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161</v>
      </c>
      <c r="D3" s="10">
        <v>-1</v>
      </c>
      <c r="E3" s="10">
        <v>5</v>
      </c>
      <c r="F3" s="10">
        <v>4</v>
      </c>
      <c r="G3" s="11">
        <v>0.18181818181818182</v>
      </c>
      <c r="H3" s="11">
        <v>0.60693970911137995</v>
      </c>
      <c r="I3" s="11">
        <v>3.6823684673613299E-2</v>
      </c>
      <c r="J3" s="10">
        <v>8</v>
      </c>
      <c r="K3" s="10">
        <v>3</v>
      </c>
      <c r="L3" s="11">
        <v>0.72727272727272729</v>
      </c>
      <c r="M3" s="11">
        <v>0.50534353940076304</v>
      </c>
      <c r="N3" s="10" t="s">
        <v>185</v>
      </c>
      <c r="O3" s="12">
        <v>2.0213741576030522</v>
      </c>
      <c r="P3" s="10">
        <v>-9.5</v>
      </c>
      <c r="Q3" s="12">
        <v>-7.4786258423969478</v>
      </c>
      <c r="R3" s="12">
        <v>7.4786258423969478</v>
      </c>
      <c r="S3" s="10" t="s">
        <v>173</v>
      </c>
      <c r="T3" s="10" t="s">
        <v>185</v>
      </c>
      <c r="U3" s="11">
        <v>0.54604628764305052</v>
      </c>
      <c r="V3" s="10" t="s">
        <v>33</v>
      </c>
      <c r="W3" s="11">
        <v>0.52569491352190678</v>
      </c>
      <c r="X3" s="10">
        <v>-407.87520208495033</v>
      </c>
      <c r="Y3" s="10">
        <v>407.87520208495033</v>
      </c>
      <c r="Z3" s="10" t="s">
        <v>173</v>
      </c>
      <c r="AA3" s="10" t="s">
        <v>185</v>
      </c>
      <c r="AB3" s="10" t="s">
        <v>173</v>
      </c>
      <c r="AC3" s="10" t="s">
        <v>33</v>
      </c>
      <c r="AD3" s="10" t="s">
        <v>33</v>
      </c>
      <c r="AE3" s="10" t="s">
        <v>33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t="s">
        <v>150</v>
      </c>
      <c r="AT3">
        <v>4</v>
      </c>
      <c r="AU3" s="8">
        <v>0.87889452330408924</v>
      </c>
      <c r="AV3" s="5">
        <v>0.64985996863085316</v>
      </c>
      <c r="AW3" s="9">
        <v>14.242688350567041</v>
      </c>
      <c r="AX3" s="6">
        <v>18.385456222315192</v>
      </c>
      <c r="AY3" s="6">
        <v>21.207335457774434</v>
      </c>
      <c r="AZ3" s="6">
        <v>-9</v>
      </c>
      <c r="BA3" s="6">
        <v>0.8913048860130357</v>
      </c>
      <c r="BB3" s="5">
        <v>9.3854562223151898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184</v>
      </c>
      <c r="BS3">
        <v>3</v>
      </c>
      <c r="BT3" s="5">
        <v>0.83727200118812029</v>
      </c>
      <c r="BU3" s="6">
        <v>20.705259312916098</v>
      </c>
      <c r="BV3" s="6">
        <v>20.806661342046215</v>
      </c>
      <c r="BW3" s="6">
        <v>20.967836558583635</v>
      </c>
      <c r="BX3">
        <v>-17.333333333333332</v>
      </c>
      <c r="BY3" s="5">
        <v>0.94575733372937343</v>
      </c>
      <c r="BZ3" s="6">
        <v>3.4733280087128811</v>
      </c>
      <c r="CA3" s="5">
        <v>0.88182837885714083</v>
      </c>
    </row>
    <row r="4" spans="2:79" x14ac:dyDescent="0.25">
      <c r="B4" s="10">
        <v>5</v>
      </c>
      <c r="C4" s="10" t="s">
        <v>161</v>
      </c>
      <c r="D4" s="10">
        <v>11</v>
      </c>
      <c r="E4" s="10">
        <v>11</v>
      </c>
      <c r="F4" s="10">
        <v>22</v>
      </c>
      <c r="G4" s="11">
        <v>1</v>
      </c>
      <c r="H4" s="11">
        <v>0.76387409937602513</v>
      </c>
      <c r="I4" s="11">
        <v>0.76387409937602513</v>
      </c>
      <c r="J4" s="10">
        <v>11</v>
      </c>
      <c r="K4" s="10">
        <v>0</v>
      </c>
      <c r="L4" s="11">
        <v>1</v>
      </c>
      <c r="M4" s="11">
        <v>0.92129136645867504</v>
      </c>
      <c r="N4" s="10" t="s">
        <v>185</v>
      </c>
      <c r="O4" s="12">
        <v>20.268410062090851</v>
      </c>
      <c r="P4" s="10">
        <v>-9.5</v>
      </c>
      <c r="Q4" s="12">
        <v>10.768410062090851</v>
      </c>
      <c r="R4" s="12">
        <v>10.768410062090851</v>
      </c>
      <c r="S4" s="10" t="s">
        <v>185</v>
      </c>
      <c r="T4" s="10" t="s">
        <v>185</v>
      </c>
      <c r="U4" s="11">
        <v>0.78478659105450044</v>
      </c>
      <c r="V4" s="10" t="s">
        <v>100</v>
      </c>
      <c r="W4" s="11">
        <v>0.85303897875658774</v>
      </c>
      <c r="X4" s="10">
        <v>925.6810094539976</v>
      </c>
      <c r="Y4" s="10">
        <v>925.6810094539976</v>
      </c>
      <c r="Z4" s="10" t="s">
        <v>173</v>
      </c>
      <c r="AA4" s="10" t="s">
        <v>185</v>
      </c>
      <c r="AB4" s="10" t="s">
        <v>173</v>
      </c>
      <c r="AC4" s="10" t="s">
        <v>33</v>
      </c>
      <c r="AD4" s="10" t="s">
        <v>33</v>
      </c>
      <c r="AE4" s="10" t="s">
        <v>33</v>
      </c>
      <c r="AH4" s="2" t="s">
        <v>181</v>
      </c>
      <c r="AI4" s="16">
        <v>4</v>
      </c>
      <c r="AJ4" s="7">
        <v>0.71686707587156451</v>
      </c>
      <c r="AK4" s="7">
        <v>0.42934455112617032</v>
      </c>
      <c r="AL4" s="6">
        <v>5.280547932311852</v>
      </c>
      <c r="AM4" s="6">
        <v>14.838587452254622</v>
      </c>
      <c r="AN4" s="6">
        <v>20.148385414699245</v>
      </c>
      <c r="AO4" s="16">
        <v>-10.75</v>
      </c>
      <c r="AP4" s="7">
        <v>0.78166917390631385</v>
      </c>
      <c r="AQ4" s="6">
        <v>6.6983134860986953</v>
      </c>
      <c r="AS4" s="7" t="s">
        <v>180</v>
      </c>
      <c r="AT4">
        <v>4</v>
      </c>
      <c r="AU4" s="8">
        <v>0.70491541365473109</v>
      </c>
      <c r="AV4" s="5">
        <v>0.41480829716613288</v>
      </c>
      <c r="AW4" s="9">
        <v>14.08652547988779</v>
      </c>
      <c r="AX4" s="6">
        <v>17.677179373536838</v>
      </c>
      <c r="AY4" s="6">
        <v>20.311623780415662</v>
      </c>
      <c r="AZ4" s="8">
        <v>-4.5</v>
      </c>
      <c r="BA4" s="6">
        <v>0.8580500174619502</v>
      </c>
      <c r="BB4" s="5">
        <v>13.177179373536839</v>
      </c>
      <c r="BC4" s="6"/>
      <c r="BD4" s="8"/>
      <c r="BG4" s="2" t="s">
        <v>181</v>
      </c>
      <c r="BH4" s="16">
        <v>3</v>
      </c>
      <c r="BI4" s="7">
        <v>0.55012581775725722</v>
      </c>
      <c r="BJ4" s="6">
        <v>13.931459891833095</v>
      </c>
      <c r="BK4" s="6">
        <v>18.024600625568876</v>
      </c>
      <c r="BL4" s="6">
        <v>20.148385414699245</v>
      </c>
      <c r="BM4" s="16">
        <v>-10.833333333333334</v>
      </c>
      <c r="BN4" s="7">
        <v>0.86620730079802344</v>
      </c>
      <c r="BO4" s="6">
        <v>7.1912672922355441</v>
      </c>
      <c r="BP4" s="7">
        <v>0.76002223157573356</v>
      </c>
      <c r="BR4" t="s">
        <v>185</v>
      </c>
      <c r="BS4">
        <v>3</v>
      </c>
      <c r="BT4" s="5">
        <v>0.79538326799958681</v>
      </c>
      <c r="BU4" s="6">
        <v>19.952265107140853</v>
      </c>
      <c r="BV4" s="6">
        <v>20.499477298663638</v>
      </c>
      <c r="BW4" s="6">
        <v>21.277756726759208</v>
      </c>
      <c r="BX4">
        <v>-9.5</v>
      </c>
      <c r="BY4" s="5">
        <v>0.9317944226665289</v>
      </c>
      <c r="BZ4" s="6">
        <v>10.999477298663637</v>
      </c>
      <c r="CA4" s="5">
        <v>0.85489256581692086</v>
      </c>
    </row>
    <row r="5" spans="2:79" x14ac:dyDescent="0.25">
      <c r="B5" s="10">
        <v>10</v>
      </c>
      <c r="C5" s="10" t="s">
        <v>161</v>
      </c>
      <c r="D5" s="10">
        <v>11</v>
      </c>
      <c r="E5" s="10">
        <v>11</v>
      </c>
      <c r="F5" s="10">
        <v>22</v>
      </c>
      <c r="G5" s="11">
        <v>1</v>
      </c>
      <c r="H5" s="11">
        <v>0.90151228092171043</v>
      </c>
      <c r="I5" s="11">
        <v>0.90151228092171043</v>
      </c>
      <c r="J5" s="10">
        <v>11</v>
      </c>
      <c r="K5" s="10">
        <v>0</v>
      </c>
      <c r="L5" s="11">
        <v>1</v>
      </c>
      <c r="M5" s="11">
        <v>0.9671707603072367</v>
      </c>
      <c r="N5" s="10" t="s">
        <v>185</v>
      </c>
      <c r="O5" s="12">
        <v>21.277756726759208</v>
      </c>
      <c r="P5" s="10">
        <v>-9.5</v>
      </c>
      <c r="Q5" s="12">
        <v>11.777756726759208</v>
      </c>
      <c r="R5" s="12">
        <v>11.777756726759208</v>
      </c>
      <c r="S5" s="10" t="s">
        <v>185</v>
      </c>
      <c r="T5" s="10" t="s">
        <v>185</v>
      </c>
      <c r="U5" s="11">
        <v>0.95455364604467441</v>
      </c>
      <c r="V5" s="10" t="s">
        <v>100</v>
      </c>
      <c r="W5" s="11">
        <v>0.9608622031759555</v>
      </c>
      <c r="X5" s="10">
        <v>1139.3344909304549</v>
      </c>
      <c r="Y5" s="10">
        <v>1139.3344909304549</v>
      </c>
      <c r="Z5" s="10" t="s">
        <v>173</v>
      </c>
      <c r="AA5" s="10" t="s">
        <v>185</v>
      </c>
      <c r="AB5" s="10" t="s">
        <v>173</v>
      </c>
      <c r="AC5" s="10" t="s">
        <v>33</v>
      </c>
      <c r="AD5" s="10" t="s">
        <v>33</v>
      </c>
      <c r="AE5" s="10" t="s">
        <v>33</v>
      </c>
      <c r="AH5" s="2" t="s">
        <v>184</v>
      </c>
      <c r="AI5" s="16">
        <v>4</v>
      </c>
      <c r="AJ5" s="7">
        <v>0.88638012957126033</v>
      </c>
      <c r="AK5" s="7">
        <v>0.67838362714799261</v>
      </c>
      <c r="AL5" s="6">
        <v>12.954895116552345</v>
      </c>
      <c r="AM5" s="6">
        <v>18.843719785672747</v>
      </c>
      <c r="AN5" s="6">
        <v>20.967836558583635</v>
      </c>
      <c r="AO5" s="16">
        <v>-17.375</v>
      </c>
      <c r="AP5" s="7">
        <v>0.91173823649316044</v>
      </c>
      <c r="AQ5" s="6">
        <v>3.7412722273965744</v>
      </c>
      <c r="AS5" s="7" t="s">
        <v>184</v>
      </c>
      <c r="AT5">
        <v>4</v>
      </c>
      <c r="AU5" s="8">
        <v>0.88638012957126033</v>
      </c>
      <c r="AV5" s="5">
        <v>0.67838362714799261</v>
      </c>
      <c r="AW5" s="9">
        <v>12.954895116552345</v>
      </c>
      <c r="AX5" s="6">
        <v>18.843719785672747</v>
      </c>
      <c r="AY5" s="6">
        <v>20.967836558583635</v>
      </c>
      <c r="AZ5" s="8">
        <v>-17.375</v>
      </c>
      <c r="BA5" s="6">
        <v>0.91173823649316044</v>
      </c>
      <c r="BB5" s="5">
        <v>3.7412722273965744</v>
      </c>
      <c r="BC5" s="6"/>
      <c r="BD5" s="8"/>
      <c r="BG5" s="2" t="s">
        <v>184</v>
      </c>
      <c r="BH5" s="16">
        <v>3</v>
      </c>
      <c r="BI5" s="7">
        <v>0.83727200118812029</v>
      </c>
      <c r="BJ5" s="6">
        <v>20.705259312916098</v>
      </c>
      <c r="BK5" s="6">
        <v>20.806661342046215</v>
      </c>
      <c r="BL5" s="6">
        <v>20.967836558583635</v>
      </c>
      <c r="BM5" s="16">
        <v>-17.333333333333332</v>
      </c>
      <c r="BN5" s="7">
        <v>0.94575733372937343</v>
      </c>
      <c r="BO5" s="6">
        <v>3.4733280087128811</v>
      </c>
      <c r="BP5" s="7">
        <v>0.88182837885714083</v>
      </c>
      <c r="BR5" t="s">
        <v>150</v>
      </c>
      <c r="BS5">
        <v>4</v>
      </c>
      <c r="BT5" s="5">
        <v>0.64985996863085316</v>
      </c>
      <c r="BU5" s="6">
        <v>14.242688350567041</v>
      </c>
      <c r="BV5" s="6">
        <v>18.385456222315192</v>
      </c>
      <c r="BW5" s="6">
        <v>21.207335457774434</v>
      </c>
      <c r="BX5">
        <v>-9</v>
      </c>
      <c r="BY5" s="5">
        <v>0.8913048860130357</v>
      </c>
      <c r="BZ5" s="6">
        <v>9.3854562223151898</v>
      </c>
      <c r="CA5" s="5">
        <v>0.87889452330408924</v>
      </c>
    </row>
    <row r="6" spans="2:79" x14ac:dyDescent="0.25">
      <c r="B6" s="10" t="s">
        <v>85</v>
      </c>
      <c r="C6" s="10" t="s">
        <v>161</v>
      </c>
      <c r="D6" s="10">
        <v>11</v>
      </c>
      <c r="E6" s="10">
        <v>11</v>
      </c>
      <c r="F6" s="10">
        <v>22</v>
      </c>
      <c r="G6" s="11">
        <v>1</v>
      </c>
      <c r="H6" s="11">
        <v>0.7207634237010252</v>
      </c>
      <c r="I6" s="11">
        <v>0.7207634237010252</v>
      </c>
      <c r="J6" s="10">
        <v>11</v>
      </c>
      <c r="K6" s="10">
        <v>0</v>
      </c>
      <c r="L6" s="11">
        <v>1</v>
      </c>
      <c r="M6" s="11">
        <v>0.90692114123367507</v>
      </c>
      <c r="N6" s="10" t="s">
        <v>185</v>
      </c>
      <c r="O6" s="12">
        <v>19.952265107140853</v>
      </c>
      <c r="P6" s="10">
        <v>-9.5</v>
      </c>
      <c r="Q6" s="12">
        <v>10.452265107140853</v>
      </c>
      <c r="R6" s="12">
        <v>10.452265107140853</v>
      </c>
      <c r="S6" s="10" t="s">
        <v>185</v>
      </c>
      <c r="T6" s="10" t="s">
        <v>185</v>
      </c>
      <c r="U6" s="11">
        <v>0.82533746035158795</v>
      </c>
      <c r="V6" s="10" t="s">
        <v>100</v>
      </c>
      <c r="W6" s="11">
        <v>0.86612930079263151</v>
      </c>
      <c r="X6" s="10">
        <v>912.19706983521269</v>
      </c>
      <c r="Y6" s="10">
        <v>912.19706983521269</v>
      </c>
      <c r="Z6" s="10" t="s">
        <v>173</v>
      </c>
      <c r="AA6" s="10" t="s">
        <v>185</v>
      </c>
      <c r="AB6" s="10" t="s">
        <v>173</v>
      </c>
      <c r="AC6" s="10" t="s">
        <v>33</v>
      </c>
      <c r="AD6" s="10" t="s">
        <v>33</v>
      </c>
      <c r="AE6" s="10" t="s">
        <v>33</v>
      </c>
      <c r="AH6" s="2" t="s">
        <v>183</v>
      </c>
      <c r="AI6" s="16">
        <v>4</v>
      </c>
      <c r="AJ6" s="7">
        <v>0.81916679832913464</v>
      </c>
      <c r="AK6" s="7">
        <v>0.65612072501214502</v>
      </c>
      <c r="AL6" s="6">
        <v>12.696206910511156</v>
      </c>
      <c r="AM6" s="6">
        <v>18.662619782523951</v>
      </c>
      <c r="AN6" s="6">
        <v>21.307054770441567</v>
      </c>
      <c r="AO6" s="16">
        <v>-11.5</v>
      </c>
      <c r="AP6" s="7">
        <v>0.90240405365383514</v>
      </c>
      <c r="AQ6" s="6">
        <v>7.1626197825239526</v>
      </c>
      <c r="AS6" s="7" t="s">
        <v>183</v>
      </c>
      <c r="AT6">
        <v>4</v>
      </c>
      <c r="AU6" s="8">
        <v>0.81916679832913464</v>
      </c>
      <c r="AV6" s="5">
        <v>0.65612072501214502</v>
      </c>
      <c r="AW6" s="9">
        <v>12.696206910511156</v>
      </c>
      <c r="AX6" s="6">
        <v>18.662619782523951</v>
      </c>
      <c r="AY6" s="6">
        <v>21.307054770441567</v>
      </c>
      <c r="AZ6" s="8">
        <v>-11.5</v>
      </c>
      <c r="BA6" s="6">
        <v>0.90240405365383514</v>
      </c>
      <c r="BB6" s="5">
        <v>7.1626197825239526</v>
      </c>
      <c r="BC6" s="6"/>
      <c r="BD6" s="8"/>
      <c r="BG6" s="2" t="s">
        <v>179</v>
      </c>
      <c r="BH6" s="16">
        <v>1</v>
      </c>
      <c r="BI6" s="7">
        <v>3.0910096663933073E-2</v>
      </c>
      <c r="BJ6" s="6">
        <v>3.0835256397065889</v>
      </c>
      <c r="BK6" s="6">
        <v>3.0835256397065889</v>
      </c>
      <c r="BL6" s="6">
        <v>3.0835256397065889</v>
      </c>
      <c r="BM6" s="16">
        <v>-6.5</v>
      </c>
      <c r="BN6" s="7">
        <v>0.51392093995109811</v>
      </c>
      <c r="BO6" s="6">
        <v>3.4164743602934111</v>
      </c>
      <c r="BP6" s="7">
        <v>0.654370983836984</v>
      </c>
      <c r="BR6" t="s">
        <v>180</v>
      </c>
      <c r="BS6">
        <v>4</v>
      </c>
      <c r="BT6" s="5">
        <v>0.41480829716613288</v>
      </c>
      <c r="BU6" s="6">
        <v>14.08652547988779</v>
      </c>
      <c r="BV6" s="6">
        <v>17.677179373536838</v>
      </c>
      <c r="BW6" s="6">
        <v>20.311623780415662</v>
      </c>
      <c r="BX6">
        <v>-4.5</v>
      </c>
      <c r="BY6" s="5">
        <v>0.8580500174619502</v>
      </c>
      <c r="BZ6" s="6">
        <v>13.177179373536839</v>
      </c>
      <c r="CA6" s="5">
        <v>0.70491541365473109</v>
      </c>
    </row>
    <row r="7" spans="2:79" x14ac:dyDescent="0.25">
      <c r="B7" s="13">
        <v>3</v>
      </c>
      <c r="C7" s="13" t="s">
        <v>162</v>
      </c>
      <c r="D7" s="13">
        <v>11</v>
      </c>
      <c r="E7" s="13">
        <v>9</v>
      </c>
      <c r="F7" s="13">
        <v>20</v>
      </c>
      <c r="G7" s="14">
        <v>0.90909090909090917</v>
      </c>
      <c r="H7" s="14">
        <v>0.73367847975255729</v>
      </c>
      <c r="I7" s="14">
        <v>0.73367847975255729</v>
      </c>
      <c r="J7" s="13">
        <v>10</v>
      </c>
      <c r="K7" s="13">
        <v>1</v>
      </c>
      <c r="L7" s="14">
        <v>0.90909090909090906</v>
      </c>
      <c r="M7" s="14">
        <v>0.85062009931145843</v>
      </c>
      <c r="N7" s="13" t="s">
        <v>158</v>
      </c>
      <c r="O7" s="15">
        <v>17.012401986229168</v>
      </c>
      <c r="P7" s="13">
        <v>7</v>
      </c>
      <c r="Q7" s="15">
        <v>24.012401986229168</v>
      </c>
      <c r="R7" s="15">
        <v>24.012401986229168</v>
      </c>
      <c r="S7" s="13" t="s">
        <v>158</v>
      </c>
      <c r="T7" s="13" t="s">
        <v>158</v>
      </c>
      <c r="U7" s="14">
        <v>0.70172297077079548</v>
      </c>
      <c r="V7" s="13" t="s">
        <v>100</v>
      </c>
      <c r="W7" s="14">
        <v>0.7761715350411269</v>
      </c>
      <c r="X7" s="13">
        <v>1866.8297057494101</v>
      </c>
      <c r="Y7" s="13">
        <v>1866.8297057494101</v>
      </c>
      <c r="Z7" s="13" t="s">
        <v>153</v>
      </c>
      <c r="AA7" s="13" t="s">
        <v>158</v>
      </c>
      <c r="AB7" s="13" t="s">
        <v>158</v>
      </c>
      <c r="AC7" s="13" t="s">
        <v>33</v>
      </c>
      <c r="AD7" s="13" t="s">
        <v>33</v>
      </c>
      <c r="AE7" s="13" t="s">
        <v>33</v>
      </c>
      <c r="AH7" s="2" t="s">
        <v>174</v>
      </c>
      <c r="AI7" s="16">
        <v>4</v>
      </c>
      <c r="AJ7" s="7">
        <v>0.57602960726086194</v>
      </c>
      <c r="AK7" s="7">
        <v>3.9841246772133521E-2</v>
      </c>
      <c r="AL7" s="6">
        <v>5.755510296845352</v>
      </c>
      <c r="AM7" s="6">
        <v>8.8246865643072319</v>
      </c>
      <c r="AN7" s="6">
        <v>12.310037173343424</v>
      </c>
      <c r="AO7" s="16">
        <v>-6</v>
      </c>
      <c r="AP7" s="7">
        <v>0.66080560369143593</v>
      </c>
      <c r="AQ7" s="6">
        <v>2.9973429151214219</v>
      </c>
      <c r="AS7" s="7" t="s">
        <v>182</v>
      </c>
      <c r="AT7">
        <v>4</v>
      </c>
      <c r="AU7" s="8">
        <v>0.5</v>
      </c>
      <c r="AV7" s="5">
        <v>5.9637303394946189E-2</v>
      </c>
      <c r="AW7" s="9">
        <v>7.4608440987069926</v>
      </c>
      <c r="AX7" s="6">
        <v>9.8029281141664235</v>
      </c>
      <c r="AY7" s="6">
        <v>12.759329783452204</v>
      </c>
      <c r="AZ7" s="8">
        <v>-6.5</v>
      </c>
      <c r="BA7" s="6">
        <v>0.69393339732473813</v>
      </c>
      <c r="BB7" s="5">
        <v>3.3029281141664231</v>
      </c>
      <c r="BC7" s="6"/>
      <c r="BD7" s="8"/>
      <c r="BG7" s="2" t="s">
        <v>178</v>
      </c>
      <c r="BH7" s="16">
        <v>2</v>
      </c>
      <c r="BI7" s="7">
        <v>3.4584569553786915E-2</v>
      </c>
      <c r="BJ7" s="6">
        <v>5.755510296845352</v>
      </c>
      <c r="BK7" s="6">
        <v>5.8273436491858099</v>
      </c>
      <c r="BL7" s="6">
        <v>5.899177001526267</v>
      </c>
      <c r="BM7" s="16">
        <v>-6</v>
      </c>
      <c r="BN7" s="7">
        <v>0.58273436491858099</v>
      </c>
      <c r="BO7" s="6">
        <v>0.17265635081419051</v>
      </c>
      <c r="BP7" s="7">
        <v>0.53434066532881996</v>
      </c>
      <c r="BR7" t="s">
        <v>175</v>
      </c>
      <c r="BS7">
        <v>3</v>
      </c>
      <c r="BT7" s="5">
        <v>0.73597483772153927</v>
      </c>
      <c r="BU7" s="6">
        <v>14.060048792748688</v>
      </c>
      <c r="BV7" s="6">
        <v>18.133441491976569</v>
      </c>
      <c r="BW7" s="6">
        <v>20.432305683480941</v>
      </c>
      <c r="BX7">
        <v>-6.5</v>
      </c>
      <c r="BY7" s="5">
        <v>0.87158757216980598</v>
      </c>
      <c r="BZ7" s="6">
        <v>11.633441491976569</v>
      </c>
      <c r="CA7" s="5">
        <v>0.76255716989150668</v>
      </c>
    </row>
    <row r="8" spans="2:79" x14ac:dyDescent="0.25">
      <c r="B8" s="13">
        <v>5</v>
      </c>
      <c r="C8" s="13" t="s">
        <v>162</v>
      </c>
      <c r="D8" s="13">
        <v>11</v>
      </c>
      <c r="E8" s="13">
        <v>11</v>
      </c>
      <c r="F8" s="13">
        <v>22</v>
      </c>
      <c r="G8" s="14">
        <v>1</v>
      </c>
      <c r="H8" s="14">
        <v>0.75744812133283757</v>
      </c>
      <c r="I8" s="14">
        <v>0.75744812133283757</v>
      </c>
      <c r="J8" s="13">
        <v>11</v>
      </c>
      <c r="K8" s="13">
        <v>0</v>
      </c>
      <c r="L8" s="14">
        <v>1</v>
      </c>
      <c r="M8" s="14">
        <v>0.91914937377761252</v>
      </c>
      <c r="N8" s="13" t="s">
        <v>158</v>
      </c>
      <c r="O8" s="15">
        <v>20.221286223107477</v>
      </c>
      <c r="P8" s="13">
        <v>7</v>
      </c>
      <c r="Q8" s="15">
        <v>27.221286223107477</v>
      </c>
      <c r="R8" s="15">
        <v>27.221286223107477</v>
      </c>
      <c r="S8" s="13" t="s">
        <v>158</v>
      </c>
      <c r="T8" s="13" t="s">
        <v>158</v>
      </c>
      <c r="U8" s="14">
        <v>0.76167564792479703</v>
      </c>
      <c r="V8" s="13" t="s">
        <v>100</v>
      </c>
      <c r="W8" s="14">
        <v>0.84041251085120483</v>
      </c>
      <c r="X8" s="13">
        <v>2290.4935084971162</v>
      </c>
      <c r="Y8" s="13">
        <v>2290.4935084971162</v>
      </c>
      <c r="Z8" s="13" t="s">
        <v>153</v>
      </c>
      <c r="AA8" s="13" t="s">
        <v>158</v>
      </c>
      <c r="AB8" s="13" t="s">
        <v>158</v>
      </c>
      <c r="AC8" s="13" t="s">
        <v>33</v>
      </c>
      <c r="AD8" s="13" t="s">
        <v>33</v>
      </c>
      <c r="AE8" s="13" t="s">
        <v>33</v>
      </c>
      <c r="AH8" s="2" t="s">
        <v>150</v>
      </c>
      <c r="AI8" s="16">
        <v>4</v>
      </c>
      <c r="AJ8" s="7">
        <v>0.87889452330408924</v>
      </c>
      <c r="AK8" s="7">
        <v>0.64985996863085316</v>
      </c>
      <c r="AL8" s="6">
        <v>14.242688350567041</v>
      </c>
      <c r="AM8" s="6">
        <v>18.385456222315192</v>
      </c>
      <c r="AN8" s="6">
        <v>21.207335457774434</v>
      </c>
      <c r="AO8" s="16">
        <v>-9</v>
      </c>
      <c r="AP8" s="7">
        <v>0.8913048860130357</v>
      </c>
      <c r="AQ8" s="6">
        <v>9.3854562223151898</v>
      </c>
      <c r="AS8" s="7" t="s">
        <v>174</v>
      </c>
      <c r="AT8" s="17">
        <v>4</v>
      </c>
      <c r="AU8" s="8">
        <v>0.57602960726086194</v>
      </c>
      <c r="AV8" s="8">
        <v>3.9841246772133521E-2</v>
      </c>
      <c r="AW8" s="9">
        <v>5.755510296845352</v>
      </c>
      <c r="AX8" s="18">
        <v>8.8246865643072319</v>
      </c>
      <c r="AY8" s="18">
        <v>12.310037173343424</v>
      </c>
      <c r="AZ8" s="18">
        <v>-6</v>
      </c>
      <c r="BA8" s="6">
        <v>0.66080560369143593</v>
      </c>
      <c r="BB8" s="5">
        <v>2.9973429151214219</v>
      </c>
      <c r="BC8" s="6"/>
      <c r="BD8" s="8"/>
      <c r="BG8" s="2" t="s">
        <v>173</v>
      </c>
      <c r="BH8" s="16">
        <v>1</v>
      </c>
      <c r="BI8" s="7">
        <v>3.6823684673613299E-2</v>
      </c>
      <c r="BJ8" s="6">
        <v>2.0213741576030522</v>
      </c>
      <c r="BK8" s="6">
        <v>2.0213741576030522</v>
      </c>
      <c r="BL8" s="6">
        <v>2.0213741576030522</v>
      </c>
      <c r="BM8" s="16">
        <v>-9.5</v>
      </c>
      <c r="BN8" s="7">
        <v>0.50534353940076304</v>
      </c>
      <c r="BO8" s="6">
        <v>7.4786258423969478</v>
      </c>
      <c r="BP8" s="7">
        <v>0.54604628764305052</v>
      </c>
      <c r="BR8" t="s">
        <v>181</v>
      </c>
      <c r="BS8">
        <v>3</v>
      </c>
      <c r="BT8" s="5">
        <v>0.55012581775725722</v>
      </c>
      <c r="BU8" s="6">
        <v>13.931459891833095</v>
      </c>
      <c r="BV8" s="6">
        <v>18.024600625568876</v>
      </c>
      <c r="BW8" s="6">
        <v>20.148385414699245</v>
      </c>
      <c r="BX8">
        <v>-10.833333333333334</v>
      </c>
      <c r="BY8" s="5">
        <v>0.86620730079802344</v>
      </c>
      <c r="BZ8" s="6">
        <v>7.1912672922355441</v>
      </c>
      <c r="CA8" s="5">
        <v>0.76002223157573356</v>
      </c>
    </row>
    <row r="9" spans="2:79" x14ac:dyDescent="0.25">
      <c r="B9" s="13">
        <v>10</v>
      </c>
      <c r="C9" s="13" t="s">
        <v>162</v>
      </c>
      <c r="D9" s="13">
        <v>7</v>
      </c>
      <c r="E9" s="13">
        <v>9</v>
      </c>
      <c r="F9" s="13">
        <v>16</v>
      </c>
      <c r="G9" s="14">
        <v>0.72727272727272729</v>
      </c>
      <c r="H9" s="14">
        <v>0.70082247590138702</v>
      </c>
      <c r="I9" s="14">
        <v>0.10160417268355149</v>
      </c>
      <c r="J9" s="13">
        <v>10</v>
      </c>
      <c r="K9" s="13">
        <v>1</v>
      </c>
      <c r="L9" s="14">
        <v>0.90909090909090906</v>
      </c>
      <c r="M9" s="14">
        <v>0.77906203742167446</v>
      </c>
      <c r="N9" s="13" t="s">
        <v>158</v>
      </c>
      <c r="O9" s="15">
        <v>12.464992598746791</v>
      </c>
      <c r="P9" s="13">
        <v>-7</v>
      </c>
      <c r="Q9" s="15">
        <v>5.4649925987467913</v>
      </c>
      <c r="R9" s="15">
        <v>5.4649925987467913</v>
      </c>
      <c r="S9" s="13" t="s">
        <v>158</v>
      </c>
      <c r="T9" s="13" t="s">
        <v>158</v>
      </c>
      <c r="U9" s="14">
        <v>0.66217735303341696</v>
      </c>
      <c r="V9" s="13" t="s">
        <v>100</v>
      </c>
      <c r="W9" s="14">
        <v>0.72061969522754565</v>
      </c>
      <c r="X9" s="13">
        <v>395.67731234889618</v>
      </c>
      <c r="Y9" s="13">
        <v>395.67731234889618</v>
      </c>
      <c r="Z9" s="13" t="s">
        <v>153</v>
      </c>
      <c r="AA9" s="13" t="s">
        <v>158</v>
      </c>
      <c r="AB9" s="13" t="s">
        <v>158</v>
      </c>
      <c r="AC9" s="13" t="s">
        <v>33</v>
      </c>
      <c r="AD9" s="13" t="s">
        <v>33</v>
      </c>
      <c r="AE9" s="13" t="s">
        <v>33</v>
      </c>
      <c r="AH9" s="2" t="s">
        <v>156</v>
      </c>
      <c r="AI9" s="16">
        <v>3</v>
      </c>
      <c r="AJ9" s="7">
        <v>0.52177440325971269</v>
      </c>
      <c r="AK9" s="7">
        <v>2.4673714372679217E-2</v>
      </c>
      <c r="AL9" s="6">
        <v>0.75296172092446445</v>
      </c>
      <c r="AM9" s="6">
        <v>1.130320837273284</v>
      </c>
      <c r="AN9" s="6">
        <v>1.7741332439238526</v>
      </c>
      <c r="AO9" s="16">
        <v>-1.6666666666666667</v>
      </c>
      <c r="AP9" s="7">
        <v>0.41731598164298761</v>
      </c>
      <c r="AQ9" s="6">
        <v>3.7789241940410725</v>
      </c>
      <c r="AS9" s="7" t="s">
        <v>181</v>
      </c>
      <c r="AT9">
        <v>4</v>
      </c>
      <c r="AU9" s="8">
        <v>0.71686707587156451</v>
      </c>
      <c r="AV9" s="5">
        <v>0.42934455112617032</v>
      </c>
      <c r="AW9" s="9">
        <v>5.280547932311852</v>
      </c>
      <c r="AX9" s="6">
        <v>14.838587452254622</v>
      </c>
      <c r="AY9" s="6">
        <v>20.148385414699245</v>
      </c>
      <c r="AZ9" s="6">
        <v>-10.75</v>
      </c>
      <c r="BA9" s="6">
        <v>0.78166917390631385</v>
      </c>
      <c r="BB9" s="5">
        <v>6.6983134860986953</v>
      </c>
      <c r="BC9" s="6"/>
      <c r="BD9" s="8"/>
      <c r="BG9" s="2" t="s">
        <v>153</v>
      </c>
      <c r="BH9" s="16">
        <v>1</v>
      </c>
      <c r="BI9" s="7">
        <v>6.8127748409179567E-2</v>
      </c>
      <c r="BJ9" s="6">
        <v>0.89231913146450559</v>
      </c>
      <c r="BK9" s="6">
        <v>0.89231913146450559</v>
      </c>
      <c r="BL9" s="6">
        <v>0.89231913146450559</v>
      </c>
      <c r="BM9" s="16">
        <v>7</v>
      </c>
      <c r="BN9" s="7">
        <v>0.44615956573225279</v>
      </c>
      <c r="BO9" s="6">
        <v>7.8923191314645056</v>
      </c>
      <c r="BP9" s="7">
        <v>0.5</v>
      </c>
      <c r="BR9" t="s">
        <v>159</v>
      </c>
      <c r="BS9">
        <v>1</v>
      </c>
      <c r="BT9" s="5">
        <v>0.20171850502760935</v>
      </c>
      <c r="BU9" s="6">
        <v>12.954895116552345</v>
      </c>
      <c r="BV9" s="6">
        <v>12.954895116552345</v>
      </c>
      <c r="BW9" s="6">
        <v>12.954895116552345</v>
      </c>
      <c r="BX9">
        <v>-17.5</v>
      </c>
      <c r="BY9" s="5">
        <v>0.80968094478452157</v>
      </c>
      <c r="BZ9" s="6">
        <v>4.5451048834476548</v>
      </c>
      <c r="CA9" s="5">
        <v>0.90003538171361908</v>
      </c>
    </row>
    <row r="10" spans="2:79" x14ac:dyDescent="0.25">
      <c r="B10" s="13" t="s">
        <v>85</v>
      </c>
      <c r="C10" s="13" t="s">
        <v>162</v>
      </c>
      <c r="D10" s="13">
        <v>1</v>
      </c>
      <c r="E10" s="13">
        <v>-3</v>
      </c>
      <c r="F10" s="13">
        <v>-2</v>
      </c>
      <c r="G10" s="14">
        <v>9.0909090909090898E-2</v>
      </c>
      <c r="H10" s="14">
        <v>0.61120596992403109</v>
      </c>
      <c r="I10" s="14">
        <v>6.8127748409179567E-2</v>
      </c>
      <c r="J10" s="13">
        <v>7</v>
      </c>
      <c r="K10" s="13">
        <v>4</v>
      </c>
      <c r="L10" s="14">
        <v>0.63636363636363635</v>
      </c>
      <c r="M10" s="14">
        <v>0.44615956573225279</v>
      </c>
      <c r="N10" s="13" t="s">
        <v>153</v>
      </c>
      <c r="O10" s="15">
        <v>0.89231913146450559</v>
      </c>
      <c r="P10" s="13">
        <v>7</v>
      </c>
      <c r="Q10" s="15">
        <v>7.8923191314645056</v>
      </c>
      <c r="R10" s="15">
        <v>7.8923191314645056</v>
      </c>
      <c r="S10" s="13" t="s">
        <v>153</v>
      </c>
      <c r="T10" s="13" t="s">
        <v>101</v>
      </c>
      <c r="U10" s="14">
        <v>0.5</v>
      </c>
      <c r="V10" s="13" t="s">
        <v>33</v>
      </c>
      <c r="W10" s="14">
        <v>0.4730797828661264</v>
      </c>
      <c r="X10" s="13">
        <v>395.47917240718175</v>
      </c>
      <c r="Y10" s="13">
        <v>395.47917240718175</v>
      </c>
      <c r="Z10" s="13" t="s">
        <v>153</v>
      </c>
      <c r="AA10" s="13" t="s">
        <v>158</v>
      </c>
      <c r="AB10" s="13" t="s">
        <v>158</v>
      </c>
      <c r="AC10" s="13" t="s">
        <v>33</v>
      </c>
      <c r="AD10" s="13" t="s">
        <v>33</v>
      </c>
      <c r="AE10" s="13" t="s">
        <v>33</v>
      </c>
      <c r="AH10" s="2" t="s">
        <v>158</v>
      </c>
      <c r="AI10" s="16">
        <v>3</v>
      </c>
      <c r="AJ10" s="7">
        <v>0.70852532390966994</v>
      </c>
      <c r="AK10" s="7">
        <v>0.53091025792298208</v>
      </c>
      <c r="AL10" s="6">
        <v>12.464992598746791</v>
      </c>
      <c r="AM10" s="6">
        <v>16.566226936027814</v>
      </c>
      <c r="AN10" s="6">
        <v>20.221286223107477</v>
      </c>
      <c r="AO10" s="16">
        <v>2.3333333333333335</v>
      </c>
      <c r="AP10" s="7">
        <v>0.8496105035035818</v>
      </c>
      <c r="AQ10" s="6">
        <v>18.899560269361146</v>
      </c>
      <c r="AS10" s="7" t="s">
        <v>158</v>
      </c>
      <c r="AT10">
        <v>3</v>
      </c>
      <c r="AU10" s="8">
        <v>0.70852532390966994</v>
      </c>
      <c r="AV10">
        <v>0.53091025792298208</v>
      </c>
      <c r="AW10" s="9">
        <v>12.464992598746791</v>
      </c>
      <c r="AX10" s="6">
        <v>16.566226936027814</v>
      </c>
      <c r="AY10" s="6">
        <v>20.221286223107477</v>
      </c>
      <c r="AZ10" s="8">
        <v>2.3333333333333335</v>
      </c>
      <c r="BA10" s="6">
        <v>0.8496105035035818</v>
      </c>
      <c r="BB10" s="5">
        <v>18.899560269361146</v>
      </c>
      <c r="BC10" s="6"/>
      <c r="BD10" s="8"/>
      <c r="BG10" s="2" t="s">
        <v>183</v>
      </c>
      <c r="BH10" s="16">
        <v>4</v>
      </c>
      <c r="BI10" s="7">
        <v>0.65612072501214502</v>
      </c>
      <c r="BJ10" s="6">
        <v>12.696206910511156</v>
      </c>
      <c r="BK10" s="6">
        <v>18.662619782523951</v>
      </c>
      <c r="BL10" s="6">
        <v>21.307054770441567</v>
      </c>
      <c r="BM10" s="16">
        <v>-11.5</v>
      </c>
      <c r="BN10" s="7">
        <v>0.90240405365383514</v>
      </c>
      <c r="BO10" s="6">
        <v>7.1626197825239526</v>
      </c>
      <c r="BP10" s="7">
        <v>0.81916679832913464</v>
      </c>
      <c r="BR10" t="s">
        <v>183</v>
      </c>
      <c r="BS10">
        <v>4</v>
      </c>
      <c r="BT10" s="5">
        <v>0.65612072501214502</v>
      </c>
      <c r="BU10" s="6">
        <v>12.696206910511156</v>
      </c>
      <c r="BV10" s="6">
        <v>18.662619782523951</v>
      </c>
      <c r="BW10" s="6">
        <v>21.307054770441567</v>
      </c>
      <c r="BX10">
        <v>-11.5</v>
      </c>
      <c r="BY10" s="5">
        <v>0.90240405365383514</v>
      </c>
      <c r="BZ10" s="6">
        <v>7.1626197825239526</v>
      </c>
      <c r="CA10" s="5">
        <v>0.81916679832913464</v>
      </c>
    </row>
    <row r="11" spans="2:79" x14ac:dyDescent="0.25">
      <c r="B11" s="10">
        <v>3</v>
      </c>
      <c r="C11" s="10" t="s">
        <v>163</v>
      </c>
      <c r="D11" s="10">
        <v>11</v>
      </c>
      <c r="E11" s="10">
        <v>11</v>
      </c>
      <c r="F11" s="10">
        <v>22</v>
      </c>
      <c r="G11" s="11">
        <v>1</v>
      </c>
      <c r="H11" s="11">
        <v>0.89190938060560465</v>
      </c>
      <c r="I11" s="11">
        <v>0.89190938060560465</v>
      </c>
      <c r="J11" s="10">
        <v>11</v>
      </c>
      <c r="K11" s="10">
        <v>0</v>
      </c>
      <c r="L11" s="11">
        <v>1</v>
      </c>
      <c r="M11" s="11">
        <v>0.96396979353520162</v>
      </c>
      <c r="N11" s="10" t="s">
        <v>150</v>
      </c>
      <c r="O11" s="12">
        <v>21.207335457774434</v>
      </c>
      <c r="P11" s="10">
        <v>-9</v>
      </c>
      <c r="Q11" s="12">
        <v>12.207335457774434</v>
      </c>
      <c r="R11" s="12">
        <v>12.207335457774434</v>
      </c>
      <c r="S11" s="10" t="s">
        <v>150</v>
      </c>
      <c r="T11" s="10" t="s">
        <v>150</v>
      </c>
      <c r="U11" s="11">
        <v>0.93178240736393447</v>
      </c>
      <c r="V11" s="10" t="s">
        <v>100</v>
      </c>
      <c r="W11" s="11">
        <v>0.94787610044956805</v>
      </c>
      <c r="X11" s="10">
        <v>1164.4104926263155</v>
      </c>
      <c r="Y11" s="10">
        <v>1164.4104926263155</v>
      </c>
      <c r="Z11" s="10" t="s">
        <v>150</v>
      </c>
      <c r="AA11" s="10" t="s">
        <v>155</v>
      </c>
      <c r="AB11" s="10" t="s">
        <v>155</v>
      </c>
      <c r="AC11" s="10" t="s">
        <v>33</v>
      </c>
      <c r="AD11" s="10" t="s">
        <v>33</v>
      </c>
      <c r="AE11" s="10" t="s">
        <v>33</v>
      </c>
      <c r="AH11" s="2" t="s">
        <v>182</v>
      </c>
      <c r="AI11" s="16">
        <v>4</v>
      </c>
      <c r="AJ11" s="7">
        <v>0.5</v>
      </c>
      <c r="AK11" s="7">
        <v>5.9637303394946189E-2</v>
      </c>
      <c r="AL11" s="6">
        <v>7.4608440987069926</v>
      </c>
      <c r="AM11" s="6">
        <v>9.8029281141664235</v>
      </c>
      <c r="AN11" s="6">
        <v>12.759329783452204</v>
      </c>
      <c r="AO11" s="16">
        <v>-6.5</v>
      </c>
      <c r="AP11" s="7">
        <v>0.69393339732473813</v>
      </c>
      <c r="AQ11" s="6">
        <v>3.3029281141664231</v>
      </c>
      <c r="AS11" s="7" t="s">
        <v>157</v>
      </c>
      <c r="AT11">
        <v>4</v>
      </c>
      <c r="AU11" s="8">
        <v>0.76328419278148218</v>
      </c>
      <c r="AV11" s="5">
        <v>0.6366377494579144</v>
      </c>
      <c r="AW11" s="9">
        <v>3.1220245630400854</v>
      </c>
      <c r="AX11" s="6">
        <v>16.309301043580902</v>
      </c>
      <c r="AY11" s="6">
        <v>20.773532881028295</v>
      </c>
      <c r="AZ11" s="8">
        <v>3</v>
      </c>
      <c r="BA11" s="6">
        <v>0.83593867055792237</v>
      </c>
      <c r="BB11" s="5">
        <v>19.309301043580906</v>
      </c>
      <c r="BC11" s="6"/>
      <c r="BD11" s="8"/>
      <c r="BG11" s="2" t="s">
        <v>180</v>
      </c>
      <c r="BH11" s="16">
        <v>4</v>
      </c>
      <c r="BI11" s="7">
        <v>0.41480829716613288</v>
      </c>
      <c r="BJ11" s="6">
        <v>14.08652547988779</v>
      </c>
      <c r="BK11" s="6">
        <v>17.677179373536838</v>
      </c>
      <c r="BL11" s="6">
        <v>20.311623780415662</v>
      </c>
      <c r="BM11" s="16">
        <v>-4.5</v>
      </c>
      <c r="BN11" s="7">
        <v>0.8580500174619502</v>
      </c>
      <c r="BO11" s="6">
        <v>13.177179373536839</v>
      </c>
      <c r="BP11" s="7">
        <v>0.70491541365473109</v>
      </c>
      <c r="BR11" t="s">
        <v>158</v>
      </c>
      <c r="BS11">
        <v>3</v>
      </c>
      <c r="BT11" s="5">
        <v>0.53091025792298208</v>
      </c>
      <c r="BU11" s="6">
        <v>12.464992598746791</v>
      </c>
      <c r="BV11" s="6">
        <v>16.566226936027814</v>
      </c>
      <c r="BW11" s="6">
        <v>20.221286223107477</v>
      </c>
      <c r="BX11">
        <v>2.3333333333333335</v>
      </c>
      <c r="BY11" s="5">
        <v>0.8496105035035818</v>
      </c>
      <c r="BZ11" s="6">
        <v>18.899560269361146</v>
      </c>
      <c r="CA11" s="5">
        <v>0.70852532390966994</v>
      </c>
    </row>
    <row r="12" spans="2:79" x14ac:dyDescent="0.25">
      <c r="B12" s="10">
        <v>5</v>
      </c>
      <c r="C12" s="10" t="s">
        <v>163</v>
      </c>
      <c r="D12" s="10">
        <v>11</v>
      </c>
      <c r="E12" s="10">
        <v>11</v>
      </c>
      <c r="F12" s="10">
        <v>22</v>
      </c>
      <c r="G12" s="11">
        <v>1</v>
      </c>
      <c r="H12" s="11">
        <v>0.83802302348242996</v>
      </c>
      <c r="I12" s="11">
        <v>0.83802302348242996</v>
      </c>
      <c r="J12" s="10">
        <v>11</v>
      </c>
      <c r="K12" s="10">
        <v>0</v>
      </c>
      <c r="L12" s="11">
        <v>1</v>
      </c>
      <c r="M12" s="11">
        <v>0.94600767449414336</v>
      </c>
      <c r="N12" s="10" t="s">
        <v>150</v>
      </c>
      <c r="O12" s="12">
        <v>20.812168838871155</v>
      </c>
      <c r="P12" s="10">
        <v>-9</v>
      </c>
      <c r="Q12" s="12">
        <v>11.812168838871155</v>
      </c>
      <c r="R12" s="12">
        <v>11.812168838871155</v>
      </c>
      <c r="S12" s="10" t="s">
        <v>150</v>
      </c>
      <c r="T12" s="10" t="s">
        <v>150</v>
      </c>
      <c r="U12" s="11">
        <v>0.92115292822250949</v>
      </c>
      <c r="V12" s="10" t="s">
        <v>100</v>
      </c>
      <c r="W12" s="11">
        <v>0.93358030135832637</v>
      </c>
      <c r="X12" s="10">
        <v>1109.8553881258313</v>
      </c>
      <c r="Y12" s="10">
        <v>1109.8553881258313</v>
      </c>
      <c r="Z12" s="10" t="s">
        <v>150</v>
      </c>
      <c r="AA12" s="10" t="s">
        <v>155</v>
      </c>
      <c r="AB12" s="10" t="s">
        <v>155</v>
      </c>
      <c r="AC12" s="10" t="s">
        <v>33</v>
      </c>
      <c r="AD12" s="10" t="s">
        <v>33</v>
      </c>
      <c r="AE12" s="10" t="s">
        <v>33</v>
      </c>
      <c r="AH12" s="2" t="s">
        <v>157</v>
      </c>
      <c r="AI12" s="16">
        <v>4</v>
      </c>
      <c r="AJ12" s="7">
        <v>0.76328419278148218</v>
      </c>
      <c r="AK12" s="7">
        <v>0.6366377494579144</v>
      </c>
      <c r="AL12" s="6">
        <v>3.1220245630400854</v>
      </c>
      <c r="AM12" s="6">
        <v>16.309301043580902</v>
      </c>
      <c r="AN12" s="6">
        <v>20.773532881028295</v>
      </c>
      <c r="AO12" s="16">
        <v>3</v>
      </c>
      <c r="AP12" s="7">
        <v>0.83593867055792237</v>
      </c>
      <c r="AQ12" s="6">
        <v>19.309301043580906</v>
      </c>
      <c r="AS12" s="7" t="s">
        <v>152</v>
      </c>
      <c r="AT12">
        <v>1</v>
      </c>
      <c r="AU12" s="8">
        <v>0.70019690614503649</v>
      </c>
      <c r="AV12">
        <v>0.14372465662067324</v>
      </c>
      <c r="AW12" s="9">
        <v>4.382673500304298</v>
      </c>
      <c r="AX12" s="6">
        <v>4.382673500304298</v>
      </c>
      <c r="AY12" s="6">
        <v>4.382673500304298</v>
      </c>
      <c r="AZ12" s="6">
        <v>-4.5</v>
      </c>
      <c r="BA12" s="6">
        <v>0.54783418753803725</v>
      </c>
      <c r="BB12" s="5">
        <v>0.11732649969570197</v>
      </c>
      <c r="BC12" s="6"/>
      <c r="BD12" s="8"/>
      <c r="BG12" s="2" t="s">
        <v>174</v>
      </c>
      <c r="BH12" s="16">
        <v>2</v>
      </c>
      <c r="BI12" s="7">
        <v>4.5097923990480127E-2</v>
      </c>
      <c r="BJ12" s="6">
        <v>11.334021785513883</v>
      </c>
      <c r="BK12" s="6">
        <v>11.822029479428654</v>
      </c>
      <c r="BL12" s="6">
        <v>12.310037173343424</v>
      </c>
      <c r="BM12" s="16">
        <v>-6</v>
      </c>
      <c r="BN12" s="7">
        <v>0.73887684246429086</v>
      </c>
      <c r="BO12" s="6">
        <v>5.8220294794286538</v>
      </c>
      <c r="BP12" s="7">
        <v>0.61771854919290403</v>
      </c>
      <c r="BR12" t="s">
        <v>174</v>
      </c>
      <c r="BS12">
        <v>2</v>
      </c>
      <c r="BT12" s="5">
        <v>4.5097923990480127E-2</v>
      </c>
      <c r="BU12" s="6">
        <v>11.334021785513883</v>
      </c>
      <c r="BV12" s="6">
        <v>11.822029479428654</v>
      </c>
      <c r="BW12" s="6">
        <v>12.310037173343424</v>
      </c>
      <c r="BX12">
        <v>-6</v>
      </c>
      <c r="BY12" s="5">
        <v>0.73887684246429086</v>
      </c>
      <c r="BZ12" s="6">
        <v>5.8220294794286538</v>
      </c>
      <c r="CA12" s="5">
        <v>0.61771854919290403</v>
      </c>
    </row>
    <row r="13" spans="2:79" x14ac:dyDescent="0.25">
      <c r="B13" s="10">
        <v>10</v>
      </c>
      <c r="C13" s="10" t="s">
        <v>163</v>
      </c>
      <c r="D13" s="10">
        <v>11</v>
      </c>
      <c r="E13" s="10">
        <v>9</v>
      </c>
      <c r="F13" s="10">
        <v>20</v>
      </c>
      <c r="G13" s="11">
        <v>0.90909090909090917</v>
      </c>
      <c r="H13" s="11">
        <v>0.77376301812540083</v>
      </c>
      <c r="I13" s="11">
        <v>0.77376301812540083</v>
      </c>
      <c r="J13" s="10">
        <v>10</v>
      </c>
      <c r="K13" s="10">
        <v>1</v>
      </c>
      <c r="L13" s="11">
        <v>0.90909090909090906</v>
      </c>
      <c r="M13" s="11">
        <v>0.86398161210240643</v>
      </c>
      <c r="N13" s="10" t="s">
        <v>150</v>
      </c>
      <c r="O13" s="12">
        <v>17.27963224204813</v>
      </c>
      <c r="P13" s="10">
        <v>-9</v>
      </c>
      <c r="Q13" s="12">
        <v>8.2796322420481303</v>
      </c>
      <c r="R13" s="12">
        <v>8.2796322420481303</v>
      </c>
      <c r="S13" s="10" t="s">
        <v>150</v>
      </c>
      <c r="T13" s="10" t="s">
        <v>150</v>
      </c>
      <c r="U13" s="11">
        <v>0.86587072410520649</v>
      </c>
      <c r="V13" s="10" t="s">
        <v>100</v>
      </c>
      <c r="W13" s="11">
        <v>0.86492616810380651</v>
      </c>
      <c r="X13" s="10">
        <v>726.25449553871306</v>
      </c>
      <c r="Y13" s="10">
        <v>726.25449553871306</v>
      </c>
      <c r="Z13" s="10" t="s">
        <v>150</v>
      </c>
      <c r="AA13" s="10" t="s">
        <v>155</v>
      </c>
      <c r="AB13" s="10" t="s">
        <v>155</v>
      </c>
      <c r="AC13" s="10" t="s">
        <v>33</v>
      </c>
      <c r="AD13" s="10" t="s">
        <v>33</v>
      </c>
      <c r="AE13" s="10" t="s">
        <v>33</v>
      </c>
      <c r="AH13" s="2" t="s">
        <v>185</v>
      </c>
      <c r="AI13" s="16">
        <v>4</v>
      </c>
      <c r="AJ13" s="7">
        <v>0.77768099627345344</v>
      </c>
      <c r="AK13" s="7">
        <v>0.60574337216809349</v>
      </c>
      <c r="AL13" s="6">
        <v>2.0213741576030522</v>
      </c>
      <c r="AM13" s="6">
        <v>15.87995151339849</v>
      </c>
      <c r="AN13" s="6">
        <v>21.277756726759208</v>
      </c>
      <c r="AO13" s="16">
        <v>-9.5</v>
      </c>
      <c r="AP13" s="7">
        <v>0.82518170185008743</v>
      </c>
      <c r="AQ13" s="6">
        <v>10.119264434596964</v>
      </c>
      <c r="AS13" s="7" t="s">
        <v>175</v>
      </c>
      <c r="AT13">
        <v>4</v>
      </c>
      <c r="AU13" s="8">
        <v>0.73551062337787598</v>
      </c>
      <c r="AV13" s="5">
        <v>0.55970865245713775</v>
      </c>
      <c r="AW13" s="9">
        <v>3.0835256397065889</v>
      </c>
      <c r="AX13" s="6">
        <v>14.370962528909073</v>
      </c>
      <c r="AY13" s="6">
        <v>20.432305683480941</v>
      </c>
      <c r="AZ13" s="8">
        <v>-6.5</v>
      </c>
      <c r="BA13" s="6">
        <v>0.78217091411512896</v>
      </c>
      <c r="BB13" s="5">
        <v>9.5791997090557803</v>
      </c>
      <c r="BC13" s="6"/>
      <c r="BD13" s="8"/>
      <c r="BG13" s="2" t="s">
        <v>175</v>
      </c>
      <c r="BH13" s="16">
        <v>3</v>
      </c>
      <c r="BI13" s="7">
        <v>0.73597483772153927</v>
      </c>
      <c r="BJ13" s="6">
        <v>14.060048792748688</v>
      </c>
      <c r="BK13" s="6">
        <v>18.133441491976569</v>
      </c>
      <c r="BL13" s="6">
        <v>20.432305683480941</v>
      </c>
      <c r="BM13" s="16">
        <v>-6.5</v>
      </c>
      <c r="BN13" s="7">
        <v>0.87158757216980598</v>
      </c>
      <c r="BO13" s="6">
        <v>11.633441491976569</v>
      </c>
      <c r="BP13" s="7">
        <v>0.76255716989150668</v>
      </c>
      <c r="BR13" t="s">
        <v>182</v>
      </c>
      <c r="BS13">
        <v>4</v>
      </c>
      <c r="BT13" s="5">
        <v>5.9637303394946189E-2</v>
      </c>
      <c r="BU13" s="6">
        <v>7.4608440987069926</v>
      </c>
      <c r="BV13" s="6">
        <v>9.8029281141664235</v>
      </c>
      <c r="BW13" s="6">
        <v>12.759329783452204</v>
      </c>
      <c r="BX13">
        <v>-6.5</v>
      </c>
      <c r="BY13" s="5">
        <v>0.69393339732473813</v>
      </c>
      <c r="BZ13" s="6">
        <v>3.3029281141664231</v>
      </c>
      <c r="CA13" s="5">
        <v>0.5</v>
      </c>
    </row>
    <row r="14" spans="2:79" x14ac:dyDescent="0.25">
      <c r="B14" s="10" t="s">
        <v>85</v>
      </c>
      <c r="C14" s="10" t="s">
        <v>163</v>
      </c>
      <c r="D14" s="10">
        <v>7</v>
      </c>
      <c r="E14" s="10">
        <v>11</v>
      </c>
      <c r="F14" s="10">
        <v>18</v>
      </c>
      <c r="G14" s="11">
        <v>0.81818181818181812</v>
      </c>
      <c r="H14" s="11">
        <v>0.73741775539753718</v>
      </c>
      <c r="I14" s="11">
        <v>9.574445230997719E-2</v>
      </c>
      <c r="J14" s="10">
        <v>9</v>
      </c>
      <c r="K14" s="10">
        <v>2</v>
      </c>
      <c r="L14" s="11">
        <v>0.81818181818181823</v>
      </c>
      <c r="M14" s="11">
        <v>0.79126046392039118</v>
      </c>
      <c r="N14" s="10" t="s">
        <v>150</v>
      </c>
      <c r="O14" s="12">
        <v>14.242688350567041</v>
      </c>
      <c r="P14" s="10">
        <v>-9</v>
      </c>
      <c r="Q14" s="12">
        <v>5.2426883505670414</v>
      </c>
      <c r="R14" s="12">
        <v>5.2426883505670414</v>
      </c>
      <c r="S14" s="10" t="s">
        <v>150</v>
      </c>
      <c r="T14" s="10" t="s">
        <v>150</v>
      </c>
      <c r="U14" s="11">
        <v>0.79677203352470649</v>
      </c>
      <c r="V14" s="10" t="s">
        <v>100</v>
      </c>
      <c r="W14" s="11">
        <v>0.79401624872254883</v>
      </c>
      <c r="X14" s="10">
        <v>419.54899308094673</v>
      </c>
      <c r="Y14" s="10">
        <v>419.54899308094673</v>
      </c>
      <c r="Z14" s="10" t="s">
        <v>150</v>
      </c>
      <c r="AA14" s="10" t="s">
        <v>155</v>
      </c>
      <c r="AB14" s="10" t="s">
        <v>155</v>
      </c>
      <c r="AC14" s="10" t="s">
        <v>33</v>
      </c>
      <c r="AD14" s="10" t="s">
        <v>33</v>
      </c>
      <c r="AE14" s="10" t="s">
        <v>33</v>
      </c>
      <c r="AH14" s="2" t="s">
        <v>175</v>
      </c>
      <c r="AI14" s="16">
        <v>4</v>
      </c>
      <c r="AJ14" s="7">
        <v>0.73551062337787598</v>
      </c>
      <c r="AK14" s="7">
        <v>0.55970865245713775</v>
      </c>
      <c r="AL14" s="6">
        <v>3.0835256397065889</v>
      </c>
      <c r="AM14" s="6">
        <v>14.370962528909073</v>
      </c>
      <c r="AN14" s="6">
        <v>20.432305683480941</v>
      </c>
      <c r="AO14" s="16">
        <v>-6.5</v>
      </c>
      <c r="AP14" s="7">
        <v>0.78217091411512896</v>
      </c>
      <c r="AQ14" s="6">
        <v>9.5791997090557803</v>
      </c>
      <c r="AS14" s="7" t="s">
        <v>156</v>
      </c>
      <c r="AT14">
        <v>3</v>
      </c>
      <c r="AU14" s="8">
        <v>0.52177440325971269</v>
      </c>
      <c r="AV14">
        <v>2.4673714372679217E-2</v>
      </c>
      <c r="AW14" s="9">
        <v>0.75296172092446445</v>
      </c>
      <c r="AX14" s="6">
        <v>1.130320837273284</v>
      </c>
      <c r="AY14" s="6">
        <v>1.7741332439238526</v>
      </c>
      <c r="AZ14" s="6">
        <v>-1.6666666666666667</v>
      </c>
      <c r="BA14" s="6">
        <v>0.41731598164298761</v>
      </c>
      <c r="BB14" s="5">
        <v>3.7789241940410725</v>
      </c>
      <c r="BC14" s="6"/>
      <c r="BD14" s="8"/>
      <c r="BG14" s="2" t="s">
        <v>152</v>
      </c>
      <c r="BH14" s="16">
        <v>2</v>
      </c>
      <c r="BI14" s="7">
        <v>1.0544353504604642E-2</v>
      </c>
      <c r="BJ14" s="6">
        <v>0.75296172092446445</v>
      </c>
      <c r="BK14" s="6">
        <v>1.2635474824241586</v>
      </c>
      <c r="BL14" s="6">
        <v>1.7741332439238526</v>
      </c>
      <c r="BM14" s="16">
        <v>-4.5</v>
      </c>
      <c r="BN14" s="7">
        <v>0.41000708572159772</v>
      </c>
      <c r="BO14" s="6">
        <v>3.2364525175758416</v>
      </c>
      <c r="BP14" s="7">
        <v>0.53266160488956904</v>
      </c>
      <c r="BR14" t="s">
        <v>178</v>
      </c>
      <c r="BS14">
        <v>2</v>
      </c>
      <c r="BT14" s="5">
        <v>3.4584569553786915E-2</v>
      </c>
      <c r="BU14" s="6">
        <v>5.755510296845352</v>
      </c>
      <c r="BV14" s="6">
        <v>5.8273436491858099</v>
      </c>
      <c r="BW14" s="6">
        <v>5.899177001526267</v>
      </c>
      <c r="BX14">
        <v>-6</v>
      </c>
      <c r="BY14" s="5">
        <v>0.58273436491858099</v>
      </c>
      <c r="BZ14" s="6">
        <v>0.17265635081419051</v>
      </c>
      <c r="CA14" s="5">
        <v>0.53434066532881996</v>
      </c>
    </row>
    <row r="15" spans="2:79" x14ac:dyDescent="0.25">
      <c r="B15" s="13">
        <v>3</v>
      </c>
      <c r="C15" s="13" t="s">
        <v>164</v>
      </c>
      <c r="D15" s="13">
        <v>-7</v>
      </c>
      <c r="E15" s="13">
        <v>-9</v>
      </c>
      <c r="F15" s="13">
        <v>-16</v>
      </c>
      <c r="G15" s="14">
        <v>0.72727272727272729</v>
      </c>
      <c r="H15" s="14">
        <v>0.6717683336382555</v>
      </c>
      <c r="I15" s="14">
        <v>7.8077810779669021E-2</v>
      </c>
      <c r="J15" s="13">
        <v>10</v>
      </c>
      <c r="K15" s="13">
        <v>1</v>
      </c>
      <c r="L15" s="14">
        <v>0.90909090909090906</v>
      </c>
      <c r="M15" s="14">
        <v>0.76937732333396402</v>
      </c>
      <c r="N15" s="13" t="s">
        <v>174</v>
      </c>
      <c r="O15" s="15">
        <v>12.310037173343424</v>
      </c>
      <c r="P15" s="13">
        <v>-6</v>
      </c>
      <c r="Q15" s="15">
        <v>6.3100371733434244</v>
      </c>
      <c r="R15" s="15">
        <v>6.3100371733434244</v>
      </c>
      <c r="S15" s="13" t="s">
        <v>174</v>
      </c>
      <c r="T15" s="13" t="s">
        <v>174</v>
      </c>
      <c r="U15" s="14">
        <v>0.60065384913099296</v>
      </c>
      <c r="V15" s="13" t="s">
        <v>100</v>
      </c>
      <c r="W15" s="14">
        <v>0.68501558623247849</v>
      </c>
      <c r="X15" s="13">
        <v>433.4847403115669</v>
      </c>
      <c r="Y15" s="13">
        <v>433.4847403115669</v>
      </c>
      <c r="Z15" s="13" t="s">
        <v>178</v>
      </c>
      <c r="AA15" s="13" t="s">
        <v>174</v>
      </c>
      <c r="AB15" s="13" t="s">
        <v>174</v>
      </c>
      <c r="AC15" s="13" t="s">
        <v>33</v>
      </c>
      <c r="AD15" s="13" t="s">
        <v>33</v>
      </c>
      <c r="AE15" s="13" t="s">
        <v>33</v>
      </c>
      <c r="AH15" s="2" t="s">
        <v>180</v>
      </c>
      <c r="AI15" s="16">
        <v>4</v>
      </c>
      <c r="AJ15" s="7">
        <v>0.70491541365473109</v>
      </c>
      <c r="AK15" s="7">
        <v>0.41480829716613288</v>
      </c>
      <c r="AL15" s="6">
        <v>14.08652547988779</v>
      </c>
      <c r="AM15" s="6">
        <v>17.677179373536838</v>
      </c>
      <c r="AN15" s="6">
        <v>20.311623780415662</v>
      </c>
      <c r="AO15" s="16">
        <v>-4.5</v>
      </c>
      <c r="AP15" s="7">
        <v>0.8580500174619502</v>
      </c>
      <c r="AQ15" s="6">
        <v>13.177179373536839</v>
      </c>
      <c r="AS15" s="7" t="s">
        <v>185</v>
      </c>
      <c r="AT15">
        <v>4</v>
      </c>
      <c r="AU15" s="8">
        <v>0.77768099627345344</v>
      </c>
      <c r="AV15" s="5">
        <v>0.60574337216809349</v>
      </c>
      <c r="AW15" s="9">
        <v>2.0213741576030522</v>
      </c>
      <c r="AX15" s="6">
        <v>15.87995151339849</v>
      </c>
      <c r="AY15" s="6">
        <v>21.277756726759208</v>
      </c>
      <c r="AZ15" s="8">
        <v>-9.5</v>
      </c>
      <c r="BA15" s="6">
        <v>0.82518170185008743</v>
      </c>
      <c r="BB15" s="5">
        <v>10.119264434596964</v>
      </c>
      <c r="BC15" s="6"/>
      <c r="BD15" s="8"/>
      <c r="BG15" s="2" t="s">
        <v>185</v>
      </c>
      <c r="BH15" s="16">
        <v>3</v>
      </c>
      <c r="BI15" s="7">
        <v>0.79538326799958681</v>
      </c>
      <c r="BJ15" s="6">
        <v>19.952265107140853</v>
      </c>
      <c r="BK15" s="6">
        <v>20.499477298663638</v>
      </c>
      <c r="BL15" s="6">
        <v>21.277756726759208</v>
      </c>
      <c r="BM15" s="16">
        <v>-9.5</v>
      </c>
      <c r="BN15" s="7">
        <v>0.9317944226665289</v>
      </c>
      <c r="BO15" s="6">
        <v>10.999477298663637</v>
      </c>
      <c r="BP15" s="7">
        <v>0.85489256581692086</v>
      </c>
      <c r="BR15" t="s">
        <v>154</v>
      </c>
      <c r="BS15">
        <v>1</v>
      </c>
      <c r="BT15" s="5">
        <v>6.7000751232909717E-2</v>
      </c>
      <c r="BU15" s="6">
        <v>5.280547932311852</v>
      </c>
      <c r="BV15" s="6">
        <v>5.280547932311852</v>
      </c>
      <c r="BW15" s="6">
        <v>5.280547932311852</v>
      </c>
      <c r="BX15">
        <v>-10.5</v>
      </c>
      <c r="BY15" s="5">
        <v>0.5280547932311852</v>
      </c>
      <c r="BZ15" s="6">
        <v>5.219452067688148</v>
      </c>
      <c r="CA15" s="5">
        <v>0.58740160875905745</v>
      </c>
    </row>
    <row r="16" spans="2:79" x14ac:dyDescent="0.25">
      <c r="B16" s="13">
        <v>5</v>
      </c>
      <c r="C16" s="13" t="s">
        <v>164</v>
      </c>
      <c r="D16" s="13">
        <v>-7</v>
      </c>
      <c r="E16" s="13">
        <v>-3</v>
      </c>
      <c r="F16" s="13">
        <v>-10</v>
      </c>
      <c r="G16" s="14">
        <v>0.45454545454545453</v>
      </c>
      <c r="H16" s="14">
        <v>0.6788440095487891</v>
      </c>
      <c r="I16" s="14">
        <v>5.2462107705291139E-2</v>
      </c>
      <c r="J16" s="13">
        <v>7</v>
      </c>
      <c r="K16" s="13">
        <v>4</v>
      </c>
      <c r="L16" s="14">
        <v>0.63636363636363635</v>
      </c>
      <c r="M16" s="14">
        <v>0.58991770015262668</v>
      </c>
      <c r="N16" s="13" t="s">
        <v>174</v>
      </c>
      <c r="O16" s="15">
        <v>5.899177001526267</v>
      </c>
      <c r="P16" s="13">
        <v>-6</v>
      </c>
      <c r="Q16" s="15">
        <v>-0.10082299847373299</v>
      </c>
      <c r="R16" s="15">
        <v>0.10082299847373299</v>
      </c>
      <c r="S16" s="13" t="s">
        <v>178</v>
      </c>
      <c r="T16" s="13" t="s">
        <v>101</v>
      </c>
      <c r="U16" s="14">
        <v>0.5</v>
      </c>
      <c r="V16" s="13" t="s">
        <v>33</v>
      </c>
      <c r="W16" s="14">
        <v>0.54495885007631339</v>
      </c>
      <c r="X16" s="13">
        <v>46.539431220463655</v>
      </c>
      <c r="Y16" s="13">
        <v>46.539431220463655</v>
      </c>
      <c r="Z16" s="13" t="s">
        <v>178</v>
      </c>
      <c r="AA16" s="13" t="s">
        <v>174</v>
      </c>
      <c r="AB16" s="13" t="s">
        <v>174</v>
      </c>
      <c r="AC16" s="13" t="s">
        <v>33</v>
      </c>
      <c r="AD16" s="13" t="s">
        <v>33</v>
      </c>
      <c r="AE16" s="13" t="s">
        <v>33</v>
      </c>
      <c r="AH16" s="2" t="s">
        <v>152</v>
      </c>
      <c r="AI16" s="16">
        <v>1</v>
      </c>
      <c r="AJ16" s="7">
        <v>0.70019690614503649</v>
      </c>
      <c r="AK16" s="7">
        <v>0.14372465662067324</v>
      </c>
      <c r="AL16" s="6">
        <v>4.382673500304298</v>
      </c>
      <c r="AM16" s="6">
        <v>4.382673500304298</v>
      </c>
      <c r="AN16" s="6">
        <v>4.382673500304298</v>
      </c>
      <c r="AO16" s="16">
        <v>-4.5</v>
      </c>
      <c r="AP16" s="7">
        <v>0.54783418753803725</v>
      </c>
      <c r="AQ16" s="6">
        <v>0.11732649969570197</v>
      </c>
      <c r="AS16" s="7" t="s">
        <v>153</v>
      </c>
      <c r="AT16">
        <v>1</v>
      </c>
      <c r="AU16" s="8">
        <v>0.5</v>
      </c>
      <c r="AV16">
        <v>6.8127748409179567E-2</v>
      </c>
      <c r="AW16" s="9">
        <v>0.89231913146450559</v>
      </c>
      <c r="AX16" s="6">
        <v>0.89231913146450559</v>
      </c>
      <c r="AY16" s="6">
        <v>0.89231913146450559</v>
      </c>
      <c r="AZ16" s="6">
        <v>7</v>
      </c>
      <c r="BA16" s="6">
        <v>0.44615956573225279</v>
      </c>
      <c r="BB16" s="5">
        <v>7.8923191314645056</v>
      </c>
      <c r="BC16" s="6"/>
      <c r="BD16" s="8"/>
      <c r="BG16" s="2" t="s">
        <v>150</v>
      </c>
      <c r="BH16" s="16">
        <v>4</v>
      </c>
      <c r="BI16" s="7">
        <v>0.64985996863085316</v>
      </c>
      <c r="BJ16" s="6">
        <v>14.242688350567041</v>
      </c>
      <c r="BK16" s="6">
        <v>18.385456222315192</v>
      </c>
      <c r="BL16" s="6">
        <v>21.207335457774434</v>
      </c>
      <c r="BM16" s="16">
        <v>-9</v>
      </c>
      <c r="BN16" s="7">
        <v>0.8913048860130357</v>
      </c>
      <c r="BO16" s="6">
        <v>9.3854562223151898</v>
      </c>
      <c r="BP16" s="7">
        <v>0.87889452330408924</v>
      </c>
      <c r="BR16" t="s">
        <v>157</v>
      </c>
      <c r="BS16">
        <v>4</v>
      </c>
      <c r="BT16" s="5">
        <v>0.6366377494579144</v>
      </c>
      <c r="BU16" s="6">
        <v>3.1220245630400854</v>
      </c>
      <c r="BV16" s="6">
        <v>16.309301043580902</v>
      </c>
      <c r="BW16" s="6">
        <v>20.773532881028295</v>
      </c>
      <c r="BX16">
        <v>3</v>
      </c>
      <c r="BY16" s="5">
        <v>0.83593867055792237</v>
      </c>
      <c r="BZ16" s="6">
        <v>19.309301043580906</v>
      </c>
      <c r="CA16" s="5">
        <v>0.76328419278148218</v>
      </c>
    </row>
    <row r="17" spans="2:79" x14ac:dyDescent="0.25">
      <c r="B17" s="13">
        <v>10</v>
      </c>
      <c r="C17" s="13" t="s">
        <v>164</v>
      </c>
      <c r="D17" s="13">
        <v>-7</v>
      </c>
      <c r="E17" s="13">
        <v>-9</v>
      </c>
      <c r="F17" s="13">
        <v>-16</v>
      </c>
      <c r="G17" s="14">
        <v>0.72727272727272729</v>
      </c>
      <c r="H17" s="14">
        <v>0.67058363023839829</v>
      </c>
      <c r="I17" s="14">
        <v>1.2118037201291232E-2</v>
      </c>
      <c r="J17" s="13">
        <v>8</v>
      </c>
      <c r="K17" s="13">
        <v>3</v>
      </c>
      <c r="L17" s="14">
        <v>0.72727272727272729</v>
      </c>
      <c r="M17" s="14">
        <v>0.7083763615946177</v>
      </c>
      <c r="N17" s="13" t="s">
        <v>174</v>
      </c>
      <c r="O17" s="15">
        <v>11.334021785513883</v>
      </c>
      <c r="P17" s="13">
        <v>-6</v>
      </c>
      <c r="Q17" s="15">
        <v>5.3340217855138832</v>
      </c>
      <c r="R17" s="15">
        <v>5.3340217855138832</v>
      </c>
      <c r="S17" s="13" t="s">
        <v>174</v>
      </c>
      <c r="T17" s="13" t="s">
        <v>174</v>
      </c>
      <c r="U17" s="14">
        <v>0.634783249254815</v>
      </c>
      <c r="V17" s="13" t="s">
        <v>100</v>
      </c>
      <c r="W17" s="14">
        <v>0.6715798054247164</v>
      </c>
      <c r="X17" s="13">
        <v>358.44931515620448</v>
      </c>
      <c r="Y17" s="13">
        <v>358.44931515620448</v>
      </c>
      <c r="Z17" s="13" t="s">
        <v>178</v>
      </c>
      <c r="AA17" s="13" t="s">
        <v>174</v>
      </c>
      <c r="AB17" s="13" t="s">
        <v>174</v>
      </c>
      <c r="AC17" s="13" t="s">
        <v>33</v>
      </c>
      <c r="AD17" s="13" t="s">
        <v>33</v>
      </c>
      <c r="AE17" s="13" t="s">
        <v>33</v>
      </c>
      <c r="AH17" s="2" t="s">
        <v>153</v>
      </c>
      <c r="AI17" s="16">
        <v>1</v>
      </c>
      <c r="AJ17" s="7">
        <v>0.5</v>
      </c>
      <c r="AK17" s="7">
        <v>6.8127748409179567E-2</v>
      </c>
      <c r="AL17" s="6">
        <v>0.89231913146450559</v>
      </c>
      <c r="AM17" s="6">
        <v>0.89231913146450559</v>
      </c>
      <c r="AN17" s="6">
        <v>0.89231913146450559</v>
      </c>
      <c r="AO17" s="16">
        <v>7</v>
      </c>
      <c r="AP17" s="7">
        <v>0.44615956573225279</v>
      </c>
      <c r="AQ17" s="6">
        <v>7.8923191314645056</v>
      </c>
      <c r="BB17" s="5"/>
      <c r="BC17" s="6"/>
      <c r="BD17" s="8"/>
      <c r="BG17" s="2" t="s">
        <v>154</v>
      </c>
      <c r="BH17" s="16">
        <v>1</v>
      </c>
      <c r="BI17" s="7">
        <v>6.7000751232909717E-2</v>
      </c>
      <c r="BJ17" s="6">
        <v>5.280547932311852</v>
      </c>
      <c r="BK17" s="6">
        <v>5.280547932311852</v>
      </c>
      <c r="BL17" s="6">
        <v>5.280547932311852</v>
      </c>
      <c r="BM17" s="16">
        <v>-10.5</v>
      </c>
      <c r="BN17" s="7">
        <v>0.5280547932311852</v>
      </c>
      <c r="BO17" s="6">
        <v>5.219452067688148</v>
      </c>
      <c r="BP17" s="7">
        <v>0.58740160875905745</v>
      </c>
      <c r="BR17" t="s">
        <v>179</v>
      </c>
      <c r="BS17">
        <v>1</v>
      </c>
      <c r="BT17" s="5">
        <v>3.0910096663933073E-2</v>
      </c>
      <c r="BU17" s="6">
        <v>3.0835256397065889</v>
      </c>
      <c r="BV17" s="6">
        <v>3.0835256397065889</v>
      </c>
      <c r="BW17" s="6">
        <v>3.0835256397065889</v>
      </c>
      <c r="BX17">
        <v>-6.5</v>
      </c>
      <c r="BY17" s="5">
        <v>0.51392093995109811</v>
      </c>
      <c r="BZ17" s="6">
        <v>3.4164743602934111</v>
      </c>
      <c r="CA17" s="5">
        <v>0.654370983836984</v>
      </c>
    </row>
    <row r="18" spans="2:79" x14ac:dyDescent="0.25">
      <c r="B18" s="13" t="s">
        <v>85</v>
      </c>
      <c r="C18" s="13" t="s">
        <v>164</v>
      </c>
      <c r="D18" s="13">
        <v>-5</v>
      </c>
      <c r="E18" s="13">
        <v>-5</v>
      </c>
      <c r="F18" s="13">
        <v>-10</v>
      </c>
      <c r="G18" s="14">
        <v>0.45454545454545453</v>
      </c>
      <c r="H18" s="14">
        <v>0.63574399814451465</v>
      </c>
      <c r="I18" s="14">
        <v>1.670703140228269E-2</v>
      </c>
      <c r="J18" s="13">
        <v>7</v>
      </c>
      <c r="K18" s="13">
        <v>4</v>
      </c>
      <c r="L18" s="14">
        <v>0.63636363636363635</v>
      </c>
      <c r="M18" s="14">
        <v>0.5755510296845352</v>
      </c>
      <c r="N18" s="13" t="s">
        <v>174</v>
      </c>
      <c r="O18" s="15">
        <v>5.755510296845352</v>
      </c>
      <c r="P18" s="13">
        <v>-6</v>
      </c>
      <c r="Q18" s="15">
        <v>-0.24448970315464802</v>
      </c>
      <c r="R18" s="15">
        <v>0.24448970315464802</v>
      </c>
      <c r="S18" s="13" t="s">
        <v>178</v>
      </c>
      <c r="T18" s="13" t="s">
        <v>174</v>
      </c>
      <c r="U18" s="14">
        <v>0.56868133065763993</v>
      </c>
      <c r="V18" s="13" t="s">
        <v>33</v>
      </c>
      <c r="W18" s="14">
        <v>0.57211618017108756</v>
      </c>
      <c r="X18" s="13">
        <v>-7.1542220458992398</v>
      </c>
      <c r="Y18" s="13">
        <v>7.1542220458992398</v>
      </c>
      <c r="Z18" s="13" t="s">
        <v>178</v>
      </c>
      <c r="AA18" s="13" t="s">
        <v>174</v>
      </c>
      <c r="AB18" s="13" t="s">
        <v>174</v>
      </c>
      <c r="AC18" s="13" t="s">
        <v>33</v>
      </c>
      <c r="AD18" s="13" t="s">
        <v>33</v>
      </c>
      <c r="AE18" s="13" t="s">
        <v>33</v>
      </c>
      <c r="AH18" s="2" t="s">
        <v>30</v>
      </c>
      <c r="AI18" s="16">
        <v>48</v>
      </c>
      <c r="AJ18" s="7">
        <v>0.71512528186147939</v>
      </c>
      <c r="AK18" s="7">
        <v>0.43331138115106071</v>
      </c>
      <c r="AL18" s="6">
        <v>0.75296172092446445</v>
      </c>
      <c r="AM18" s="6">
        <v>14.015545947381964</v>
      </c>
      <c r="AN18" s="6">
        <v>21.307054770441567</v>
      </c>
      <c r="AO18" s="16">
        <v>-6.458333333333333</v>
      </c>
      <c r="AP18" s="7">
        <v>0.77849082977042583</v>
      </c>
      <c r="AQ18" s="6">
        <v>8.7070126719778731</v>
      </c>
      <c r="BG18" s="2" t="s">
        <v>156</v>
      </c>
      <c r="BH18" s="16">
        <v>2</v>
      </c>
      <c r="BI18" s="7">
        <v>9.8328546364750802E-2</v>
      </c>
      <c r="BJ18" s="6">
        <v>0.86386754697153478</v>
      </c>
      <c r="BK18" s="6">
        <v>2.6232705236379164</v>
      </c>
      <c r="BL18" s="6">
        <v>4.382673500304298</v>
      </c>
      <c r="BM18" s="16">
        <v>-0.25</v>
      </c>
      <c r="BN18" s="7">
        <v>0.48988398051190229</v>
      </c>
      <c r="BO18" s="6">
        <v>2.4905970233336183</v>
      </c>
      <c r="BP18" s="7">
        <v>0.60009845307251819</v>
      </c>
      <c r="BR18" t="s">
        <v>173</v>
      </c>
      <c r="BS18">
        <v>1</v>
      </c>
      <c r="BT18" s="5">
        <v>3.6823684673613299E-2</v>
      </c>
      <c r="BU18" s="6">
        <v>2.0213741576030522</v>
      </c>
      <c r="BV18" s="6">
        <v>2.0213741576030522</v>
      </c>
      <c r="BW18" s="6">
        <v>2.0213741576030522</v>
      </c>
      <c r="BX18">
        <v>-9.5</v>
      </c>
      <c r="BY18" s="5">
        <v>0.50534353940076304</v>
      </c>
      <c r="BZ18" s="6">
        <v>7.4786258423969478</v>
      </c>
      <c r="CA18" s="5">
        <v>0.54604628764305052</v>
      </c>
    </row>
    <row r="19" spans="2:79" x14ac:dyDescent="0.25">
      <c r="B19" s="10">
        <v>3</v>
      </c>
      <c r="C19" s="10" t="s">
        <v>165</v>
      </c>
      <c r="D19" s="10">
        <v>-11</v>
      </c>
      <c r="E19" s="10">
        <v>-7</v>
      </c>
      <c r="F19" s="10">
        <v>-18</v>
      </c>
      <c r="G19" s="11">
        <v>0.81818181818181812</v>
      </c>
      <c r="H19" s="11">
        <v>0.70697782909447859</v>
      </c>
      <c r="I19" s="11">
        <v>0.70697782909447859</v>
      </c>
      <c r="J19" s="10">
        <v>9</v>
      </c>
      <c r="K19" s="10">
        <v>2</v>
      </c>
      <c r="L19" s="11">
        <v>0.81818181818181823</v>
      </c>
      <c r="M19" s="11">
        <v>0.78111382181937161</v>
      </c>
      <c r="N19" s="10" t="s">
        <v>175</v>
      </c>
      <c r="O19" s="12">
        <v>14.060048792748688</v>
      </c>
      <c r="P19" s="10">
        <v>-6.5</v>
      </c>
      <c r="Q19" s="12">
        <v>7.5600487927486881</v>
      </c>
      <c r="R19" s="12">
        <v>7.5600487927486881</v>
      </c>
      <c r="S19" s="10" t="s">
        <v>175</v>
      </c>
      <c r="T19" s="10" t="s">
        <v>175</v>
      </c>
      <c r="U19" s="11">
        <v>0.74963618310298952</v>
      </c>
      <c r="V19" s="10" t="s">
        <v>100</v>
      </c>
      <c r="W19" s="11">
        <v>0.76537500246118051</v>
      </c>
      <c r="X19" s="10">
        <v>587.97873456637421</v>
      </c>
      <c r="Y19" s="10">
        <v>587.97873456637421</v>
      </c>
      <c r="Z19" s="10" t="s">
        <v>179</v>
      </c>
      <c r="AA19" s="10" t="s">
        <v>175</v>
      </c>
      <c r="AB19" s="10" t="s">
        <v>175</v>
      </c>
      <c r="AC19" s="10" t="s">
        <v>33</v>
      </c>
      <c r="AD19" s="10" t="s">
        <v>33</v>
      </c>
      <c r="AE19" s="10" t="s">
        <v>33</v>
      </c>
      <c r="BG19" s="2" t="s">
        <v>157</v>
      </c>
      <c r="BH19" s="16">
        <v>4</v>
      </c>
      <c r="BI19" s="7">
        <v>0.6366377494579144</v>
      </c>
      <c r="BJ19" s="6">
        <v>3.1220245630400854</v>
      </c>
      <c r="BK19" s="6">
        <v>16.309301043580902</v>
      </c>
      <c r="BL19" s="6">
        <v>20.773532881028295</v>
      </c>
      <c r="BM19" s="16">
        <v>3</v>
      </c>
      <c r="BN19" s="7">
        <v>0.83593867055792237</v>
      </c>
      <c r="BO19" s="6">
        <v>19.309301043580906</v>
      </c>
      <c r="BP19" s="7">
        <v>0.76328419278148218</v>
      </c>
      <c r="BR19" t="s">
        <v>153</v>
      </c>
      <c r="BS19">
        <v>1</v>
      </c>
      <c r="BT19" s="5">
        <v>6.8127748409179567E-2</v>
      </c>
      <c r="BU19" s="6">
        <v>0.89231913146450559</v>
      </c>
      <c r="BV19" s="6">
        <v>0.89231913146450559</v>
      </c>
      <c r="BW19" s="6">
        <v>0.89231913146450559</v>
      </c>
      <c r="BX19">
        <v>7</v>
      </c>
      <c r="BY19" s="5">
        <v>0.44615956573225279</v>
      </c>
      <c r="BZ19" s="6">
        <v>7.8923191314645056</v>
      </c>
      <c r="CA19" s="5">
        <v>0.5</v>
      </c>
    </row>
    <row r="20" spans="2:79" x14ac:dyDescent="0.25">
      <c r="B20" s="10">
        <v>5</v>
      </c>
      <c r="C20" s="10" t="s">
        <v>165</v>
      </c>
      <c r="D20" s="10">
        <v>-11</v>
      </c>
      <c r="E20" s="10">
        <v>-11</v>
      </c>
      <c r="F20" s="10">
        <v>-22</v>
      </c>
      <c r="G20" s="11">
        <v>1</v>
      </c>
      <c r="H20" s="11">
        <v>0.78622350229285587</v>
      </c>
      <c r="I20" s="11">
        <v>0.78622350229285587</v>
      </c>
      <c r="J20" s="10">
        <v>11</v>
      </c>
      <c r="K20" s="10">
        <v>0</v>
      </c>
      <c r="L20" s="11">
        <v>1</v>
      </c>
      <c r="M20" s="11">
        <v>0.92874116743095192</v>
      </c>
      <c r="N20" s="10" t="s">
        <v>175</v>
      </c>
      <c r="O20" s="12">
        <v>20.432305683480941</v>
      </c>
      <c r="P20" s="10">
        <v>-6.5</v>
      </c>
      <c r="Q20" s="12">
        <v>13.932305683480941</v>
      </c>
      <c r="R20" s="12">
        <v>13.932305683480941</v>
      </c>
      <c r="S20" s="10" t="s">
        <v>175</v>
      </c>
      <c r="T20" s="10" t="s">
        <v>175</v>
      </c>
      <c r="U20" s="11">
        <v>0.80602820529364849</v>
      </c>
      <c r="V20" s="10" t="s">
        <v>100</v>
      </c>
      <c r="W20" s="11">
        <v>0.86738468636230026</v>
      </c>
      <c r="X20" s="10">
        <v>1214.1100281764082</v>
      </c>
      <c r="Y20" s="10">
        <v>1214.1100281764082</v>
      </c>
      <c r="Z20" s="10" t="s">
        <v>179</v>
      </c>
      <c r="AA20" s="10" t="s">
        <v>175</v>
      </c>
      <c r="AB20" s="10" t="s">
        <v>175</v>
      </c>
      <c r="AC20" s="10" t="s">
        <v>33</v>
      </c>
      <c r="AD20" s="10" t="s">
        <v>33</v>
      </c>
      <c r="AE20" s="10" t="s">
        <v>33</v>
      </c>
      <c r="BG20" s="2" t="s">
        <v>158</v>
      </c>
      <c r="BH20" s="16">
        <v>3</v>
      </c>
      <c r="BI20" s="7">
        <v>0.53091025792298208</v>
      </c>
      <c r="BJ20" s="6">
        <v>12.464992598746791</v>
      </c>
      <c r="BK20" s="6">
        <v>16.566226936027814</v>
      </c>
      <c r="BL20" s="6">
        <v>20.221286223107477</v>
      </c>
      <c r="BM20" s="16">
        <v>2.3333333333333335</v>
      </c>
      <c r="BN20" s="7">
        <v>0.8496105035035818</v>
      </c>
      <c r="BO20" s="6">
        <v>18.899560269361146</v>
      </c>
      <c r="BP20" s="7">
        <v>0.70852532390966994</v>
      </c>
      <c r="BR20" t="s">
        <v>156</v>
      </c>
      <c r="BS20">
        <v>2</v>
      </c>
      <c r="BT20" s="5">
        <v>9.8328546364750802E-2</v>
      </c>
      <c r="BU20" s="6">
        <v>0.86386754697153478</v>
      </c>
      <c r="BV20" s="6">
        <v>2.6232705236379164</v>
      </c>
      <c r="BW20" s="6">
        <v>4.382673500304298</v>
      </c>
      <c r="BX20">
        <v>-0.25</v>
      </c>
      <c r="BY20" s="5">
        <v>0.48988398051190229</v>
      </c>
      <c r="BZ20" s="6">
        <v>2.4905970233336183</v>
      </c>
      <c r="CA20" s="5">
        <v>0.60009845307251819</v>
      </c>
    </row>
    <row r="21" spans="2:79" x14ac:dyDescent="0.25">
      <c r="B21" s="10">
        <v>10</v>
      </c>
      <c r="C21" s="10" t="s">
        <v>165</v>
      </c>
      <c r="D21" s="10">
        <v>-11</v>
      </c>
      <c r="E21" s="10">
        <v>-11</v>
      </c>
      <c r="F21" s="10">
        <v>-22</v>
      </c>
      <c r="G21" s="11">
        <v>1</v>
      </c>
      <c r="H21" s="11">
        <v>0.71472318177728333</v>
      </c>
      <c r="I21" s="11">
        <v>0.71472318177728333</v>
      </c>
      <c r="J21" s="10">
        <v>11</v>
      </c>
      <c r="K21" s="10">
        <v>0</v>
      </c>
      <c r="L21" s="11">
        <v>1</v>
      </c>
      <c r="M21" s="11">
        <v>0.90490772725909441</v>
      </c>
      <c r="N21" s="10" t="s">
        <v>175</v>
      </c>
      <c r="O21" s="12">
        <v>19.907969999700079</v>
      </c>
      <c r="P21" s="10">
        <v>-6.5</v>
      </c>
      <c r="Q21" s="12">
        <v>13.407969999700079</v>
      </c>
      <c r="R21" s="12">
        <v>13.407969999700079</v>
      </c>
      <c r="S21" s="10" t="s">
        <v>175</v>
      </c>
      <c r="T21" s="10" t="s">
        <v>175</v>
      </c>
      <c r="U21" s="11">
        <v>0.73200712127788203</v>
      </c>
      <c r="V21" s="10" t="s">
        <v>100</v>
      </c>
      <c r="W21" s="11">
        <v>0.81845742426848822</v>
      </c>
      <c r="X21" s="10">
        <v>1102.7158436459656</v>
      </c>
      <c r="Y21" s="10">
        <v>1102.7158436459656</v>
      </c>
      <c r="Z21" s="10" t="s">
        <v>179</v>
      </c>
      <c r="AA21" s="10" t="s">
        <v>175</v>
      </c>
      <c r="AB21" s="10" t="s">
        <v>175</v>
      </c>
      <c r="AC21" s="10" t="s">
        <v>33</v>
      </c>
      <c r="AD21" s="10" t="s">
        <v>33</v>
      </c>
      <c r="AE21" s="10" t="s">
        <v>33</v>
      </c>
      <c r="BG21" s="2" t="s">
        <v>182</v>
      </c>
      <c r="BH21" s="16">
        <v>4</v>
      </c>
      <c r="BI21" s="7">
        <v>5.9637303394946189E-2</v>
      </c>
      <c r="BJ21" s="6">
        <v>7.4608440987069926</v>
      </c>
      <c r="BK21" s="6">
        <v>9.8029281141664235</v>
      </c>
      <c r="BL21" s="6">
        <v>12.759329783452204</v>
      </c>
      <c r="BM21" s="16">
        <v>-6.5</v>
      </c>
      <c r="BN21" s="7">
        <v>0.69393339732473813</v>
      </c>
      <c r="BO21" s="6">
        <v>3.3029281141664231</v>
      </c>
      <c r="BP21" s="7">
        <v>0.5</v>
      </c>
      <c r="BR21" t="s">
        <v>152</v>
      </c>
      <c r="BS21">
        <v>2</v>
      </c>
      <c r="BT21" s="5">
        <v>1.0544353504604642E-2</v>
      </c>
      <c r="BU21" s="6">
        <v>0.75296172092446445</v>
      </c>
      <c r="BV21" s="6">
        <v>1.2635474824241586</v>
      </c>
      <c r="BW21" s="6">
        <v>1.7741332439238526</v>
      </c>
      <c r="BX21">
        <v>-4.5</v>
      </c>
      <c r="BY21" s="5">
        <v>0.41000708572159772</v>
      </c>
      <c r="BZ21" s="6">
        <v>3.2364525175758416</v>
      </c>
      <c r="CA21" s="5">
        <v>0.53266160488956904</v>
      </c>
    </row>
    <row r="22" spans="2:79" x14ac:dyDescent="0.25">
      <c r="B22" s="10" t="s">
        <v>85</v>
      </c>
      <c r="C22" s="10" t="s">
        <v>165</v>
      </c>
      <c r="D22" s="10">
        <v>1</v>
      </c>
      <c r="E22" s="10">
        <v>-7</v>
      </c>
      <c r="F22" s="10">
        <v>-6</v>
      </c>
      <c r="G22" s="11">
        <v>0.27272727272727271</v>
      </c>
      <c r="H22" s="11">
        <v>0.63267191076238527</v>
      </c>
      <c r="I22" s="11">
        <v>3.0910096663933073E-2</v>
      </c>
      <c r="J22" s="10">
        <v>7</v>
      </c>
      <c r="K22" s="10">
        <v>4</v>
      </c>
      <c r="L22" s="11">
        <v>0.63636363636363635</v>
      </c>
      <c r="M22" s="11">
        <v>0.51392093995109811</v>
      </c>
      <c r="N22" s="10" t="s">
        <v>175</v>
      </c>
      <c r="O22" s="12">
        <v>3.0835256397065889</v>
      </c>
      <c r="P22" s="10">
        <v>-6.5</v>
      </c>
      <c r="Q22" s="12">
        <v>-3.4164743602934111</v>
      </c>
      <c r="R22" s="12">
        <v>3.4164743602934111</v>
      </c>
      <c r="S22" s="10" t="s">
        <v>179</v>
      </c>
      <c r="T22" s="10" t="s">
        <v>175</v>
      </c>
      <c r="U22" s="11">
        <v>0.654370983836984</v>
      </c>
      <c r="V22" s="10" t="s">
        <v>33</v>
      </c>
      <c r="W22" s="11">
        <v>0.584145961894041</v>
      </c>
      <c r="X22" s="10">
        <v>-222.65943216096952</v>
      </c>
      <c r="Y22" s="10">
        <v>222.65943216096952</v>
      </c>
      <c r="Z22" s="10" t="s">
        <v>179</v>
      </c>
      <c r="AA22" s="10" t="s">
        <v>175</v>
      </c>
      <c r="AB22" s="10" t="s">
        <v>175</v>
      </c>
      <c r="AC22" s="10" t="s">
        <v>33</v>
      </c>
      <c r="AD22" s="10" t="s">
        <v>33</v>
      </c>
      <c r="AE22" s="10" t="s">
        <v>33</v>
      </c>
      <c r="BG22" s="2" t="s">
        <v>159</v>
      </c>
      <c r="BH22" s="16">
        <v>1</v>
      </c>
      <c r="BI22" s="7">
        <v>0.20171850502760935</v>
      </c>
      <c r="BJ22" s="6">
        <v>12.954895116552345</v>
      </c>
      <c r="BK22" s="6">
        <v>12.954895116552345</v>
      </c>
      <c r="BL22" s="6">
        <v>12.954895116552345</v>
      </c>
      <c r="BM22" s="16">
        <v>-17.5</v>
      </c>
      <c r="BN22" s="7">
        <v>0.80968094478452157</v>
      </c>
      <c r="BO22" s="6">
        <v>4.5451048834476548</v>
      </c>
      <c r="BP22" s="7">
        <v>0.90003538171361908</v>
      </c>
    </row>
    <row r="23" spans="2:79" x14ac:dyDescent="0.25">
      <c r="B23" s="13">
        <v>3</v>
      </c>
      <c r="C23" s="13" t="s">
        <v>166</v>
      </c>
      <c r="D23" s="13">
        <v>11</v>
      </c>
      <c r="E23" s="13">
        <v>11</v>
      </c>
      <c r="F23" s="13">
        <v>22</v>
      </c>
      <c r="G23" s="14">
        <v>1</v>
      </c>
      <c r="H23" s="14">
        <v>0.810308054117576</v>
      </c>
      <c r="I23" s="14">
        <v>0.810308054117576</v>
      </c>
      <c r="J23" s="13">
        <v>11</v>
      </c>
      <c r="K23" s="13">
        <v>0</v>
      </c>
      <c r="L23" s="14">
        <v>1</v>
      </c>
      <c r="M23" s="14">
        <v>0.93676935137252537</v>
      </c>
      <c r="N23" s="13" t="s">
        <v>157</v>
      </c>
      <c r="O23" s="15">
        <v>20.608925730195558</v>
      </c>
      <c r="P23" s="13">
        <v>3</v>
      </c>
      <c r="Q23" s="15">
        <v>23.608925730195558</v>
      </c>
      <c r="R23" s="15">
        <v>23.608925730195558</v>
      </c>
      <c r="S23" s="13" t="s">
        <v>157</v>
      </c>
      <c r="T23" s="13" t="s">
        <v>157</v>
      </c>
      <c r="U23" s="14">
        <v>0.85665773469638251</v>
      </c>
      <c r="V23" s="13" t="s">
        <v>100</v>
      </c>
      <c r="W23" s="14">
        <v>0.89671354303445394</v>
      </c>
      <c r="X23" s="13">
        <v>2120.4765544873594</v>
      </c>
      <c r="Y23" s="13">
        <v>2120.4765544873594</v>
      </c>
      <c r="Z23" s="13" t="s">
        <v>176</v>
      </c>
      <c r="AA23" s="13" t="s">
        <v>176</v>
      </c>
      <c r="AB23" s="13" t="s">
        <v>176</v>
      </c>
      <c r="AC23" s="13" t="s">
        <v>100</v>
      </c>
      <c r="AD23" s="13" t="s">
        <v>33</v>
      </c>
      <c r="AE23" s="13" t="s">
        <v>33</v>
      </c>
      <c r="BG23" s="2" t="s">
        <v>30</v>
      </c>
      <c r="BH23" s="16">
        <v>48</v>
      </c>
      <c r="BI23" s="7">
        <v>0.43331138115106077</v>
      </c>
      <c r="BJ23" s="6">
        <v>0.75296172092446445</v>
      </c>
      <c r="BK23" s="6">
        <v>14.015545947381961</v>
      </c>
      <c r="BL23" s="6">
        <v>21.307054770441567</v>
      </c>
      <c r="BM23" s="16">
        <v>-6.458333333333333</v>
      </c>
      <c r="BN23" s="7">
        <v>0.77849082977042583</v>
      </c>
      <c r="BO23" s="6">
        <v>8.7070126719778731</v>
      </c>
      <c r="BP23" s="7">
        <v>0.71512528186147917</v>
      </c>
    </row>
    <row r="24" spans="2:79" x14ac:dyDescent="0.25">
      <c r="B24" s="13">
        <v>5</v>
      </c>
      <c r="C24" s="13" t="s">
        <v>166</v>
      </c>
      <c r="D24" s="13">
        <v>11</v>
      </c>
      <c r="E24" s="13">
        <v>11</v>
      </c>
      <c r="F24" s="13">
        <v>22</v>
      </c>
      <c r="G24" s="14">
        <v>1</v>
      </c>
      <c r="H24" s="14">
        <v>0.82718922728086486</v>
      </c>
      <c r="I24" s="14">
        <v>0.82718922728086486</v>
      </c>
      <c r="J24" s="13">
        <v>11</v>
      </c>
      <c r="K24" s="13">
        <v>0</v>
      </c>
      <c r="L24" s="14">
        <v>1</v>
      </c>
      <c r="M24" s="14">
        <v>0.94239640909362166</v>
      </c>
      <c r="N24" s="13" t="s">
        <v>157</v>
      </c>
      <c r="O24" s="15">
        <v>20.732721000059676</v>
      </c>
      <c r="P24" s="13">
        <v>3</v>
      </c>
      <c r="Q24" s="15">
        <v>23.732721000059676</v>
      </c>
      <c r="R24" s="15">
        <v>23.732721000059676</v>
      </c>
      <c r="S24" s="13" t="s">
        <v>157</v>
      </c>
      <c r="T24" s="13" t="s">
        <v>157</v>
      </c>
      <c r="U24" s="14">
        <v>0.828000767937349</v>
      </c>
      <c r="V24" s="13" t="s">
        <v>100</v>
      </c>
      <c r="W24" s="14">
        <v>0.88519858851548539</v>
      </c>
      <c r="X24" s="13">
        <v>2104.3025508824653</v>
      </c>
      <c r="Y24" s="13">
        <v>2104.3025508824653</v>
      </c>
      <c r="Z24" s="13" t="s">
        <v>176</v>
      </c>
      <c r="AA24" s="13" t="s">
        <v>176</v>
      </c>
      <c r="AB24" s="13" t="s">
        <v>176</v>
      </c>
      <c r="AC24" s="13" t="s">
        <v>100</v>
      </c>
      <c r="AD24" s="13" t="s">
        <v>33</v>
      </c>
      <c r="AE24" s="13" t="s">
        <v>33</v>
      </c>
    </row>
    <row r="25" spans="2:79" x14ac:dyDescent="0.25">
      <c r="B25" s="13">
        <v>10</v>
      </c>
      <c r="C25" s="13" t="s">
        <v>166</v>
      </c>
      <c r="D25" s="13">
        <v>11</v>
      </c>
      <c r="E25" s="13">
        <v>11</v>
      </c>
      <c r="F25" s="13">
        <v>22</v>
      </c>
      <c r="G25" s="14">
        <v>1</v>
      </c>
      <c r="H25" s="14">
        <v>0.83275448377658523</v>
      </c>
      <c r="I25" s="14">
        <v>0.83275448377658523</v>
      </c>
      <c r="J25" s="13">
        <v>11</v>
      </c>
      <c r="K25" s="13">
        <v>0</v>
      </c>
      <c r="L25" s="14">
        <v>1</v>
      </c>
      <c r="M25" s="14">
        <v>0.94425149459219515</v>
      </c>
      <c r="N25" s="13" t="s">
        <v>157</v>
      </c>
      <c r="O25" s="15">
        <v>20.773532881028295</v>
      </c>
      <c r="P25" s="13">
        <v>3</v>
      </c>
      <c r="Q25" s="15">
        <v>23.773532881028295</v>
      </c>
      <c r="R25" s="15">
        <v>23.773532881028295</v>
      </c>
      <c r="S25" s="13" t="s">
        <v>157</v>
      </c>
      <c r="T25" s="13" t="s">
        <v>157</v>
      </c>
      <c r="U25" s="14">
        <v>0.868478268492197</v>
      </c>
      <c r="V25" s="13" t="s">
        <v>100</v>
      </c>
      <c r="W25" s="14">
        <v>0.90636488154219608</v>
      </c>
      <c r="X25" s="13">
        <v>2158.2523951826379</v>
      </c>
      <c r="Y25" s="13">
        <v>2158.2523951826379</v>
      </c>
      <c r="Z25" s="13" t="s">
        <v>176</v>
      </c>
      <c r="AA25" s="13" t="s">
        <v>176</v>
      </c>
      <c r="AB25" s="13" t="s">
        <v>176</v>
      </c>
      <c r="AC25" s="13" t="s">
        <v>100</v>
      </c>
      <c r="AD25" s="13" t="s">
        <v>33</v>
      </c>
      <c r="AE25" s="13" t="s">
        <v>33</v>
      </c>
    </row>
    <row r="26" spans="2:79" x14ac:dyDescent="0.25">
      <c r="B26" s="13" t="s">
        <v>85</v>
      </c>
      <c r="C26" s="13" t="s">
        <v>166</v>
      </c>
      <c r="D26" s="13">
        <v>-1</v>
      </c>
      <c r="E26" s="13">
        <v>7</v>
      </c>
      <c r="F26" s="13">
        <v>6</v>
      </c>
      <c r="G26" s="14">
        <v>0.27272727272727271</v>
      </c>
      <c r="H26" s="14">
        <v>0.65192137242913373</v>
      </c>
      <c r="I26" s="14">
        <v>7.6299232656631744E-2</v>
      </c>
      <c r="J26" s="13">
        <v>7</v>
      </c>
      <c r="K26" s="13">
        <v>4</v>
      </c>
      <c r="L26" s="14">
        <v>0.63636363636363635</v>
      </c>
      <c r="M26" s="14">
        <v>0.52033742717334752</v>
      </c>
      <c r="N26" s="13" t="s">
        <v>157</v>
      </c>
      <c r="O26" s="15">
        <v>3.1220245630400854</v>
      </c>
      <c r="P26" s="13">
        <v>3</v>
      </c>
      <c r="Q26" s="15">
        <v>6.1220245630400854</v>
      </c>
      <c r="R26" s="15">
        <v>6.1220245630400854</v>
      </c>
      <c r="S26" s="13" t="s">
        <v>157</v>
      </c>
      <c r="T26" s="13" t="s">
        <v>101</v>
      </c>
      <c r="U26" s="14">
        <v>0.5</v>
      </c>
      <c r="V26" s="13" t="s">
        <v>33</v>
      </c>
      <c r="W26" s="14">
        <v>0.51016871358667371</v>
      </c>
      <c r="X26" s="13">
        <v>313.57284678299857</v>
      </c>
      <c r="Y26" s="13">
        <v>313.57284678299857</v>
      </c>
      <c r="Z26" s="13" t="s">
        <v>176</v>
      </c>
      <c r="AA26" s="13" t="s">
        <v>176</v>
      </c>
      <c r="AB26" s="13" t="s">
        <v>176</v>
      </c>
      <c r="AC26" s="13" t="s">
        <v>100</v>
      </c>
      <c r="AD26" s="13" t="s">
        <v>33</v>
      </c>
      <c r="AE26" s="13" t="s">
        <v>33</v>
      </c>
    </row>
    <row r="27" spans="2:79" x14ac:dyDescent="0.25">
      <c r="B27" s="10">
        <v>3</v>
      </c>
      <c r="C27" s="10" t="s">
        <v>167</v>
      </c>
      <c r="D27" s="10">
        <v>11</v>
      </c>
      <c r="E27" s="10">
        <v>11</v>
      </c>
      <c r="F27" s="10">
        <v>22</v>
      </c>
      <c r="G27" s="11">
        <v>1</v>
      </c>
      <c r="H27" s="11">
        <v>0.76976687914759045</v>
      </c>
      <c r="I27" s="11">
        <v>0.76976687914759045</v>
      </c>
      <c r="J27" s="10">
        <v>11</v>
      </c>
      <c r="K27" s="10">
        <v>0</v>
      </c>
      <c r="L27" s="11">
        <v>1</v>
      </c>
      <c r="M27" s="11">
        <v>0.92325562638253011</v>
      </c>
      <c r="N27" s="10" t="s">
        <v>180</v>
      </c>
      <c r="O27" s="12">
        <v>20.311623780415662</v>
      </c>
      <c r="P27" s="10">
        <v>-4.5</v>
      </c>
      <c r="Q27" s="12">
        <v>15.811623780415662</v>
      </c>
      <c r="R27" s="12">
        <v>15.811623780415662</v>
      </c>
      <c r="S27" s="10" t="s">
        <v>180</v>
      </c>
      <c r="T27" s="10" t="s">
        <v>180</v>
      </c>
      <c r="U27" s="11">
        <v>0.76762006386600645</v>
      </c>
      <c r="V27" s="10" t="s">
        <v>100</v>
      </c>
      <c r="W27" s="11">
        <v>0.84543784512426834</v>
      </c>
      <c r="X27" s="10">
        <v>1341.6428743892866</v>
      </c>
      <c r="Y27" s="10">
        <v>1341.6428743892866</v>
      </c>
      <c r="Z27" s="10" t="s">
        <v>180</v>
      </c>
      <c r="AA27" s="10" t="s">
        <v>180</v>
      </c>
      <c r="AB27" s="10" t="s">
        <v>180</v>
      </c>
      <c r="AC27" s="10" t="s">
        <v>100</v>
      </c>
      <c r="AD27" s="10" t="s">
        <v>100</v>
      </c>
      <c r="AE27" s="10" t="s">
        <v>100</v>
      </c>
    </row>
    <row r="28" spans="2:79" x14ac:dyDescent="0.25">
      <c r="B28" s="10">
        <v>5</v>
      </c>
      <c r="C28" s="10" t="s">
        <v>167</v>
      </c>
      <c r="D28" s="10">
        <v>9</v>
      </c>
      <c r="E28" s="10">
        <v>11</v>
      </c>
      <c r="F28" s="10">
        <v>20</v>
      </c>
      <c r="G28" s="11">
        <v>0.90909090909090917</v>
      </c>
      <c r="H28" s="11">
        <v>0.68583575227864646</v>
      </c>
      <c r="I28" s="11">
        <v>6.7536881653115888E-2</v>
      </c>
      <c r="J28" s="10">
        <v>10</v>
      </c>
      <c r="K28" s="10">
        <v>1</v>
      </c>
      <c r="L28" s="11">
        <v>0.90909090909090906</v>
      </c>
      <c r="M28" s="11">
        <v>0.83467252348682164</v>
      </c>
      <c r="N28" s="10" t="s">
        <v>180</v>
      </c>
      <c r="O28" s="12">
        <v>16.693450469736433</v>
      </c>
      <c r="P28" s="10">
        <v>-4.5</v>
      </c>
      <c r="Q28" s="12">
        <v>12.193450469736433</v>
      </c>
      <c r="R28" s="12">
        <v>12.193450469736433</v>
      </c>
      <c r="S28" s="10" t="s">
        <v>180</v>
      </c>
      <c r="T28" s="10" t="s">
        <v>180</v>
      </c>
      <c r="U28" s="11">
        <v>0.64318872440083896</v>
      </c>
      <c r="V28" s="10" t="s">
        <v>100</v>
      </c>
      <c r="W28" s="11">
        <v>0.73893062394383024</v>
      </c>
      <c r="X28" s="10">
        <v>901.5652747079954</v>
      </c>
      <c r="Y28" s="10">
        <v>901.5652747079954</v>
      </c>
      <c r="Z28" s="10" t="s">
        <v>180</v>
      </c>
      <c r="AA28" s="10" t="s">
        <v>180</v>
      </c>
      <c r="AB28" s="10" t="s">
        <v>180</v>
      </c>
      <c r="AC28" s="10" t="s">
        <v>100</v>
      </c>
      <c r="AD28" s="10" t="s">
        <v>100</v>
      </c>
      <c r="AE28" s="10" t="s">
        <v>100</v>
      </c>
    </row>
    <row r="29" spans="2:79" x14ac:dyDescent="0.25">
      <c r="B29" s="10">
        <v>10</v>
      </c>
      <c r="C29" s="10" t="s">
        <v>167</v>
      </c>
      <c r="D29" s="10">
        <v>11</v>
      </c>
      <c r="E29" s="10">
        <v>11</v>
      </c>
      <c r="F29" s="10">
        <v>22</v>
      </c>
      <c r="G29" s="11">
        <v>1</v>
      </c>
      <c r="H29" s="11">
        <v>0.67506151328738262</v>
      </c>
      <c r="I29" s="11">
        <v>0.67506151328738262</v>
      </c>
      <c r="J29" s="10">
        <v>11</v>
      </c>
      <c r="K29" s="10">
        <v>0</v>
      </c>
      <c r="L29" s="11">
        <v>1</v>
      </c>
      <c r="M29" s="11">
        <v>0.89168717109579421</v>
      </c>
      <c r="N29" s="10" t="s">
        <v>180</v>
      </c>
      <c r="O29" s="12">
        <v>19.617117764107473</v>
      </c>
      <c r="P29" s="10">
        <v>-4.5</v>
      </c>
      <c r="Q29" s="12">
        <v>15.117117764107473</v>
      </c>
      <c r="R29" s="12">
        <v>15.117117764107473</v>
      </c>
      <c r="S29" s="10" t="s">
        <v>180</v>
      </c>
      <c r="T29" s="10" t="s">
        <v>180</v>
      </c>
      <c r="U29" s="11">
        <v>0.65854376639985401</v>
      </c>
      <c r="V29" s="10" t="s">
        <v>100</v>
      </c>
      <c r="W29" s="11">
        <v>0.77511546874782411</v>
      </c>
      <c r="X29" s="10">
        <v>1176.2167259725372</v>
      </c>
      <c r="Y29" s="10">
        <v>1176.2167259725372</v>
      </c>
      <c r="Z29" s="10" t="s">
        <v>180</v>
      </c>
      <c r="AA29" s="10" t="s">
        <v>180</v>
      </c>
      <c r="AB29" s="10" t="s">
        <v>180</v>
      </c>
      <c r="AC29" s="10" t="s">
        <v>100</v>
      </c>
      <c r="AD29" s="10" t="s">
        <v>100</v>
      </c>
      <c r="AE29" s="10" t="s">
        <v>100</v>
      </c>
    </row>
    <row r="30" spans="2:79" x14ac:dyDescent="0.25">
      <c r="B30" s="10" t="s">
        <v>85</v>
      </c>
      <c r="C30" s="10" t="s">
        <v>167</v>
      </c>
      <c r="D30" s="10">
        <v>9</v>
      </c>
      <c r="E30" s="10">
        <v>9</v>
      </c>
      <c r="F30" s="10">
        <v>18</v>
      </c>
      <c r="G30" s="11">
        <v>0.81818181818181823</v>
      </c>
      <c r="H30" s="11">
        <v>0.71139061028432837</v>
      </c>
      <c r="I30" s="11">
        <v>0.14686791457644244</v>
      </c>
      <c r="J30" s="10">
        <v>9</v>
      </c>
      <c r="K30" s="10">
        <v>2</v>
      </c>
      <c r="L30" s="11">
        <v>0.81818181818181823</v>
      </c>
      <c r="M30" s="11">
        <v>0.78258474888265495</v>
      </c>
      <c r="N30" s="10" t="s">
        <v>180</v>
      </c>
      <c r="O30" s="12">
        <v>14.08652547988779</v>
      </c>
      <c r="P30" s="10">
        <v>-4.5</v>
      </c>
      <c r="Q30" s="12">
        <v>9.5865254798877899</v>
      </c>
      <c r="R30" s="12">
        <v>9.5865254798877899</v>
      </c>
      <c r="S30" s="10" t="s">
        <v>180</v>
      </c>
      <c r="T30" s="10" t="s">
        <v>180</v>
      </c>
      <c r="U30" s="11">
        <v>0.75030909995222506</v>
      </c>
      <c r="V30" s="10" t="s">
        <v>100</v>
      </c>
      <c r="W30" s="11">
        <v>0.76644692441744</v>
      </c>
      <c r="X30" s="10">
        <v>736.28832144427031</v>
      </c>
      <c r="Y30" s="10">
        <v>736.28832144427031</v>
      </c>
      <c r="Z30" s="10" t="s">
        <v>180</v>
      </c>
      <c r="AA30" s="10" t="s">
        <v>180</v>
      </c>
      <c r="AB30" s="10" t="s">
        <v>180</v>
      </c>
      <c r="AC30" s="10" t="s">
        <v>100</v>
      </c>
      <c r="AD30" s="10" t="s">
        <v>100</v>
      </c>
      <c r="AE30" s="10" t="s">
        <v>100</v>
      </c>
    </row>
    <row r="31" spans="2:79" x14ac:dyDescent="0.25">
      <c r="B31" s="13">
        <v>3</v>
      </c>
      <c r="C31" s="13" t="s">
        <v>168</v>
      </c>
      <c r="D31" s="13">
        <v>11</v>
      </c>
      <c r="E31" s="13">
        <v>11</v>
      </c>
      <c r="F31" s="13">
        <v>22</v>
      </c>
      <c r="G31" s="14">
        <v>1</v>
      </c>
      <c r="H31" s="14">
        <v>0.74750710200444259</v>
      </c>
      <c r="I31" s="14">
        <v>0.74750710200444259</v>
      </c>
      <c r="J31" s="13">
        <v>11</v>
      </c>
      <c r="K31" s="13">
        <v>0</v>
      </c>
      <c r="L31" s="14">
        <v>1</v>
      </c>
      <c r="M31" s="14">
        <v>0.91583570066814757</v>
      </c>
      <c r="N31" s="13" t="s">
        <v>181</v>
      </c>
      <c r="O31" s="15">
        <v>20.148385414699245</v>
      </c>
      <c r="P31" s="13">
        <v>-10.5</v>
      </c>
      <c r="Q31" s="15">
        <v>9.6483854146992449</v>
      </c>
      <c r="R31" s="15">
        <v>9.6483854146992449</v>
      </c>
      <c r="S31" s="13" t="s">
        <v>181</v>
      </c>
      <c r="T31" s="13" t="s">
        <v>181</v>
      </c>
      <c r="U31" s="14">
        <v>0.79824655610157946</v>
      </c>
      <c r="V31" s="13" t="s">
        <v>100</v>
      </c>
      <c r="W31" s="14">
        <v>0.85704112838486357</v>
      </c>
      <c r="X31" s="13">
        <v>834.65379614281699</v>
      </c>
      <c r="Y31" s="13">
        <v>834.65379614281699</v>
      </c>
      <c r="Z31" s="13" t="s">
        <v>154</v>
      </c>
      <c r="AA31" s="13" t="s">
        <v>181</v>
      </c>
      <c r="AB31" s="13" t="s">
        <v>181</v>
      </c>
      <c r="AC31" s="13" t="s">
        <v>33</v>
      </c>
      <c r="AD31" s="13" t="s">
        <v>33</v>
      </c>
      <c r="AE31" s="13" t="s">
        <v>33</v>
      </c>
    </row>
    <row r="32" spans="2:79" x14ac:dyDescent="0.25">
      <c r="B32" s="13">
        <v>5</v>
      </c>
      <c r="C32" s="13" t="s">
        <v>168</v>
      </c>
      <c r="D32" s="13">
        <v>9</v>
      </c>
      <c r="E32" s="13">
        <v>9</v>
      </c>
      <c r="F32" s="13">
        <v>18</v>
      </c>
      <c r="G32" s="14">
        <v>0.81818181818181823</v>
      </c>
      <c r="H32" s="14">
        <v>0.68554634560854577</v>
      </c>
      <c r="I32" s="14">
        <v>0.17642172806174372</v>
      </c>
      <c r="J32" s="13">
        <v>9</v>
      </c>
      <c r="K32" s="13">
        <v>2</v>
      </c>
      <c r="L32" s="14">
        <v>0.81818181818181823</v>
      </c>
      <c r="M32" s="14">
        <v>0.77396999399072752</v>
      </c>
      <c r="N32" s="13" t="s">
        <v>181</v>
      </c>
      <c r="O32" s="15">
        <v>13.931459891833095</v>
      </c>
      <c r="P32" s="13">
        <v>-10.5</v>
      </c>
      <c r="Q32" s="15">
        <v>3.4314598918330947</v>
      </c>
      <c r="R32" s="15">
        <v>3.4314598918330947</v>
      </c>
      <c r="S32" s="13" t="s">
        <v>181</v>
      </c>
      <c r="T32" s="13" t="s">
        <v>181</v>
      </c>
      <c r="U32" s="14">
        <v>0.70950171723397748</v>
      </c>
      <c r="V32" s="13" t="s">
        <v>100</v>
      </c>
      <c r="W32" s="14">
        <v>0.74173585561235256</v>
      </c>
      <c r="X32" s="13">
        <v>259.66498623693468</v>
      </c>
      <c r="Y32" s="13">
        <v>259.66498623693468</v>
      </c>
      <c r="Z32" s="13" t="s">
        <v>154</v>
      </c>
      <c r="AA32" s="13" t="s">
        <v>181</v>
      </c>
      <c r="AB32" s="13" t="s">
        <v>181</v>
      </c>
      <c r="AC32" s="13" t="s">
        <v>33</v>
      </c>
      <c r="AD32" s="13" t="s">
        <v>33</v>
      </c>
      <c r="AE32" s="13" t="s">
        <v>33</v>
      </c>
    </row>
    <row r="33" spans="2:31" x14ac:dyDescent="0.25">
      <c r="B33" s="13">
        <v>10</v>
      </c>
      <c r="C33" s="13" t="s">
        <v>168</v>
      </c>
      <c r="D33" s="13">
        <v>11</v>
      </c>
      <c r="E33" s="13">
        <v>11</v>
      </c>
      <c r="F33" s="13">
        <v>22</v>
      </c>
      <c r="G33" s="14">
        <v>1</v>
      </c>
      <c r="H33" s="14">
        <v>0.72644862320558534</v>
      </c>
      <c r="I33" s="14">
        <v>0.72644862320558534</v>
      </c>
      <c r="J33" s="13">
        <v>11</v>
      </c>
      <c r="K33" s="13">
        <v>0</v>
      </c>
      <c r="L33" s="14">
        <v>1</v>
      </c>
      <c r="M33" s="14">
        <v>0.90881620773519511</v>
      </c>
      <c r="N33" s="13" t="s">
        <v>181</v>
      </c>
      <c r="O33" s="15">
        <v>19.993956570174291</v>
      </c>
      <c r="P33" s="13">
        <v>-11.5</v>
      </c>
      <c r="Q33" s="15">
        <v>8.4939565701742907</v>
      </c>
      <c r="R33" s="15">
        <v>8.4939565701742907</v>
      </c>
      <c r="S33" s="13" t="s">
        <v>181</v>
      </c>
      <c r="T33" s="13" t="s">
        <v>181</v>
      </c>
      <c r="U33" s="14">
        <v>0.77231842139164408</v>
      </c>
      <c r="V33" s="13" t="s">
        <v>100</v>
      </c>
      <c r="W33" s="14">
        <v>0.8405673145634196</v>
      </c>
      <c r="X33" s="13">
        <v>722.52676159352529</v>
      </c>
      <c r="Y33" s="13">
        <v>722.52676159352529</v>
      </c>
      <c r="Z33" s="13" t="s">
        <v>154</v>
      </c>
      <c r="AA33" s="13" t="s">
        <v>181</v>
      </c>
      <c r="AB33" s="13" t="s">
        <v>181</v>
      </c>
      <c r="AC33" s="13" t="s">
        <v>33</v>
      </c>
      <c r="AD33" s="13" t="s">
        <v>33</v>
      </c>
      <c r="AE33" s="13" t="s">
        <v>33</v>
      </c>
    </row>
    <row r="34" spans="2:31" x14ac:dyDescent="0.25">
      <c r="B34" s="13" t="s">
        <v>85</v>
      </c>
      <c r="C34" s="13" t="s">
        <v>168</v>
      </c>
      <c r="D34" s="13">
        <v>1</v>
      </c>
      <c r="E34" s="13">
        <v>9</v>
      </c>
      <c r="F34" s="13">
        <v>10</v>
      </c>
      <c r="G34" s="14">
        <v>0.45454545454545459</v>
      </c>
      <c r="H34" s="14">
        <v>0.67507347060264655</v>
      </c>
      <c r="I34" s="14">
        <v>6.7000751232909717E-2</v>
      </c>
      <c r="J34" s="13">
        <v>5</v>
      </c>
      <c r="K34" s="13">
        <v>6</v>
      </c>
      <c r="L34" s="14">
        <v>0.45454545454545453</v>
      </c>
      <c r="M34" s="14">
        <v>0.5280547932311852</v>
      </c>
      <c r="N34" s="13" t="s">
        <v>181</v>
      </c>
      <c r="O34" s="15">
        <v>5.280547932311852</v>
      </c>
      <c r="P34" s="13">
        <v>-10.5</v>
      </c>
      <c r="Q34" s="15">
        <v>-5.219452067688148</v>
      </c>
      <c r="R34" s="15">
        <v>5.219452067688148</v>
      </c>
      <c r="S34" s="13" t="s">
        <v>154</v>
      </c>
      <c r="T34" s="13" t="s">
        <v>181</v>
      </c>
      <c r="U34" s="14">
        <v>0.58740160875905745</v>
      </c>
      <c r="V34" s="13" t="s">
        <v>33</v>
      </c>
      <c r="W34" s="14">
        <v>0.55772820099512133</v>
      </c>
      <c r="X34" s="13">
        <v>-305.30778009989382</v>
      </c>
      <c r="Y34" s="13">
        <v>305.30778009989382</v>
      </c>
      <c r="Z34" s="13" t="s">
        <v>154</v>
      </c>
      <c r="AA34" s="13" t="s">
        <v>181</v>
      </c>
      <c r="AB34" s="13" t="s">
        <v>181</v>
      </c>
      <c r="AC34" s="13" t="s">
        <v>33</v>
      </c>
      <c r="AD34" s="13" t="s">
        <v>33</v>
      </c>
      <c r="AE34" s="13" t="s">
        <v>33</v>
      </c>
    </row>
    <row r="35" spans="2:31" x14ac:dyDescent="0.25">
      <c r="B35" s="10">
        <v>3</v>
      </c>
      <c r="C35" s="10" t="s">
        <v>169</v>
      </c>
      <c r="D35" s="10">
        <v>-5</v>
      </c>
      <c r="E35" s="10">
        <v>1</v>
      </c>
      <c r="F35" s="10">
        <v>-4</v>
      </c>
      <c r="G35" s="11">
        <v>0.18181818181818182</v>
      </c>
      <c r="H35" s="11">
        <v>0.60332720567016229</v>
      </c>
      <c r="I35" s="11">
        <v>1.6783897226931854E-2</v>
      </c>
      <c r="J35" s="10">
        <v>6</v>
      </c>
      <c r="K35" s="10">
        <v>5</v>
      </c>
      <c r="L35" s="11">
        <v>0.54545454545454541</v>
      </c>
      <c r="M35" s="11">
        <v>0.44353331098096316</v>
      </c>
      <c r="N35" s="10" t="s">
        <v>156</v>
      </c>
      <c r="O35" s="12">
        <v>1.7741332439238526</v>
      </c>
      <c r="P35" s="10">
        <v>-4.5</v>
      </c>
      <c r="Q35" s="12">
        <v>-2.7258667560761474</v>
      </c>
      <c r="R35" s="12">
        <v>2.7258667560761474</v>
      </c>
      <c r="S35" s="10" t="s">
        <v>152</v>
      </c>
      <c r="T35" s="10" t="s">
        <v>101</v>
      </c>
      <c r="U35" s="11">
        <v>0.5</v>
      </c>
      <c r="V35" s="10" t="s">
        <v>33</v>
      </c>
      <c r="W35" s="11">
        <v>0.47176665549048158</v>
      </c>
      <c r="X35" s="10">
        <v>-135.67761081753704</v>
      </c>
      <c r="Y35" s="10">
        <v>135.67761081753704</v>
      </c>
      <c r="Z35" s="10" t="s">
        <v>152</v>
      </c>
      <c r="AA35" s="10" t="s">
        <v>152</v>
      </c>
      <c r="AB35" s="10" t="s">
        <v>152</v>
      </c>
      <c r="AC35" s="10" t="s">
        <v>100</v>
      </c>
      <c r="AD35" s="10" t="s">
        <v>100</v>
      </c>
      <c r="AE35" s="10" t="s">
        <v>33</v>
      </c>
    </row>
    <row r="36" spans="2:31" x14ac:dyDescent="0.25">
      <c r="B36" s="10">
        <v>5</v>
      </c>
      <c r="C36" s="10" t="s">
        <v>169</v>
      </c>
      <c r="D36" s="10">
        <v>-1</v>
      </c>
      <c r="E36" s="10">
        <v>-1</v>
      </c>
      <c r="F36" s="10">
        <v>-2</v>
      </c>
      <c r="G36" s="11">
        <v>9.0909090909090912E-2</v>
      </c>
      <c r="H36" s="11">
        <v>0.58398803593215109</v>
      </c>
      <c r="I36" s="11">
        <v>4.3048097822774301E-3</v>
      </c>
      <c r="J36" s="10">
        <v>5</v>
      </c>
      <c r="K36" s="10">
        <v>6</v>
      </c>
      <c r="L36" s="11">
        <v>0.45454545454545453</v>
      </c>
      <c r="M36" s="11">
        <v>0.37648086046223223</v>
      </c>
      <c r="N36" s="10" t="s">
        <v>156</v>
      </c>
      <c r="O36" s="12">
        <v>0.75296172092446445</v>
      </c>
      <c r="P36" s="10">
        <v>-4.5</v>
      </c>
      <c r="Q36" s="12">
        <v>-3.7470382790755354</v>
      </c>
      <c r="R36" s="12">
        <v>3.7470382790755354</v>
      </c>
      <c r="S36" s="10" t="s">
        <v>152</v>
      </c>
      <c r="T36" s="10" t="s">
        <v>156</v>
      </c>
      <c r="U36" s="11">
        <v>0.56532320977913808</v>
      </c>
      <c r="V36" s="10" t="s">
        <v>33</v>
      </c>
      <c r="W36" s="11">
        <v>0.47090203512068518</v>
      </c>
      <c r="X36" s="10">
        <v>-211.71388504589441</v>
      </c>
      <c r="Y36" s="10">
        <v>211.71388504589441</v>
      </c>
      <c r="Z36" s="10" t="s">
        <v>152</v>
      </c>
      <c r="AA36" s="10" t="s">
        <v>152</v>
      </c>
      <c r="AB36" s="10" t="s">
        <v>152</v>
      </c>
      <c r="AC36" s="10" t="s">
        <v>100</v>
      </c>
      <c r="AD36" s="10" t="s">
        <v>100</v>
      </c>
      <c r="AE36" s="10" t="s">
        <v>33</v>
      </c>
    </row>
    <row r="37" spans="2:31" x14ac:dyDescent="0.25">
      <c r="B37" s="10">
        <v>10</v>
      </c>
      <c r="C37" s="10" t="s">
        <v>169</v>
      </c>
      <c r="D37" s="10">
        <v>-1</v>
      </c>
      <c r="E37" s="10">
        <v>-1</v>
      </c>
      <c r="F37" s="10">
        <v>-2</v>
      </c>
      <c r="G37" s="11">
        <v>9.0909090909090912E-2</v>
      </c>
      <c r="H37" s="11">
        <v>0.56852859318457494</v>
      </c>
      <c r="I37" s="11">
        <v>5.2932436108828362E-2</v>
      </c>
      <c r="J37" s="10">
        <v>7</v>
      </c>
      <c r="K37" s="10">
        <v>4</v>
      </c>
      <c r="L37" s="11">
        <v>0.63636363636363635</v>
      </c>
      <c r="M37" s="11">
        <v>0.43193377348576739</v>
      </c>
      <c r="N37" s="10" t="s">
        <v>156</v>
      </c>
      <c r="O37" s="12">
        <v>0.86386754697153478</v>
      </c>
      <c r="P37" s="10">
        <v>4</v>
      </c>
      <c r="Q37" s="12">
        <v>4.8638675469715347</v>
      </c>
      <c r="R37" s="12">
        <v>4.8638675469715347</v>
      </c>
      <c r="S37" s="10" t="s">
        <v>156</v>
      </c>
      <c r="T37" s="10" t="s">
        <v>101</v>
      </c>
      <c r="U37" s="11">
        <v>0.5</v>
      </c>
      <c r="V37" s="10" t="s">
        <v>33</v>
      </c>
      <c r="W37" s="11">
        <v>0.46596688674288367</v>
      </c>
      <c r="X37" s="10">
        <v>244.28165608145028</v>
      </c>
      <c r="Y37" s="10">
        <v>244.28165608145028</v>
      </c>
      <c r="Z37" s="10" t="s">
        <v>152</v>
      </c>
      <c r="AA37" s="10" t="s">
        <v>152</v>
      </c>
      <c r="AB37" s="10" t="s">
        <v>152</v>
      </c>
      <c r="AC37" s="10" t="s">
        <v>100</v>
      </c>
      <c r="AD37" s="10" t="s">
        <v>33</v>
      </c>
      <c r="AE37" s="10" t="s">
        <v>33</v>
      </c>
    </row>
    <row r="38" spans="2:31" x14ac:dyDescent="0.25">
      <c r="B38" s="10" t="s">
        <v>85</v>
      </c>
      <c r="C38" s="10" t="s">
        <v>169</v>
      </c>
      <c r="D38" s="10">
        <v>1</v>
      </c>
      <c r="E38" s="10">
        <v>7</v>
      </c>
      <c r="F38" s="10">
        <v>8</v>
      </c>
      <c r="G38" s="11">
        <v>0.36363636363636365</v>
      </c>
      <c r="H38" s="11">
        <v>0.7344116535232027</v>
      </c>
      <c r="I38" s="11">
        <v>0.14372465662067324</v>
      </c>
      <c r="J38" s="10">
        <v>6</v>
      </c>
      <c r="K38" s="10">
        <v>5</v>
      </c>
      <c r="L38" s="11">
        <v>0.54545454545454541</v>
      </c>
      <c r="M38" s="11">
        <v>0.54783418753803725</v>
      </c>
      <c r="N38" s="10" t="s">
        <v>152</v>
      </c>
      <c r="O38" s="12">
        <v>4.382673500304298</v>
      </c>
      <c r="P38" s="10">
        <v>-4.5</v>
      </c>
      <c r="Q38" s="12">
        <v>-0.11732649969570197</v>
      </c>
      <c r="R38" s="12">
        <v>0.11732649969570197</v>
      </c>
      <c r="S38" s="10" t="s">
        <v>156</v>
      </c>
      <c r="T38" s="10" t="s">
        <v>152</v>
      </c>
      <c r="U38" s="11">
        <v>0.70019690614503649</v>
      </c>
      <c r="V38" s="10" t="s">
        <v>33</v>
      </c>
      <c r="W38" s="11">
        <v>0.62401554684153693</v>
      </c>
      <c r="X38" s="10">
        <v>114.28457440034833</v>
      </c>
      <c r="Y38" s="10">
        <v>114.28457440034833</v>
      </c>
      <c r="Z38" s="10" t="s">
        <v>152</v>
      </c>
      <c r="AA38" s="10" t="s">
        <v>152</v>
      </c>
      <c r="AB38" s="10" t="s">
        <v>152</v>
      </c>
      <c r="AC38" s="10" t="s">
        <v>100</v>
      </c>
      <c r="AD38" s="10" t="s">
        <v>33</v>
      </c>
      <c r="AE38" s="10" t="s">
        <v>100</v>
      </c>
    </row>
    <row r="39" spans="2:31" x14ac:dyDescent="0.25">
      <c r="B39" s="13">
        <v>3</v>
      </c>
      <c r="C39" s="13" t="s">
        <v>170</v>
      </c>
      <c r="D39" s="13">
        <v>11</v>
      </c>
      <c r="E39" s="13">
        <v>11</v>
      </c>
      <c r="F39" s="13">
        <v>22</v>
      </c>
      <c r="G39" s="14">
        <v>1</v>
      </c>
      <c r="H39" s="14">
        <v>0.90550746869657728</v>
      </c>
      <c r="I39" s="14">
        <v>0.90550746869657728</v>
      </c>
      <c r="J39" s="13">
        <v>11</v>
      </c>
      <c r="K39" s="13">
        <v>0</v>
      </c>
      <c r="L39" s="14">
        <v>1</v>
      </c>
      <c r="M39" s="14">
        <v>0.96850248956552576</v>
      </c>
      <c r="N39" s="13" t="s">
        <v>183</v>
      </c>
      <c r="O39" s="15">
        <v>21.307054770441567</v>
      </c>
      <c r="P39" s="13">
        <v>-11.5</v>
      </c>
      <c r="Q39" s="15">
        <v>9.8070547704415674</v>
      </c>
      <c r="R39" s="15">
        <v>9.8070547704415674</v>
      </c>
      <c r="S39" s="13" t="s">
        <v>183</v>
      </c>
      <c r="T39" s="13" t="s">
        <v>183</v>
      </c>
      <c r="U39" s="14">
        <v>0.9202439960852995</v>
      </c>
      <c r="V39" s="13" t="s">
        <v>100</v>
      </c>
      <c r="W39" s="14">
        <v>0.94437324282541257</v>
      </c>
      <c r="X39" s="13">
        <v>935.38523697857499</v>
      </c>
      <c r="Y39" s="13">
        <v>935.38523697857499</v>
      </c>
      <c r="Z39" s="13" t="s">
        <v>151</v>
      </c>
      <c r="AA39" s="13" t="s">
        <v>151</v>
      </c>
      <c r="AB39" s="13" t="s">
        <v>151</v>
      </c>
      <c r="AC39" s="13" t="s">
        <v>100</v>
      </c>
      <c r="AD39" s="13" t="s">
        <v>33</v>
      </c>
      <c r="AE39" s="13" t="s">
        <v>33</v>
      </c>
    </row>
    <row r="40" spans="2:31" x14ac:dyDescent="0.25">
      <c r="B40" s="13">
        <v>5</v>
      </c>
      <c r="C40" s="13" t="s">
        <v>170</v>
      </c>
      <c r="D40" s="13">
        <v>11</v>
      </c>
      <c r="E40" s="13">
        <v>11</v>
      </c>
      <c r="F40" s="13">
        <v>22</v>
      </c>
      <c r="G40" s="14">
        <v>1</v>
      </c>
      <c r="H40" s="14">
        <v>0.80591279949730232</v>
      </c>
      <c r="I40" s="14">
        <v>0.80591279949730232</v>
      </c>
      <c r="J40" s="13">
        <v>11</v>
      </c>
      <c r="K40" s="13">
        <v>0</v>
      </c>
      <c r="L40" s="14">
        <v>1</v>
      </c>
      <c r="M40" s="14">
        <v>0.93530426649910081</v>
      </c>
      <c r="N40" s="13" t="s">
        <v>183</v>
      </c>
      <c r="O40" s="15">
        <v>20.576693862980218</v>
      </c>
      <c r="P40" s="13">
        <v>-11.5</v>
      </c>
      <c r="Q40" s="15">
        <v>9.0766938629802176</v>
      </c>
      <c r="R40" s="15">
        <v>9.0766938629802176</v>
      </c>
      <c r="S40" s="13" t="s">
        <v>183</v>
      </c>
      <c r="T40" s="13" t="s">
        <v>183</v>
      </c>
      <c r="U40" s="14">
        <v>0.83269086254549496</v>
      </c>
      <c r="V40" s="13" t="s">
        <v>100</v>
      </c>
      <c r="W40" s="14">
        <v>0.88399756452229794</v>
      </c>
      <c r="X40" s="13">
        <v>811.25645142635301</v>
      </c>
      <c r="Y40" s="13">
        <v>811.25645142635301</v>
      </c>
      <c r="Z40" s="13" t="s">
        <v>151</v>
      </c>
      <c r="AA40" s="13" t="s">
        <v>151</v>
      </c>
      <c r="AB40" s="13" t="s">
        <v>151</v>
      </c>
      <c r="AC40" s="13" t="s">
        <v>100</v>
      </c>
      <c r="AD40" s="13" t="s">
        <v>33</v>
      </c>
      <c r="AE40" s="13" t="s">
        <v>33</v>
      </c>
    </row>
    <row r="41" spans="2:31" x14ac:dyDescent="0.25">
      <c r="B41" s="13">
        <v>10</v>
      </c>
      <c r="C41" s="13" t="s">
        <v>170</v>
      </c>
      <c r="D41" s="13">
        <v>11</v>
      </c>
      <c r="E41" s="13">
        <v>11</v>
      </c>
      <c r="F41" s="13">
        <v>22</v>
      </c>
      <c r="G41" s="14">
        <v>1</v>
      </c>
      <c r="H41" s="14">
        <v>0.73688957993130022</v>
      </c>
      <c r="I41" s="14">
        <v>0.73688957993130022</v>
      </c>
      <c r="J41" s="13">
        <v>11</v>
      </c>
      <c r="K41" s="13">
        <v>0</v>
      </c>
      <c r="L41" s="14">
        <v>1</v>
      </c>
      <c r="M41" s="14">
        <v>0.9122965266437667</v>
      </c>
      <c r="N41" s="13" t="s">
        <v>183</v>
      </c>
      <c r="O41" s="15">
        <v>20.070523586162867</v>
      </c>
      <c r="P41" s="13">
        <v>-11.5</v>
      </c>
      <c r="Q41" s="15">
        <v>8.5705235861628672</v>
      </c>
      <c r="R41" s="15">
        <v>8.5705235861628672</v>
      </c>
      <c r="S41" s="13" t="s">
        <v>183</v>
      </c>
      <c r="T41" s="13" t="s">
        <v>183</v>
      </c>
      <c r="U41" s="14">
        <v>0.7876673385146975</v>
      </c>
      <c r="V41" s="13" t="s">
        <v>100</v>
      </c>
      <c r="W41" s="14">
        <v>0.84998193257923216</v>
      </c>
      <c r="X41" s="13">
        <v>737.07697298320443</v>
      </c>
      <c r="Y41" s="13">
        <v>737.07697298320443</v>
      </c>
      <c r="Z41" s="13" t="s">
        <v>151</v>
      </c>
      <c r="AA41" s="13" t="s">
        <v>151</v>
      </c>
      <c r="AB41" s="13" t="s">
        <v>151</v>
      </c>
      <c r="AC41" s="13" t="s">
        <v>100</v>
      </c>
      <c r="AD41" s="13" t="s">
        <v>33</v>
      </c>
      <c r="AE41" s="13" t="s">
        <v>33</v>
      </c>
    </row>
    <row r="42" spans="2:31" x14ac:dyDescent="0.25">
      <c r="B42" s="13" t="s">
        <v>85</v>
      </c>
      <c r="C42" s="13" t="s">
        <v>170</v>
      </c>
      <c r="D42" s="13">
        <v>7</v>
      </c>
      <c r="E42" s="13">
        <v>9</v>
      </c>
      <c r="F42" s="13">
        <v>16</v>
      </c>
      <c r="G42" s="14">
        <v>0.72727272727272729</v>
      </c>
      <c r="H42" s="14">
        <v>0.74417515935720524</v>
      </c>
      <c r="I42" s="14">
        <v>0.17617305192339994</v>
      </c>
      <c r="J42" s="13">
        <v>10</v>
      </c>
      <c r="K42" s="13">
        <v>1</v>
      </c>
      <c r="L42" s="14">
        <v>0.90909090909090906</v>
      </c>
      <c r="M42" s="14">
        <v>0.79351293190694727</v>
      </c>
      <c r="N42" s="13" t="s">
        <v>183</v>
      </c>
      <c r="O42" s="15">
        <v>12.696206910511156</v>
      </c>
      <c r="P42" s="13">
        <v>-11.5</v>
      </c>
      <c r="Q42" s="15">
        <v>1.1962069105111564</v>
      </c>
      <c r="R42" s="15">
        <v>1.1962069105111564</v>
      </c>
      <c r="S42" s="13" t="s">
        <v>183</v>
      </c>
      <c r="T42" s="13" t="s">
        <v>183</v>
      </c>
      <c r="U42" s="14">
        <v>0.73606499617104659</v>
      </c>
      <c r="V42" s="13" t="s">
        <v>100</v>
      </c>
      <c r="W42" s="14">
        <v>0.76478896403899688</v>
      </c>
      <c r="X42" s="13">
        <v>106.21222476181383</v>
      </c>
      <c r="Y42" s="13">
        <v>106.21222476181383</v>
      </c>
      <c r="Z42" s="13" t="s">
        <v>151</v>
      </c>
      <c r="AA42" s="13" t="s">
        <v>151</v>
      </c>
      <c r="AB42" s="13" t="s">
        <v>151</v>
      </c>
      <c r="AC42" s="13" t="s">
        <v>100</v>
      </c>
      <c r="AD42" s="13" t="s">
        <v>33</v>
      </c>
      <c r="AE42" s="13" t="s">
        <v>33</v>
      </c>
    </row>
    <row r="43" spans="2:31" x14ac:dyDescent="0.25">
      <c r="B43" s="10">
        <v>3</v>
      </c>
      <c r="C43" s="10" t="s">
        <v>171</v>
      </c>
      <c r="D43" s="10">
        <v>11</v>
      </c>
      <c r="E43" s="10">
        <v>11</v>
      </c>
      <c r="F43" s="10">
        <v>22</v>
      </c>
      <c r="G43" s="11">
        <v>1</v>
      </c>
      <c r="H43" s="11">
        <v>0.85925043980685911</v>
      </c>
      <c r="I43" s="11">
        <v>0.85925043980685911</v>
      </c>
      <c r="J43" s="10">
        <v>11</v>
      </c>
      <c r="K43" s="10">
        <v>0</v>
      </c>
      <c r="L43" s="11">
        <v>1</v>
      </c>
      <c r="M43" s="11">
        <v>0.9530834799356197</v>
      </c>
      <c r="N43" s="10" t="s">
        <v>184</v>
      </c>
      <c r="O43" s="12">
        <v>20.967836558583635</v>
      </c>
      <c r="P43" s="10">
        <v>-17.5</v>
      </c>
      <c r="Q43" s="12">
        <v>3.4678365585836346</v>
      </c>
      <c r="R43" s="12">
        <v>3.4678365585836346</v>
      </c>
      <c r="S43" s="10" t="s">
        <v>184</v>
      </c>
      <c r="T43" s="10" t="s">
        <v>184</v>
      </c>
      <c r="U43" s="11">
        <v>0.88513727705498346</v>
      </c>
      <c r="V43" s="10" t="s">
        <v>100</v>
      </c>
      <c r="W43" s="11">
        <v>0.91911037849530164</v>
      </c>
      <c r="X43" s="10">
        <v>343.51016586684551</v>
      </c>
      <c r="Y43" s="10">
        <v>343.51016586684551</v>
      </c>
      <c r="Z43" s="10" t="s">
        <v>159</v>
      </c>
      <c r="AA43" s="10" t="s">
        <v>159</v>
      </c>
      <c r="AB43" s="10" t="s">
        <v>159</v>
      </c>
      <c r="AC43" s="10" t="s">
        <v>100</v>
      </c>
      <c r="AD43" s="10" t="s">
        <v>33</v>
      </c>
      <c r="AE43" s="10" t="s">
        <v>33</v>
      </c>
    </row>
    <row r="44" spans="2:31" x14ac:dyDescent="0.25">
      <c r="B44" s="10">
        <v>5</v>
      </c>
      <c r="C44" s="10" t="s">
        <v>171</v>
      </c>
      <c r="D44" s="10">
        <v>11</v>
      </c>
      <c r="E44" s="10">
        <v>11</v>
      </c>
      <c r="F44" s="10">
        <v>22</v>
      </c>
      <c r="G44" s="11">
        <v>1</v>
      </c>
      <c r="H44" s="11">
        <v>0.82344445176128644</v>
      </c>
      <c r="I44" s="11">
        <v>0.82344445176128644</v>
      </c>
      <c r="J44" s="10">
        <v>11</v>
      </c>
      <c r="K44" s="10">
        <v>0</v>
      </c>
      <c r="L44" s="11">
        <v>1</v>
      </c>
      <c r="M44" s="11">
        <v>0.94114815058709544</v>
      </c>
      <c r="N44" s="10" t="s">
        <v>184</v>
      </c>
      <c r="O44" s="12">
        <v>20.705259312916098</v>
      </c>
      <c r="P44" s="10">
        <v>-17.5</v>
      </c>
      <c r="Q44" s="12">
        <v>3.2052593129160982</v>
      </c>
      <c r="R44" s="12">
        <v>3.2052593129160982</v>
      </c>
      <c r="S44" s="10" t="s">
        <v>184</v>
      </c>
      <c r="T44" s="10" t="s">
        <v>184</v>
      </c>
      <c r="U44" s="11">
        <v>0.88942816170569405</v>
      </c>
      <c r="V44" s="10" t="s">
        <v>100</v>
      </c>
      <c r="W44" s="11">
        <v>0.9152881561463948</v>
      </c>
      <c r="X44" s="10">
        <v>319.06400466130833</v>
      </c>
      <c r="Y44" s="10">
        <v>319.06400466130833</v>
      </c>
      <c r="Z44" s="10" t="s">
        <v>159</v>
      </c>
      <c r="AA44" s="10" t="s">
        <v>159</v>
      </c>
      <c r="AB44" s="10" t="s">
        <v>159</v>
      </c>
      <c r="AC44" s="10" t="s">
        <v>100</v>
      </c>
      <c r="AD44" s="10" t="s">
        <v>33</v>
      </c>
      <c r="AE44" s="10" t="s">
        <v>33</v>
      </c>
    </row>
    <row r="45" spans="2:31" x14ac:dyDescent="0.25">
      <c r="B45" s="10">
        <v>10</v>
      </c>
      <c r="C45" s="10" t="s">
        <v>171</v>
      </c>
      <c r="D45" s="10">
        <v>11</v>
      </c>
      <c r="E45" s="10">
        <v>11</v>
      </c>
      <c r="F45" s="10">
        <v>22</v>
      </c>
      <c r="G45" s="11">
        <v>1</v>
      </c>
      <c r="H45" s="11">
        <v>0.82912111199621519</v>
      </c>
      <c r="I45" s="11">
        <v>0.82912111199621519</v>
      </c>
      <c r="J45" s="10">
        <v>11</v>
      </c>
      <c r="K45" s="10">
        <v>0</v>
      </c>
      <c r="L45" s="11">
        <v>1</v>
      </c>
      <c r="M45" s="11">
        <v>0.94304037066540503</v>
      </c>
      <c r="N45" s="10" t="s">
        <v>184</v>
      </c>
      <c r="O45" s="12">
        <v>20.74688815463891</v>
      </c>
      <c r="P45" s="10">
        <v>-17</v>
      </c>
      <c r="Q45" s="12">
        <v>3.7468881546389099</v>
      </c>
      <c r="R45" s="12">
        <v>3.7468881546389099</v>
      </c>
      <c r="S45" s="10" t="s">
        <v>184</v>
      </c>
      <c r="T45" s="10" t="s">
        <v>184</v>
      </c>
      <c r="U45" s="11">
        <v>0.87091969781074496</v>
      </c>
      <c r="V45" s="10" t="s">
        <v>100</v>
      </c>
      <c r="W45" s="11">
        <v>0.90698003423807494</v>
      </c>
      <c r="X45" s="10">
        <v>361.96353358992104</v>
      </c>
      <c r="Y45" s="10">
        <v>361.96353358992104</v>
      </c>
      <c r="Z45" s="10" t="s">
        <v>159</v>
      </c>
      <c r="AA45" s="10" t="s">
        <v>159</v>
      </c>
      <c r="AB45" s="10" t="s">
        <v>159</v>
      </c>
      <c r="AC45" s="10" t="s">
        <v>100</v>
      </c>
      <c r="AD45" s="10" t="s">
        <v>33</v>
      </c>
      <c r="AE45" s="10" t="s">
        <v>33</v>
      </c>
    </row>
    <row r="46" spans="2:31" x14ac:dyDescent="0.25">
      <c r="B46" s="10" t="s">
        <v>85</v>
      </c>
      <c r="C46" s="10" t="s">
        <v>171</v>
      </c>
      <c r="D46" s="10">
        <v>7</v>
      </c>
      <c r="E46" s="10">
        <v>9</v>
      </c>
      <c r="F46" s="10">
        <v>16</v>
      </c>
      <c r="G46" s="11">
        <v>0.72727272727272729</v>
      </c>
      <c r="H46" s="11">
        <v>0.79267919798992836</v>
      </c>
      <c r="I46" s="11">
        <v>0.20171850502760935</v>
      </c>
      <c r="J46" s="10">
        <v>10</v>
      </c>
      <c r="K46" s="10">
        <v>1</v>
      </c>
      <c r="L46" s="11">
        <v>0.90909090909090906</v>
      </c>
      <c r="M46" s="11">
        <v>0.80968094478452157</v>
      </c>
      <c r="N46" s="10" t="s">
        <v>184</v>
      </c>
      <c r="O46" s="12">
        <v>12.954895116552345</v>
      </c>
      <c r="P46" s="10">
        <v>-17.5</v>
      </c>
      <c r="Q46" s="12">
        <v>-4.5451048834476548</v>
      </c>
      <c r="R46" s="12">
        <v>4.5451048834476548</v>
      </c>
      <c r="S46" s="10" t="s">
        <v>159</v>
      </c>
      <c r="T46" s="10" t="s">
        <v>184</v>
      </c>
      <c r="U46" s="11">
        <v>0.90003538171361908</v>
      </c>
      <c r="V46" s="10" t="s">
        <v>33</v>
      </c>
      <c r="W46" s="11">
        <v>0.85485816324907038</v>
      </c>
      <c r="X46" s="10">
        <v>-404.63737235219514</v>
      </c>
      <c r="Y46" s="10">
        <v>404.63737235219514</v>
      </c>
      <c r="Z46" s="10" t="s">
        <v>159</v>
      </c>
      <c r="AA46" s="10" t="s">
        <v>159</v>
      </c>
      <c r="AB46" s="10" t="s">
        <v>159</v>
      </c>
      <c r="AC46" s="10" t="s">
        <v>100</v>
      </c>
      <c r="AD46" s="10" t="s">
        <v>100</v>
      </c>
      <c r="AE46" s="10" t="s">
        <v>33</v>
      </c>
    </row>
    <row r="47" spans="2:31" x14ac:dyDescent="0.25">
      <c r="B47" s="13">
        <v>3</v>
      </c>
      <c r="C47" s="13" t="s">
        <v>172</v>
      </c>
      <c r="D47" s="13">
        <v>9</v>
      </c>
      <c r="E47" s="13">
        <v>7</v>
      </c>
      <c r="F47" s="13">
        <v>16</v>
      </c>
      <c r="G47" s="14">
        <v>0.72727272727272729</v>
      </c>
      <c r="H47" s="14">
        <v>0.75601069803365184</v>
      </c>
      <c r="I47" s="14">
        <v>0.14392471182859379</v>
      </c>
      <c r="J47" s="13">
        <v>10</v>
      </c>
      <c r="K47" s="13">
        <v>1</v>
      </c>
      <c r="L47" s="14">
        <v>0.90909090909090906</v>
      </c>
      <c r="M47" s="14">
        <v>0.79745811146576273</v>
      </c>
      <c r="N47" s="13" t="s">
        <v>182</v>
      </c>
      <c r="O47" s="15">
        <v>12.759329783452204</v>
      </c>
      <c r="P47" s="13">
        <v>-6.5</v>
      </c>
      <c r="Q47" s="15">
        <v>6.2593297834522037</v>
      </c>
      <c r="R47" s="15">
        <v>6.2593297834522037</v>
      </c>
      <c r="S47" s="13" t="s">
        <v>182</v>
      </c>
      <c r="T47" s="13" t="s">
        <v>101</v>
      </c>
      <c r="U47" s="14">
        <v>0.5</v>
      </c>
      <c r="V47" s="13" t="s">
        <v>33</v>
      </c>
      <c r="W47" s="14">
        <v>0.64872905573288131</v>
      </c>
      <c r="X47" s="13">
        <v>408.36027297383356</v>
      </c>
      <c r="Y47" s="13">
        <v>408.36027297383356</v>
      </c>
      <c r="Z47" s="13" t="s">
        <v>182</v>
      </c>
      <c r="AA47" s="13" t="s">
        <v>182</v>
      </c>
      <c r="AB47" s="13" t="s">
        <v>182</v>
      </c>
      <c r="AC47" s="13" t="s">
        <v>100</v>
      </c>
      <c r="AD47" s="13" t="s">
        <v>100</v>
      </c>
      <c r="AE47" s="13" t="s">
        <v>100</v>
      </c>
    </row>
    <row r="48" spans="2:31" x14ac:dyDescent="0.25">
      <c r="B48" s="13">
        <v>5</v>
      </c>
      <c r="C48" s="13" t="s">
        <v>172</v>
      </c>
      <c r="D48" s="13">
        <v>7</v>
      </c>
      <c r="E48" s="13">
        <v>7</v>
      </c>
      <c r="F48" s="13">
        <v>14</v>
      </c>
      <c r="G48" s="14">
        <v>0.63636363636363635</v>
      </c>
      <c r="H48" s="14">
        <v>0.67575531181196946</v>
      </c>
      <c r="I48" s="14">
        <v>4.8290548263407729E-2</v>
      </c>
      <c r="J48" s="13">
        <v>9</v>
      </c>
      <c r="K48" s="13">
        <v>2</v>
      </c>
      <c r="L48" s="14">
        <v>0.81818181818181823</v>
      </c>
      <c r="M48" s="14">
        <v>0.71010025545247479</v>
      </c>
      <c r="N48" s="13" t="s">
        <v>182</v>
      </c>
      <c r="O48" s="15">
        <v>9.9414035763346469</v>
      </c>
      <c r="P48" s="13">
        <v>-6.5</v>
      </c>
      <c r="Q48" s="15">
        <v>3.4414035763346469</v>
      </c>
      <c r="R48" s="15">
        <v>3.4414035763346469</v>
      </c>
      <c r="S48" s="13" t="s">
        <v>182</v>
      </c>
      <c r="T48" s="13" t="s">
        <v>101</v>
      </c>
      <c r="U48" s="14">
        <v>0.5</v>
      </c>
      <c r="V48" s="13" t="s">
        <v>33</v>
      </c>
      <c r="W48" s="14">
        <v>0.60505012772623745</v>
      </c>
      <c r="X48" s="13">
        <v>209.62538981179065</v>
      </c>
      <c r="Y48" s="13">
        <v>209.62538981179065</v>
      </c>
      <c r="Z48" s="13" t="s">
        <v>182</v>
      </c>
      <c r="AA48" s="13" t="s">
        <v>182</v>
      </c>
      <c r="AB48" s="13" t="s">
        <v>182</v>
      </c>
      <c r="AC48" s="13" t="s">
        <v>100</v>
      </c>
      <c r="AD48" s="13" t="s">
        <v>100</v>
      </c>
      <c r="AE48" s="13" t="s">
        <v>100</v>
      </c>
    </row>
    <row r="49" spans="2:31" x14ac:dyDescent="0.25">
      <c r="B49" s="13">
        <v>10</v>
      </c>
      <c r="C49" s="13" t="s">
        <v>172</v>
      </c>
      <c r="D49" s="13">
        <v>7</v>
      </c>
      <c r="E49" s="13">
        <v>5</v>
      </c>
      <c r="F49" s="13">
        <v>12</v>
      </c>
      <c r="G49" s="14">
        <v>0.54545454545454541</v>
      </c>
      <c r="H49" s="14">
        <v>0.59248375194947556</v>
      </c>
      <c r="I49" s="14">
        <v>4.1720895088365739E-2</v>
      </c>
      <c r="J49" s="13">
        <v>8</v>
      </c>
      <c r="K49" s="13">
        <v>3</v>
      </c>
      <c r="L49" s="14">
        <v>0.72727272727272729</v>
      </c>
      <c r="M49" s="14">
        <v>0.62173700822558275</v>
      </c>
      <c r="N49" s="13" t="s">
        <v>182</v>
      </c>
      <c r="O49" s="15">
        <v>7.4608440987069926</v>
      </c>
      <c r="P49" s="13">
        <v>-6.5</v>
      </c>
      <c r="Q49" s="15">
        <v>0.96084409870699261</v>
      </c>
      <c r="R49" s="15">
        <v>0.96084409870699261</v>
      </c>
      <c r="S49" s="13" t="s">
        <v>182</v>
      </c>
      <c r="T49" s="13" t="s">
        <v>101</v>
      </c>
      <c r="U49" s="14">
        <v>0.5</v>
      </c>
      <c r="V49" s="13" t="s">
        <v>33</v>
      </c>
      <c r="W49" s="14">
        <v>0.56086850411279143</v>
      </c>
      <c r="X49" s="13">
        <v>58.23282792076796</v>
      </c>
      <c r="Y49" s="13">
        <v>58.23282792076796</v>
      </c>
      <c r="Z49" s="13" t="s">
        <v>182</v>
      </c>
      <c r="AA49" s="13" t="s">
        <v>182</v>
      </c>
      <c r="AB49" s="13" t="s">
        <v>182</v>
      </c>
      <c r="AC49" s="13" t="s">
        <v>100</v>
      </c>
      <c r="AD49" s="13" t="s">
        <v>100</v>
      </c>
      <c r="AE49" s="13" t="s">
        <v>100</v>
      </c>
    </row>
    <row r="50" spans="2:31" x14ac:dyDescent="0.25">
      <c r="B50" s="13" t="s">
        <v>85</v>
      </c>
      <c r="C50" s="13" t="s">
        <v>172</v>
      </c>
      <c r="D50" s="13">
        <v>7</v>
      </c>
      <c r="E50" s="13">
        <v>7</v>
      </c>
      <c r="F50" s="13">
        <v>14</v>
      </c>
      <c r="G50" s="14">
        <v>0.63636363636363635</v>
      </c>
      <c r="H50" s="14">
        <v>0.66658736973812371</v>
      </c>
      <c r="I50" s="14">
        <v>4.6130583994175023E-3</v>
      </c>
      <c r="J50" s="13">
        <v>7</v>
      </c>
      <c r="K50" s="13">
        <v>4</v>
      </c>
      <c r="L50" s="14">
        <v>0.63636363636363635</v>
      </c>
      <c r="M50" s="14">
        <v>0.64643821415513214</v>
      </c>
      <c r="N50" s="13" t="s">
        <v>182</v>
      </c>
      <c r="O50" s="15">
        <v>9.0501349981718491</v>
      </c>
      <c r="P50" s="13">
        <v>-6.5</v>
      </c>
      <c r="Q50" s="15">
        <v>2.5501349981718491</v>
      </c>
      <c r="R50" s="15">
        <v>2.5501349981718491</v>
      </c>
      <c r="S50" s="13" t="s">
        <v>182</v>
      </c>
      <c r="T50" s="13" t="s">
        <v>101</v>
      </c>
      <c r="U50" s="14">
        <v>0.5</v>
      </c>
      <c r="V50" s="13" t="s">
        <v>33</v>
      </c>
      <c r="W50" s="14">
        <v>0.57321910707756607</v>
      </c>
      <c r="X50" s="13">
        <v>146.35950533224215</v>
      </c>
      <c r="Y50" s="13">
        <v>146.35950533224215</v>
      </c>
      <c r="Z50" s="13" t="s">
        <v>182</v>
      </c>
      <c r="AA50" s="13" t="s">
        <v>182</v>
      </c>
      <c r="AB50" s="13" t="s">
        <v>182</v>
      </c>
      <c r="AC50" s="13" t="s">
        <v>100</v>
      </c>
      <c r="AD50" s="13" t="s">
        <v>100</v>
      </c>
      <c r="AE50" s="13" t="s">
        <v>100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14"/>
  <sheetViews>
    <sheetView tabSelected="1" workbookViewId="0">
      <selection activeCell="B2" sqref="B2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9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98</v>
      </c>
      <c r="H2" t="s">
        <v>99</v>
      </c>
      <c r="I2" t="s">
        <v>48</v>
      </c>
    </row>
    <row r="3" spans="2:9" x14ac:dyDescent="0.25">
      <c r="B3" t="s">
        <v>161</v>
      </c>
      <c r="C3" t="s">
        <v>185</v>
      </c>
      <c r="D3" s="7">
        <v>0.85</v>
      </c>
      <c r="E3">
        <v>18</v>
      </c>
      <c r="F3">
        <v>-9.5</v>
      </c>
      <c r="G3" t="s">
        <v>185</v>
      </c>
      <c r="H3" t="s">
        <v>173</v>
      </c>
      <c r="I3">
        <f>ABS(((Table111[[#This Row],[ScoreDiff]]*0.75)+((Table111[[#This Row],[Handicap]]))*Table111[[#This Row],[ML Win%]]))</f>
        <v>5.4250000000000007</v>
      </c>
    </row>
    <row r="4" spans="2:9" x14ac:dyDescent="0.25">
      <c r="B4" t="s">
        <v>162</v>
      </c>
      <c r="C4" t="s">
        <v>158</v>
      </c>
      <c r="D4" s="7">
        <v>0.68</v>
      </c>
      <c r="E4">
        <v>7</v>
      </c>
      <c r="F4">
        <v>-7</v>
      </c>
      <c r="G4" t="s">
        <v>158</v>
      </c>
      <c r="H4" t="s">
        <v>158</v>
      </c>
      <c r="I4">
        <f>ABS(((Table111[[#This Row],[ScoreDiff]]*0.75)+((Table111[[#This Row],[Handicap]]))*Table111[[#This Row],[ML Win%]]))</f>
        <v>0.48999999999999932</v>
      </c>
    </row>
    <row r="5" spans="2:9" x14ac:dyDescent="0.25">
      <c r="B5" t="s">
        <v>163</v>
      </c>
      <c r="C5" t="s">
        <v>150</v>
      </c>
      <c r="D5" s="7">
        <v>0.79</v>
      </c>
      <c r="E5">
        <v>12</v>
      </c>
      <c r="F5">
        <v>-9</v>
      </c>
      <c r="G5" t="s">
        <v>150</v>
      </c>
      <c r="H5" t="s">
        <v>155</v>
      </c>
      <c r="I5">
        <f>ABS(((Table111[[#This Row],[ScoreDiff]]*0.75)+((Table111[[#This Row],[Handicap]]))*Table111[[#This Row],[ML Win%]]))</f>
        <v>1.8899999999999997</v>
      </c>
    </row>
    <row r="6" spans="2:9" x14ac:dyDescent="0.25">
      <c r="B6" t="s">
        <v>164</v>
      </c>
      <c r="C6" t="s">
        <v>174</v>
      </c>
      <c r="D6" s="7">
        <v>0.63</v>
      </c>
      <c r="E6">
        <v>9</v>
      </c>
      <c r="F6">
        <v>-6</v>
      </c>
      <c r="G6" t="s">
        <v>174</v>
      </c>
      <c r="H6" t="s">
        <v>174</v>
      </c>
      <c r="I6">
        <f>ABS(((Table111[[#This Row],[ScoreDiff]]*0.75)+((Table111[[#This Row],[Handicap]]))*Table111[[#This Row],[ML Win%]]))</f>
        <v>2.9699999999999998</v>
      </c>
    </row>
    <row r="7" spans="2:9" x14ac:dyDescent="0.25">
      <c r="B7" t="s">
        <v>165</v>
      </c>
      <c r="C7" t="s">
        <v>175</v>
      </c>
      <c r="D7" s="7">
        <v>0.68</v>
      </c>
      <c r="E7">
        <v>11</v>
      </c>
      <c r="F7">
        <v>-6.5</v>
      </c>
      <c r="G7" t="s">
        <v>175</v>
      </c>
      <c r="H7" t="s">
        <v>175</v>
      </c>
      <c r="I7">
        <f>ABS(((Table111[[#This Row],[ScoreDiff]]*0.75)+((Table111[[#This Row],[Handicap]]))*Table111[[#This Row],[ML Win%]]))</f>
        <v>3.83</v>
      </c>
    </row>
    <row r="8" spans="2:9" x14ac:dyDescent="0.25">
      <c r="B8" t="s">
        <v>166</v>
      </c>
      <c r="C8" t="s">
        <v>157</v>
      </c>
      <c r="D8" s="7">
        <v>0.71</v>
      </c>
      <c r="E8">
        <v>12</v>
      </c>
      <c r="F8">
        <v>3</v>
      </c>
      <c r="G8" t="s">
        <v>157</v>
      </c>
      <c r="H8" t="s">
        <v>176</v>
      </c>
      <c r="I8">
        <f>ABS(((Table111[[#This Row],[ScoreDiff]]*0.75)+((Table111[[#This Row],[Handicap]]))*Table111[[#This Row],[ML Win%]]))</f>
        <v>11.129999999999999</v>
      </c>
    </row>
    <row r="9" spans="2:9" x14ac:dyDescent="0.25">
      <c r="B9" t="s">
        <v>167</v>
      </c>
      <c r="C9" t="s">
        <v>180</v>
      </c>
      <c r="D9" s="7">
        <v>0.7</v>
      </c>
      <c r="E9">
        <v>12</v>
      </c>
      <c r="F9">
        <v>-4.5</v>
      </c>
      <c r="G9" t="s">
        <v>180</v>
      </c>
      <c r="H9" t="s">
        <v>180</v>
      </c>
      <c r="I9">
        <f>ABS(((Table111[[#This Row],[ScoreDiff]]*0.75)+((Table111[[#This Row],[Handicap]]))*Table111[[#This Row],[ML Win%]]))</f>
        <v>5.85</v>
      </c>
    </row>
    <row r="10" spans="2:9" x14ac:dyDescent="0.25">
      <c r="B10" t="s">
        <v>168</v>
      </c>
      <c r="C10" t="s">
        <v>181</v>
      </c>
      <c r="D10" s="7">
        <v>0.69</v>
      </c>
      <c r="E10">
        <v>7</v>
      </c>
      <c r="F10">
        <v>-10.5</v>
      </c>
      <c r="G10" t="s">
        <v>154</v>
      </c>
      <c r="H10" t="s">
        <v>181</v>
      </c>
      <c r="I10">
        <f>ABS(((Table111[[#This Row],[ScoreDiff]]*0.75)+((Table111[[#This Row],[Handicap]]))*Table111[[#This Row],[ML Win%]]))</f>
        <v>1.9949999999999992</v>
      </c>
    </row>
    <row r="11" spans="2:9" x14ac:dyDescent="0.25">
      <c r="B11" t="s">
        <v>169</v>
      </c>
      <c r="C11" t="s">
        <v>152</v>
      </c>
      <c r="D11" s="7">
        <v>0.53</v>
      </c>
      <c r="E11">
        <v>3</v>
      </c>
      <c r="F11">
        <v>-4.5</v>
      </c>
      <c r="G11" t="s">
        <v>156</v>
      </c>
      <c r="H11" t="s">
        <v>152</v>
      </c>
      <c r="I11" s="16">
        <f>ABS(((Table111[[#This Row],[ScoreDiff]]*0.75)+((Table111[[#This Row],[Handicap]]))*Table111[[#This Row],[ML Win%]]))</f>
        <v>0.13500000000000023</v>
      </c>
    </row>
    <row r="12" spans="2:9" x14ac:dyDescent="0.25">
      <c r="B12" t="s">
        <v>170</v>
      </c>
      <c r="C12" t="s">
        <v>183</v>
      </c>
      <c r="D12" s="7">
        <v>0.75</v>
      </c>
      <c r="E12">
        <v>13</v>
      </c>
      <c r="F12">
        <v>-11.5</v>
      </c>
      <c r="G12" t="s">
        <v>183</v>
      </c>
      <c r="H12" t="s">
        <v>151</v>
      </c>
      <c r="I12" s="16">
        <f>ABS(((Table111[[#This Row],[ScoreDiff]]*0.75)+((Table111[[#This Row],[Handicap]]))*Table111[[#This Row],[ML Win%]]))</f>
        <v>1.125</v>
      </c>
    </row>
    <row r="13" spans="2:9" x14ac:dyDescent="0.25">
      <c r="B13" t="s">
        <v>171</v>
      </c>
      <c r="C13" t="s">
        <v>184</v>
      </c>
      <c r="D13" s="7">
        <v>0.85</v>
      </c>
      <c r="E13">
        <v>13</v>
      </c>
      <c r="F13">
        <v>-17.5</v>
      </c>
      <c r="G13" t="s">
        <v>159</v>
      </c>
      <c r="H13" t="s">
        <v>159</v>
      </c>
      <c r="I13" s="16">
        <f>ABS(((Table111[[#This Row],[ScoreDiff]]*0.75)+((Table111[[#This Row],[Handicap]]))*Table111[[#This Row],[ML Win%]]))</f>
        <v>5.125</v>
      </c>
    </row>
    <row r="14" spans="2:9" x14ac:dyDescent="0.25">
      <c r="B14" t="s">
        <v>172</v>
      </c>
      <c r="C14" t="s">
        <v>182</v>
      </c>
      <c r="D14" s="7">
        <v>0.56000000000000005</v>
      </c>
      <c r="E14">
        <v>6</v>
      </c>
      <c r="F14">
        <v>-6.5</v>
      </c>
      <c r="G14" t="s">
        <v>177</v>
      </c>
      <c r="H14" t="s">
        <v>182</v>
      </c>
      <c r="I14" s="16">
        <f>ABS(((Table111[[#This Row],[ScoreDiff]]*0.75)+((Table111[[#This Row],[Handicap]]))*Table111[[#This Row],[ML Win%]]))</f>
        <v>0.85999999999999943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21.85546875" bestFit="1" customWidth="1"/>
    <col min="15" max="15" width="21.42578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6">
        <v>3</v>
      </c>
      <c r="O53" s="16">
        <v>2</v>
      </c>
      <c r="P53" s="16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6">
        <v>7</v>
      </c>
      <c r="O54" s="16">
        <v>4</v>
      </c>
      <c r="P54" s="16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6">
        <v>5</v>
      </c>
      <c r="O55" s="16">
        <v>6</v>
      </c>
      <c r="P55" s="16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6">
        <v>8</v>
      </c>
      <c r="O56" s="16">
        <v>2</v>
      </c>
      <c r="P56" s="16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6">
        <v>7</v>
      </c>
      <c r="O57" s="16">
        <v>3</v>
      </c>
      <c r="P57" s="16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6">
        <v>6</v>
      </c>
      <c r="O58" s="16">
        <v>4</v>
      </c>
      <c r="P58" s="16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6">
        <v>6</v>
      </c>
      <c r="O59" s="16">
        <v>5</v>
      </c>
      <c r="P59" s="16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6">
        <v>42</v>
      </c>
      <c r="O60" s="16">
        <v>26</v>
      </c>
      <c r="P60" s="16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 t="shared" ref="K67:K69" si="10"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 t="shared" si="10"/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 t="shared" si="10"/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111</v>
      </c>
      <c r="C2" t="s">
        <v>112</v>
      </c>
      <c r="D2" t="s">
        <v>39</v>
      </c>
      <c r="E2" t="s">
        <v>38</v>
      </c>
      <c r="F2" t="s">
        <v>149</v>
      </c>
    </row>
    <row r="3" spans="2:6" x14ac:dyDescent="0.25">
      <c r="B3" t="s">
        <v>119</v>
      </c>
      <c r="C3" t="s">
        <v>115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124</v>
      </c>
      <c r="C4" t="s">
        <v>115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126</v>
      </c>
      <c r="C5" t="s">
        <v>115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121</v>
      </c>
      <c r="C6" t="s">
        <v>115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116</v>
      </c>
      <c r="C7" t="s">
        <v>115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123</v>
      </c>
      <c r="C8" t="s">
        <v>115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136</v>
      </c>
      <c r="C9" t="s">
        <v>115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122</v>
      </c>
      <c r="C10" t="s">
        <v>115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134</v>
      </c>
      <c r="C11" t="s">
        <v>115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118</v>
      </c>
      <c r="C12" t="s">
        <v>115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125</v>
      </c>
      <c r="C13" t="s">
        <v>115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117</v>
      </c>
      <c r="C14" t="s">
        <v>115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132</v>
      </c>
      <c r="C15" t="s">
        <v>115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135</v>
      </c>
      <c r="C16" t="s">
        <v>115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146</v>
      </c>
      <c r="C17" t="s">
        <v>115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120</v>
      </c>
      <c r="C18" t="s">
        <v>115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127</v>
      </c>
      <c r="C19" t="s">
        <v>115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130</v>
      </c>
      <c r="C20" t="s">
        <v>115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128</v>
      </c>
      <c r="C21" t="s">
        <v>115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131</v>
      </c>
      <c r="C22" t="s">
        <v>115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145</v>
      </c>
      <c r="C23" t="s">
        <v>115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133</v>
      </c>
      <c r="C24" t="s">
        <v>115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142</v>
      </c>
      <c r="C25" t="s">
        <v>115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137</v>
      </c>
      <c r="C26" t="s">
        <v>115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140</v>
      </c>
      <c r="C27" t="s">
        <v>115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113</v>
      </c>
      <c r="C28" t="s">
        <v>115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148</v>
      </c>
      <c r="C29" t="s">
        <v>115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129</v>
      </c>
      <c r="C30" t="s">
        <v>115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147</v>
      </c>
      <c r="C31" t="s">
        <v>115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114</v>
      </c>
      <c r="C32" t="s">
        <v>115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138</v>
      </c>
      <c r="C33" t="s">
        <v>115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139</v>
      </c>
      <c r="C34" t="s">
        <v>115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144</v>
      </c>
      <c r="C35" t="s">
        <v>115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110</v>
      </c>
      <c r="C36" t="s">
        <v>115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143</v>
      </c>
      <c r="C37" t="s">
        <v>115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103</v>
      </c>
      <c r="C38" t="s">
        <v>115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106</v>
      </c>
      <c r="C39" t="s">
        <v>115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102</v>
      </c>
      <c r="C40" t="s">
        <v>115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141</v>
      </c>
      <c r="C41" t="s">
        <v>115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108</v>
      </c>
      <c r="C42" t="s">
        <v>115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109</v>
      </c>
      <c r="C43" t="s">
        <v>115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107</v>
      </c>
      <c r="C44" t="s">
        <v>115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105</v>
      </c>
      <c r="C45" t="s">
        <v>115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104</v>
      </c>
      <c r="C46" t="s">
        <v>115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2025-03-10T18:36:10Z</dcterms:modified>
</cp:coreProperties>
</file>