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B039D18F-F881-4E02-BE6F-9D2002CA787C}" xr6:coauthVersionLast="47" xr6:coauthVersionMax="47" xr10:uidLastSave="{00000000-0000-0000-0000-000000000000}"/>
  <bookViews>
    <workbookView xWindow="-120" yWindow="-120" windowWidth="29040" windowHeight="1584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156" r:id="rId6"/>
    <pivotCache cacheId="162" r:id="rId7"/>
    <pivotCache cacheId="167" r:id="rId8"/>
    <pivotCache cacheId="172" r:id="rId9"/>
    <pivotCache cacheId="176" r:id="rId10"/>
    <pivotCache cacheId="181" r:id="rId11"/>
    <pivotCache cacheId="18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I6" i="6"/>
  <c r="I3" i="6"/>
  <c r="I5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12" i="1" l="1"/>
  <c r="AP6" i="1" s="1"/>
  <c r="AH6" i="1"/>
  <c r="AP4" i="1" s="1"/>
  <c r="AH9" i="1"/>
  <c r="AP5" i="1" s="1"/>
  <c r="AH3" i="1"/>
  <c r="AP3" i="1" s="1"/>
  <c r="AM4" i="1" l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AO6" i="1" l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<sst xmlns="http://schemas.openxmlformats.org/spreadsheetml/2006/main" count="845" uniqueCount="175">
  <si>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</si>
  <si>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</si>
  <si>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</si>
  <si>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</si>
  <si>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</si>
  <si>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</si>
  <si>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</si>
  <si>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</si>
  <si>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</si>
  <si>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</si>
  <si>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</si>
  <si>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</si>
  <si>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</si>
  <si>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</si>
  <si>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</si>
  <si>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</si>
  <si>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</si>
  <si>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</si>
  <si>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</si>
  <si>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</si>
  <si>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</si>
  <si>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</si>
  <si>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</si>
  <si>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</si>
  <si>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</si>
  <si>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</si>
  <si>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</si>
  <si>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</si>
  <si>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</si>
  <si>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</si>
  <si>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</si>
  <si>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</si>
  <si>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</si>
  <si>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</si>
  <si>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</si>
  <si>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</si>
  <si>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</si>
  <si>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</si>
  <si>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</si>
  <si>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</si>
  <si>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</si>
  <si>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</si>
  <si>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</si>
  <si>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</si>
  <si>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</si>
  <si>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</si>
  <si>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</si>
  <si>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</si>
  <si>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</si>
  <si>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</si>
  <si>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</si>
  <si>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</si>
  <si>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</si>
  <si>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</si>
  <si>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</si>
  <si>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</si>
  <si>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</si>
  <si>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</si>
  <si>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</si>
  <si>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</si>
  <si>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</si>
  <si>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</si>
  <si>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</si>
  <si>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</si>
  <si>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</si>
  <si>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</si>
  <si>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</si>
  <si>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</si>
  <si>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</si>
  <si>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</si>
  <si>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</si>
  <si>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</si>
  <si>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</si>
  <si>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</si>
  <si>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</si>
  <si>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</si>
  <si>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</si>
  <si>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</si>
  <si>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</si>
  <si>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</si>
  <si>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</si>
  <si>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</si>
  <si>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</si>
  <si>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</si>
  <si>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</si>
  <si>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</si>
  <si>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</si>
  <si>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</si>
  <si>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</si>
  <si>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</si>
  <si>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</si>
  <si>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</si>
  <si>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</si>
  <si>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</si>
  <si>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</si>
  <si>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</si>
  <si>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</si>
  <si>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</si>
  <si>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</si>
  <si>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</si>
  <si>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</si>
  <si>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</si>
  <si>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</si>
  <si>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</si>
  <si>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</si>
  <si>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</si>
  <si>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</si>
  <si>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</si>
  <si>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</si>
  <si>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</si>
  <si>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</si>
  <si>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</si>
  <si>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</si>
  <si>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</si>
  <si>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</si>
  <si>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</si>
  <si>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</si>
  <si>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</si>
  <si>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</si>
  <si>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</si>
  <si>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</si>
  <si>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</si>
  <si>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</si>
  <si>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</si>
  <si>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</si>
  <si>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</si>
  <si>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</si>
  <si>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</si>
  <si>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</si>
  <si>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</si>
  <si>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</si>
  <si>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</si>
  <si>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</si>
  <si>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</si>
  <si>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</si>
  <si>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</si>
  <si>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</si>
  <si>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</si>
  <si>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</si>
  <si>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</si>
  <si>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</si>
  <si>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</si>
  <si>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</si>
  <si>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</si>
  <si>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</si>
  <si>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</si>
  <si>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</si>
  <si>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</si>
  <si>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</si>
  <si>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</si>
  <si>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IND</t>
  </si>
  <si>
    <t>WAS</t>
  </si>
  <si>
    <t>BRK</t>
  </si>
  <si>
    <t>2015MLData10.json</t>
  </si>
  <si>
    <t>2016MLData10.json</t>
  </si>
  <si>
    <t>2017MLData10.json</t>
  </si>
  <si>
    <t>2018MLData10.json</t>
  </si>
  <si>
    <t>2019MLData10.json</t>
  </si>
  <si>
    <t>2020MLData10.json</t>
  </si>
  <si>
    <t>2021MLData10.json</t>
  </si>
  <si>
    <t>2022MLData10.json</t>
  </si>
  <si>
    <t>2023MLData10.json</t>
  </si>
  <si>
    <t>2024MLData10.json</t>
  </si>
  <si>
    <t>MLData10.json</t>
  </si>
  <si>
    <t>Team</t>
  </si>
  <si>
    <t>BRK@CLE@2025_03_11</t>
  </si>
  <si>
    <t>LAC@NOP@2025_03_11</t>
  </si>
  <si>
    <t>MIL@IND@2025_03_11</t>
  </si>
  <si>
    <t>WAS@DET@2025_03_11</t>
  </si>
  <si>
    <t>LAC</t>
  </si>
  <si>
    <t>MIL</t>
  </si>
  <si>
    <t>NOP</t>
  </si>
  <si>
    <t>CLE</t>
  </si>
  <si>
    <t>DET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</si>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</sst>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1689812" createdVersion="8" refreshedVersion="8" minRefreshableVersion="3" recordCount="16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6966346513555233" maxValue="0.90084312769760255"/>
    </cacheField>
    <cacheField name="MLDiff%" numFmtId="9">
      <sharedItems containsSemiMixedTypes="0" containsString="0" containsNumber="1" minValue="1.6560447340580042E-3" maxValue="0.90084312769760255"/>
    </cacheField>
    <cacheField name="Consistent" numFmtId="0">
      <sharedItems containsSemiMixedTypes="0" containsString="0" containsNumber="1" containsInteger="1" minValue="6" maxValue="11"/>
    </cacheField>
    <cacheField name="No" numFmtId="0">
      <sharedItems containsSemiMixedTypes="0" containsString="0" containsNumber="1" containsInteger="1" minValue="0" maxValue="5"/>
    </cacheField>
    <cacheField name="Consistency" numFmtId="9">
      <sharedItems containsSemiMixedTypes="0" containsString="0" containsNumber="1" minValue="0.54545454545454541" maxValue="1"/>
    </cacheField>
    <cacheField name="Factor" numFmtId="9">
      <sharedItems containsSemiMixedTypes="0" containsString="0" containsNumber="1" minValue="0.37170600353003258" maxValue="0.96694770923253426"/>
    </cacheField>
    <cacheField name="Winner" numFmtId="0">
      <sharedItems containsBlank="1" count="32">
        <s v="CLE"/>
        <s v="LAC"/>
        <s v="MIL"/>
        <s v="DET"/>
        <m u="1"/>
        <s v="MIA" u="1"/>
        <s v="SAS" u="1"/>
        <s v="DAL" u="1"/>
        <s v="OKC" u="1"/>
        <s v="IND" u="1"/>
        <s v="LAL" u="1"/>
        <s v="SAC" u="1"/>
        <s v="HOU" u="1"/>
        <s v="ATL" u="1"/>
        <s v="PHO" u="1"/>
        <s v="MEM" u="1"/>
        <s v="GSW" u="1"/>
        <s v="BOS" u="1"/>
        <s v="TOR" u="1"/>
        <s v="POR" u="1"/>
        <s v="MIN" u="1"/>
        <s v="PHI" u="1"/>
        <s v="NOP" u="1"/>
        <s v="UTA" u="1"/>
        <s v="CHO" u="1"/>
        <s v="BRK" u="1"/>
        <s v="DEN" u="1"/>
        <s v="ORL" u="1"/>
        <s v="CHI" u="1"/>
        <s v="WAS" u="1"/>
        <s v="NYK" u="1"/>
        <s v="Winner" u="1"/>
      </sharedItems>
    </cacheField>
    <cacheField name="ScoreDiff" numFmtId="1">
      <sharedItems containsSemiMixedTypes="0" containsString="0" containsNumber="1" minValue="0" maxValue="21.272849603115752"/>
    </cacheField>
    <cacheField name="Handicap" numFmtId="0">
      <sharedItems containsSemiMixedTypes="0" containsString="0" containsNumber="1" minValue="-17" maxValue="-2.5"/>
    </cacheField>
    <cacheField name="Avd" numFmtId="1">
      <sharedItems containsSemiMixedTypes="0" containsString="0" containsNumber="1" minValue="-11.467158283285823" maxValue="17.743463457216855"/>
    </cacheField>
    <cacheField name="AdvAbs" numFmtId="1">
      <sharedItems containsSemiMixedTypes="0" containsString="0" containsNumber="1" minValue="0.36261696668654331" maxValue="17.743463457216855"/>
    </cacheField>
    <cacheField name="SpreadWinner" numFmtId="0">
      <sharedItems containsBlank="1" count="32">
        <s v="BRK"/>
        <s v="LAC"/>
        <s v="IND"/>
        <s v="WAS"/>
        <s v="CLE"/>
        <s v="NOP"/>
        <s v="DET"/>
        <s v="MIL"/>
        <m u="1"/>
        <s v="CHO" u="1"/>
        <s v="MIA" u="1"/>
        <s v="SAS" u="1"/>
        <s v="DAL" u="1"/>
        <s v="OKC" u="1"/>
        <s v="CHI" u="1"/>
        <s v="LAL" u="1"/>
        <s v="SAC" u="1"/>
        <s v="HOU" u="1"/>
        <s v="ATL" u="1"/>
        <s v="PHI" u="1"/>
        <s v="MEM" u="1"/>
        <s v="PHO" u="1"/>
        <s v="GSW" u="1"/>
        <s v="BOS" u="1"/>
        <s v="UTA" u="1"/>
        <s v="TOR" u="1"/>
        <s v="POR" u="1"/>
        <s v="MIN" u="1"/>
        <s v="NYK" u="1"/>
        <s v="DEN" u="1"/>
        <s v="ORL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2791709478404449"/>
    </cacheField>
    <cacheField name="Consitent" numFmtId="0">
      <sharedItems/>
    </cacheField>
    <cacheField name="Final%" numFmtId="9">
      <sharedItems containsSemiMixedTypes="0" containsString="0" containsNumber="1" minValue="0.46936637080624322" maxValue="0.94743240200828938"/>
    </cacheField>
    <cacheField name="Ranking" numFmtId="0">
      <sharedItems containsSemiMixedTypes="0" containsString="0" containsNumber="1" minValue="-647.31144987252424" maxValue="1511.7152711854071"/>
    </cacheField>
    <cacheField name="AbsRanking" numFmtId="0">
      <sharedItems containsSemiMixedTypes="0" containsString="0" containsNumber="1" minValue="15.87329662178796" maxValue="1511.7152711854071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2731481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10.json"/>
        <s v="2016MLData10.json"/>
        <s v="2017MLData10.json"/>
        <s v="2018MLData10.json"/>
        <s v="2019MLData10.json"/>
        <s v="2020MLData10.json"/>
        <s v="2021MLData10.json"/>
        <s v="2022MLData10.json"/>
        <s v="2023MLData10.json"/>
        <s v="2024MLData10.json"/>
        <s v="MLData10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79">
        <s v="BRK@CLE@2025_03_11"/>
        <s v="LAC@NOP@2025_03_11"/>
        <s v="MIL@IND@2025_03_11"/>
        <s v="WAS@DET@2025_03_11"/>
        <m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404817793132995" maxValue="0.9949382785292969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354166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79">
        <s v="BRK@CLE@2025_03_11"/>
        <s v="LAC@NOP@2025_03_11"/>
        <s v="MIL@IND@2025_03_11"/>
        <s v="WAS@DET@2025_03_11"/>
        <m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1404817793132995" maxValue="0.9949382785292969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446759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79">
        <s v="BRK@CLE@2025_03_11"/>
        <s v="LAC@NOP@2025_03_11"/>
        <s v="MIL@IND@2025_03_11"/>
        <s v="WAS@DET@2025_03_11"/>
        <m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404817793132995" maxValue="0.99493827852929695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5277776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6087961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7.47726678240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BRK@CLE@2025_03_11"/>
    <n v="7"/>
    <n v="11"/>
    <n v="18"/>
    <n v="0.81818181818181812"/>
    <n v="0.75184875152205355"/>
    <n v="0.1589855084562255"/>
    <n v="9"/>
    <n v="2"/>
    <n v="0.81818181818181823"/>
    <n v="0.79607079596189667"/>
    <x v="0"/>
    <n v="14.32927432731414"/>
    <n v="-17"/>
    <n v="-2.6707256726858599"/>
    <n v="2.6707256726858599"/>
    <x v="0"/>
    <s v="CLE"/>
    <n v="0.86501006059681351"/>
    <s v="No"/>
    <n v="0.83054042827935515"/>
    <n v="-225.06756209414146"/>
    <n v="225.06756209414146"/>
    <s v="BRK"/>
    <s v="BRK"/>
    <s v="BRK"/>
    <s v="Yes"/>
    <s v="Yes"/>
    <s v="No"/>
  </r>
  <r>
    <x v="0"/>
    <s v="LAC@NOP@2025_03_11"/>
    <n v="-9"/>
    <n v="-11"/>
    <n v="-20"/>
    <n v="0.90909090909090917"/>
    <n v="0.62354786755197633"/>
    <n v="7.446998930275428E-2"/>
    <n v="10"/>
    <n v="1"/>
    <n v="0.90909090909090906"/>
    <n v="0.81390989524459822"/>
    <x v="1"/>
    <n v="16.278197904891964"/>
    <n v="-7"/>
    <n v="9.2781979048919645"/>
    <n v="9.2781979048919645"/>
    <x v="1"/>
    <s v="LAC"/>
    <n v="0.7015454307982536"/>
    <s v="Yes"/>
    <n v="0.75772766302142591"/>
    <n v="703.83735574997638"/>
    <n v="703.83735574997638"/>
    <s v="NOP"/>
    <s v="NOP"/>
    <s v="LAC"/>
    <s v="No"/>
    <s v="No"/>
    <s v="No"/>
  </r>
  <r>
    <x v="0"/>
    <s v="MIL@IND@2025_03_11"/>
    <n v="-1"/>
    <n v="-3"/>
    <n v="-4"/>
    <n v="0.18181818181818182"/>
    <n v="0.6070398750885172"/>
    <n v="3.9140471505598406E-2"/>
    <n v="8"/>
    <n v="3"/>
    <n v="0.72727272727272729"/>
    <n v="0.50537692805980872"/>
    <x v="2"/>
    <n v="2.0215077122392349"/>
    <n v="-2.5"/>
    <n v="-0.47849228776076513"/>
    <n v="0.47849228776076513"/>
    <x v="2"/>
    <s v="None"/>
    <n v="0.5"/>
    <s v="No"/>
    <n v="0.5026884640299043"/>
    <n v="-15.87329662178796"/>
    <n v="15.87329662178796"/>
    <s v="IND"/>
    <s v="IND"/>
    <s v="MIL"/>
    <s v="No"/>
    <s v="No"/>
    <s v="No"/>
  </r>
  <r>
    <x v="0"/>
    <s v="WAS@DET@2025_03_11"/>
    <n v="7"/>
    <n v="11"/>
    <n v="18"/>
    <n v="0.81818181818181812"/>
    <n v="0.71986686918860654"/>
    <n v="2.6244436469426979E-2"/>
    <n v="9"/>
    <n v="2"/>
    <n v="0.81818181818181823"/>
    <n v="0.7854101685174143"/>
    <x v="3"/>
    <n v="14.137383033313457"/>
    <n v="-14.5"/>
    <n v="-0.36261696668654331"/>
    <n v="0.36261696668654331"/>
    <x v="3"/>
    <s v="DET"/>
    <n v="0.76534390830731402"/>
    <s v="No"/>
    <n v="0.77537703841236416"/>
    <n v="-20.878977730836745"/>
    <n v="20.878977730836745"/>
    <s v="WAS"/>
    <s v="WAS"/>
    <s v="WAS"/>
    <s v="Yes"/>
    <s v="Yes"/>
    <s v="No"/>
  </r>
  <r>
    <x v="1"/>
    <s v="BRK@CLE@2025_03_11"/>
    <n v="11"/>
    <n v="11"/>
    <n v="22"/>
    <n v="1"/>
    <n v="0.90084312769760255"/>
    <n v="0.90084312769760255"/>
    <n v="11"/>
    <n v="0"/>
    <n v="1"/>
    <n v="0.96694770923253426"/>
    <x v="0"/>
    <n v="21.272849603115752"/>
    <n v="-17"/>
    <n v="4.2728496031157519"/>
    <n v="4.2728496031157519"/>
    <x v="4"/>
    <s v="CLE"/>
    <n v="0.92791709478404449"/>
    <s v="Yes"/>
    <n v="0.94743240200828938"/>
    <n v="425.90657523714469"/>
    <n v="425.90657523714469"/>
    <s v="BRK"/>
    <s v="BRK"/>
    <s v="BRK"/>
    <s v="Yes"/>
    <s v="No"/>
    <s v="No"/>
  </r>
  <r>
    <x v="1"/>
    <s v="LAC@NOP@2025_03_11"/>
    <n v="-3"/>
    <n v="-1"/>
    <n v="-4"/>
    <n v="0.18181818181818182"/>
    <n v="0.58892549756473178"/>
    <n v="1.6557902750225062E-2"/>
    <n v="6"/>
    <n v="5"/>
    <n v="0.54545454545454541"/>
    <n v="0.43873274161248638"/>
    <x v="1"/>
    <n v="1.7549309664499455"/>
    <n v="-7"/>
    <n v="-5.2450690335500543"/>
    <n v="5.2450690335500543"/>
    <x v="5"/>
    <s v="None"/>
    <n v="0.5"/>
    <s v="No"/>
    <n v="0.46936637080624322"/>
    <n v="-261.93776655221052"/>
    <n v="261.93776655221052"/>
    <s v="NOP"/>
    <s v="NOP"/>
    <s v="LAC"/>
    <s v="No"/>
    <s v="No"/>
    <s v="No"/>
  </r>
  <r>
    <x v="1"/>
    <s v="MIL@IND@2025_03_11"/>
    <n v="1"/>
    <n v="-1"/>
    <n v="0"/>
    <n v="0"/>
    <n v="0.56966346513555233"/>
    <n v="5.5932901849375272E-2"/>
    <n v="6"/>
    <n v="5"/>
    <n v="0.54545454545454541"/>
    <n v="0.37170600353003258"/>
    <x v="2"/>
    <n v="0"/>
    <n v="-2.5"/>
    <n v="-2.5"/>
    <n v="2.5"/>
    <x v="2"/>
    <s v="IND"/>
    <n v="0.66160323470797655"/>
    <s v="No"/>
    <n v="0.51665461911900457"/>
    <n v="-163.16349260301911"/>
    <n v="163.16349260301911"/>
    <s v="IND"/>
    <s v="IND"/>
    <s v="MIL"/>
    <s v="No"/>
    <s v="No"/>
    <s v="No"/>
  </r>
  <r>
    <x v="1"/>
    <s v="WAS@DET@2025_03_11"/>
    <n v="11"/>
    <n v="11"/>
    <n v="22"/>
    <n v="1"/>
    <n v="0.78939508160393168"/>
    <n v="0.78939508160393168"/>
    <n v="11"/>
    <n v="0"/>
    <n v="1"/>
    <n v="0.92979836053464382"/>
    <x v="3"/>
    <n v="20.455563931762164"/>
    <n v="-14.5"/>
    <n v="5.955563931762164"/>
    <n v="5.955563931762164"/>
    <x v="6"/>
    <s v="DET"/>
    <n v="0.80258290230812257"/>
    <s v="Yes"/>
    <n v="0.86619063142138319"/>
    <n v="529.12011777143152"/>
    <n v="529.12011777143152"/>
    <s v="WAS"/>
    <s v="WAS"/>
    <s v="WAS"/>
    <s v="Yes"/>
    <s v="No"/>
    <s v="No"/>
  </r>
  <r>
    <x v="2"/>
    <s v="BRK@CLE@2025_03_11"/>
    <n v="11"/>
    <n v="11"/>
    <n v="22"/>
    <n v="1"/>
    <n v="0.8596214792601089"/>
    <n v="0.8596214792601089"/>
    <n v="11"/>
    <n v="0"/>
    <n v="1"/>
    <n v="0.95320715975336956"/>
    <x v="0"/>
    <n v="20.970557514574132"/>
    <n v="-17"/>
    <n v="3.9705575145741321"/>
    <n v="3.9705575145741321"/>
    <x v="4"/>
    <s v="CLE"/>
    <n v="0.90366224799811501"/>
    <s v="Yes"/>
    <n v="0.92843470387574234"/>
    <n v="390.29023267759987"/>
    <n v="390.29023267759987"/>
    <s v="BRK"/>
    <s v="BRK"/>
    <s v="BRK"/>
    <s v="Yes"/>
    <s v="No"/>
    <s v="No"/>
  </r>
  <r>
    <x v="2"/>
    <s v="LAC@NOP@2025_03_11"/>
    <n v="-11"/>
    <n v="-11"/>
    <n v="-22"/>
    <n v="1"/>
    <n v="0.74664348029627181"/>
    <n v="0.74664348029627181"/>
    <n v="11"/>
    <n v="0"/>
    <n v="1"/>
    <n v="0.9155478267654239"/>
    <x v="1"/>
    <n v="20.142052188839326"/>
    <n v="-7"/>
    <n v="13.142052188839326"/>
    <n v="13.142052188839326"/>
    <x v="1"/>
    <s v="LAC"/>
    <n v="0.76099275900645902"/>
    <s v="Yes"/>
    <n v="0.83827029288594146"/>
    <n v="1107.3405247099656"/>
    <n v="1107.3405247099656"/>
    <s v="NOP"/>
    <s v="NOP"/>
    <s v="LAC"/>
    <s v="No"/>
    <s v="No"/>
    <s v="No"/>
  </r>
  <r>
    <x v="2"/>
    <s v="MIL@IND@2025_03_11"/>
    <n v="-9"/>
    <n v="-7"/>
    <n v="-16"/>
    <n v="0.72727272727272729"/>
    <n v="0.61903911634636122"/>
    <n v="8.3325120209914671E-2"/>
    <n v="8"/>
    <n v="3"/>
    <n v="0.72727272727272729"/>
    <n v="0.69119485696393868"/>
    <x v="2"/>
    <n v="11.059117711423019"/>
    <n v="-2.5"/>
    <n v="8.5591177114230188"/>
    <n v="8.5591177114230188"/>
    <x v="7"/>
    <s v="MIL"/>
    <n v="0.53489303996364401"/>
    <s v="Yes"/>
    <n v="0.61304394846379129"/>
    <n v="525.68505636148279"/>
    <n v="525.68505636148279"/>
    <s v="IND"/>
    <s v="IND"/>
    <s v="MIL"/>
    <s v="No"/>
    <s v="No"/>
    <s v="No"/>
  </r>
  <r>
    <x v="2"/>
    <s v="WAS@DET@2025_03_11"/>
    <n v="11"/>
    <n v="11"/>
    <n v="22"/>
    <n v="1"/>
    <n v="0.80495201601417365"/>
    <n v="0.19596602201393676"/>
    <n v="11"/>
    <n v="0"/>
    <n v="1"/>
    <n v="0.93498400533805792"/>
    <x v="3"/>
    <n v="20.569648117437275"/>
    <n v="-14.5"/>
    <n v="6.0696481174372749"/>
    <n v="6.0696481174372749"/>
    <x v="6"/>
    <s v="DET"/>
    <n v="0.79683421214891004"/>
    <s v="Yes"/>
    <n v="0.86590910874348404"/>
    <n v="528.80498162992421"/>
    <n v="528.80498162992421"/>
    <s v="WAS"/>
    <s v="WAS"/>
    <s v="WAS"/>
    <s v="Yes"/>
    <s v="No"/>
    <s v="No"/>
  </r>
  <r>
    <x v="3"/>
    <s v="BRK@CLE@2025_03_11"/>
    <n v="11"/>
    <n v="11"/>
    <n v="22"/>
    <n v="1"/>
    <n v="0.71679840559232999"/>
    <n v="0.71679840559232999"/>
    <n v="11"/>
    <n v="0"/>
    <n v="1"/>
    <n v="0.90559946853077677"/>
    <x v="0"/>
    <n v="19.923188307677091"/>
    <n v="-17"/>
    <n v="2.9231883076770906"/>
    <n v="2.9231883076770906"/>
    <x v="4"/>
    <s v="CLE"/>
    <n v="0.75055267401349357"/>
    <s v="Yes"/>
    <n v="0.82807607127213512"/>
    <n v="266.5833452751578"/>
    <n v="266.5833452751578"/>
    <s v="BRK"/>
    <s v="BRK"/>
    <s v="BRK"/>
    <s v="Yes"/>
    <s v="No"/>
    <s v="No"/>
  </r>
  <r>
    <x v="3"/>
    <s v="LAC@NOP@2025_03_11"/>
    <n v="-11"/>
    <n v="-11"/>
    <n v="-22"/>
    <n v="1"/>
    <n v="0.85986385346680017"/>
    <n v="0.85986385346680017"/>
    <n v="11"/>
    <n v="0"/>
    <n v="1"/>
    <n v="0.95328795115560006"/>
    <x v="1"/>
    <n v="20.972334925423201"/>
    <n v="-7"/>
    <n v="13.972334925423201"/>
    <n v="13.972334925423201"/>
    <x v="1"/>
    <s v="LAC"/>
    <n v="0.88138042907011149"/>
    <s v="Yes"/>
    <n v="0.91733419011285577"/>
    <n v="1287.8840998138178"/>
    <n v="1287.8840998138178"/>
    <s v="NOP"/>
    <s v="NOP"/>
    <s v="LAC"/>
    <s v="No"/>
    <s v="No"/>
    <s v="No"/>
  </r>
  <r>
    <x v="3"/>
    <s v="MIL@IND@2025_03_11"/>
    <n v="-11"/>
    <n v="-11"/>
    <n v="-22"/>
    <n v="1"/>
    <n v="0.76047228962048063"/>
    <n v="0.76047228962048063"/>
    <n v="11"/>
    <n v="0"/>
    <n v="1"/>
    <n v="0.92015742987349347"/>
    <x v="2"/>
    <n v="20.243463457216855"/>
    <n v="-2.5"/>
    <n v="17.743463457216855"/>
    <n v="17.743463457216855"/>
    <x v="7"/>
    <s v="MIL"/>
    <n v="0.77898022222450147"/>
    <s v="Yes"/>
    <n v="0.84956882604899753"/>
    <n v="1511.7152711854071"/>
    <n v="1511.7152711854071"/>
    <s v="IND"/>
    <s v="IND"/>
    <s v="MIL"/>
    <s v="No"/>
    <s v="No"/>
    <s v="No"/>
  </r>
  <r>
    <x v="3"/>
    <s v="WAS@DET@2025_03_11"/>
    <n v="3"/>
    <n v="3"/>
    <n v="6"/>
    <n v="0.27272727272727271"/>
    <n v="0.60732994926617889"/>
    <n v="1.6560447340580042E-3"/>
    <n v="7"/>
    <n v="4"/>
    <n v="0.63636363636363635"/>
    <n v="0.50547361945236269"/>
    <x v="3"/>
    <n v="3.0328417167141763"/>
    <n v="-14.5"/>
    <n v="-11.467158283285823"/>
    <n v="11.467158283285823"/>
    <x v="3"/>
    <s v="WAS"/>
    <n v="0.56450419145907349"/>
    <s v="No"/>
    <n v="0.53498890545571809"/>
    <n v="-647.31144987252424"/>
    <n v="647.31144987252424"/>
    <s v="WAS"/>
    <s v="WAS"/>
    <s v="WAS"/>
    <s v="Yes"/>
    <s v="Yes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9493827852929695"/>
    <n v="1"/>
    <n v="0.83"/>
    <m/>
    <m/>
    <m/>
    <m/>
    <x v="0"/>
  </r>
  <r>
    <x v="1"/>
    <x v="0"/>
    <n v="1"/>
    <n v="0.93570169591281105"/>
    <n v="1"/>
    <n v="0.82"/>
    <m/>
    <m/>
    <m/>
    <m/>
    <x v="0"/>
  </r>
  <r>
    <x v="2"/>
    <x v="0"/>
    <n v="1"/>
    <n v="0.97001846169026296"/>
    <n v="1"/>
    <n v="0.75"/>
    <m/>
    <m/>
    <m/>
    <m/>
    <x v="0"/>
  </r>
  <r>
    <x v="3"/>
    <x v="0"/>
    <n v="1"/>
    <n v="0.95685847373591904"/>
    <n v="1"/>
    <n v="0.83"/>
    <m/>
    <m/>
    <m/>
    <m/>
    <x v="0"/>
  </r>
  <r>
    <x v="4"/>
    <x v="0"/>
    <n v="1"/>
    <n v="0.98930459670538795"/>
    <n v="1"/>
    <n v="0.71"/>
    <m/>
    <m/>
    <m/>
    <m/>
    <x v="0"/>
  </r>
  <r>
    <x v="5"/>
    <x v="0"/>
    <n v="1"/>
    <n v="0.96540649429229497"/>
    <n v="1"/>
    <n v="0.9"/>
    <m/>
    <m/>
    <m/>
    <m/>
    <x v="0"/>
  </r>
  <r>
    <x v="6"/>
    <x v="0"/>
    <n v="1"/>
    <n v="0.90723350830221305"/>
    <n v="1"/>
    <n v="0.84"/>
    <m/>
    <m/>
    <m/>
    <m/>
    <x v="0"/>
  </r>
  <r>
    <x v="7"/>
    <x v="0"/>
    <n v="1"/>
    <n v="0.98511382686663995"/>
    <n v="1"/>
    <n v="0.91"/>
    <m/>
    <m/>
    <m/>
    <m/>
    <x v="0"/>
  </r>
  <r>
    <x v="8"/>
    <x v="0"/>
    <n v="1"/>
    <n v="0.94820776893556702"/>
    <n v="1"/>
    <n v="0.87"/>
    <m/>
    <m/>
    <m/>
    <m/>
    <x v="0"/>
  </r>
  <r>
    <x v="9"/>
    <x v="0"/>
    <n v="1"/>
    <n v="0.96993151480877504"/>
    <n v="1"/>
    <n v="0.88"/>
    <m/>
    <m/>
    <m/>
    <m/>
    <x v="0"/>
  </r>
  <r>
    <x v="10"/>
    <x v="0"/>
    <n v="1"/>
    <n v="0.97583418956808898"/>
    <n v="1"/>
    <n v="0.88"/>
    <m/>
    <m/>
    <m/>
    <m/>
    <x v="0"/>
  </r>
  <r>
    <x v="0"/>
    <x v="1"/>
    <n v="1"/>
    <n v="0.67488410385555098"/>
    <n v="-1"/>
    <n v="0.5"/>
    <m/>
    <m/>
    <m/>
    <m/>
    <x v="1"/>
  </r>
  <r>
    <x v="1"/>
    <x v="1"/>
    <n v="-1"/>
    <n v="0.69362336983941497"/>
    <n v="-1"/>
    <n v="0.5"/>
    <m/>
    <m/>
    <m/>
    <m/>
    <x v="0"/>
  </r>
  <r>
    <x v="2"/>
    <x v="1"/>
    <n v="1"/>
    <n v="0.51819250127951"/>
    <n v="1"/>
    <n v="0.51"/>
    <m/>
    <m/>
    <m/>
    <m/>
    <x v="0"/>
  </r>
  <r>
    <x v="3"/>
    <x v="1"/>
    <n v="-1"/>
    <n v="0.61396766831390404"/>
    <n v="1"/>
    <n v="0.54"/>
    <m/>
    <m/>
    <m/>
    <m/>
    <x v="1"/>
  </r>
  <r>
    <x v="4"/>
    <x v="1"/>
    <n v="-1"/>
    <n v="0.55809591229782096"/>
    <n v="-1"/>
    <n v="0.54"/>
    <m/>
    <m/>
    <m/>
    <m/>
    <x v="0"/>
  </r>
  <r>
    <x v="5"/>
    <x v="1"/>
    <n v="-1"/>
    <n v="0.61162159444112496"/>
    <n v="-1"/>
    <n v="0.51"/>
    <m/>
    <m/>
    <m/>
    <m/>
    <x v="0"/>
  </r>
  <r>
    <x v="6"/>
    <x v="1"/>
    <n v="-1"/>
    <n v="0.51622425425545704"/>
    <n v="1"/>
    <n v="0.61"/>
    <m/>
    <m/>
    <m/>
    <m/>
    <x v="1"/>
  </r>
  <r>
    <x v="7"/>
    <x v="1"/>
    <n v="1"/>
    <n v="0.53834888596613995"/>
    <n v="-1"/>
    <n v="0.59"/>
    <m/>
    <m/>
    <m/>
    <m/>
    <x v="1"/>
  </r>
  <r>
    <x v="8"/>
    <x v="1"/>
    <n v="-1"/>
    <n v="0.76984098978181403"/>
    <n v="-1"/>
    <n v="0.67"/>
    <m/>
    <m/>
    <m/>
    <m/>
    <x v="0"/>
  </r>
  <r>
    <x v="9"/>
    <x v="1"/>
    <n v="1"/>
    <n v="0.68751526741485303"/>
    <n v="1"/>
    <n v="0.56000000000000005"/>
    <m/>
    <m/>
    <m/>
    <m/>
    <x v="0"/>
  </r>
  <r>
    <x v="10"/>
    <x v="1"/>
    <n v="-1"/>
    <n v="0.57158317697671002"/>
    <n v="1"/>
    <n v="0.54"/>
    <m/>
    <m/>
    <m/>
    <m/>
    <x v="1"/>
  </r>
  <r>
    <x v="0"/>
    <x v="2"/>
    <n v="1"/>
    <n v="0.69839566735859804"/>
    <n v="-1"/>
    <n v="0.5"/>
    <m/>
    <m/>
    <m/>
    <m/>
    <x v="1"/>
  </r>
  <r>
    <x v="1"/>
    <x v="2"/>
    <n v="1"/>
    <n v="0.62101755745263398"/>
    <n v="-1"/>
    <n v="0.53"/>
    <m/>
    <m/>
    <m/>
    <m/>
    <x v="1"/>
  </r>
  <r>
    <x v="2"/>
    <x v="2"/>
    <n v="-1"/>
    <n v="0.68258764746341105"/>
    <n v="-1"/>
    <n v="0.52"/>
    <m/>
    <m/>
    <m/>
    <m/>
    <x v="0"/>
  </r>
  <r>
    <x v="3"/>
    <x v="2"/>
    <n v="-1"/>
    <n v="0.51404817793132995"/>
    <n v="1"/>
    <n v="0.6"/>
    <m/>
    <m/>
    <m/>
    <m/>
    <x v="1"/>
  </r>
  <r>
    <x v="4"/>
    <x v="2"/>
    <n v="1"/>
    <n v="0.65631978998790996"/>
    <n v="-1"/>
    <n v="0.5"/>
    <m/>
    <m/>
    <m/>
    <m/>
    <x v="1"/>
  </r>
  <r>
    <x v="5"/>
    <x v="2"/>
    <n v="1"/>
    <n v="0.68857025653999704"/>
    <n v="1"/>
    <n v="0.62"/>
    <m/>
    <m/>
    <m/>
    <m/>
    <x v="0"/>
  </r>
  <r>
    <x v="6"/>
    <x v="2"/>
    <n v="-1"/>
    <n v="0.55259023977369504"/>
    <n v="-1"/>
    <n v="0.5"/>
    <m/>
    <m/>
    <m/>
    <m/>
    <x v="0"/>
  </r>
  <r>
    <x v="7"/>
    <x v="2"/>
    <n v="-1"/>
    <n v="0.54762356885869601"/>
    <n v="1"/>
    <n v="0.63"/>
    <m/>
    <m/>
    <m/>
    <m/>
    <x v="1"/>
  </r>
  <r>
    <x v="8"/>
    <x v="2"/>
    <n v="1"/>
    <n v="0.79964666306403898"/>
    <n v="1"/>
    <n v="0.56999999999999995"/>
    <m/>
    <m/>
    <m/>
    <m/>
    <x v="0"/>
  </r>
  <r>
    <x v="9"/>
    <x v="2"/>
    <n v="-1"/>
    <n v="0.61978501732839097"/>
    <n v="-1"/>
    <n v="0.53"/>
    <m/>
    <m/>
    <m/>
    <m/>
    <x v="0"/>
  </r>
  <r>
    <x v="10"/>
    <x v="2"/>
    <n v="1"/>
    <n v="0.65320646941595295"/>
    <n v="1"/>
    <n v="0.67"/>
    <m/>
    <m/>
    <m/>
    <m/>
    <x v="0"/>
  </r>
  <r>
    <x v="0"/>
    <x v="3"/>
    <n v="1"/>
    <n v="0.90720201277478096"/>
    <n v="1"/>
    <n v="0.56000000000000005"/>
    <m/>
    <m/>
    <m/>
    <m/>
    <x v="0"/>
  </r>
  <r>
    <x v="1"/>
    <x v="3"/>
    <n v="1"/>
    <n v="0.81531526883779204"/>
    <n v="1"/>
    <n v="0.59"/>
    <m/>
    <m/>
    <m/>
    <m/>
    <x v="0"/>
  </r>
  <r>
    <x v="2"/>
    <x v="3"/>
    <n v="1"/>
    <n v="0.84186909162661006"/>
    <n v="1"/>
    <n v="0.65"/>
    <m/>
    <m/>
    <m/>
    <m/>
    <x v="0"/>
  </r>
  <r>
    <x v="3"/>
    <x v="3"/>
    <n v="1"/>
    <n v="0.93758139179491795"/>
    <n v="1"/>
    <n v="0.84"/>
    <m/>
    <m/>
    <m/>
    <m/>
    <x v="0"/>
  </r>
  <r>
    <x v="4"/>
    <x v="3"/>
    <n v="1"/>
    <n v="0.94364529936964503"/>
    <n v="1"/>
    <n v="0.84"/>
    <m/>
    <m/>
    <m/>
    <m/>
    <x v="0"/>
  </r>
  <r>
    <x v="5"/>
    <x v="3"/>
    <n v="1"/>
    <n v="0.90738560004387003"/>
    <n v="1"/>
    <n v="0.74"/>
    <m/>
    <m/>
    <m/>
    <m/>
    <x v="0"/>
  </r>
  <r>
    <x v="6"/>
    <x v="3"/>
    <n v="1"/>
    <n v="0.82881625310729101"/>
    <n v="1"/>
    <n v="0.7"/>
    <m/>
    <m/>
    <m/>
    <m/>
    <x v="0"/>
  </r>
  <r>
    <x v="7"/>
    <x v="3"/>
    <n v="1"/>
    <n v="0.86251628334001595"/>
    <n v="1"/>
    <n v="0.81"/>
    <m/>
    <m/>
    <m/>
    <m/>
    <x v="0"/>
  </r>
  <r>
    <x v="8"/>
    <x v="3"/>
    <n v="1"/>
    <n v="0.81119339060579698"/>
    <n v="1"/>
    <n v="0.68"/>
    <m/>
    <m/>
    <m/>
    <m/>
    <x v="0"/>
  </r>
  <r>
    <x v="9"/>
    <x v="3"/>
    <n v="1"/>
    <n v="0.67600139916953195"/>
    <n v="1"/>
    <n v="0.82"/>
    <m/>
    <m/>
    <m/>
    <m/>
    <x v="0"/>
  </r>
  <r>
    <x v="10"/>
    <x v="3"/>
    <n v="1"/>
    <n v="0.85516580461624503"/>
    <n v="1"/>
    <n v="0.75"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9493827852929695"/>
    <n v="1"/>
    <n v="0.83"/>
  </r>
  <r>
    <x v="0"/>
    <x v="0"/>
    <n v="0.93570169591281105"/>
    <n v="1"/>
    <n v="0.82"/>
  </r>
  <r>
    <x v="0"/>
    <x v="0"/>
    <n v="0.97001846169026296"/>
    <n v="1"/>
    <n v="0.75"/>
  </r>
  <r>
    <x v="0"/>
    <x v="0"/>
    <n v="0.95685847373591904"/>
    <n v="1"/>
    <n v="0.83"/>
  </r>
  <r>
    <x v="0"/>
    <x v="0"/>
    <n v="0.98930459670538795"/>
    <n v="1"/>
    <n v="0.71"/>
  </r>
  <r>
    <x v="0"/>
    <x v="0"/>
    <n v="0.96540649429229497"/>
    <n v="1"/>
    <n v="0.9"/>
  </r>
  <r>
    <x v="0"/>
    <x v="0"/>
    <n v="0.90723350830221305"/>
    <n v="1"/>
    <n v="0.84"/>
  </r>
  <r>
    <x v="0"/>
    <x v="0"/>
    <n v="0.98511382686663995"/>
    <n v="1"/>
    <n v="0.91"/>
  </r>
  <r>
    <x v="0"/>
    <x v="0"/>
    <n v="0.94820776893556702"/>
    <n v="1"/>
    <n v="0.87"/>
  </r>
  <r>
    <x v="0"/>
    <x v="0"/>
    <n v="0.96993151480877504"/>
    <n v="1"/>
    <n v="0.88"/>
  </r>
  <r>
    <x v="0"/>
    <x v="0"/>
    <n v="0.97583418956808898"/>
    <n v="1"/>
    <n v="0.88"/>
  </r>
  <r>
    <x v="1"/>
    <x v="0"/>
    <n v="0.67488410385555098"/>
    <n v="-1"/>
    <n v="0.5"/>
  </r>
  <r>
    <x v="1"/>
    <x v="1"/>
    <n v="0.69362336983941497"/>
    <n v="-1"/>
    <n v="0.5"/>
  </r>
  <r>
    <x v="1"/>
    <x v="0"/>
    <n v="0.51819250127951"/>
    <n v="1"/>
    <n v="0.51"/>
  </r>
  <r>
    <x v="1"/>
    <x v="1"/>
    <n v="0.61396766831390404"/>
    <n v="1"/>
    <n v="0.54"/>
  </r>
  <r>
    <x v="1"/>
    <x v="1"/>
    <n v="0.55809591229782096"/>
    <n v="-1"/>
    <n v="0.54"/>
  </r>
  <r>
    <x v="1"/>
    <x v="1"/>
    <n v="0.61162159444112496"/>
    <n v="-1"/>
    <n v="0.51"/>
  </r>
  <r>
    <x v="1"/>
    <x v="1"/>
    <n v="0.51622425425545704"/>
    <n v="1"/>
    <n v="0.61"/>
  </r>
  <r>
    <x v="1"/>
    <x v="0"/>
    <n v="0.53834888596613995"/>
    <n v="-1"/>
    <n v="0.59"/>
  </r>
  <r>
    <x v="1"/>
    <x v="1"/>
    <n v="0.76984098978181403"/>
    <n v="-1"/>
    <n v="0.67"/>
  </r>
  <r>
    <x v="1"/>
    <x v="0"/>
    <n v="0.68751526741485303"/>
    <n v="1"/>
    <n v="0.56000000000000005"/>
  </r>
  <r>
    <x v="1"/>
    <x v="1"/>
    <n v="0.57158317697671002"/>
    <n v="1"/>
    <n v="0.54"/>
  </r>
  <r>
    <x v="2"/>
    <x v="0"/>
    <n v="0.69839566735859804"/>
    <n v="-1"/>
    <n v="0.5"/>
  </r>
  <r>
    <x v="2"/>
    <x v="0"/>
    <n v="0.62101755745263398"/>
    <n v="-1"/>
    <n v="0.53"/>
  </r>
  <r>
    <x v="2"/>
    <x v="1"/>
    <n v="0.68258764746341105"/>
    <n v="-1"/>
    <n v="0.52"/>
  </r>
  <r>
    <x v="2"/>
    <x v="1"/>
    <n v="0.51404817793132995"/>
    <n v="1"/>
    <n v="0.6"/>
  </r>
  <r>
    <x v="2"/>
    <x v="0"/>
    <n v="0.65631978998790996"/>
    <n v="-1"/>
    <n v="0.5"/>
  </r>
  <r>
    <x v="2"/>
    <x v="0"/>
    <n v="0.68857025653999704"/>
    <n v="1"/>
    <n v="0.62"/>
  </r>
  <r>
    <x v="2"/>
    <x v="1"/>
    <n v="0.55259023977369504"/>
    <n v="-1"/>
    <n v="0.5"/>
  </r>
  <r>
    <x v="2"/>
    <x v="1"/>
    <n v="0.54762356885869601"/>
    <n v="1"/>
    <n v="0.63"/>
  </r>
  <r>
    <x v="2"/>
    <x v="0"/>
    <n v="0.79964666306403898"/>
    <n v="1"/>
    <n v="0.56999999999999995"/>
  </r>
  <r>
    <x v="2"/>
    <x v="1"/>
    <n v="0.61978501732839097"/>
    <n v="-1"/>
    <n v="0.53"/>
  </r>
  <r>
    <x v="2"/>
    <x v="0"/>
    <n v="0.65320646941595295"/>
    <n v="1"/>
    <n v="0.67"/>
  </r>
  <r>
    <x v="3"/>
    <x v="0"/>
    <n v="0.90720201277478096"/>
    <n v="1"/>
    <n v="0.56000000000000005"/>
  </r>
  <r>
    <x v="3"/>
    <x v="0"/>
    <n v="0.81531526883779204"/>
    <n v="1"/>
    <n v="0.59"/>
  </r>
  <r>
    <x v="3"/>
    <x v="0"/>
    <n v="0.84186909162661006"/>
    <n v="1"/>
    <n v="0.65"/>
  </r>
  <r>
    <x v="3"/>
    <x v="0"/>
    <n v="0.93758139179491795"/>
    <n v="1"/>
    <n v="0.84"/>
  </r>
  <r>
    <x v="3"/>
    <x v="0"/>
    <n v="0.94364529936964503"/>
    <n v="1"/>
    <n v="0.84"/>
  </r>
  <r>
    <x v="3"/>
    <x v="0"/>
    <n v="0.90738560004387003"/>
    <n v="1"/>
    <n v="0.74"/>
  </r>
  <r>
    <x v="3"/>
    <x v="0"/>
    <n v="0.82881625310729101"/>
    <n v="1"/>
    <n v="0.7"/>
  </r>
  <r>
    <x v="3"/>
    <x v="0"/>
    <n v="0.86251628334001595"/>
    <n v="1"/>
    <n v="0.81"/>
  </r>
  <r>
    <x v="3"/>
    <x v="0"/>
    <n v="0.81119339060579698"/>
    <n v="1"/>
    <n v="0.68"/>
  </r>
  <r>
    <x v="3"/>
    <x v="0"/>
    <n v="0.67600139916953195"/>
    <n v="1"/>
    <n v="0.82"/>
  </r>
  <r>
    <x v="3"/>
    <x v="0"/>
    <n v="0.85516580461624503"/>
    <n v="1"/>
    <n v="0.75"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9493827852929695"/>
    <n v="1"/>
    <n v="0.83"/>
    <m/>
    <m/>
    <m/>
    <m/>
    <x v="0"/>
  </r>
  <r>
    <x v="0"/>
    <n v="1"/>
    <n v="0.93570169591281105"/>
    <n v="1"/>
    <n v="0.82"/>
    <m/>
    <m/>
    <m/>
    <m/>
    <x v="0"/>
  </r>
  <r>
    <x v="0"/>
    <n v="1"/>
    <n v="0.97001846169026296"/>
    <n v="1"/>
    <n v="0.75"/>
    <m/>
    <m/>
    <m/>
    <m/>
    <x v="0"/>
  </r>
  <r>
    <x v="0"/>
    <n v="1"/>
    <n v="0.95685847373591904"/>
    <n v="1"/>
    <n v="0.83"/>
    <m/>
    <m/>
    <m/>
    <m/>
    <x v="0"/>
  </r>
  <r>
    <x v="0"/>
    <n v="1"/>
    <n v="0.98930459670538795"/>
    <n v="1"/>
    <n v="0.71"/>
    <m/>
    <m/>
    <m/>
    <m/>
    <x v="0"/>
  </r>
  <r>
    <x v="0"/>
    <n v="1"/>
    <n v="0.96540649429229497"/>
    <n v="1"/>
    <n v="0.9"/>
    <m/>
    <m/>
    <m/>
    <m/>
    <x v="0"/>
  </r>
  <r>
    <x v="0"/>
    <n v="1"/>
    <n v="0.90723350830221305"/>
    <n v="1"/>
    <n v="0.84"/>
    <m/>
    <m/>
    <m/>
    <m/>
    <x v="0"/>
  </r>
  <r>
    <x v="0"/>
    <n v="1"/>
    <n v="0.98511382686663995"/>
    <n v="1"/>
    <n v="0.91"/>
    <m/>
    <m/>
    <m/>
    <m/>
    <x v="0"/>
  </r>
  <r>
    <x v="0"/>
    <n v="1"/>
    <n v="0.94820776893556702"/>
    <n v="1"/>
    <n v="0.87"/>
    <m/>
    <m/>
    <m/>
    <m/>
    <x v="0"/>
  </r>
  <r>
    <x v="0"/>
    <n v="1"/>
    <n v="0.96993151480877504"/>
    <n v="1"/>
    <n v="0.88"/>
    <m/>
    <m/>
    <m/>
    <m/>
    <x v="0"/>
  </r>
  <r>
    <x v="0"/>
    <n v="1"/>
    <n v="0.97583418956808898"/>
    <n v="1"/>
    <n v="0.88"/>
    <m/>
    <m/>
    <m/>
    <m/>
    <x v="0"/>
  </r>
  <r>
    <x v="1"/>
    <n v="1"/>
    <n v="0.67488410385555098"/>
    <n v="-1"/>
    <n v="0.5"/>
    <m/>
    <m/>
    <m/>
    <m/>
    <x v="1"/>
  </r>
  <r>
    <x v="1"/>
    <n v="-1"/>
    <n v="0.69362336983941497"/>
    <n v="-1"/>
    <n v="0.5"/>
    <m/>
    <m/>
    <m/>
    <m/>
    <x v="0"/>
  </r>
  <r>
    <x v="1"/>
    <n v="1"/>
    <n v="0.51819250127951"/>
    <n v="1"/>
    <n v="0.51"/>
    <m/>
    <m/>
    <m/>
    <m/>
    <x v="0"/>
  </r>
  <r>
    <x v="1"/>
    <n v="-1"/>
    <n v="0.61396766831390404"/>
    <n v="1"/>
    <n v="0.54"/>
    <m/>
    <m/>
    <m/>
    <m/>
    <x v="1"/>
  </r>
  <r>
    <x v="1"/>
    <n v="-1"/>
    <n v="0.55809591229782096"/>
    <n v="-1"/>
    <n v="0.54"/>
    <m/>
    <m/>
    <m/>
    <m/>
    <x v="0"/>
  </r>
  <r>
    <x v="1"/>
    <n v="-1"/>
    <n v="0.61162159444112496"/>
    <n v="-1"/>
    <n v="0.51"/>
    <m/>
    <m/>
    <m/>
    <m/>
    <x v="0"/>
  </r>
  <r>
    <x v="1"/>
    <n v="-1"/>
    <n v="0.51622425425545704"/>
    <n v="1"/>
    <n v="0.61"/>
    <m/>
    <m/>
    <m/>
    <m/>
    <x v="1"/>
  </r>
  <r>
    <x v="1"/>
    <n v="1"/>
    <n v="0.53834888596613995"/>
    <n v="-1"/>
    <n v="0.59"/>
    <m/>
    <m/>
    <m/>
    <m/>
    <x v="1"/>
  </r>
  <r>
    <x v="1"/>
    <n v="-1"/>
    <n v="0.76984098978181403"/>
    <n v="-1"/>
    <n v="0.67"/>
    <m/>
    <m/>
    <m/>
    <m/>
    <x v="0"/>
  </r>
  <r>
    <x v="1"/>
    <n v="1"/>
    <n v="0.68751526741485303"/>
    <n v="1"/>
    <n v="0.56000000000000005"/>
    <m/>
    <m/>
    <m/>
    <m/>
    <x v="0"/>
  </r>
  <r>
    <x v="1"/>
    <n v="-1"/>
    <n v="0.57158317697671002"/>
    <n v="1"/>
    <n v="0.54"/>
    <m/>
    <m/>
    <m/>
    <m/>
    <x v="1"/>
  </r>
  <r>
    <x v="2"/>
    <n v="1"/>
    <n v="0.69839566735859804"/>
    <n v="-1"/>
    <n v="0.5"/>
    <m/>
    <m/>
    <m/>
    <m/>
    <x v="1"/>
  </r>
  <r>
    <x v="2"/>
    <n v="1"/>
    <n v="0.62101755745263398"/>
    <n v="-1"/>
    <n v="0.53"/>
    <m/>
    <m/>
    <m/>
    <m/>
    <x v="1"/>
  </r>
  <r>
    <x v="2"/>
    <n v="-1"/>
    <n v="0.68258764746341105"/>
    <n v="-1"/>
    <n v="0.52"/>
    <m/>
    <m/>
    <m/>
    <m/>
    <x v="0"/>
  </r>
  <r>
    <x v="2"/>
    <n v="-1"/>
    <n v="0.51404817793132995"/>
    <n v="1"/>
    <n v="0.6"/>
    <m/>
    <m/>
    <m/>
    <m/>
    <x v="1"/>
  </r>
  <r>
    <x v="2"/>
    <n v="1"/>
    <n v="0.65631978998790996"/>
    <n v="-1"/>
    <n v="0.5"/>
    <m/>
    <m/>
    <m/>
    <m/>
    <x v="1"/>
  </r>
  <r>
    <x v="2"/>
    <n v="1"/>
    <n v="0.68857025653999704"/>
    <n v="1"/>
    <n v="0.62"/>
    <m/>
    <m/>
    <m/>
    <m/>
    <x v="0"/>
  </r>
  <r>
    <x v="2"/>
    <n v="-1"/>
    <n v="0.55259023977369504"/>
    <n v="-1"/>
    <n v="0.5"/>
    <m/>
    <m/>
    <m/>
    <m/>
    <x v="0"/>
  </r>
  <r>
    <x v="2"/>
    <n v="-1"/>
    <n v="0.54762356885869601"/>
    <n v="1"/>
    <n v="0.63"/>
    <m/>
    <m/>
    <m/>
    <m/>
    <x v="1"/>
  </r>
  <r>
    <x v="2"/>
    <n v="1"/>
    <n v="0.79964666306403898"/>
    <n v="1"/>
    <n v="0.56999999999999995"/>
    <m/>
    <m/>
    <m/>
    <m/>
    <x v="0"/>
  </r>
  <r>
    <x v="2"/>
    <n v="-1"/>
    <n v="0.61978501732839097"/>
    <n v="-1"/>
    <n v="0.53"/>
    <m/>
    <m/>
    <m/>
    <m/>
    <x v="0"/>
  </r>
  <r>
    <x v="2"/>
    <n v="1"/>
    <n v="0.65320646941595295"/>
    <n v="1"/>
    <n v="0.67"/>
    <m/>
    <m/>
    <m/>
    <m/>
    <x v="0"/>
  </r>
  <r>
    <x v="3"/>
    <n v="1"/>
    <n v="0.90720201277478096"/>
    <n v="1"/>
    <n v="0.56000000000000005"/>
    <m/>
    <m/>
    <m/>
    <m/>
    <x v="0"/>
  </r>
  <r>
    <x v="3"/>
    <n v="1"/>
    <n v="0.81531526883779204"/>
    <n v="1"/>
    <n v="0.59"/>
    <m/>
    <m/>
    <m/>
    <m/>
    <x v="0"/>
  </r>
  <r>
    <x v="3"/>
    <n v="1"/>
    <n v="0.84186909162661006"/>
    <n v="1"/>
    <n v="0.65"/>
    <m/>
    <m/>
    <m/>
    <m/>
    <x v="0"/>
  </r>
  <r>
    <x v="3"/>
    <n v="1"/>
    <n v="0.93758139179491795"/>
    <n v="1"/>
    <n v="0.84"/>
    <m/>
    <m/>
    <m/>
    <m/>
    <x v="0"/>
  </r>
  <r>
    <x v="3"/>
    <n v="1"/>
    <n v="0.94364529936964503"/>
    <n v="1"/>
    <n v="0.84"/>
    <m/>
    <m/>
    <m/>
    <m/>
    <x v="0"/>
  </r>
  <r>
    <x v="3"/>
    <n v="1"/>
    <n v="0.90738560004387003"/>
    <n v="1"/>
    <n v="0.74"/>
    <m/>
    <m/>
    <m/>
    <m/>
    <x v="0"/>
  </r>
  <r>
    <x v="3"/>
    <n v="1"/>
    <n v="0.82881625310729101"/>
    <n v="1"/>
    <n v="0.7"/>
    <m/>
    <m/>
    <m/>
    <m/>
    <x v="0"/>
  </r>
  <r>
    <x v="3"/>
    <n v="1"/>
    <n v="0.86251628334001595"/>
    <n v="1"/>
    <n v="0.81"/>
    <m/>
    <m/>
    <m/>
    <m/>
    <x v="0"/>
  </r>
  <r>
    <x v="3"/>
    <n v="1"/>
    <n v="0.81119339060579698"/>
    <n v="1"/>
    <n v="0.68"/>
    <m/>
    <m/>
    <m/>
    <m/>
    <x v="0"/>
  </r>
  <r>
    <x v="3"/>
    <n v="1"/>
    <n v="0.67600139916953195"/>
    <n v="1"/>
    <n v="0.82"/>
    <m/>
    <m/>
    <m/>
    <m/>
    <x v="0"/>
  </r>
  <r>
    <x v="3"/>
    <n v="1"/>
    <n v="0.85516580461624503"/>
    <n v="1"/>
    <n v="0.75"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8" firstHeaderRow="0" firstDataRow="1" firstDataCol="1"/>
  <pivotFields count="6">
    <pivotField axis="axisRow" showAll="0">
      <items count="180"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59"/>
        <item m="1" x="160"/>
        <item m="1" x="161"/>
        <item m="1" x="162"/>
        <item m="1" x="163"/>
        <item x="4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5"/>
        <item m="1" x="136"/>
        <item m="1" x="137"/>
        <item m="1" x="138"/>
        <item m="1" x="139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7"/>
        <item m="1" x="118"/>
        <item m="1" x="119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80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7"/>
        <item m="1" x="48"/>
        <item m="1" x="49"/>
        <item m="1" x="50"/>
        <item m="1" x="51"/>
        <item m="1" x="52"/>
        <item m="1" x="53"/>
        <item m="1" x="54"/>
        <item m="1" x="42"/>
        <item m="1" x="43"/>
        <item m="1" x="44"/>
        <item m="1" x="45"/>
        <item m="1" x="46"/>
        <item m="1" x="41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6">
    <i>
      <x v="20"/>
    </i>
    <i>
      <x v="175"/>
    </i>
    <i>
      <x v="176"/>
    </i>
    <i>
      <x v="177"/>
    </i>
    <i>
      <x v="17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8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180"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59"/>
        <item m="1" x="160"/>
        <item m="1" x="161"/>
        <item m="1" x="162"/>
        <item m="1" x="163"/>
        <item x="4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5"/>
        <item m="1" x="136"/>
        <item m="1" x="137"/>
        <item m="1" x="138"/>
        <item m="1" x="139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7"/>
        <item m="1" x="118"/>
        <item m="1" x="119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80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7"/>
        <item m="1" x="48"/>
        <item m="1" x="49"/>
        <item m="1" x="50"/>
        <item m="1" x="51"/>
        <item m="1" x="52"/>
        <item m="1" x="53"/>
        <item m="1" x="54"/>
        <item m="1" x="42"/>
        <item m="1" x="43"/>
        <item m="1" x="44"/>
        <item m="1" x="45"/>
        <item m="1" x="46"/>
        <item m="1" x="41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">
    <i>
      <x v="175"/>
    </i>
    <i>
      <x v="177"/>
    </i>
    <i>
      <x v="1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22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1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9" firstHeaderRow="1" firstDataRow="2" firstDataCol="1"/>
  <pivotFields count="10">
    <pivotField axis="axisRow" showAll="0">
      <items count="180"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59"/>
        <item m="1" x="160"/>
        <item m="1" x="161"/>
        <item m="1" x="162"/>
        <item m="1" x="163"/>
        <item x="4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5"/>
        <item m="1" x="136"/>
        <item m="1" x="137"/>
        <item m="1" x="138"/>
        <item m="1" x="139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7"/>
        <item m="1" x="118"/>
        <item m="1" x="119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80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7"/>
        <item m="1" x="48"/>
        <item m="1" x="49"/>
        <item m="1" x="50"/>
        <item m="1" x="51"/>
        <item m="1" x="52"/>
        <item m="1" x="53"/>
        <item m="1" x="54"/>
        <item m="1" x="42"/>
        <item m="1" x="43"/>
        <item m="1" x="44"/>
        <item m="1" x="45"/>
        <item m="1" x="46"/>
        <item m="1" x="41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">
    <i>
      <x v="20"/>
    </i>
    <i>
      <x v="175"/>
    </i>
    <i>
      <x v="176"/>
    </i>
    <i>
      <x v="177"/>
    </i>
    <i>
      <x v="17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15" firstHeaderRow="0" firstDataRow="1" firstDataCol="1"/>
  <pivotFields count="6">
    <pivotField axis="axisRow" showAll="0">
      <items count="180"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59"/>
        <item m="1" x="160"/>
        <item m="1" x="161"/>
        <item m="1" x="162"/>
        <item m="1" x="163"/>
        <item x="4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35"/>
        <item m="1" x="136"/>
        <item m="1" x="137"/>
        <item m="1" x="138"/>
        <item m="1" x="139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7"/>
        <item m="1" x="118"/>
        <item m="1" x="119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80"/>
        <item m="1" x="81"/>
        <item m="1" x="82"/>
        <item m="1" x="83"/>
        <item m="1" x="84"/>
        <item m="1" x="85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64"/>
        <item m="1" x="65"/>
        <item m="1" x="66"/>
        <item m="1" x="67"/>
        <item m="1" x="68"/>
        <item m="1" x="69"/>
        <item m="1" x="70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7"/>
        <item m="1" x="48"/>
        <item m="1" x="49"/>
        <item m="1" x="50"/>
        <item m="1" x="51"/>
        <item m="1" x="52"/>
        <item m="1" x="53"/>
        <item m="1" x="54"/>
        <item m="1" x="42"/>
        <item m="1" x="43"/>
        <item m="1" x="44"/>
        <item m="1" x="45"/>
        <item m="1" x="46"/>
        <item m="1" x="41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13">
    <i>
      <x v="20"/>
    </i>
    <i r="1">
      <x v="2"/>
    </i>
    <i>
      <x v="175"/>
    </i>
    <i r="1">
      <x v="1"/>
    </i>
    <i>
      <x v="176"/>
    </i>
    <i r="1">
      <x/>
    </i>
    <i r="1">
      <x v="1"/>
    </i>
    <i>
      <x v="177"/>
    </i>
    <i r="1">
      <x/>
    </i>
    <i r="1">
      <x v="1"/>
    </i>
    <i>
      <x v="17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1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8"/>
        <item m="1" x="23"/>
        <item x="0"/>
        <item m="1" x="14"/>
        <item m="1" x="9"/>
        <item x="4"/>
        <item m="1" x="12"/>
        <item m="1" x="29"/>
        <item x="6"/>
        <item m="1" x="22"/>
        <item m="1" x="17"/>
        <item x="2"/>
        <item x="1"/>
        <item m="1" x="15"/>
        <item m="1" x="20"/>
        <item m="1" x="10"/>
        <item x="7"/>
        <item m="1" x="27"/>
        <item x="5"/>
        <item m="1" x="28"/>
        <item m="1" x="13"/>
        <item m="1" x="30"/>
        <item m="1" x="19"/>
        <item m="1" x="21"/>
        <item m="1" x="26"/>
        <item m="1" x="16"/>
        <item m="1" x="11"/>
        <item m="1" x="25"/>
        <item m="1" x="24"/>
        <item x="3"/>
        <item m="1" x="8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8">
    <i>
      <x v="2"/>
    </i>
    <i>
      <x v="5"/>
    </i>
    <i>
      <x v="8"/>
    </i>
    <i>
      <x v="11"/>
    </i>
    <i>
      <x v="12"/>
    </i>
    <i>
      <x v="1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8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3"/>
        <item m="1" x="17"/>
        <item x="0"/>
        <item x="3"/>
        <item m="1" x="16"/>
        <item m="1" x="9"/>
        <item x="1"/>
        <item x="2"/>
        <item m="1" x="8"/>
        <item m="1" x="27"/>
        <item m="1" x="14"/>
        <item m="1" x="6"/>
        <item m="1" x="18"/>
        <item m="1" x="25"/>
        <item m="1" x="21"/>
        <item m="1" x="11"/>
        <item m="1" x="26"/>
        <item m="1" x="23"/>
        <item m="1" x="4"/>
        <item m="1" x="5"/>
        <item m="1" x="19"/>
        <item m="1" x="10"/>
        <item m="1" x="12"/>
        <item m="1" x="15"/>
        <item m="1" x="22"/>
        <item m="1" x="30"/>
        <item m="1" x="28"/>
        <item m="1" x="31"/>
        <item m="1" x="7"/>
        <item m="1" x="20"/>
        <item m="1" x="24"/>
        <item m="1" x="29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 v="2"/>
    </i>
    <i>
      <x v="3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18" totalsRowShown="0" headerRowDxfId="49" dataDxfId="0">
  <autoFilter ref="B2:AE18" xr:uid="{23B59A0C-054A-4F30-9EF5-070D83BF6EAF}"/>
  <sortState xmlns:xlrd2="http://schemas.microsoft.com/office/spreadsheetml/2017/richdata2" ref="B3:AE18">
    <sortCondition ref="C2:C18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9" totalsRowShown="0">
  <autoFilter ref="BR2:CA9" xr:uid="{78D9E7CB-403B-442F-830C-4D50A2900F82}"/>
  <sortState xmlns:xlrd2="http://schemas.microsoft.com/office/spreadsheetml/2017/richdata2" ref="BR5:CA9">
    <sortCondition descending="1" ref="BS2:BS9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8"/>
    <tableColumn id="5" xr3:uid="{3561302D-EE9B-42CC-85CD-E711E9864CF1}" name="Average of ScoreDiff" dataDxfId="47"/>
    <tableColumn id="6" xr3:uid="{267FF7EE-C850-4394-B718-E99597E11087}" name="Max of ScoreDiff" dataDxfId="46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5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6" totalsRowShown="0" dataDxfId="44">
  <autoFilter ref="AS2:BB6" xr:uid="{23194694-37BC-4048-A108-71D380E1B3E8}"/>
  <sortState xmlns:xlrd2="http://schemas.microsoft.com/office/spreadsheetml/2017/richdata2" ref="AS3:BB6">
    <sortCondition descending="1" ref="AW2:AW6"/>
  </sortState>
  <tableColumns count="10">
    <tableColumn id="1" xr3:uid="{16DCAEDB-5518-461F-B58E-8042B3D088B9}" name="Team" dataDxfId="43"/>
    <tableColumn id="2" xr3:uid="{AD869B99-095F-4BE7-A413-E609CAB0F902}" name="Count of Winner" dataDxfId="42"/>
    <tableColumn id="3" xr3:uid="{1CECCB19-4B6D-4C5B-8830-2F423852F7E4}" name="Average of AL%" dataDxfId="41" dataCellStyle="Percent"/>
    <tableColumn id="4" xr3:uid="{E0A1CA23-0926-4418-85AD-6E9AE6367600}" name="Average of MLDiff%" dataDxfId="40"/>
    <tableColumn id="5" xr3:uid="{F9DF9285-C80D-468E-8601-0BF3C163ADD0}" name="Min of ScoreDiff" dataDxfId="39" dataCellStyle="Percent"/>
    <tableColumn id="6" xr3:uid="{642B3F80-5BEE-485E-8570-6C11D675BD85}" name="Average of ScoreDiff" dataDxfId="38"/>
    <tableColumn id="7" xr3:uid="{FACF3C5A-CD21-4F10-9F90-72F0D4070FF7}" name="Max of ScoreDiff" dataDxfId="37"/>
    <tableColumn id="8" xr3:uid="{22507F89-141D-474B-9314-040C6C3B4F36}" name="Average of Handicap" dataDxfId="36"/>
    <tableColumn id="9" xr3:uid="{EC29AD05-8E65-4733-BCA5-414A85C886C0}" name="Average of Factor" dataDxfId="35"/>
    <tableColumn id="10" xr3:uid="{F57E27A6-1351-4123-9BA4-9FB4289A1109}" name="Average of AdvAbs" dataDxfId="3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6" totalsRowShown="0">
  <autoFilter ref="B2:I6" xr:uid="{502C677E-92F2-4E2E-B8DF-B38CE34D22FC}"/>
  <sortState xmlns:xlrd2="http://schemas.microsoft.com/office/spreadsheetml/2017/richdata2" ref="B3:I6">
    <sortCondition descending="1" ref="D2:D6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3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32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1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6" sqref="AJ3:BL6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1.710937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1.7109375" bestFit="1" customWidth="1"/>
    <col min="19" max="20" width="20" bestFit="1" customWidth="1"/>
    <col min="23" max="23" width="23.8554687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71093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163</v>
      </c>
    </row>
    <row r="2" spans="1:70" x14ac:dyDescent="0.25">
      <c r="A2" t="s">
        <v>153</v>
      </c>
      <c r="B2" t="s">
        <v>165</v>
      </c>
      <c r="C2" s="3">
        <v>1</v>
      </c>
      <c r="D2">
        <v>0.99493827852929695</v>
      </c>
      <c r="E2" s="3">
        <v>1</v>
      </c>
      <c r="F2" s="3">
        <v>0.83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154</v>
      </c>
      <c r="B3" t="s">
        <v>165</v>
      </c>
      <c r="C3" s="3">
        <v>1</v>
      </c>
      <c r="D3">
        <v>0.93570169591281105</v>
      </c>
      <c r="E3" s="3">
        <v>1</v>
      </c>
      <c r="F3" s="3">
        <v>0.82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165</v>
      </c>
      <c r="AD3">
        <v>0.72315731815093431</v>
      </c>
      <c r="AE3">
        <v>0.72272727272727266</v>
      </c>
      <c r="AF3">
        <f>AVERAGE(AD4,AE4)</f>
        <v>0</v>
      </c>
      <c r="AG3">
        <f>AVERAGE(AD5,AE5)</f>
        <v>0.90084312769760255</v>
      </c>
      <c r="AH3">
        <f>ABS(AF3-AG3)</f>
        <v>0.90084312769760255</v>
      </c>
      <c r="AJ3" s="2" t="s">
        <v>165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0.90084312769760255</v>
      </c>
      <c r="AP3" s="5">
        <f>VLOOKUP(AJ3,$AC$3:$AH$47,6,FALSE)</f>
        <v>0.90084312769760255</v>
      </c>
      <c r="AQ3">
        <v>11</v>
      </c>
      <c r="AR3">
        <v>0</v>
      </c>
      <c r="AS3" s="5">
        <f>AQ3/(AR3+AQ3)</f>
        <v>1</v>
      </c>
      <c r="AT3" s="5">
        <f>AVERAGE(AN3,AO3,AS3)</f>
        <v>0.96694770923253426</v>
      </c>
      <c r="AU3" t="str">
        <f>IF(AM3&gt;0,MID(AJ3, FIND("@", AJ3) + 1, 3),LEFT(AJ3, 3))</f>
        <v>CLE</v>
      </c>
      <c r="AV3" s="6">
        <f>ABS(AM3*AT3)</f>
        <v>21.272849603115752</v>
      </c>
      <c r="AW3">
        <v>-17</v>
      </c>
      <c r="AX3" s="6">
        <f>AW3+AV3</f>
        <v>4.2728496031157519</v>
      </c>
      <c r="AY3" s="6">
        <f>ABS(AX3)</f>
        <v>4.2728496031157519</v>
      </c>
      <c r="AZ3" t="str">
        <f>IF(AX3&gt;0,AU3,IF(AU3=MID(AJ3, FIND("@", AJ3) + 1, 3),LEFT(AJ3, 3),MID(AJ3, FIND("@", AJ3) + 1, 3)))</f>
        <v>CLE</v>
      </c>
      <c r="BA3" t="str">
        <f>IFERROR(IF(VLOOKUP(AJ3,$BN$5:$BR$20,2,FALSE)=1,MID(AJ3, FIND("@", AJ3) + 1, 3),LEFT(AJ3, 3)),"None")</f>
        <v>CLE</v>
      </c>
      <c r="BB3" s="5">
        <f>IF(BA3="None",0.5, AVERAGE(VLOOKUP(AJ3,$BN$5:$BR$20,4,FALSE),VLOOKUP(AJ3,$BN$5:$BR$20,5,FALSE)))</f>
        <v>0.92791709478404449</v>
      </c>
      <c r="BC3" t="str">
        <f>IF(AND(BA3=AU3,BA3,AZ3=AU3), "Yes","No")</f>
        <v>Yes</v>
      </c>
      <c r="BD3" s="7">
        <f>AVERAGE(BB3,AT3)</f>
        <v>0.94743240200828938</v>
      </c>
      <c r="BE3">
        <f>((MAX(BD3,BB3)*AX3*100)+(AP3*100)/AY3)</f>
        <v>425.90657523714469</v>
      </c>
      <c r="BF3">
        <f>ABS(BE3)</f>
        <v>425.90657523714469</v>
      </c>
      <c r="BG3" t="s">
        <v>152</v>
      </c>
      <c r="BH3" t="s">
        <v>152</v>
      </c>
      <c r="BI3" t="s">
        <v>152</v>
      </c>
      <c r="BJ3" t="str">
        <f t="shared" ref="BJ3:BJ7" si="1">IF(AND(BI3=BH3,BH3=BG3,BG3=BI3),"Yes","No")</f>
        <v>Yes</v>
      </c>
      <c r="BK3" t="str">
        <f t="shared" ref="BK3:BK7" si="2">IF(AND(BJ3="Yes",BH3=AZ3),"Yes","No")</f>
        <v>No</v>
      </c>
      <c r="BL3" t="str">
        <f t="shared" ref="BL3:BL7" si="3">IF(AND(BJ3="Yes",BH3=AU3),"Yes","No")</f>
        <v>No</v>
      </c>
    </row>
    <row r="4" spans="1:70" x14ac:dyDescent="0.25">
      <c r="A4" t="s">
        <v>155</v>
      </c>
      <c r="B4" t="s">
        <v>165</v>
      </c>
      <c r="C4" s="3">
        <v>1</v>
      </c>
      <c r="D4">
        <v>0.97001846169026296</v>
      </c>
      <c r="E4" s="3">
        <v>1</v>
      </c>
      <c r="F4" s="3">
        <v>0.75</v>
      </c>
      <c r="G4" s="3"/>
      <c r="I4" s="3"/>
      <c r="J4" s="3"/>
      <c r="K4" t="str">
        <f t="shared" si="0"/>
        <v>Consistency</v>
      </c>
      <c r="M4" s="2" t="s">
        <v>83</v>
      </c>
      <c r="N4" s="16">
        <v>121</v>
      </c>
      <c r="O4" s="16"/>
      <c r="P4" s="16">
        <v>121</v>
      </c>
      <c r="R4" s="2" t="s">
        <v>165</v>
      </c>
      <c r="S4" s="3">
        <v>11</v>
      </c>
      <c r="T4" s="3">
        <v>11</v>
      </c>
      <c r="W4" s="4" t="s">
        <v>83</v>
      </c>
      <c r="X4" s="3"/>
      <c r="Y4" s="3"/>
      <c r="AA4" s="3"/>
      <c r="AC4">
        <v>-1</v>
      </c>
      <c r="AD4">
        <v>0</v>
      </c>
      <c r="AE4">
        <v>0</v>
      </c>
      <c r="AJ4" s="2" t="s">
        <v>166</v>
      </c>
      <c r="AK4" s="3">
        <v>-3</v>
      </c>
      <c r="AL4" s="3">
        <v>-1</v>
      </c>
      <c r="AM4">
        <f t="shared" ref="AM4:AM6" si="4">AL4+AK4</f>
        <v>-4</v>
      </c>
      <c r="AN4" s="5">
        <f t="shared" ref="AN4:AN7" si="5">ABS(((AK4/11)+(AL4/11))/2)</f>
        <v>0.18181818181818182</v>
      </c>
      <c r="AO4" s="5">
        <f t="shared" ref="AO4:AO7" si="6">VLOOKUP(AJ4,$AC$3:$AH$47,IF(AM4&gt;0,5,4),FALSE)</f>
        <v>0.58892549756473178</v>
      </c>
      <c r="AP4" s="5">
        <f t="shared" ref="AP4:AP7" si="7">VLOOKUP(AJ4,$AC$3:$AH$47,6,FALSE)</f>
        <v>1.6557902750225062E-2</v>
      </c>
      <c r="AQ4">
        <v>6</v>
      </c>
      <c r="AR4">
        <v>5</v>
      </c>
      <c r="AS4" s="5">
        <f t="shared" ref="AS4:AS6" si="8">AQ4/(AR4+AQ4)</f>
        <v>0.54545454545454541</v>
      </c>
      <c r="AT4" s="5">
        <f t="shared" ref="AT4:AT7" si="9">AVERAGE(AN4,AO4,AS4)</f>
        <v>0.43873274161248638</v>
      </c>
      <c r="AU4" t="str">
        <f t="shared" ref="AU4:AU7" si="10">IF(AM4&gt;0,MID(AJ4, FIND("@", AJ4) + 1, 3),LEFT(AJ4, 3))</f>
        <v>LAC</v>
      </c>
      <c r="AV4" s="6">
        <f t="shared" ref="AV4:AV6" si="11">ABS(AM4*AT4)</f>
        <v>1.7549309664499455</v>
      </c>
      <c r="AW4">
        <v>-7</v>
      </c>
      <c r="AX4" s="6">
        <f t="shared" ref="AX4:AX6" si="12">AW4+AV4</f>
        <v>-5.2450690335500543</v>
      </c>
      <c r="AY4" s="6">
        <f t="shared" ref="AY4:AY6" si="13">ABS(AX4)</f>
        <v>5.2450690335500543</v>
      </c>
      <c r="AZ4" t="str">
        <f t="shared" ref="AZ4:AZ7" si="14">IF(AX4&gt;0,AU4,IF(AU4=MID(AJ4, FIND("@", AJ4) + 1, 3),LEFT(AJ4, 3),MID(AJ4, FIND("@", AJ4) + 1, 3)))</f>
        <v>NOP</v>
      </c>
      <c r="BA4" t="str">
        <f t="shared" ref="BA4:BA7" si="15">IFERROR(IF(VLOOKUP(AJ4,$BN$5:$BR$20,2,FALSE)=1,MID(AJ4, FIND("@", AJ4) + 1, 3),LEFT(AJ4, 3)),"None")</f>
        <v>None</v>
      </c>
      <c r="BB4" s="5">
        <f t="shared" ref="BB4:BB7" si="16">IF(BA4="None",0.5, AVERAGE(VLOOKUP(AJ4,$BN$5:$BR$20,4,FALSE),VLOOKUP(AJ4,$BN$5:$BR$20,5,FALSE)))</f>
        <v>0.5</v>
      </c>
      <c r="BC4" t="str">
        <f t="shared" ref="BC4:BC8" si="17">IF(AND(BA4=AU4,BA4,AZ4=AU4), "Yes","No")</f>
        <v>No</v>
      </c>
      <c r="BD4" s="7">
        <f t="shared" ref="BD4:BD8" si="18">AVERAGE(BB4,AT4)</f>
        <v>0.46936637080624322</v>
      </c>
      <c r="BE4">
        <f t="shared" ref="BE4:BE6" si="19">((MAX(BD4,BB4)*AX4*100)+(AP4*100)/AY4)</f>
        <v>-261.93776655221052</v>
      </c>
      <c r="BF4">
        <f t="shared" ref="BF4:BF7" si="20">ABS(BE4)</f>
        <v>261.93776655221052</v>
      </c>
      <c r="BG4" t="s">
        <v>171</v>
      </c>
      <c r="BH4" t="s">
        <v>171</v>
      </c>
      <c r="BI4" t="s">
        <v>169</v>
      </c>
      <c r="BJ4" t="str">
        <f t="shared" si="1"/>
        <v>No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156</v>
      </c>
      <c r="B5" t="s">
        <v>165</v>
      </c>
      <c r="C5" s="3">
        <v>1</v>
      </c>
      <c r="D5">
        <v>0.95685847373591904</v>
      </c>
      <c r="E5" s="3">
        <v>1</v>
      </c>
      <c r="F5" s="3">
        <v>0.83</v>
      </c>
      <c r="G5" s="3"/>
      <c r="I5" s="3"/>
      <c r="J5" s="3"/>
      <c r="K5" t="str">
        <f t="shared" si="0"/>
        <v>Consistency</v>
      </c>
      <c r="M5" s="2" t="s">
        <v>165</v>
      </c>
      <c r="N5" s="16">
        <v>11</v>
      </c>
      <c r="O5" s="16"/>
      <c r="P5" s="16">
        <v>11</v>
      </c>
      <c r="R5" s="2" t="s">
        <v>166</v>
      </c>
      <c r="S5" s="3">
        <v>-3</v>
      </c>
      <c r="T5" s="3">
        <v>-1</v>
      </c>
      <c r="W5" s="2" t="s">
        <v>165</v>
      </c>
      <c r="X5" s="3">
        <v>0.96350443721338686</v>
      </c>
      <c r="Y5" s="3">
        <v>0.83818181818181825</v>
      </c>
      <c r="AA5" s="3"/>
      <c r="AC5">
        <v>1</v>
      </c>
      <c r="AD5">
        <v>0.96350443721338686</v>
      </c>
      <c r="AE5">
        <v>0.83818181818181825</v>
      </c>
      <c r="AJ5" s="2" t="s">
        <v>167</v>
      </c>
      <c r="AK5" s="3">
        <v>1</v>
      </c>
      <c r="AL5" s="3">
        <v>-1</v>
      </c>
      <c r="AM5">
        <f t="shared" si="4"/>
        <v>0</v>
      </c>
      <c r="AN5" s="5">
        <f t="shared" si="5"/>
        <v>0</v>
      </c>
      <c r="AO5" s="5">
        <f t="shared" si="6"/>
        <v>0.56966346513555233</v>
      </c>
      <c r="AP5" s="5">
        <f t="shared" si="7"/>
        <v>5.5932901849375272E-2</v>
      </c>
      <c r="AQ5">
        <v>6</v>
      </c>
      <c r="AR5">
        <v>5</v>
      </c>
      <c r="AS5" s="5">
        <f t="shared" si="8"/>
        <v>0.54545454545454541</v>
      </c>
      <c r="AT5" s="5">
        <f t="shared" si="9"/>
        <v>0.37170600353003258</v>
      </c>
      <c r="AU5" t="str">
        <f t="shared" si="10"/>
        <v>MIL</v>
      </c>
      <c r="AV5" s="6">
        <f t="shared" si="11"/>
        <v>0</v>
      </c>
      <c r="AW5">
        <v>-2.5</v>
      </c>
      <c r="AX5" s="6">
        <f t="shared" si="12"/>
        <v>-2.5</v>
      </c>
      <c r="AY5" s="6">
        <f t="shared" si="13"/>
        <v>2.5</v>
      </c>
      <c r="AZ5" t="str">
        <f t="shared" si="14"/>
        <v>IND</v>
      </c>
      <c r="BA5" t="str">
        <f t="shared" si="15"/>
        <v>IND</v>
      </c>
      <c r="BB5" s="5">
        <f t="shared" si="16"/>
        <v>0.66160323470797655</v>
      </c>
      <c r="BC5" t="str">
        <f t="shared" si="17"/>
        <v>No</v>
      </c>
      <c r="BD5" s="7">
        <f t="shared" si="18"/>
        <v>0.51665461911900457</v>
      </c>
      <c r="BE5">
        <f t="shared" si="19"/>
        <v>-163.16349260301911</v>
      </c>
      <c r="BF5">
        <f t="shared" si="20"/>
        <v>163.16349260301911</v>
      </c>
      <c r="BG5" t="s">
        <v>150</v>
      </c>
      <c r="BH5" t="s">
        <v>150</v>
      </c>
      <c r="BI5" t="s">
        <v>170</v>
      </c>
      <c r="BJ5" t="str">
        <f t="shared" si="1"/>
        <v>No</v>
      </c>
      <c r="BK5" t="str">
        <f t="shared" si="2"/>
        <v>No</v>
      </c>
      <c r="BL5" t="str">
        <f t="shared" si="3"/>
        <v>No</v>
      </c>
      <c r="BN5" s="2" t="s">
        <v>165</v>
      </c>
      <c r="BO5" s="3">
        <v>1</v>
      </c>
      <c r="BP5" s="3">
        <v>1</v>
      </c>
      <c r="BQ5" s="16">
        <v>0.97583418956808898</v>
      </c>
      <c r="BR5" s="3">
        <v>0.88</v>
      </c>
    </row>
    <row r="6" spans="1:70" x14ac:dyDescent="0.25">
      <c r="A6" t="s">
        <v>157</v>
      </c>
      <c r="B6" t="s">
        <v>165</v>
      </c>
      <c r="C6" s="3">
        <v>1</v>
      </c>
      <c r="D6">
        <v>0.98930459670538795</v>
      </c>
      <c r="E6" s="3">
        <v>1</v>
      </c>
      <c r="F6" s="3">
        <v>0.71</v>
      </c>
      <c r="G6" s="3"/>
      <c r="I6" s="3"/>
      <c r="J6" s="3"/>
      <c r="K6" t="str">
        <f t="shared" si="0"/>
        <v>Consistency</v>
      </c>
      <c r="M6" s="2" t="s">
        <v>166</v>
      </c>
      <c r="N6" s="16">
        <v>6</v>
      </c>
      <c r="O6" s="16">
        <v>5</v>
      </c>
      <c r="P6" s="16">
        <v>11</v>
      </c>
      <c r="R6" s="2" t="s">
        <v>167</v>
      </c>
      <c r="S6" s="3">
        <v>1</v>
      </c>
      <c r="T6" s="3">
        <v>-1</v>
      </c>
      <c r="W6" s="4">
        <v>1</v>
      </c>
      <c r="X6" s="3">
        <v>0.96350443721338686</v>
      </c>
      <c r="Y6" s="3">
        <v>0.83818181818181825</v>
      </c>
      <c r="AA6" s="3"/>
      <c r="AC6" t="s">
        <v>166</v>
      </c>
      <c r="AD6">
        <v>0.64628300977617914</v>
      </c>
      <c r="AE6">
        <v>0.58727272727272728</v>
      </c>
      <c r="AF6">
        <f>AVERAGE(AD7,AE7)</f>
        <v>0.58892549756473178</v>
      </c>
      <c r="AG6">
        <f>AVERAGE(AD8,AE8)</f>
        <v>0.57236759481450672</v>
      </c>
      <c r="AH6">
        <f>ABS(AF6-AG6)</f>
        <v>1.6557902750225062E-2</v>
      </c>
      <c r="AJ6" s="2" t="s">
        <v>168</v>
      </c>
      <c r="AK6" s="3">
        <v>11</v>
      </c>
      <c r="AL6" s="3">
        <v>11</v>
      </c>
      <c r="AM6">
        <f t="shared" si="4"/>
        <v>22</v>
      </c>
      <c r="AN6" s="5">
        <f t="shared" si="5"/>
        <v>1</v>
      </c>
      <c r="AO6" s="5">
        <f t="shared" si="6"/>
        <v>0.78939508160393168</v>
      </c>
      <c r="AP6" s="5">
        <f t="shared" si="7"/>
        <v>0.78939508160393168</v>
      </c>
      <c r="AQ6">
        <v>11</v>
      </c>
      <c r="AR6">
        <v>0</v>
      </c>
      <c r="AS6" s="5">
        <f t="shared" si="8"/>
        <v>1</v>
      </c>
      <c r="AT6" s="5">
        <f t="shared" si="9"/>
        <v>0.92979836053464382</v>
      </c>
      <c r="AU6" t="str">
        <f t="shared" si="10"/>
        <v>DET</v>
      </c>
      <c r="AV6" s="6">
        <f t="shared" si="11"/>
        <v>20.455563931762164</v>
      </c>
      <c r="AW6">
        <v>-14.5</v>
      </c>
      <c r="AX6" s="6">
        <f t="shared" si="12"/>
        <v>5.955563931762164</v>
      </c>
      <c r="AY6" s="6">
        <f t="shared" si="13"/>
        <v>5.955563931762164</v>
      </c>
      <c r="AZ6" t="str">
        <f t="shared" si="14"/>
        <v>DET</v>
      </c>
      <c r="BA6" t="str">
        <f t="shared" si="15"/>
        <v>DET</v>
      </c>
      <c r="BB6" s="5">
        <f t="shared" si="16"/>
        <v>0.80258290230812257</v>
      </c>
      <c r="BC6" t="str">
        <f t="shared" si="17"/>
        <v>Yes</v>
      </c>
      <c r="BD6" s="7">
        <f t="shared" si="18"/>
        <v>0.86619063142138319</v>
      </c>
      <c r="BE6">
        <f t="shared" si="19"/>
        <v>529.12011777143152</v>
      </c>
      <c r="BF6">
        <f t="shared" si="20"/>
        <v>529.12011777143152</v>
      </c>
      <c r="BG6" t="s">
        <v>151</v>
      </c>
      <c r="BH6" t="s">
        <v>151</v>
      </c>
      <c r="BI6" t="s">
        <v>151</v>
      </c>
      <c r="BJ6" t="str">
        <f t="shared" si="1"/>
        <v>Yes</v>
      </c>
      <c r="BK6" t="str">
        <f t="shared" si="2"/>
        <v>No</v>
      </c>
      <c r="BL6" t="str">
        <f t="shared" si="3"/>
        <v>No</v>
      </c>
      <c r="BN6" s="2" t="s">
        <v>167</v>
      </c>
      <c r="BO6" s="3">
        <v>1</v>
      </c>
      <c r="BP6" s="3">
        <v>1</v>
      </c>
      <c r="BQ6" s="16">
        <v>0.65320646941595295</v>
      </c>
      <c r="BR6" s="3">
        <v>0.67</v>
      </c>
    </row>
    <row r="7" spans="1:70" x14ac:dyDescent="0.25">
      <c r="A7" t="s">
        <v>158</v>
      </c>
      <c r="B7" t="s">
        <v>165</v>
      </c>
      <c r="C7" s="3">
        <v>1</v>
      </c>
      <c r="D7">
        <v>0.96540649429229497</v>
      </c>
      <c r="E7" s="3">
        <v>1</v>
      </c>
      <c r="F7" s="3">
        <v>0.9</v>
      </c>
      <c r="G7" s="3"/>
      <c r="I7" s="3"/>
      <c r="J7" s="3"/>
      <c r="K7" t="str">
        <f t="shared" si="0"/>
        <v>Consistency</v>
      </c>
      <c r="M7" s="2" t="s">
        <v>167</v>
      </c>
      <c r="N7" s="16">
        <v>6</v>
      </c>
      <c r="O7" s="16">
        <v>5</v>
      </c>
      <c r="P7" s="16">
        <v>11</v>
      </c>
      <c r="R7" s="2" t="s">
        <v>168</v>
      </c>
      <c r="S7" s="3">
        <v>11</v>
      </c>
      <c r="T7" s="3">
        <v>11</v>
      </c>
      <c r="W7" s="2" t="s">
        <v>166</v>
      </c>
      <c r="X7" s="3">
        <v>0.61399070222020924</v>
      </c>
      <c r="Y7" s="3">
        <v>0.55181818181818187</v>
      </c>
      <c r="AA7" s="3"/>
      <c r="AC7">
        <v>-1</v>
      </c>
      <c r="AD7">
        <v>0.61927956655803518</v>
      </c>
      <c r="AE7">
        <v>0.5585714285714285</v>
      </c>
      <c r="AJ7" s="2"/>
      <c r="AK7" s="3"/>
      <c r="AL7" s="3"/>
      <c r="AN7" s="5"/>
      <c r="AO7" s="5"/>
      <c r="AP7" s="5"/>
      <c r="AS7" s="5"/>
      <c r="AT7" s="5"/>
      <c r="AV7" s="6"/>
      <c r="AX7" s="6"/>
      <c r="AY7" s="6"/>
      <c r="BB7" s="5"/>
      <c r="BD7" s="7"/>
      <c r="BN7" s="2" t="s">
        <v>168</v>
      </c>
      <c r="BO7" s="3">
        <v>1</v>
      </c>
      <c r="BP7" s="3">
        <v>1</v>
      </c>
      <c r="BQ7" s="16">
        <v>0.85516580461624503</v>
      </c>
      <c r="BR7" s="3">
        <v>0.75</v>
      </c>
    </row>
    <row r="8" spans="1:70" x14ac:dyDescent="0.25">
      <c r="A8" t="s">
        <v>159</v>
      </c>
      <c r="B8" t="s">
        <v>165</v>
      </c>
      <c r="C8" s="3">
        <v>1</v>
      </c>
      <c r="D8">
        <v>0.90723350830221305</v>
      </c>
      <c r="E8" s="3">
        <v>1</v>
      </c>
      <c r="F8" s="3">
        <v>0.84</v>
      </c>
      <c r="G8" s="3"/>
      <c r="I8" s="3"/>
      <c r="J8" s="3"/>
      <c r="K8" t="str">
        <f t="shared" si="0"/>
        <v>Consistency</v>
      </c>
      <c r="M8" s="2" t="s">
        <v>168</v>
      </c>
      <c r="N8" s="16">
        <v>11</v>
      </c>
      <c r="O8" s="16"/>
      <c r="P8" s="16">
        <v>11</v>
      </c>
      <c r="R8" s="2" t="s">
        <v>30</v>
      </c>
      <c r="S8" s="3">
        <v>20</v>
      </c>
      <c r="T8" s="3">
        <v>20</v>
      </c>
      <c r="W8" s="4">
        <v>-1</v>
      </c>
      <c r="X8" s="3">
        <v>0.61927956655803518</v>
      </c>
      <c r="Y8" s="3">
        <v>0.5585714285714285</v>
      </c>
      <c r="AA8" s="3"/>
      <c r="AC8">
        <v>1</v>
      </c>
      <c r="AD8">
        <v>0.6047351896290134</v>
      </c>
      <c r="AE8">
        <v>0.54</v>
      </c>
      <c r="AJ8" s="2"/>
      <c r="AK8" s="3"/>
      <c r="AL8" s="3"/>
      <c r="AN8" s="5"/>
      <c r="AO8" s="5"/>
      <c r="AP8" s="5"/>
      <c r="AS8" s="5"/>
      <c r="AT8" s="5"/>
      <c r="AV8" s="6"/>
      <c r="AX8" s="6"/>
      <c r="AY8" s="6"/>
      <c r="BB8" s="5"/>
      <c r="BD8" s="7"/>
      <c r="BN8" s="2" t="s">
        <v>30</v>
      </c>
      <c r="BO8" s="3">
        <v>3</v>
      </c>
      <c r="BP8" s="3">
        <v>3</v>
      </c>
      <c r="BQ8" s="16">
        <v>2.484206463600287</v>
      </c>
      <c r="BR8" s="3">
        <v>2.2999999999999998</v>
      </c>
    </row>
    <row r="9" spans="1:70" x14ac:dyDescent="0.25">
      <c r="A9" t="s">
        <v>160</v>
      </c>
      <c r="B9" t="s">
        <v>165</v>
      </c>
      <c r="C9" s="3">
        <v>1</v>
      </c>
      <c r="D9">
        <v>0.98511382686663995</v>
      </c>
      <c r="E9" s="3">
        <v>1</v>
      </c>
      <c r="F9" s="3">
        <v>0.91</v>
      </c>
      <c r="G9" s="3"/>
      <c r="I9" s="3"/>
      <c r="J9" s="3"/>
      <c r="K9" t="str">
        <f t="shared" si="0"/>
        <v>Consistency</v>
      </c>
      <c r="M9" s="2" t="s">
        <v>30</v>
      </c>
      <c r="N9" s="16">
        <v>155</v>
      </c>
      <c r="O9" s="16">
        <v>10</v>
      </c>
      <c r="P9" s="16">
        <v>165</v>
      </c>
      <c r="W9" s="4">
        <v>1</v>
      </c>
      <c r="X9" s="3">
        <v>0.6047351896290134</v>
      </c>
      <c r="Y9" s="3">
        <v>0.54</v>
      </c>
      <c r="AA9" s="3"/>
      <c r="AC9" t="s">
        <v>167</v>
      </c>
      <c r="AD9">
        <v>0.67966199700030572</v>
      </c>
      <c r="AE9">
        <v>0.57000000000000006</v>
      </c>
      <c r="AF9">
        <f>AVERAGE(AD10,AE10)</f>
        <v>0.56966346513555233</v>
      </c>
      <c r="AG9">
        <f>AVERAGE(AD11,AE11)</f>
        <v>0.6255963669849276</v>
      </c>
      <c r="AH9">
        <f>ABS(AF9-AG9)</f>
        <v>5.5932901849375272E-2</v>
      </c>
      <c r="AJ9" s="2"/>
      <c r="AK9" s="3"/>
      <c r="AL9" s="3"/>
      <c r="AN9" s="5"/>
      <c r="AO9" s="5"/>
      <c r="AP9" s="5"/>
      <c r="AS9" s="5"/>
      <c r="AT9" s="5"/>
      <c r="AV9" s="6"/>
      <c r="AX9" s="6"/>
      <c r="AY9" s="6"/>
      <c r="BB9" s="5"/>
      <c r="BD9" s="7"/>
    </row>
    <row r="10" spans="1:70" x14ac:dyDescent="0.25">
      <c r="A10" t="s">
        <v>161</v>
      </c>
      <c r="B10" t="s">
        <v>165</v>
      </c>
      <c r="C10" s="3">
        <v>1</v>
      </c>
      <c r="D10">
        <v>0.94820776893556702</v>
      </c>
      <c r="E10" s="3">
        <v>1</v>
      </c>
      <c r="F10" s="3">
        <v>0.87</v>
      </c>
      <c r="G10" s="3"/>
      <c r="I10" s="3"/>
      <c r="J10" s="3"/>
      <c r="K10" t="str">
        <f t="shared" si="0"/>
        <v>Consistency</v>
      </c>
      <c r="W10" s="2" t="s">
        <v>167</v>
      </c>
      <c r="X10" s="3">
        <v>0.639435550470423</v>
      </c>
      <c r="Y10" s="3">
        <v>0.56090909090909102</v>
      </c>
      <c r="AA10" s="3"/>
      <c r="AC10">
        <v>-1</v>
      </c>
      <c r="AD10">
        <v>0.5833269302711046</v>
      </c>
      <c r="AE10">
        <v>0.55600000000000005</v>
      </c>
      <c r="AJ10" s="2"/>
      <c r="AK10" s="3"/>
      <c r="AL10" s="3"/>
      <c r="AN10" s="5"/>
      <c r="AO10" s="5"/>
      <c r="AP10" s="5"/>
      <c r="AS10" s="5"/>
      <c r="AT10" s="5"/>
      <c r="AV10" s="6"/>
      <c r="AX10" s="6"/>
      <c r="AY10" s="6"/>
      <c r="BB10" s="5"/>
      <c r="BD10" s="7"/>
    </row>
    <row r="11" spans="1:70" x14ac:dyDescent="0.25">
      <c r="A11" t="s">
        <v>162</v>
      </c>
      <c r="B11" t="s">
        <v>165</v>
      </c>
      <c r="C11" s="3">
        <v>1</v>
      </c>
      <c r="D11">
        <v>0.96993151480877504</v>
      </c>
      <c r="E11" s="3">
        <v>1</v>
      </c>
      <c r="F11" s="3">
        <v>0.88</v>
      </c>
      <c r="G11" s="3"/>
      <c r="I11" s="3"/>
      <c r="J11" s="3"/>
      <c r="K11" t="str">
        <f t="shared" si="0"/>
        <v>Consistency</v>
      </c>
      <c r="W11" s="4">
        <v>-1</v>
      </c>
      <c r="X11" s="3">
        <v>0.5833269302711046</v>
      </c>
      <c r="Y11" s="3">
        <v>0.55600000000000005</v>
      </c>
      <c r="AA11" s="3"/>
      <c r="AC11">
        <v>1</v>
      </c>
      <c r="AD11">
        <v>0.68619273396985514</v>
      </c>
      <c r="AE11">
        <v>0.56499999999999995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</row>
    <row r="12" spans="1:70" x14ac:dyDescent="0.25">
      <c r="A12" t="s">
        <v>163</v>
      </c>
      <c r="B12" t="s">
        <v>165</v>
      </c>
      <c r="C12" s="3">
        <v>1</v>
      </c>
      <c r="D12">
        <v>0.97583418956808898</v>
      </c>
      <c r="E12" s="3">
        <v>1</v>
      </c>
      <c r="F12" s="3">
        <v>0.88</v>
      </c>
      <c r="G12" s="3"/>
      <c r="I12" s="3"/>
      <c r="J12" s="3"/>
      <c r="K12" t="str">
        <f t="shared" si="0"/>
        <v>Consistency</v>
      </c>
      <c r="W12" s="4">
        <v>1</v>
      </c>
      <c r="X12" s="3">
        <v>0.68619273396985514</v>
      </c>
      <c r="Y12" s="3">
        <v>0.56499999999999995</v>
      </c>
      <c r="AA12" s="3"/>
      <c r="AC12" t="s">
        <v>168</v>
      </c>
      <c r="AD12">
        <v>0.72473576147923946</v>
      </c>
      <c r="AE12">
        <v>0.70545454545454545</v>
      </c>
      <c r="AF12">
        <f>AVERAGE(AD13,AE13)</f>
        <v>0</v>
      </c>
      <c r="AG12">
        <f>AVERAGE(AD14,AE14)</f>
        <v>0.78939508160393168</v>
      </c>
      <c r="AH12">
        <f>ABS(AF12-AG12)</f>
        <v>0.78939508160393168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</row>
    <row r="13" spans="1:70" x14ac:dyDescent="0.25">
      <c r="A13" t="s">
        <v>153</v>
      </c>
      <c r="B13" t="s">
        <v>166</v>
      </c>
      <c r="C13" s="3">
        <v>1</v>
      </c>
      <c r="D13">
        <v>0.67488410385555098</v>
      </c>
      <c r="E13" s="3">
        <v>-1</v>
      </c>
      <c r="F13" s="3">
        <v>0.5</v>
      </c>
      <c r="G13" s="3"/>
      <c r="I13" s="3"/>
      <c r="J13" s="3"/>
      <c r="K13" t="str">
        <f t="shared" si="0"/>
        <v>No</v>
      </c>
      <c r="W13" s="2" t="s">
        <v>168</v>
      </c>
      <c r="X13" s="3">
        <v>0.8533356177533179</v>
      </c>
      <c r="Y13" s="3">
        <v>0.72545454545454546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154</v>
      </c>
      <c r="B14" t="s">
        <v>166</v>
      </c>
      <c r="C14" s="3">
        <v>-1</v>
      </c>
      <c r="D14">
        <v>0.69362336983941497</v>
      </c>
      <c r="E14" s="3">
        <v>-1</v>
      </c>
      <c r="F14" s="3">
        <v>0.5</v>
      </c>
      <c r="G14" s="3"/>
      <c r="I14" s="3"/>
      <c r="J14" s="3"/>
      <c r="K14" t="str">
        <f t="shared" si="0"/>
        <v>Consistency</v>
      </c>
      <c r="W14" s="4">
        <v>1</v>
      </c>
      <c r="X14" s="3">
        <v>0.8533356177533179</v>
      </c>
      <c r="Y14" s="3">
        <v>0.72545454545454546</v>
      </c>
      <c r="AA14" s="3"/>
      <c r="AC14">
        <v>1</v>
      </c>
      <c r="AD14">
        <v>0.8533356177533179</v>
      </c>
      <c r="AE14">
        <v>0.72545454545454546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155</v>
      </c>
      <c r="B15" t="s">
        <v>166</v>
      </c>
      <c r="C15" s="3">
        <v>1</v>
      </c>
      <c r="D15">
        <v>0.51819250127951</v>
      </c>
      <c r="E15" s="3">
        <v>1</v>
      </c>
      <c r="F15" s="3">
        <v>0.51</v>
      </c>
      <c r="G15" s="3"/>
      <c r="I15" s="3"/>
      <c r="J15" s="3"/>
      <c r="K15" t="str">
        <f t="shared" si="0"/>
        <v>Consistency</v>
      </c>
      <c r="W15" s="2" t="s">
        <v>30</v>
      </c>
      <c r="X15" s="3">
        <v>0.76756657691433405</v>
      </c>
      <c r="Y15" s="3">
        <v>0.66909090909090907</v>
      </c>
      <c r="AA15" s="3"/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156</v>
      </c>
      <c r="B16" t="s">
        <v>166</v>
      </c>
      <c r="C16" s="3">
        <v>-1</v>
      </c>
      <c r="D16">
        <v>0.61396766831390404</v>
      </c>
      <c r="E16" s="3">
        <v>1</v>
      </c>
      <c r="F16" s="3">
        <v>0.54</v>
      </c>
      <c r="G16" s="3"/>
      <c r="I16" s="3"/>
      <c r="J16" s="3"/>
      <c r="K16" t="str">
        <f t="shared" si="0"/>
        <v>No</v>
      </c>
      <c r="AA16" s="3"/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157</v>
      </c>
      <c r="B17" t="s">
        <v>166</v>
      </c>
      <c r="C17" s="3">
        <v>-1</v>
      </c>
      <c r="D17">
        <v>0.55809591229782096</v>
      </c>
      <c r="E17" s="3">
        <v>-1</v>
      </c>
      <c r="F17" s="3">
        <v>0.54</v>
      </c>
      <c r="G17" s="3"/>
      <c r="I17" s="3"/>
      <c r="J17" s="3"/>
      <c r="K17" t="str">
        <f t="shared" si="0"/>
        <v>Consistency</v>
      </c>
      <c r="AA17" s="3"/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158</v>
      </c>
      <c r="B18" t="s">
        <v>166</v>
      </c>
      <c r="C18" s="3">
        <v>-1</v>
      </c>
      <c r="D18">
        <v>0.61162159444112496</v>
      </c>
      <c r="E18" s="3">
        <v>-1</v>
      </c>
      <c r="F18" s="3">
        <v>0.51</v>
      </c>
      <c r="G18" s="3"/>
      <c r="I18" s="3"/>
      <c r="J18" s="3"/>
      <c r="K18" t="str">
        <f t="shared" si="0"/>
        <v>Consistency</v>
      </c>
      <c r="AA18" s="3"/>
    </row>
    <row r="19" spans="1:56" x14ac:dyDescent="0.25">
      <c r="A19" t="s">
        <v>159</v>
      </c>
      <c r="B19" t="s">
        <v>166</v>
      </c>
      <c r="C19" s="3">
        <v>-1</v>
      </c>
      <c r="D19">
        <v>0.51622425425545704</v>
      </c>
      <c r="E19" s="3">
        <v>1</v>
      </c>
      <c r="F19" s="3">
        <v>0.61</v>
      </c>
      <c r="G19" s="3"/>
      <c r="I19" s="3"/>
      <c r="J19" s="3"/>
      <c r="K19" t="str">
        <f t="shared" si="0"/>
        <v>No</v>
      </c>
      <c r="AA19" s="3"/>
    </row>
    <row r="20" spans="1:56" x14ac:dyDescent="0.25">
      <c r="A20" t="s">
        <v>160</v>
      </c>
      <c r="B20" t="s">
        <v>166</v>
      </c>
      <c r="C20" s="3">
        <v>1</v>
      </c>
      <c r="D20">
        <v>0.53834888596613995</v>
      </c>
      <c r="E20" s="3">
        <v>-1</v>
      </c>
      <c r="F20" s="3">
        <v>0.59</v>
      </c>
      <c r="G20" s="3"/>
      <c r="I20" s="3"/>
      <c r="J20" s="3"/>
      <c r="K20" t="str">
        <f t="shared" si="0"/>
        <v>No</v>
      </c>
      <c r="AA20" s="3"/>
    </row>
    <row r="21" spans="1:56" x14ac:dyDescent="0.25">
      <c r="A21" t="s">
        <v>161</v>
      </c>
      <c r="B21" t="s">
        <v>166</v>
      </c>
      <c r="C21" s="3">
        <v>-1</v>
      </c>
      <c r="D21">
        <v>0.76984098978181403</v>
      </c>
      <c r="E21" s="3">
        <v>-1</v>
      </c>
      <c r="F21" s="3">
        <v>0.67</v>
      </c>
      <c r="G21" s="3"/>
      <c r="I21" s="3"/>
      <c r="J21" s="3"/>
      <c r="K21" t="str">
        <f t="shared" si="0"/>
        <v>Consistency</v>
      </c>
      <c r="AA21" s="3"/>
    </row>
    <row r="22" spans="1:56" x14ac:dyDescent="0.25">
      <c r="A22" t="s">
        <v>162</v>
      </c>
      <c r="B22" t="s">
        <v>166</v>
      </c>
      <c r="C22" s="3">
        <v>1</v>
      </c>
      <c r="D22">
        <v>0.68751526741485303</v>
      </c>
      <c r="E22" s="3">
        <v>1</v>
      </c>
      <c r="F22" s="3">
        <v>0.56000000000000005</v>
      </c>
      <c r="G22" s="3"/>
      <c r="I22" s="3"/>
      <c r="J22" s="3"/>
      <c r="K22" t="str">
        <f t="shared" si="0"/>
        <v>Consistency</v>
      </c>
      <c r="AA22" s="3"/>
    </row>
    <row r="23" spans="1:56" x14ac:dyDescent="0.25">
      <c r="A23" t="s">
        <v>163</v>
      </c>
      <c r="B23" t="s">
        <v>166</v>
      </c>
      <c r="C23" s="3">
        <v>-1</v>
      </c>
      <c r="D23">
        <v>0.57158317697671002</v>
      </c>
      <c r="E23" s="3">
        <v>1</v>
      </c>
      <c r="F23" s="3">
        <v>0.54</v>
      </c>
      <c r="G23" s="3"/>
      <c r="I23" s="3"/>
      <c r="J23" s="3"/>
      <c r="K23" t="str">
        <f t="shared" si="0"/>
        <v>No</v>
      </c>
      <c r="AA23" s="3"/>
    </row>
    <row r="24" spans="1:56" x14ac:dyDescent="0.25">
      <c r="A24" t="s">
        <v>153</v>
      </c>
      <c r="B24" t="s">
        <v>167</v>
      </c>
      <c r="C24" s="3">
        <v>1</v>
      </c>
      <c r="D24">
        <v>0.69839566735859804</v>
      </c>
      <c r="E24" s="3">
        <v>-1</v>
      </c>
      <c r="F24" s="3">
        <v>0.5</v>
      </c>
      <c r="G24" s="3"/>
      <c r="I24" s="3"/>
      <c r="J24" s="3"/>
      <c r="K24" t="str">
        <f t="shared" si="0"/>
        <v>No</v>
      </c>
      <c r="AA24" s="3"/>
    </row>
    <row r="25" spans="1:56" x14ac:dyDescent="0.25">
      <c r="A25" t="s">
        <v>154</v>
      </c>
      <c r="B25" t="s">
        <v>167</v>
      </c>
      <c r="C25" s="3">
        <v>1</v>
      </c>
      <c r="D25">
        <v>0.62101755745263398</v>
      </c>
      <c r="E25" s="3">
        <v>-1</v>
      </c>
      <c r="F25" s="3">
        <v>0.53</v>
      </c>
      <c r="G25" s="3"/>
      <c r="I25" s="3"/>
      <c r="J25" s="3"/>
      <c r="K25" t="str">
        <f t="shared" si="0"/>
        <v>No</v>
      </c>
      <c r="AA25" s="3"/>
    </row>
    <row r="26" spans="1:56" x14ac:dyDescent="0.25">
      <c r="A26" t="s">
        <v>155</v>
      </c>
      <c r="B26" t="s">
        <v>167</v>
      </c>
      <c r="C26" s="3">
        <v>-1</v>
      </c>
      <c r="D26">
        <v>0.68258764746341105</v>
      </c>
      <c r="E26" s="3">
        <v>-1</v>
      </c>
      <c r="F26" s="3">
        <v>0.52</v>
      </c>
      <c r="G26" s="3"/>
      <c r="I26" s="3"/>
      <c r="J26" s="3"/>
      <c r="K26" t="str">
        <f t="shared" si="0"/>
        <v>Consistency</v>
      </c>
      <c r="AA26" s="3"/>
    </row>
    <row r="27" spans="1:56" x14ac:dyDescent="0.25">
      <c r="A27" t="s">
        <v>156</v>
      </c>
      <c r="B27" t="s">
        <v>167</v>
      </c>
      <c r="C27" s="3">
        <v>-1</v>
      </c>
      <c r="D27">
        <v>0.51404817793132995</v>
      </c>
      <c r="E27" s="3">
        <v>1</v>
      </c>
      <c r="F27" s="3">
        <v>0.6</v>
      </c>
      <c r="G27" s="3"/>
      <c r="I27" s="3"/>
      <c r="J27" s="3"/>
      <c r="K27" t="str">
        <f t="shared" si="0"/>
        <v>No</v>
      </c>
      <c r="AA27" s="3"/>
    </row>
    <row r="28" spans="1:56" x14ac:dyDescent="0.25">
      <c r="A28" t="s">
        <v>157</v>
      </c>
      <c r="B28" t="s">
        <v>167</v>
      </c>
      <c r="C28" s="3">
        <v>1</v>
      </c>
      <c r="D28">
        <v>0.65631978998790996</v>
      </c>
      <c r="E28" s="3">
        <v>-1</v>
      </c>
      <c r="F28" s="3">
        <v>0.5</v>
      </c>
      <c r="G28" s="3"/>
      <c r="I28" s="3"/>
      <c r="J28" s="3"/>
      <c r="K28" t="str">
        <f t="shared" si="0"/>
        <v>No</v>
      </c>
      <c r="AA28" s="3"/>
    </row>
    <row r="29" spans="1:56" x14ac:dyDescent="0.25">
      <c r="A29" t="s">
        <v>158</v>
      </c>
      <c r="B29" t="s">
        <v>167</v>
      </c>
      <c r="C29" s="3">
        <v>1</v>
      </c>
      <c r="D29">
        <v>0.68857025653999704</v>
      </c>
      <c r="E29" s="3">
        <v>1</v>
      </c>
      <c r="F29" s="3">
        <v>0.62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159</v>
      </c>
      <c r="B30" t="s">
        <v>167</v>
      </c>
      <c r="C30" s="3">
        <v>-1</v>
      </c>
      <c r="D30">
        <v>0.55259023977369504</v>
      </c>
      <c r="E30" s="3">
        <v>-1</v>
      </c>
      <c r="F30" s="3">
        <v>0.5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160</v>
      </c>
      <c r="B31" t="s">
        <v>167</v>
      </c>
      <c r="C31" s="3">
        <v>-1</v>
      </c>
      <c r="D31">
        <v>0.54762356885869601</v>
      </c>
      <c r="E31" s="3">
        <v>1</v>
      </c>
      <c r="F31" s="3">
        <v>0.63</v>
      </c>
      <c r="G31" s="3"/>
      <c r="I31" s="3"/>
      <c r="J31" s="3"/>
      <c r="K31" t="str">
        <f t="shared" si="0"/>
        <v>No</v>
      </c>
      <c r="AA31" s="3"/>
    </row>
    <row r="32" spans="1:56" x14ac:dyDescent="0.25">
      <c r="A32" t="s">
        <v>161</v>
      </c>
      <c r="B32" t="s">
        <v>167</v>
      </c>
      <c r="C32" s="3">
        <v>1</v>
      </c>
      <c r="D32">
        <v>0.79964666306403898</v>
      </c>
      <c r="E32" s="3">
        <v>1</v>
      </c>
      <c r="F32" s="3">
        <v>0.56999999999999995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162</v>
      </c>
      <c r="B33" t="s">
        <v>167</v>
      </c>
      <c r="C33" s="3">
        <v>-1</v>
      </c>
      <c r="D33">
        <v>0.61978501732839097</v>
      </c>
      <c r="E33" s="3">
        <v>-1</v>
      </c>
      <c r="F33" s="3">
        <v>0.53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163</v>
      </c>
      <c r="B34" t="s">
        <v>167</v>
      </c>
      <c r="C34" s="3">
        <v>1</v>
      </c>
      <c r="D34">
        <v>0.65320646941595295</v>
      </c>
      <c r="E34" s="3">
        <v>1</v>
      </c>
      <c r="F34" s="3">
        <v>0.67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153</v>
      </c>
      <c r="B35" t="s">
        <v>168</v>
      </c>
      <c r="C35">
        <v>1</v>
      </c>
      <c r="D35">
        <v>0.90720201277478096</v>
      </c>
      <c r="E35">
        <v>1</v>
      </c>
      <c r="F35">
        <v>0.56000000000000005</v>
      </c>
      <c r="K35" t="str">
        <f t="shared" si="0"/>
        <v>Consistency</v>
      </c>
      <c r="AA35" s="3"/>
    </row>
    <row r="36" spans="1:27" x14ac:dyDescent="0.25">
      <c r="A36" t="s">
        <v>154</v>
      </c>
      <c r="B36" t="s">
        <v>168</v>
      </c>
      <c r="C36">
        <v>1</v>
      </c>
      <c r="D36">
        <v>0.81531526883779204</v>
      </c>
      <c r="E36">
        <v>1</v>
      </c>
      <c r="F36">
        <v>0.59</v>
      </c>
      <c r="K36" t="str">
        <f t="shared" si="0"/>
        <v>Consistency</v>
      </c>
    </row>
    <row r="37" spans="1:27" x14ac:dyDescent="0.25">
      <c r="A37" t="s">
        <v>155</v>
      </c>
      <c r="B37" t="s">
        <v>168</v>
      </c>
      <c r="C37">
        <v>1</v>
      </c>
      <c r="D37">
        <v>0.84186909162661006</v>
      </c>
      <c r="E37">
        <v>1</v>
      </c>
      <c r="F37">
        <v>0.65</v>
      </c>
      <c r="K37" t="str">
        <f t="shared" si="0"/>
        <v>Consistency</v>
      </c>
    </row>
    <row r="38" spans="1:27" x14ac:dyDescent="0.25">
      <c r="A38" t="s">
        <v>156</v>
      </c>
      <c r="B38" t="s">
        <v>168</v>
      </c>
      <c r="C38">
        <v>1</v>
      </c>
      <c r="D38">
        <v>0.93758139179491795</v>
      </c>
      <c r="E38">
        <v>1</v>
      </c>
      <c r="F38">
        <v>0.84</v>
      </c>
      <c r="K38" t="str">
        <f t="shared" si="0"/>
        <v>Consistency</v>
      </c>
    </row>
    <row r="39" spans="1:27" x14ac:dyDescent="0.25">
      <c r="A39" t="s">
        <v>157</v>
      </c>
      <c r="B39" t="s">
        <v>168</v>
      </c>
      <c r="C39">
        <v>1</v>
      </c>
      <c r="D39">
        <v>0.94364529936964503</v>
      </c>
      <c r="E39">
        <v>1</v>
      </c>
      <c r="F39">
        <v>0.84</v>
      </c>
      <c r="K39" t="str">
        <f t="shared" si="0"/>
        <v>Consistency</v>
      </c>
    </row>
    <row r="40" spans="1:27" x14ac:dyDescent="0.25">
      <c r="A40" t="s">
        <v>158</v>
      </c>
      <c r="B40" t="s">
        <v>168</v>
      </c>
      <c r="C40">
        <v>1</v>
      </c>
      <c r="D40">
        <v>0.90738560004387003</v>
      </c>
      <c r="E40">
        <v>1</v>
      </c>
      <c r="F40">
        <v>0.74</v>
      </c>
      <c r="K40" t="str">
        <f t="shared" si="0"/>
        <v>Consistency</v>
      </c>
    </row>
    <row r="41" spans="1:27" x14ac:dyDescent="0.25">
      <c r="A41" t="s">
        <v>159</v>
      </c>
      <c r="B41" t="s">
        <v>168</v>
      </c>
      <c r="C41">
        <v>1</v>
      </c>
      <c r="D41">
        <v>0.82881625310729101</v>
      </c>
      <c r="E41">
        <v>1</v>
      </c>
      <c r="F41">
        <v>0.7</v>
      </c>
      <c r="K41" t="str">
        <f t="shared" si="0"/>
        <v>Consistency</v>
      </c>
    </row>
    <row r="42" spans="1:27" x14ac:dyDescent="0.25">
      <c r="A42" t="s">
        <v>160</v>
      </c>
      <c r="B42" t="s">
        <v>168</v>
      </c>
      <c r="C42">
        <v>1</v>
      </c>
      <c r="D42">
        <v>0.86251628334001595</v>
      </c>
      <c r="E42">
        <v>1</v>
      </c>
      <c r="F42">
        <v>0.81</v>
      </c>
      <c r="K42" t="str">
        <f t="shared" si="0"/>
        <v>Consistency</v>
      </c>
    </row>
    <row r="43" spans="1:27" x14ac:dyDescent="0.25">
      <c r="A43" t="s">
        <v>161</v>
      </c>
      <c r="B43" t="s">
        <v>168</v>
      </c>
      <c r="C43">
        <v>1</v>
      </c>
      <c r="D43">
        <v>0.81119339060579698</v>
      </c>
      <c r="E43">
        <v>1</v>
      </c>
      <c r="F43">
        <v>0.68</v>
      </c>
      <c r="K43" t="str">
        <f t="shared" si="0"/>
        <v>Consistency</v>
      </c>
    </row>
    <row r="44" spans="1:27" x14ac:dyDescent="0.25">
      <c r="A44" t="s">
        <v>162</v>
      </c>
      <c r="B44" t="s">
        <v>168</v>
      </c>
      <c r="C44">
        <v>1</v>
      </c>
      <c r="D44">
        <v>0.67600139916953195</v>
      </c>
      <c r="E44">
        <v>1</v>
      </c>
      <c r="F44">
        <v>0.82</v>
      </c>
      <c r="K44" t="str">
        <f t="shared" si="0"/>
        <v>Consistency</v>
      </c>
    </row>
    <row r="45" spans="1:27" x14ac:dyDescent="0.25">
      <c r="A45" t="s">
        <v>163</v>
      </c>
      <c r="B45" t="s">
        <v>168</v>
      </c>
      <c r="C45">
        <v>1</v>
      </c>
      <c r="D45">
        <v>0.85516580461624503</v>
      </c>
      <c r="E45">
        <v>1</v>
      </c>
      <c r="F45">
        <v>0.75</v>
      </c>
      <c r="K45" t="str">
        <f t="shared" si="0"/>
        <v>Consistency</v>
      </c>
    </row>
    <row r="46" spans="1:27" x14ac:dyDescent="0.25">
      <c r="C46" s="3"/>
      <c r="E46" s="3"/>
      <c r="F46" s="3"/>
      <c r="G46" s="3"/>
      <c r="I46" s="3"/>
      <c r="J46" s="3"/>
      <c r="K46" t="str">
        <f t="shared" si="0"/>
        <v>Consistency</v>
      </c>
    </row>
    <row r="47" spans="1:27" x14ac:dyDescent="0.25">
      <c r="C47" s="3"/>
      <c r="E47" s="3"/>
      <c r="F47" s="3"/>
      <c r="G47" s="3"/>
      <c r="I47" s="3"/>
      <c r="J47" s="3"/>
      <c r="K47" t="str">
        <f t="shared" si="0"/>
        <v>Consistency</v>
      </c>
    </row>
    <row r="48" spans="1:27" x14ac:dyDescent="0.25">
      <c r="C48" s="3"/>
      <c r="E48" s="3"/>
      <c r="F48" s="3"/>
      <c r="G48" s="3"/>
      <c r="I48" s="3"/>
      <c r="J48" s="3"/>
      <c r="K48" t="str">
        <f t="shared" si="0"/>
        <v>Consistency</v>
      </c>
    </row>
    <row r="49" spans="3:11" x14ac:dyDescent="0.25">
      <c r="C49" s="3"/>
      <c r="E49" s="3"/>
      <c r="F49" s="3"/>
      <c r="G49" s="3"/>
      <c r="I49" s="3"/>
      <c r="J49" s="3"/>
      <c r="K49" t="str">
        <f t="shared" si="0"/>
        <v>Consistency</v>
      </c>
    </row>
    <row r="50" spans="3:11" x14ac:dyDescent="0.25">
      <c r="C50" s="3"/>
      <c r="E50" s="3"/>
      <c r="F50" s="3"/>
      <c r="G50" s="3"/>
      <c r="I50" s="3"/>
      <c r="J50" s="3"/>
      <c r="K50" t="str">
        <f t="shared" si="0"/>
        <v>Consistency</v>
      </c>
    </row>
    <row r="51" spans="3:11" x14ac:dyDescent="0.25">
      <c r="C51" s="3"/>
      <c r="E51" s="3"/>
      <c r="F51" s="3"/>
      <c r="G51" s="3"/>
      <c r="I51" s="3"/>
      <c r="J51" s="3"/>
      <c r="K51" t="str">
        <f t="shared" si="0"/>
        <v>Consistency</v>
      </c>
    </row>
    <row r="52" spans="3:11" x14ac:dyDescent="0.25">
      <c r="C52" s="3"/>
      <c r="E52" s="3"/>
      <c r="F52" s="3"/>
      <c r="G52" s="3"/>
      <c r="I52" s="3"/>
      <c r="J52" s="3"/>
      <c r="K52" t="str">
        <f t="shared" si="0"/>
        <v>Consistency</v>
      </c>
    </row>
    <row r="53" spans="3:11" x14ac:dyDescent="0.25">
      <c r="C53" s="3"/>
      <c r="E53" s="3"/>
      <c r="F53" s="3"/>
      <c r="G53" s="3"/>
      <c r="I53" s="3"/>
      <c r="J53" s="3"/>
      <c r="K53" t="str">
        <f t="shared" si="0"/>
        <v>Consistency</v>
      </c>
    </row>
    <row r="54" spans="3:11" x14ac:dyDescent="0.25">
      <c r="C54" s="3"/>
      <c r="E54" s="3"/>
      <c r="F54" s="3"/>
      <c r="G54" s="3"/>
      <c r="I54" s="3"/>
      <c r="J54" s="3"/>
      <c r="K54" t="str">
        <f t="shared" si="0"/>
        <v>Consistency</v>
      </c>
    </row>
    <row r="55" spans="3:11" x14ac:dyDescent="0.25">
      <c r="C55" s="3"/>
      <c r="E55" s="3"/>
      <c r="F55" s="3"/>
      <c r="G55" s="3"/>
      <c r="I55" s="3"/>
      <c r="J55" s="3"/>
      <c r="K55" t="str">
        <f t="shared" si="0"/>
        <v>Consistency</v>
      </c>
    </row>
    <row r="56" spans="3:11" x14ac:dyDescent="0.25">
      <c r="C56" s="3"/>
      <c r="E56" s="3"/>
      <c r="F56" s="3"/>
      <c r="G56" s="3"/>
      <c r="I56" s="3"/>
      <c r="J56" s="3"/>
      <c r="K56" t="str">
        <f t="shared" si="0"/>
        <v>Consistency</v>
      </c>
    </row>
    <row r="57" spans="3:11" x14ac:dyDescent="0.25">
      <c r="K57" t="str">
        <f t="shared" si="0"/>
        <v>Consistency</v>
      </c>
    </row>
    <row r="58" spans="3:11" x14ac:dyDescent="0.25">
      <c r="K58" t="str">
        <f t="shared" si="0"/>
        <v>Consistency</v>
      </c>
    </row>
    <row r="59" spans="3:11" x14ac:dyDescent="0.25">
      <c r="K59" t="str">
        <f t="shared" si="0"/>
        <v>Consistency</v>
      </c>
    </row>
    <row r="60" spans="3:11" x14ac:dyDescent="0.25">
      <c r="K60" t="str">
        <f t="shared" si="0"/>
        <v>Consistency</v>
      </c>
    </row>
    <row r="61" spans="3:11" x14ac:dyDescent="0.25">
      <c r="K61" t="str">
        <f t="shared" si="0"/>
        <v>Consistency</v>
      </c>
    </row>
    <row r="62" spans="3:11" x14ac:dyDescent="0.25">
      <c r="K62" t="str">
        <f t="shared" si="0"/>
        <v>Consistency</v>
      </c>
    </row>
    <row r="63" spans="3:11" x14ac:dyDescent="0.25">
      <c r="K63" t="str">
        <f t="shared" si="0"/>
        <v>Consistency</v>
      </c>
    </row>
    <row r="64" spans="3:11" x14ac:dyDescent="0.25">
      <c r="K64" t="str">
        <f t="shared" si="0"/>
        <v>Consistency</v>
      </c>
    </row>
    <row r="65" spans="3:11" x14ac:dyDescent="0.25">
      <c r="K65" t="str">
        <f t="shared" si="0"/>
        <v>Consistency</v>
      </c>
    </row>
    <row r="66" spans="3:11" x14ac:dyDescent="0.25">
      <c r="K66" t="str">
        <f t="shared" si="0"/>
        <v>Consistency</v>
      </c>
    </row>
    <row r="67" spans="3:11" x14ac:dyDescent="0.25">
      <c r="K67" t="str">
        <f t="shared" ref="K67:K130" si="21">IF(E67=C67, "Consistency", "No")</f>
        <v>Consistency</v>
      </c>
    </row>
    <row r="68" spans="3:11" x14ac:dyDescent="0.25">
      <c r="C68" s="3"/>
      <c r="E68" s="3"/>
      <c r="F68" s="3"/>
      <c r="G68" s="3"/>
      <c r="I68" s="3"/>
      <c r="J68" s="3"/>
      <c r="K68" t="str">
        <f t="shared" si="21"/>
        <v>Consistency</v>
      </c>
    </row>
    <row r="69" spans="3:11" x14ac:dyDescent="0.25">
      <c r="C69" s="3"/>
      <c r="E69" s="3"/>
      <c r="F69" s="3"/>
      <c r="G69" s="3"/>
      <c r="I69" s="3"/>
      <c r="J69" s="3"/>
      <c r="K69" t="str">
        <f t="shared" si="21"/>
        <v>Consistency</v>
      </c>
    </row>
    <row r="70" spans="3:11" x14ac:dyDescent="0.25">
      <c r="C70" s="3"/>
      <c r="E70" s="3"/>
      <c r="F70" s="3"/>
      <c r="G70" s="3"/>
      <c r="I70" s="3"/>
      <c r="J70" s="3"/>
      <c r="K70" t="str">
        <f t="shared" si="21"/>
        <v>Consistency</v>
      </c>
    </row>
    <row r="71" spans="3:11" x14ac:dyDescent="0.25">
      <c r="C71" s="3"/>
      <c r="D71" s="3"/>
      <c r="E71" s="3"/>
      <c r="F71" s="3"/>
      <c r="G71" s="3"/>
      <c r="I71" s="3"/>
      <c r="J71" s="3"/>
      <c r="K71" t="str">
        <f t="shared" si="21"/>
        <v>Consistency</v>
      </c>
    </row>
    <row r="72" spans="3:11" x14ac:dyDescent="0.25">
      <c r="C72" s="3"/>
      <c r="E72" s="3"/>
      <c r="F72" s="3"/>
      <c r="G72" s="3"/>
      <c r="H72" s="3"/>
      <c r="I72" s="3"/>
      <c r="J72" s="3"/>
      <c r="K72" t="str">
        <f t="shared" si="21"/>
        <v>Consistency</v>
      </c>
    </row>
    <row r="73" spans="3:11" x14ac:dyDescent="0.25">
      <c r="C73" s="3"/>
      <c r="E73" s="3"/>
      <c r="F73" s="3"/>
      <c r="G73" s="3"/>
      <c r="I73" s="3"/>
      <c r="J73" s="3"/>
      <c r="K73" t="str">
        <f t="shared" si="21"/>
        <v>Consistency</v>
      </c>
    </row>
    <row r="74" spans="3:11" x14ac:dyDescent="0.25">
      <c r="C74" s="3"/>
      <c r="E74" s="3"/>
      <c r="F74" s="3"/>
      <c r="G74" s="3"/>
      <c r="I74" s="3"/>
      <c r="J74" s="3"/>
      <c r="K74" t="str">
        <f t="shared" si="21"/>
        <v>Consistency</v>
      </c>
    </row>
    <row r="75" spans="3:11" x14ac:dyDescent="0.25">
      <c r="C75" s="3"/>
      <c r="E75" s="3"/>
      <c r="F75" s="3"/>
      <c r="G75" s="3"/>
      <c r="I75" s="3"/>
      <c r="J75" s="3"/>
      <c r="K75" t="str">
        <f t="shared" si="21"/>
        <v>Consistency</v>
      </c>
    </row>
    <row r="76" spans="3:11" x14ac:dyDescent="0.25">
      <c r="C76" s="3"/>
      <c r="E76" s="3"/>
      <c r="F76" s="3"/>
      <c r="G76" s="3"/>
      <c r="I76" s="3"/>
      <c r="J76" s="3"/>
      <c r="K76" t="str">
        <f t="shared" si="21"/>
        <v>Consistency</v>
      </c>
    </row>
    <row r="77" spans="3:11" x14ac:dyDescent="0.25">
      <c r="C77" s="3"/>
      <c r="D77" s="3"/>
      <c r="E77" s="3"/>
      <c r="F77" s="3"/>
      <c r="G77" s="3"/>
      <c r="I77" s="3"/>
      <c r="J77" s="3"/>
      <c r="K77" t="str">
        <f t="shared" si="21"/>
        <v>Consistency</v>
      </c>
    </row>
    <row r="78" spans="3:11" x14ac:dyDescent="0.25">
      <c r="C78" s="3"/>
      <c r="E78" s="3"/>
      <c r="F78" s="3"/>
      <c r="G78" s="3"/>
      <c r="I78" s="3"/>
      <c r="J78" s="3"/>
      <c r="K78" t="str">
        <f t="shared" si="21"/>
        <v>Consistency</v>
      </c>
    </row>
    <row r="79" spans="3:11" x14ac:dyDescent="0.25">
      <c r="C79" s="3"/>
      <c r="E79" s="3"/>
      <c r="F79" s="3"/>
      <c r="G79" s="3"/>
      <c r="I79" s="3"/>
      <c r="J79" s="3"/>
      <c r="K79" t="str">
        <f t="shared" si="21"/>
        <v>Consistency</v>
      </c>
    </row>
    <row r="80" spans="3:11" x14ac:dyDescent="0.25">
      <c r="C80" s="3"/>
      <c r="E80" s="3"/>
      <c r="F80" s="3"/>
      <c r="G80" s="3"/>
      <c r="I80" s="3"/>
      <c r="J80" s="3"/>
      <c r="K80" t="str">
        <f t="shared" si="21"/>
        <v>Consistency</v>
      </c>
    </row>
    <row r="81" spans="3:11" x14ac:dyDescent="0.25">
      <c r="C81" s="3"/>
      <c r="E81" s="3"/>
      <c r="F81" s="3"/>
      <c r="G81" s="3"/>
      <c r="I81" s="3"/>
      <c r="J81" s="3"/>
      <c r="K81" t="str">
        <f t="shared" si="21"/>
        <v>Consistency</v>
      </c>
    </row>
    <row r="82" spans="3:11" x14ac:dyDescent="0.25">
      <c r="C82" s="3"/>
      <c r="E82" s="3"/>
      <c r="F82" s="3"/>
      <c r="G82" s="3"/>
      <c r="I82" s="3"/>
      <c r="J82" s="3"/>
      <c r="K82" t="str">
        <f t="shared" si="21"/>
        <v>Consistency</v>
      </c>
    </row>
    <row r="83" spans="3:11" x14ac:dyDescent="0.25">
      <c r="C83" s="3"/>
      <c r="D83" s="3"/>
      <c r="E83" s="3"/>
      <c r="F83" s="3"/>
      <c r="G83" s="3"/>
      <c r="I83" s="3"/>
      <c r="J83" s="3"/>
      <c r="K83" t="str">
        <f t="shared" si="21"/>
        <v>Consistency</v>
      </c>
    </row>
    <row r="84" spans="3:11" x14ac:dyDescent="0.25">
      <c r="C84" s="3"/>
      <c r="E84" s="3"/>
      <c r="F84" s="3"/>
      <c r="G84" s="3"/>
      <c r="I84" s="3"/>
      <c r="J84" s="3"/>
      <c r="K84" t="str">
        <f t="shared" si="21"/>
        <v>Consistency</v>
      </c>
    </row>
    <row r="85" spans="3:11" x14ac:dyDescent="0.25">
      <c r="C85" s="3"/>
      <c r="E85" s="3"/>
      <c r="F85" s="3"/>
      <c r="G85" s="3"/>
      <c r="I85" s="3"/>
      <c r="J85" s="3"/>
      <c r="K85" t="str">
        <f t="shared" si="21"/>
        <v>Consistency</v>
      </c>
    </row>
    <row r="86" spans="3:11" x14ac:dyDescent="0.25">
      <c r="C86" s="3"/>
      <c r="E86" s="3"/>
      <c r="F86" s="3"/>
      <c r="G86" s="3"/>
      <c r="I86" s="3"/>
      <c r="J86" s="3"/>
      <c r="K86" t="str">
        <f t="shared" si="21"/>
        <v>Consistency</v>
      </c>
    </row>
    <row r="87" spans="3:11" x14ac:dyDescent="0.25">
      <c r="C87" s="3"/>
      <c r="E87" s="3"/>
      <c r="F87" s="3"/>
      <c r="G87" s="3"/>
      <c r="I87" s="3"/>
      <c r="J87" s="3"/>
      <c r="K87" t="str">
        <f t="shared" si="21"/>
        <v>Consistency</v>
      </c>
    </row>
    <row r="88" spans="3:11" x14ac:dyDescent="0.25">
      <c r="C88" s="3"/>
      <c r="E88" s="3"/>
      <c r="F88" s="3"/>
      <c r="G88" s="3"/>
      <c r="I88" s="3"/>
      <c r="J88" s="3"/>
      <c r="K88" t="str">
        <f t="shared" si="21"/>
        <v>Consistency</v>
      </c>
    </row>
    <row r="89" spans="3:11" x14ac:dyDescent="0.25">
      <c r="C89" s="3"/>
      <c r="E89" s="3"/>
      <c r="F89" s="3"/>
      <c r="G89" s="3"/>
      <c r="I89" s="3"/>
      <c r="J89" s="3"/>
      <c r="K89" t="str">
        <f t="shared" si="21"/>
        <v>Consistency</v>
      </c>
    </row>
    <row r="90" spans="3:11" x14ac:dyDescent="0.25">
      <c r="K90" t="str">
        <f t="shared" si="21"/>
        <v>Consistency</v>
      </c>
    </row>
    <row r="91" spans="3:11" x14ac:dyDescent="0.25">
      <c r="K91" t="str">
        <f t="shared" si="21"/>
        <v>Consistency</v>
      </c>
    </row>
    <row r="92" spans="3:11" x14ac:dyDescent="0.25">
      <c r="K92" t="str">
        <f t="shared" si="21"/>
        <v>Consistency</v>
      </c>
    </row>
    <row r="93" spans="3:11" x14ac:dyDescent="0.25">
      <c r="K93" t="str">
        <f t="shared" si="21"/>
        <v>Consistency</v>
      </c>
    </row>
    <row r="94" spans="3:11" x14ac:dyDescent="0.25">
      <c r="K94" t="str">
        <f t="shared" si="21"/>
        <v>Consistency</v>
      </c>
    </row>
    <row r="95" spans="3:11" x14ac:dyDescent="0.25">
      <c r="K95" t="str">
        <f t="shared" si="21"/>
        <v>Consistency</v>
      </c>
    </row>
    <row r="96" spans="3:11" x14ac:dyDescent="0.25">
      <c r="K96" t="str">
        <f t="shared" si="21"/>
        <v>Consistency</v>
      </c>
    </row>
    <row r="97" spans="3:11" x14ac:dyDescent="0.25">
      <c r="K97" t="str">
        <f t="shared" si="21"/>
        <v>Consistency</v>
      </c>
    </row>
    <row r="98" spans="3:11" x14ac:dyDescent="0.25">
      <c r="K98" t="str">
        <f t="shared" si="21"/>
        <v>Consistency</v>
      </c>
    </row>
    <row r="99" spans="3:11" x14ac:dyDescent="0.25">
      <c r="K99" t="str">
        <f t="shared" si="21"/>
        <v>Consistency</v>
      </c>
    </row>
    <row r="100" spans="3:11" x14ac:dyDescent="0.25">
      <c r="K100" t="str">
        <f t="shared" si="2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18"/>
  <sheetViews>
    <sheetView topLeftCell="D1" zoomScaleNormal="100" workbookViewId="0">
      <selection activeCell="O17" sqref="O17:O18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174</v>
      </c>
      <c r="BG1" s="1" t="s">
        <v>84</v>
      </c>
      <c r="BH1" t="s">
        <v>174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164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165</v>
      </c>
      <c r="D3" s="10">
        <v>11</v>
      </c>
      <c r="E3" s="10">
        <v>11</v>
      </c>
      <c r="F3" s="10">
        <v>22</v>
      </c>
      <c r="G3" s="11">
        <v>1</v>
      </c>
      <c r="H3" s="11">
        <v>0.71679840559232999</v>
      </c>
      <c r="I3" s="11">
        <v>0.71679840559232999</v>
      </c>
      <c r="J3" s="10">
        <v>11</v>
      </c>
      <c r="K3" s="10">
        <v>0</v>
      </c>
      <c r="L3" s="11">
        <v>1</v>
      </c>
      <c r="M3" s="11">
        <v>0.90559946853077677</v>
      </c>
      <c r="N3" s="10" t="s">
        <v>172</v>
      </c>
      <c r="O3" s="12">
        <v>19.923188307677091</v>
      </c>
      <c r="P3" s="10">
        <v>-17</v>
      </c>
      <c r="Q3" s="12">
        <v>2.9231883076770906</v>
      </c>
      <c r="R3" s="12">
        <v>2.9231883076770906</v>
      </c>
      <c r="S3" s="10" t="s">
        <v>172</v>
      </c>
      <c r="T3" s="10" t="s">
        <v>172</v>
      </c>
      <c r="U3" s="11">
        <v>0.75055267401349357</v>
      </c>
      <c r="V3" s="10" t="s">
        <v>100</v>
      </c>
      <c r="W3" s="11">
        <v>0.82807607127213512</v>
      </c>
      <c r="X3" s="10">
        <v>266.5833452751578</v>
      </c>
      <c r="Y3" s="10">
        <v>266.5833452751578</v>
      </c>
      <c r="Z3" s="10" t="s">
        <v>152</v>
      </c>
      <c r="AA3" s="10" t="s">
        <v>152</v>
      </c>
      <c r="AB3" s="10" t="s">
        <v>152</v>
      </c>
      <c r="AC3" s="10" t="s">
        <v>100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t="s">
        <v>172</v>
      </c>
      <c r="AT3">
        <v>2</v>
      </c>
      <c r="AU3" s="8">
        <v>0.89646357769042906</v>
      </c>
      <c r="AV3" s="5">
        <v>0.52991431807691403</v>
      </c>
      <c r="AW3" s="9">
        <v>14.32927432731414</v>
      </c>
      <c r="AX3" s="6">
        <v>17.801061965214945</v>
      </c>
      <c r="AY3" s="6">
        <v>21.272849603115752</v>
      </c>
      <c r="AZ3" s="6">
        <v>-17</v>
      </c>
      <c r="BA3" s="6">
        <v>0.88150925259721546</v>
      </c>
      <c r="BB3" s="5">
        <v>3.4717876379008059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152</v>
      </c>
      <c r="BS3">
        <v>1</v>
      </c>
      <c r="BT3" s="5">
        <v>0.1589855084562255</v>
      </c>
      <c r="BU3" s="6">
        <v>14.32927432731414</v>
      </c>
      <c r="BV3" s="6">
        <v>14.32927432731414</v>
      </c>
      <c r="BW3" s="6">
        <v>14.32927432731414</v>
      </c>
      <c r="BX3">
        <v>-17</v>
      </c>
      <c r="BY3" s="5">
        <v>0.79607079596189667</v>
      </c>
      <c r="BZ3" s="6">
        <v>2.6707256726858599</v>
      </c>
      <c r="CA3" s="5">
        <v>0.86501006059681351</v>
      </c>
    </row>
    <row r="4" spans="2:79" x14ac:dyDescent="0.25">
      <c r="B4" s="10">
        <v>5</v>
      </c>
      <c r="C4" s="10" t="s">
        <v>165</v>
      </c>
      <c r="D4" s="10">
        <v>11</v>
      </c>
      <c r="E4" s="10">
        <v>11</v>
      </c>
      <c r="F4" s="10">
        <v>22</v>
      </c>
      <c r="G4" s="11">
        <v>1</v>
      </c>
      <c r="H4" s="11">
        <v>0.8596214792601089</v>
      </c>
      <c r="I4" s="11">
        <v>0.8596214792601089</v>
      </c>
      <c r="J4" s="10">
        <v>11</v>
      </c>
      <c r="K4" s="10">
        <v>0</v>
      </c>
      <c r="L4" s="11">
        <v>1</v>
      </c>
      <c r="M4" s="11">
        <v>0.95320715975336956</v>
      </c>
      <c r="N4" s="10" t="s">
        <v>172</v>
      </c>
      <c r="O4" s="12">
        <v>20.970557514574132</v>
      </c>
      <c r="P4" s="10">
        <v>-17</v>
      </c>
      <c r="Q4" s="12">
        <v>3.9705575145741321</v>
      </c>
      <c r="R4" s="12">
        <v>3.9705575145741321</v>
      </c>
      <c r="S4" s="10" t="s">
        <v>172</v>
      </c>
      <c r="T4" s="10" t="s">
        <v>172</v>
      </c>
      <c r="U4" s="11">
        <v>0.90366224799811501</v>
      </c>
      <c r="V4" s="10" t="s">
        <v>100</v>
      </c>
      <c r="W4" s="11">
        <v>0.92843470387574234</v>
      </c>
      <c r="X4" s="10">
        <v>390.29023267759987</v>
      </c>
      <c r="Y4" s="10">
        <v>390.29023267759987</v>
      </c>
      <c r="Z4" s="10" t="s">
        <v>152</v>
      </c>
      <c r="AA4" s="10" t="s">
        <v>152</v>
      </c>
      <c r="AB4" s="10" t="s">
        <v>152</v>
      </c>
      <c r="AC4" s="10" t="s">
        <v>100</v>
      </c>
      <c r="AD4" s="10" t="s">
        <v>33</v>
      </c>
      <c r="AE4" s="10" t="s">
        <v>33</v>
      </c>
      <c r="AH4" s="2" t="s">
        <v>172</v>
      </c>
      <c r="AI4" s="16">
        <v>2</v>
      </c>
      <c r="AJ4" s="7">
        <v>0.89646357769042906</v>
      </c>
      <c r="AK4" s="7">
        <v>0.52991431807691403</v>
      </c>
      <c r="AL4" s="6">
        <v>14.32927432731414</v>
      </c>
      <c r="AM4" s="6">
        <v>17.801061965214945</v>
      </c>
      <c r="AN4" s="6">
        <v>21.272849603115752</v>
      </c>
      <c r="AO4" s="16">
        <v>-17</v>
      </c>
      <c r="AP4" s="7">
        <v>0.88150925259721546</v>
      </c>
      <c r="AQ4" s="6">
        <v>3.4717876379008059</v>
      </c>
      <c r="AS4" s="7" t="s">
        <v>173</v>
      </c>
      <c r="AT4">
        <v>2</v>
      </c>
      <c r="AU4" s="8">
        <v>0.78396340530771824</v>
      </c>
      <c r="AV4" s="5">
        <v>0.40781975903667933</v>
      </c>
      <c r="AW4" s="9">
        <v>14.137383033313457</v>
      </c>
      <c r="AX4" s="6">
        <v>17.296473482537809</v>
      </c>
      <c r="AY4" s="6">
        <v>20.455563931762164</v>
      </c>
      <c r="AZ4" s="8">
        <v>-14.5</v>
      </c>
      <c r="BA4" s="6">
        <v>0.85760426452602911</v>
      </c>
      <c r="BB4" s="5">
        <v>3.1590904492243537</v>
      </c>
      <c r="BC4" s="6"/>
      <c r="BD4" s="8"/>
      <c r="BG4" s="2" t="s">
        <v>152</v>
      </c>
      <c r="BH4" s="16">
        <v>1</v>
      </c>
      <c r="BI4" s="7">
        <v>0.1589855084562255</v>
      </c>
      <c r="BJ4" s="6">
        <v>14.32927432731414</v>
      </c>
      <c r="BK4" s="6">
        <v>14.32927432731414</v>
      </c>
      <c r="BL4" s="6">
        <v>14.32927432731414</v>
      </c>
      <c r="BM4" s="16">
        <v>-17</v>
      </c>
      <c r="BN4" s="7">
        <v>0.79607079596189667</v>
      </c>
      <c r="BO4" s="6">
        <v>2.6707256726858599</v>
      </c>
      <c r="BP4" s="7">
        <v>0.86501006059681351</v>
      </c>
      <c r="BR4" t="s">
        <v>172</v>
      </c>
      <c r="BS4">
        <v>1</v>
      </c>
      <c r="BT4" s="5">
        <v>0.90084312769760255</v>
      </c>
      <c r="BU4" s="6">
        <v>21.272849603115752</v>
      </c>
      <c r="BV4" s="6">
        <v>21.272849603115752</v>
      </c>
      <c r="BW4" s="6">
        <v>21.272849603115752</v>
      </c>
      <c r="BX4">
        <v>-17</v>
      </c>
      <c r="BY4" s="5">
        <v>0.96694770923253426</v>
      </c>
      <c r="BZ4" s="6">
        <v>4.2728496031157519</v>
      </c>
      <c r="CA4" s="5">
        <v>0.92791709478404449</v>
      </c>
    </row>
    <row r="5" spans="2:79" x14ac:dyDescent="0.25">
      <c r="B5" s="10">
        <v>10</v>
      </c>
      <c r="C5" s="10" t="s">
        <v>165</v>
      </c>
      <c r="D5" s="10">
        <v>11</v>
      </c>
      <c r="E5" s="10">
        <v>11</v>
      </c>
      <c r="F5" s="10">
        <v>22</v>
      </c>
      <c r="G5" s="11">
        <v>1</v>
      </c>
      <c r="H5" s="11">
        <v>0.90084312769760255</v>
      </c>
      <c r="I5" s="11">
        <v>0.90084312769760255</v>
      </c>
      <c r="J5" s="10">
        <v>11</v>
      </c>
      <c r="K5" s="10">
        <v>0</v>
      </c>
      <c r="L5" s="11">
        <v>1</v>
      </c>
      <c r="M5" s="11">
        <v>0.96694770923253426</v>
      </c>
      <c r="N5" s="10" t="s">
        <v>172</v>
      </c>
      <c r="O5" s="12">
        <v>21.272849603115752</v>
      </c>
      <c r="P5" s="10">
        <v>-17</v>
      </c>
      <c r="Q5" s="12">
        <v>4.2728496031157519</v>
      </c>
      <c r="R5" s="12">
        <v>4.2728496031157519</v>
      </c>
      <c r="S5" s="10" t="s">
        <v>172</v>
      </c>
      <c r="T5" s="10" t="s">
        <v>172</v>
      </c>
      <c r="U5" s="11">
        <v>0.92791709478404449</v>
      </c>
      <c r="V5" s="10" t="s">
        <v>100</v>
      </c>
      <c r="W5" s="11">
        <v>0.94743240200828938</v>
      </c>
      <c r="X5" s="10">
        <v>425.90657523714469</v>
      </c>
      <c r="Y5" s="10">
        <v>425.90657523714469</v>
      </c>
      <c r="Z5" s="10" t="s">
        <v>152</v>
      </c>
      <c r="AA5" s="10" t="s">
        <v>152</v>
      </c>
      <c r="AB5" s="10" t="s">
        <v>152</v>
      </c>
      <c r="AC5" s="10" t="s">
        <v>100</v>
      </c>
      <c r="AD5" s="10" t="s">
        <v>33</v>
      </c>
      <c r="AE5" s="10" t="s">
        <v>33</v>
      </c>
      <c r="AH5" s="2" t="s">
        <v>173</v>
      </c>
      <c r="AI5" s="16">
        <v>2</v>
      </c>
      <c r="AJ5" s="7">
        <v>0.78396340530771824</v>
      </c>
      <c r="AK5" s="7">
        <v>0.40781975903667933</v>
      </c>
      <c r="AL5" s="6">
        <v>14.137383033313457</v>
      </c>
      <c r="AM5" s="6">
        <v>17.296473482537809</v>
      </c>
      <c r="AN5" s="6">
        <v>20.455563931762164</v>
      </c>
      <c r="AO5" s="16">
        <v>-14.5</v>
      </c>
      <c r="AP5" s="7">
        <v>0.85760426452602911</v>
      </c>
      <c r="AQ5" s="6">
        <v>3.1590904492243537</v>
      </c>
      <c r="AS5" s="7" t="s">
        <v>169</v>
      </c>
      <c r="AT5">
        <v>2</v>
      </c>
      <c r="AU5" s="8">
        <v>0.6007727153991268</v>
      </c>
      <c r="AV5" s="5">
        <v>4.5513946026489671E-2</v>
      </c>
      <c r="AW5" s="9">
        <v>1.7549309664499455</v>
      </c>
      <c r="AX5" s="6">
        <v>9.0165644356709542</v>
      </c>
      <c r="AY5" s="6">
        <v>16.278197904891964</v>
      </c>
      <c r="AZ5" s="8">
        <v>-7</v>
      </c>
      <c r="BA5" s="6">
        <v>0.62632131842854233</v>
      </c>
      <c r="BB5" s="5">
        <v>7.2616334692210094</v>
      </c>
      <c r="BC5" s="6"/>
      <c r="BD5" s="8"/>
      <c r="BG5" s="2" t="s">
        <v>172</v>
      </c>
      <c r="BH5" s="16">
        <v>1</v>
      </c>
      <c r="BI5" s="7">
        <v>0.90084312769760255</v>
      </c>
      <c r="BJ5" s="6">
        <v>21.272849603115752</v>
      </c>
      <c r="BK5" s="6">
        <v>21.272849603115752</v>
      </c>
      <c r="BL5" s="6">
        <v>21.272849603115752</v>
      </c>
      <c r="BM5" s="16">
        <v>-17</v>
      </c>
      <c r="BN5" s="7">
        <v>0.96694770923253426</v>
      </c>
      <c r="BO5" s="6">
        <v>4.2728496031157519</v>
      </c>
      <c r="BP5" s="7">
        <v>0.92791709478404449</v>
      </c>
      <c r="BR5" t="s">
        <v>173</v>
      </c>
      <c r="BS5">
        <v>1</v>
      </c>
      <c r="BT5" s="5">
        <v>0.78939508160393168</v>
      </c>
      <c r="BU5" s="6">
        <v>20.455563931762164</v>
      </c>
      <c r="BV5" s="6">
        <v>20.455563931762164</v>
      </c>
      <c r="BW5" s="6">
        <v>20.455563931762164</v>
      </c>
      <c r="BX5">
        <v>-14.5</v>
      </c>
      <c r="BY5" s="5">
        <v>0.92979836053464382</v>
      </c>
      <c r="BZ5" s="6">
        <v>5.955563931762164</v>
      </c>
      <c r="CA5" s="5">
        <v>0.80258290230812257</v>
      </c>
    </row>
    <row r="6" spans="2:79" x14ac:dyDescent="0.25">
      <c r="B6" s="10" t="s">
        <v>85</v>
      </c>
      <c r="C6" s="10" t="s">
        <v>165</v>
      </c>
      <c r="D6" s="10">
        <v>7</v>
      </c>
      <c r="E6" s="10">
        <v>11</v>
      </c>
      <c r="F6" s="10">
        <v>18</v>
      </c>
      <c r="G6" s="11">
        <v>0.81818181818181812</v>
      </c>
      <c r="H6" s="11">
        <v>0.75184875152205355</v>
      </c>
      <c r="I6" s="11">
        <v>0.1589855084562255</v>
      </c>
      <c r="J6" s="10">
        <v>9</v>
      </c>
      <c r="K6" s="10">
        <v>2</v>
      </c>
      <c r="L6" s="11">
        <v>0.81818181818181823</v>
      </c>
      <c r="M6" s="11">
        <v>0.79607079596189667</v>
      </c>
      <c r="N6" s="10" t="s">
        <v>172</v>
      </c>
      <c r="O6" s="12">
        <v>14.32927432731414</v>
      </c>
      <c r="P6" s="10">
        <v>-17</v>
      </c>
      <c r="Q6" s="12">
        <v>-2.6707256726858599</v>
      </c>
      <c r="R6" s="12">
        <v>2.6707256726858599</v>
      </c>
      <c r="S6" s="10" t="s">
        <v>152</v>
      </c>
      <c r="T6" s="10" t="s">
        <v>172</v>
      </c>
      <c r="U6" s="11">
        <v>0.86501006059681351</v>
      </c>
      <c r="V6" s="10" t="s">
        <v>33</v>
      </c>
      <c r="W6" s="11">
        <v>0.83054042827935515</v>
      </c>
      <c r="X6" s="10">
        <v>-225.06756209414146</v>
      </c>
      <c r="Y6" s="10">
        <v>225.06756209414146</v>
      </c>
      <c r="Z6" s="10" t="s">
        <v>152</v>
      </c>
      <c r="AA6" s="10" t="s">
        <v>152</v>
      </c>
      <c r="AB6" s="10" t="s">
        <v>152</v>
      </c>
      <c r="AC6" s="10" t="s">
        <v>100</v>
      </c>
      <c r="AD6" s="10" t="s">
        <v>100</v>
      </c>
      <c r="AE6" s="10" t="s">
        <v>33</v>
      </c>
      <c r="AH6" s="2" t="s">
        <v>169</v>
      </c>
      <c r="AI6" s="16">
        <v>2</v>
      </c>
      <c r="AJ6" s="7">
        <v>0.6007727153991268</v>
      </c>
      <c r="AK6" s="7">
        <v>4.5513946026489671E-2</v>
      </c>
      <c r="AL6" s="6">
        <v>1.7549309664499455</v>
      </c>
      <c r="AM6" s="6">
        <v>9.0165644356709542</v>
      </c>
      <c r="AN6" s="6">
        <v>16.278197904891964</v>
      </c>
      <c r="AO6" s="16">
        <v>-7</v>
      </c>
      <c r="AP6" s="7">
        <v>0.62632131842854233</v>
      </c>
      <c r="AQ6" s="6">
        <v>7.2616334692210094</v>
      </c>
      <c r="AS6" s="7" t="s">
        <v>170</v>
      </c>
      <c r="AT6">
        <v>2</v>
      </c>
      <c r="AU6" s="8">
        <v>0.58080161735398828</v>
      </c>
      <c r="AV6" s="5">
        <v>4.7536686677486839E-2</v>
      </c>
      <c r="AW6" s="9">
        <v>0</v>
      </c>
      <c r="AX6" s="6">
        <v>1.0107538561196174</v>
      </c>
      <c r="AY6" s="6">
        <v>2.0215077122392349</v>
      </c>
      <c r="AZ6" s="8">
        <v>-2.5</v>
      </c>
      <c r="BA6" s="6">
        <v>0.43854146579492065</v>
      </c>
      <c r="BB6" s="5">
        <v>1.4892461438803826</v>
      </c>
      <c r="BC6" s="6"/>
      <c r="BD6" s="8"/>
      <c r="BG6" s="2" t="s">
        <v>173</v>
      </c>
      <c r="BH6" s="16">
        <v>1</v>
      </c>
      <c r="BI6" s="7">
        <v>0.78939508160393168</v>
      </c>
      <c r="BJ6" s="6">
        <v>20.455563931762164</v>
      </c>
      <c r="BK6" s="6">
        <v>20.455563931762164</v>
      </c>
      <c r="BL6" s="6">
        <v>20.455563931762164</v>
      </c>
      <c r="BM6" s="16">
        <v>-14.5</v>
      </c>
      <c r="BN6" s="7">
        <v>0.92979836053464382</v>
      </c>
      <c r="BO6" s="6">
        <v>5.955563931762164</v>
      </c>
      <c r="BP6" s="7">
        <v>0.80258290230812257</v>
      </c>
      <c r="BR6" t="s">
        <v>150</v>
      </c>
      <c r="BS6">
        <v>2</v>
      </c>
      <c r="BT6" s="5">
        <v>4.7536686677486839E-2</v>
      </c>
      <c r="BU6" s="6">
        <v>0</v>
      </c>
      <c r="BV6" s="6">
        <v>1.0107538561196174</v>
      </c>
      <c r="BW6" s="6">
        <v>2.0215077122392349</v>
      </c>
      <c r="BX6">
        <v>-2.5</v>
      </c>
      <c r="BY6" s="5">
        <v>0.43854146579492065</v>
      </c>
      <c r="BZ6" s="6">
        <v>1.4892461438803826</v>
      </c>
      <c r="CA6" s="5">
        <v>0.58080161735398828</v>
      </c>
    </row>
    <row r="7" spans="2:79" x14ac:dyDescent="0.25">
      <c r="B7" s="13">
        <v>3</v>
      </c>
      <c r="C7" s="13" t="s">
        <v>166</v>
      </c>
      <c r="D7" s="13">
        <v>-11</v>
      </c>
      <c r="E7" s="13">
        <v>-11</v>
      </c>
      <c r="F7" s="13">
        <v>-22</v>
      </c>
      <c r="G7" s="14">
        <v>1</v>
      </c>
      <c r="H7" s="14">
        <v>0.85986385346680017</v>
      </c>
      <c r="I7" s="14">
        <v>0.85986385346680017</v>
      </c>
      <c r="J7" s="13">
        <v>11</v>
      </c>
      <c r="K7" s="13">
        <v>0</v>
      </c>
      <c r="L7" s="14">
        <v>1</v>
      </c>
      <c r="M7" s="14">
        <v>0.95328795115560006</v>
      </c>
      <c r="N7" s="13" t="s">
        <v>169</v>
      </c>
      <c r="O7" s="15">
        <v>20.972334925423201</v>
      </c>
      <c r="P7" s="13">
        <v>-7</v>
      </c>
      <c r="Q7" s="15">
        <v>13.972334925423201</v>
      </c>
      <c r="R7" s="15">
        <v>13.972334925423201</v>
      </c>
      <c r="S7" s="13" t="s">
        <v>169</v>
      </c>
      <c r="T7" s="13" t="s">
        <v>169</v>
      </c>
      <c r="U7" s="14">
        <v>0.88138042907011149</v>
      </c>
      <c r="V7" s="13" t="s">
        <v>100</v>
      </c>
      <c r="W7" s="14">
        <v>0.91733419011285577</v>
      </c>
      <c r="X7" s="13">
        <v>1287.8840998138178</v>
      </c>
      <c r="Y7" s="13">
        <v>1287.8840998138178</v>
      </c>
      <c r="Z7" s="13" t="s">
        <v>171</v>
      </c>
      <c r="AA7" s="13" t="s">
        <v>171</v>
      </c>
      <c r="AB7" s="13" t="s">
        <v>169</v>
      </c>
      <c r="AC7" s="13" t="s">
        <v>33</v>
      </c>
      <c r="AD7" s="13" t="s">
        <v>33</v>
      </c>
      <c r="AE7" s="13" t="s">
        <v>33</v>
      </c>
      <c r="AH7" s="2" t="s">
        <v>170</v>
      </c>
      <c r="AI7" s="16">
        <v>2</v>
      </c>
      <c r="AJ7" s="7">
        <v>0.58080161735398828</v>
      </c>
      <c r="AK7" s="7">
        <v>4.7536686677486839E-2</v>
      </c>
      <c r="AL7" s="6">
        <v>0</v>
      </c>
      <c r="AM7" s="6">
        <v>1.0107538561196174</v>
      </c>
      <c r="AN7" s="6">
        <v>2.0215077122392349</v>
      </c>
      <c r="AO7" s="16">
        <v>-2.5</v>
      </c>
      <c r="AP7" s="7">
        <v>0.43854146579492065</v>
      </c>
      <c r="AQ7" s="6">
        <v>1.4892461438803826</v>
      </c>
      <c r="BB7" s="5"/>
      <c r="BC7" s="6"/>
      <c r="BD7" s="8"/>
      <c r="BG7" s="2" t="s">
        <v>150</v>
      </c>
      <c r="BH7" s="16">
        <v>2</v>
      </c>
      <c r="BI7" s="7">
        <v>4.7536686677486839E-2</v>
      </c>
      <c r="BJ7" s="6">
        <v>0</v>
      </c>
      <c r="BK7" s="6">
        <v>1.0107538561196174</v>
      </c>
      <c r="BL7" s="6">
        <v>2.0215077122392349</v>
      </c>
      <c r="BM7" s="16">
        <v>-2.5</v>
      </c>
      <c r="BN7" s="7">
        <v>0.43854146579492065</v>
      </c>
      <c r="BO7" s="6">
        <v>1.4892461438803826</v>
      </c>
      <c r="BP7" s="7">
        <v>0.58080161735398828</v>
      </c>
      <c r="BR7" t="s">
        <v>169</v>
      </c>
      <c r="BS7">
        <v>1</v>
      </c>
      <c r="BT7" s="5">
        <v>7.446998930275428E-2</v>
      </c>
      <c r="BU7" s="6">
        <v>16.278197904891964</v>
      </c>
      <c r="BV7" s="6">
        <v>16.278197904891964</v>
      </c>
      <c r="BW7" s="6">
        <v>16.278197904891964</v>
      </c>
      <c r="BX7">
        <v>-7</v>
      </c>
      <c r="BY7" s="5">
        <v>0.81390989524459822</v>
      </c>
      <c r="BZ7" s="6">
        <v>9.2781979048919645</v>
      </c>
      <c r="CA7" s="5">
        <v>0.7015454307982536</v>
      </c>
    </row>
    <row r="8" spans="2:79" x14ac:dyDescent="0.25">
      <c r="B8" s="13">
        <v>5</v>
      </c>
      <c r="C8" s="13" t="s">
        <v>166</v>
      </c>
      <c r="D8" s="13">
        <v>-11</v>
      </c>
      <c r="E8" s="13">
        <v>-11</v>
      </c>
      <c r="F8" s="13">
        <v>-22</v>
      </c>
      <c r="G8" s="14">
        <v>1</v>
      </c>
      <c r="H8" s="14">
        <v>0.74664348029627181</v>
      </c>
      <c r="I8" s="14">
        <v>0.74664348029627181</v>
      </c>
      <c r="J8" s="13">
        <v>11</v>
      </c>
      <c r="K8" s="13">
        <v>0</v>
      </c>
      <c r="L8" s="14">
        <v>1</v>
      </c>
      <c r="M8" s="14">
        <v>0.9155478267654239</v>
      </c>
      <c r="N8" s="13" t="s">
        <v>169</v>
      </c>
      <c r="O8" s="15">
        <v>20.142052188839326</v>
      </c>
      <c r="P8" s="13">
        <v>-7</v>
      </c>
      <c r="Q8" s="15">
        <v>13.142052188839326</v>
      </c>
      <c r="R8" s="15">
        <v>13.142052188839326</v>
      </c>
      <c r="S8" s="13" t="s">
        <v>169</v>
      </c>
      <c r="T8" s="13" t="s">
        <v>169</v>
      </c>
      <c r="U8" s="14">
        <v>0.76099275900645902</v>
      </c>
      <c r="V8" s="13" t="s">
        <v>100</v>
      </c>
      <c r="W8" s="14">
        <v>0.83827029288594146</v>
      </c>
      <c r="X8" s="13">
        <v>1107.3405247099656</v>
      </c>
      <c r="Y8" s="13">
        <v>1107.3405247099656</v>
      </c>
      <c r="Z8" s="13" t="s">
        <v>171</v>
      </c>
      <c r="AA8" s="13" t="s">
        <v>171</v>
      </c>
      <c r="AB8" s="13" t="s">
        <v>169</v>
      </c>
      <c r="AC8" s="13" t="s">
        <v>33</v>
      </c>
      <c r="AD8" s="13" t="s">
        <v>33</v>
      </c>
      <c r="AE8" s="13" t="s">
        <v>33</v>
      </c>
      <c r="AH8" s="2" t="s">
        <v>30</v>
      </c>
      <c r="AI8" s="16">
        <v>8</v>
      </c>
      <c r="AJ8" s="7">
        <v>0.71550032893781568</v>
      </c>
      <c r="AK8" s="7">
        <v>0.25769617745439244</v>
      </c>
      <c r="AL8" s="6">
        <v>0</v>
      </c>
      <c r="AM8" s="6">
        <v>11.281213434885833</v>
      </c>
      <c r="AN8" s="6">
        <v>21.272849603115752</v>
      </c>
      <c r="AO8" s="16">
        <v>-10.25</v>
      </c>
      <c r="AP8" s="7">
        <v>0.7009940753366769</v>
      </c>
      <c r="AQ8" s="6">
        <v>3.8454394250566377</v>
      </c>
      <c r="BC8" s="6"/>
      <c r="BD8" s="8"/>
      <c r="BG8" s="2" t="s">
        <v>169</v>
      </c>
      <c r="BH8" s="16">
        <v>1</v>
      </c>
      <c r="BI8" s="7">
        <v>7.446998930275428E-2</v>
      </c>
      <c r="BJ8" s="6">
        <v>16.278197904891964</v>
      </c>
      <c r="BK8" s="6">
        <v>16.278197904891964</v>
      </c>
      <c r="BL8" s="6">
        <v>16.278197904891964</v>
      </c>
      <c r="BM8" s="16">
        <v>-7</v>
      </c>
      <c r="BN8" s="7">
        <v>0.81390989524459822</v>
      </c>
      <c r="BO8" s="6">
        <v>9.2781979048919645</v>
      </c>
      <c r="BP8" s="7">
        <v>0.7015454307982536</v>
      </c>
      <c r="BR8" t="s">
        <v>171</v>
      </c>
      <c r="BS8">
        <v>1</v>
      </c>
      <c r="BT8" s="5">
        <v>1.6557902750225062E-2</v>
      </c>
      <c r="BU8" s="6">
        <v>1.7549309664499455</v>
      </c>
      <c r="BV8" s="6">
        <v>1.7549309664499455</v>
      </c>
      <c r="BW8" s="6">
        <v>1.7549309664499455</v>
      </c>
      <c r="BX8">
        <v>-7</v>
      </c>
      <c r="BY8" s="5">
        <v>0.43873274161248638</v>
      </c>
      <c r="BZ8" s="6">
        <v>5.2450690335500543</v>
      </c>
      <c r="CA8" s="5">
        <v>0.5</v>
      </c>
    </row>
    <row r="9" spans="2:79" x14ac:dyDescent="0.25">
      <c r="B9" s="13">
        <v>10</v>
      </c>
      <c r="C9" s="13" t="s">
        <v>166</v>
      </c>
      <c r="D9" s="13">
        <v>-3</v>
      </c>
      <c r="E9" s="13">
        <v>-1</v>
      </c>
      <c r="F9" s="13">
        <v>-4</v>
      </c>
      <c r="G9" s="14">
        <v>0.18181818181818182</v>
      </c>
      <c r="H9" s="14">
        <v>0.58892549756473178</v>
      </c>
      <c r="I9" s="14">
        <v>1.6557902750225062E-2</v>
      </c>
      <c r="J9" s="13">
        <v>6</v>
      </c>
      <c r="K9" s="13">
        <v>5</v>
      </c>
      <c r="L9" s="14">
        <v>0.54545454545454541</v>
      </c>
      <c r="M9" s="14">
        <v>0.43873274161248638</v>
      </c>
      <c r="N9" s="13" t="s">
        <v>169</v>
      </c>
      <c r="O9" s="15">
        <v>1.7549309664499455</v>
      </c>
      <c r="P9" s="13">
        <v>-7</v>
      </c>
      <c r="Q9" s="15">
        <v>-5.2450690335500543</v>
      </c>
      <c r="R9" s="15">
        <v>5.2450690335500543</v>
      </c>
      <c r="S9" s="13" t="s">
        <v>171</v>
      </c>
      <c r="T9" s="13" t="s">
        <v>101</v>
      </c>
      <c r="U9" s="14">
        <v>0.5</v>
      </c>
      <c r="V9" s="13" t="s">
        <v>33</v>
      </c>
      <c r="W9" s="14">
        <v>0.46936637080624322</v>
      </c>
      <c r="X9" s="13">
        <v>-261.93776655221052</v>
      </c>
      <c r="Y9" s="13">
        <v>261.93776655221052</v>
      </c>
      <c r="Z9" s="13" t="s">
        <v>171</v>
      </c>
      <c r="AA9" s="13" t="s">
        <v>171</v>
      </c>
      <c r="AB9" s="13" t="s">
        <v>169</v>
      </c>
      <c r="AC9" s="13" t="s">
        <v>33</v>
      </c>
      <c r="AD9" s="13" t="s">
        <v>33</v>
      </c>
      <c r="AE9" s="13" t="s">
        <v>33</v>
      </c>
      <c r="BC9" s="6"/>
      <c r="BD9" s="8"/>
      <c r="BG9" s="2" t="s">
        <v>171</v>
      </c>
      <c r="BH9" s="16">
        <v>1</v>
      </c>
      <c r="BI9" s="7">
        <v>1.6557902750225062E-2</v>
      </c>
      <c r="BJ9" s="6">
        <v>1.7549309664499455</v>
      </c>
      <c r="BK9" s="6">
        <v>1.7549309664499455</v>
      </c>
      <c r="BL9" s="6">
        <v>1.7549309664499455</v>
      </c>
      <c r="BM9" s="16">
        <v>-7</v>
      </c>
      <c r="BN9" s="7">
        <v>0.43873274161248638</v>
      </c>
      <c r="BO9" s="6">
        <v>5.2450690335500543</v>
      </c>
      <c r="BP9" s="7">
        <v>0.5</v>
      </c>
      <c r="BR9" t="s">
        <v>151</v>
      </c>
      <c r="BS9">
        <v>1</v>
      </c>
      <c r="BT9" s="5">
        <v>2.6244436469426979E-2</v>
      </c>
      <c r="BU9" s="6">
        <v>14.137383033313457</v>
      </c>
      <c r="BV9" s="6">
        <v>14.137383033313457</v>
      </c>
      <c r="BW9" s="6">
        <v>14.137383033313457</v>
      </c>
      <c r="BX9">
        <v>-14.5</v>
      </c>
      <c r="BY9" s="5">
        <v>0.7854101685174143</v>
      </c>
      <c r="BZ9" s="6">
        <v>0.36261696668654331</v>
      </c>
      <c r="CA9" s="5">
        <v>0.76534390830731402</v>
      </c>
    </row>
    <row r="10" spans="2:79" x14ac:dyDescent="0.25">
      <c r="B10" s="13" t="s">
        <v>85</v>
      </c>
      <c r="C10" s="13" t="s">
        <v>166</v>
      </c>
      <c r="D10" s="13">
        <v>-9</v>
      </c>
      <c r="E10" s="13">
        <v>-11</v>
      </c>
      <c r="F10" s="13">
        <v>-20</v>
      </c>
      <c r="G10" s="14">
        <v>0.90909090909090917</v>
      </c>
      <c r="H10" s="14">
        <v>0.62354786755197633</v>
      </c>
      <c r="I10" s="14">
        <v>7.446998930275428E-2</v>
      </c>
      <c r="J10" s="13">
        <v>10</v>
      </c>
      <c r="K10" s="13">
        <v>1</v>
      </c>
      <c r="L10" s="14">
        <v>0.90909090909090906</v>
      </c>
      <c r="M10" s="14">
        <v>0.81390989524459822</v>
      </c>
      <c r="N10" s="13" t="s">
        <v>169</v>
      </c>
      <c r="O10" s="15">
        <v>16.278197904891964</v>
      </c>
      <c r="P10" s="13">
        <v>-7</v>
      </c>
      <c r="Q10" s="15">
        <v>9.2781979048919645</v>
      </c>
      <c r="R10" s="15">
        <v>9.2781979048919645</v>
      </c>
      <c r="S10" s="13" t="s">
        <v>169</v>
      </c>
      <c r="T10" s="13" t="s">
        <v>169</v>
      </c>
      <c r="U10" s="14">
        <v>0.7015454307982536</v>
      </c>
      <c r="V10" s="13" t="s">
        <v>100</v>
      </c>
      <c r="W10" s="14">
        <v>0.75772766302142591</v>
      </c>
      <c r="X10" s="13">
        <v>703.83735574997638</v>
      </c>
      <c r="Y10" s="13">
        <v>703.83735574997638</v>
      </c>
      <c r="Z10" s="13" t="s">
        <v>171</v>
      </c>
      <c r="AA10" s="13" t="s">
        <v>171</v>
      </c>
      <c r="AB10" s="13" t="s">
        <v>169</v>
      </c>
      <c r="AC10" s="13" t="s">
        <v>33</v>
      </c>
      <c r="AD10" s="13" t="s">
        <v>33</v>
      </c>
      <c r="AE10" s="13" t="s">
        <v>33</v>
      </c>
      <c r="BC10" s="6"/>
      <c r="BD10" s="8"/>
      <c r="BG10" s="2" t="s">
        <v>151</v>
      </c>
      <c r="BH10" s="16">
        <v>1</v>
      </c>
      <c r="BI10" s="7">
        <v>2.6244436469426979E-2</v>
      </c>
      <c r="BJ10" s="6">
        <v>14.137383033313457</v>
      </c>
      <c r="BK10" s="6">
        <v>14.137383033313457</v>
      </c>
      <c r="BL10" s="6">
        <v>14.137383033313457</v>
      </c>
      <c r="BM10" s="16">
        <v>-14.5</v>
      </c>
      <c r="BN10" s="7">
        <v>0.7854101685174143</v>
      </c>
      <c r="BO10" s="6">
        <v>0.36261696668654331</v>
      </c>
      <c r="BP10" s="7">
        <v>0.76534390830731402</v>
      </c>
    </row>
    <row r="11" spans="2:79" x14ac:dyDescent="0.25">
      <c r="B11" s="10">
        <v>3</v>
      </c>
      <c r="C11" s="10" t="s">
        <v>167</v>
      </c>
      <c r="D11" s="10">
        <v>-11</v>
      </c>
      <c r="E11" s="10">
        <v>-11</v>
      </c>
      <c r="F11" s="10">
        <v>-22</v>
      </c>
      <c r="G11" s="11">
        <v>1</v>
      </c>
      <c r="H11" s="11">
        <v>0.76047228962048063</v>
      </c>
      <c r="I11" s="11">
        <v>0.76047228962048063</v>
      </c>
      <c r="J11" s="10">
        <v>11</v>
      </c>
      <c r="K11" s="10">
        <v>0</v>
      </c>
      <c r="L11" s="11">
        <v>1</v>
      </c>
      <c r="M11" s="11">
        <v>0.92015742987349347</v>
      </c>
      <c r="N11" s="10" t="s">
        <v>170</v>
      </c>
      <c r="O11" s="12">
        <v>20.243463457216855</v>
      </c>
      <c r="P11" s="10">
        <v>-2.5</v>
      </c>
      <c r="Q11" s="12">
        <v>17.743463457216855</v>
      </c>
      <c r="R11" s="12">
        <v>17.743463457216855</v>
      </c>
      <c r="S11" s="10" t="s">
        <v>170</v>
      </c>
      <c r="T11" s="10" t="s">
        <v>170</v>
      </c>
      <c r="U11" s="11">
        <v>0.77898022222450147</v>
      </c>
      <c r="V11" s="10" t="s">
        <v>100</v>
      </c>
      <c r="W11" s="11">
        <v>0.84956882604899753</v>
      </c>
      <c r="X11" s="10">
        <v>1511.7152711854071</v>
      </c>
      <c r="Y11" s="10">
        <v>1511.7152711854071</v>
      </c>
      <c r="Z11" s="10" t="s">
        <v>150</v>
      </c>
      <c r="AA11" s="10" t="s">
        <v>150</v>
      </c>
      <c r="AB11" s="10" t="s">
        <v>170</v>
      </c>
      <c r="AC11" s="10" t="s">
        <v>33</v>
      </c>
      <c r="AD11" s="10" t="s">
        <v>33</v>
      </c>
      <c r="AE11" s="10" t="s">
        <v>33</v>
      </c>
      <c r="BC11" s="6"/>
      <c r="BD11" s="8"/>
      <c r="BG11" s="2" t="s">
        <v>30</v>
      </c>
      <c r="BH11" s="16">
        <v>8</v>
      </c>
      <c r="BI11" s="7">
        <v>0.25769617745439244</v>
      </c>
      <c r="BJ11" s="6">
        <v>0</v>
      </c>
      <c r="BK11" s="6">
        <v>11.281213434885832</v>
      </c>
      <c r="BL11" s="6">
        <v>21.272849603115752</v>
      </c>
      <c r="BM11" s="16">
        <v>-10.25</v>
      </c>
      <c r="BN11" s="7">
        <v>0.70099407533667679</v>
      </c>
      <c r="BO11" s="6">
        <v>3.8454394250566377</v>
      </c>
      <c r="BP11" s="7">
        <v>0.71550032893781568</v>
      </c>
    </row>
    <row r="12" spans="2:79" x14ac:dyDescent="0.25">
      <c r="B12" s="10">
        <v>5</v>
      </c>
      <c r="C12" s="10" t="s">
        <v>167</v>
      </c>
      <c r="D12" s="10">
        <v>-9</v>
      </c>
      <c r="E12" s="10">
        <v>-7</v>
      </c>
      <c r="F12" s="10">
        <v>-16</v>
      </c>
      <c r="G12" s="11">
        <v>0.72727272727272729</v>
      </c>
      <c r="H12" s="11">
        <v>0.61903911634636122</v>
      </c>
      <c r="I12" s="11">
        <v>8.3325120209914671E-2</v>
      </c>
      <c r="J12" s="10">
        <v>8</v>
      </c>
      <c r="K12" s="10">
        <v>3</v>
      </c>
      <c r="L12" s="11">
        <v>0.72727272727272729</v>
      </c>
      <c r="M12" s="11">
        <v>0.69119485696393868</v>
      </c>
      <c r="N12" s="10" t="s">
        <v>170</v>
      </c>
      <c r="O12" s="12">
        <v>11.059117711423019</v>
      </c>
      <c r="P12" s="10">
        <v>-2.5</v>
      </c>
      <c r="Q12" s="12">
        <v>8.5591177114230188</v>
      </c>
      <c r="R12" s="12">
        <v>8.5591177114230188</v>
      </c>
      <c r="S12" s="10" t="s">
        <v>170</v>
      </c>
      <c r="T12" s="10" t="s">
        <v>170</v>
      </c>
      <c r="U12" s="11">
        <v>0.53489303996364401</v>
      </c>
      <c r="V12" s="10" t="s">
        <v>100</v>
      </c>
      <c r="W12" s="11">
        <v>0.61304394846379129</v>
      </c>
      <c r="X12" s="10">
        <v>525.68505636148279</v>
      </c>
      <c r="Y12" s="10">
        <v>525.68505636148279</v>
      </c>
      <c r="Z12" s="10" t="s">
        <v>150</v>
      </c>
      <c r="AA12" s="10" t="s">
        <v>150</v>
      </c>
      <c r="AB12" s="10" t="s">
        <v>170</v>
      </c>
      <c r="AC12" s="10" t="s">
        <v>33</v>
      </c>
      <c r="AD12" s="10" t="s">
        <v>33</v>
      </c>
      <c r="AE12" s="10" t="s">
        <v>33</v>
      </c>
      <c r="BC12" s="6"/>
      <c r="BD12" s="8"/>
    </row>
    <row r="13" spans="2:79" x14ac:dyDescent="0.25">
      <c r="B13" s="10">
        <v>10</v>
      </c>
      <c r="C13" s="10" t="s">
        <v>167</v>
      </c>
      <c r="D13" s="10">
        <v>1</v>
      </c>
      <c r="E13" s="10">
        <v>-1</v>
      </c>
      <c r="F13" s="10">
        <v>0</v>
      </c>
      <c r="G13" s="11">
        <v>0</v>
      </c>
      <c r="H13" s="11">
        <v>0.56966346513555233</v>
      </c>
      <c r="I13" s="11">
        <v>5.5932901849375272E-2</v>
      </c>
      <c r="J13" s="10">
        <v>6</v>
      </c>
      <c r="K13" s="10">
        <v>5</v>
      </c>
      <c r="L13" s="11">
        <v>0.54545454545454541</v>
      </c>
      <c r="M13" s="11">
        <v>0.37170600353003258</v>
      </c>
      <c r="N13" s="10" t="s">
        <v>170</v>
      </c>
      <c r="O13" s="12">
        <v>0</v>
      </c>
      <c r="P13" s="10">
        <v>-2.5</v>
      </c>
      <c r="Q13" s="12">
        <v>-2.5</v>
      </c>
      <c r="R13" s="12">
        <v>2.5</v>
      </c>
      <c r="S13" s="10" t="s">
        <v>150</v>
      </c>
      <c r="T13" s="10" t="s">
        <v>150</v>
      </c>
      <c r="U13" s="11">
        <v>0.66160323470797655</v>
      </c>
      <c r="V13" s="10" t="s">
        <v>33</v>
      </c>
      <c r="W13" s="11">
        <v>0.51665461911900457</v>
      </c>
      <c r="X13" s="10">
        <v>-163.16349260301911</v>
      </c>
      <c r="Y13" s="10">
        <v>163.16349260301911</v>
      </c>
      <c r="Z13" s="10" t="s">
        <v>150</v>
      </c>
      <c r="AA13" s="10" t="s">
        <v>150</v>
      </c>
      <c r="AB13" s="10" t="s">
        <v>170</v>
      </c>
      <c r="AC13" s="10" t="s">
        <v>33</v>
      </c>
      <c r="AD13" s="10" t="s">
        <v>33</v>
      </c>
      <c r="AE13" s="10" t="s">
        <v>33</v>
      </c>
      <c r="BC13" s="6"/>
      <c r="BD13" s="8"/>
    </row>
    <row r="14" spans="2:79" x14ac:dyDescent="0.25">
      <c r="B14" s="10" t="s">
        <v>85</v>
      </c>
      <c r="C14" s="10" t="s">
        <v>167</v>
      </c>
      <c r="D14" s="10">
        <v>-1</v>
      </c>
      <c r="E14" s="10">
        <v>-3</v>
      </c>
      <c r="F14" s="10">
        <v>-4</v>
      </c>
      <c r="G14" s="11">
        <v>0.18181818181818182</v>
      </c>
      <c r="H14" s="11">
        <v>0.6070398750885172</v>
      </c>
      <c r="I14" s="11">
        <v>3.9140471505598406E-2</v>
      </c>
      <c r="J14" s="10">
        <v>8</v>
      </c>
      <c r="K14" s="10">
        <v>3</v>
      </c>
      <c r="L14" s="11">
        <v>0.72727272727272729</v>
      </c>
      <c r="M14" s="11">
        <v>0.50537692805980872</v>
      </c>
      <c r="N14" s="10" t="s">
        <v>170</v>
      </c>
      <c r="O14" s="12">
        <v>2.0215077122392349</v>
      </c>
      <c r="P14" s="10">
        <v>-2.5</v>
      </c>
      <c r="Q14" s="12">
        <v>-0.47849228776076513</v>
      </c>
      <c r="R14" s="12">
        <v>0.47849228776076513</v>
      </c>
      <c r="S14" s="10" t="s">
        <v>150</v>
      </c>
      <c r="T14" s="10" t="s">
        <v>101</v>
      </c>
      <c r="U14" s="11">
        <v>0.5</v>
      </c>
      <c r="V14" s="10" t="s">
        <v>33</v>
      </c>
      <c r="W14" s="11">
        <v>0.5026884640299043</v>
      </c>
      <c r="X14" s="10">
        <v>-15.87329662178796</v>
      </c>
      <c r="Y14" s="10">
        <v>15.87329662178796</v>
      </c>
      <c r="Z14" s="10" t="s">
        <v>150</v>
      </c>
      <c r="AA14" s="10" t="s">
        <v>150</v>
      </c>
      <c r="AB14" s="10" t="s">
        <v>170</v>
      </c>
      <c r="AC14" s="10" t="s">
        <v>33</v>
      </c>
      <c r="AD14" s="10" t="s">
        <v>33</v>
      </c>
      <c r="AE14" s="10" t="s">
        <v>33</v>
      </c>
      <c r="BC14" s="6"/>
      <c r="BD14" s="8"/>
    </row>
    <row r="15" spans="2:79" x14ac:dyDescent="0.25">
      <c r="B15" s="13">
        <v>3</v>
      </c>
      <c r="C15" s="13" t="s">
        <v>168</v>
      </c>
      <c r="D15" s="13">
        <v>3</v>
      </c>
      <c r="E15" s="13">
        <v>3</v>
      </c>
      <c r="F15" s="13">
        <v>6</v>
      </c>
      <c r="G15" s="14">
        <v>0.27272727272727271</v>
      </c>
      <c r="H15" s="14">
        <v>0.60732994926617889</v>
      </c>
      <c r="I15" s="14">
        <v>1.6560447340580042E-3</v>
      </c>
      <c r="J15" s="13">
        <v>7</v>
      </c>
      <c r="K15" s="13">
        <v>4</v>
      </c>
      <c r="L15" s="14">
        <v>0.63636363636363635</v>
      </c>
      <c r="M15" s="14">
        <v>0.50547361945236269</v>
      </c>
      <c r="N15" s="13" t="s">
        <v>173</v>
      </c>
      <c r="O15" s="15">
        <v>3.0328417167141763</v>
      </c>
      <c r="P15" s="13">
        <v>-14.5</v>
      </c>
      <c r="Q15" s="15">
        <v>-11.467158283285823</v>
      </c>
      <c r="R15" s="15">
        <v>11.467158283285823</v>
      </c>
      <c r="S15" s="13" t="s">
        <v>151</v>
      </c>
      <c r="T15" s="13" t="s">
        <v>151</v>
      </c>
      <c r="U15" s="14">
        <v>0.56450419145907349</v>
      </c>
      <c r="V15" s="13" t="s">
        <v>33</v>
      </c>
      <c r="W15" s="14">
        <v>0.53498890545571809</v>
      </c>
      <c r="X15" s="13">
        <v>-647.31144987252424</v>
      </c>
      <c r="Y15" s="13">
        <v>647.31144987252424</v>
      </c>
      <c r="Z15" s="13" t="s">
        <v>151</v>
      </c>
      <c r="AA15" s="13" t="s">
        <v>151</v>
      </c>
      <c r="AB15" s="13" t="s">
        <v>151</v>
      </c>
      <c r="AC15" s="13" t="s">
        <v>100</v>
      </c>
      <c r="AD15" s="13" t="s">
        <v>100</v>
      </c>
      <c r="AE15" s="13" t="s">
        <v>33</v>
      </c>
      <c r="BC15" s="6"/>
      <c r="BD15" s="8"/>
    </row>
    <row r="16" spans="2:79" x14ac:dyDescent="0.25">
      <c r="B16" s="13">
        <v>5</v>
      </c>
      <c r="C16" s="13" t="s">
        <v>168</v>
      </c>
      <c r="D16" s="13">
        <v>11</v>
      </c>
      <c r="E16" s="13">
        <v>11</v>
      </c>
      <c r="F16" s="13">
        <v>22</v>
      </c>
      <c r="G16" s="14">
        <v>1</v>
      </c>
      <c r="H16" s="14">
        <v>0.80495201601417365</v>
      </c>
      <c r="I16" s="14">
        <v>0.19596602201393676</v>
      </c>
      <c r="J16" s="13">
        <v>11</v>
      </c>
      <c r="K16" s="13">
        <v>0</v>
      </c>
      <c r="L16" s="14">
        <v>1</v>
      </c>
      <c r="M16" s="14">
        <v>0.93498400533805792</v>
      </c>
      <c r="N16" s="13" t="s">
        <v>173</v>
      </c>
      <c r="O16" s="15">
        <v>20.569648117437275</v>
      </c>
      <c r="P16" s="13">
        <v>-14.5</v>
      </c>
      <c r="Q16" s="15">
        <v>6.0696481174372749</v>
      </c>
      <c r="R16" s="15">
        <v>6.0696481174372749</v>
      </c>
      <c r="S16" s="13" t="s">
        <v>173</v>
      </c>
      <c r="T16" s="13" t="s">
        <v>173</v>
      </c>
      <c r="U16" s="14">
        <v>0.79683421214891004</v>
      </c>
      <c r="V16" s="13" t="s">
        <v>100</v>
      </c>
      <c r="W16" s="14">
        <v>0.86590910874348404</v>
      </c>
      <c r="X16" s="13">
        <v>528.80498162992421</v>
      </c>
      <c r="Y16" s="13">
        <v>528.80498162992421</v>
      </c>
      <c r="Z16" s="13" t="s">
        <v>151</v>
      </c>
      <c r="AA16" s="13" t="s">
        <v>151</v>
      </c>
      <c r="AB16" s="13" t="s">
        <v>151</v>
      </c>
      <c r="AC16" s="13" t="s">
        <v>100</v>
      </c>
      <c r="AD16" s="13" t="s">
        <v>33</v>
      </c>
      <c r="AE16" s="13" t="s">
        <v>33</v>
      </c>
      <c r="BC16" s="6"/>
      <c r="BD16" s="8"/>
    </row>
    <row r="17" spans="2:56" x14ac:dyDescent="0.25">
      <c r="B17" s="13">
        <v>10</v>
      </c>
      <c r="C17" s="13" t="s">
        <v>168</v>
      </c>
      <c r="D17" s="13">
        <v>11</v>
      </c>
      <c r="E17" s="13">
        <v>11</v>
      </c>
      <c r="F17" s="13">
        <v>22</v>
      </c>
      <c r="G17" s="14">
        <v>1</v>
      </c>
      <c r="H17" s="14">
        <v>0.78939508160393168</v>
      </c>
      <c r="I17" s="14">
        <v>0.78939508160393168</v>
      </c>
      <c r="J17" s="13">
        <v>11</v>
      </c>
      <c r="K17" s="13">
        <v>0</v>
      </c>
      <c r="L17" s="14">
        <v>1</v>
      </c>
      <c r="M17" s="14">
        <v>0.92979836053464382</v>
      </c>
      <c r="N17" s="13" t="s">
        <v>173</v>
      </c>
      <c r="O17" s="15">
        <v>20.455563931762164</v>
      </c>
      <c r="P17" s="13">
        <v>-14.5</v>
      </c>
      <c r="Q17" s="15">
        <v>5.955563931762164</v>
      </c>
      <c r="R17" s="15">
        <v>5.955563931762164</v>
      </c>
      <c r="S17" s="13" t="s">
        <v>173</v>
      </c>
      <c r="T17" s="13" t="s">
        <v>173</v>
      </c>
      <c r="U17" s="14">
        <v>0.80258290230812257</v>
      </c>
      <c r="V17" s="13" t="s">
        <v>100</v>
      </c>
      <c r="W17" s="14">
        <v>0.86619063142138319</v>
      </c>
      <c r="X17" s="13">
        <v>529.12011777143152</v>
      </c>
      <c r="Y17" s="13">
        <v>529.12011777143152</v>
      </c>
      <c r="Z17" s="13" t="s">
        <v>151</v>
      </c>
      <c r="AA17" s="13" t="s">
        <v>151</v>
      </c>
      <c r="AB17" s="13" t="s">
        <v>151</v>
      </c>
      <c r="AC17" s="13" t="s">
        <v>100</v>
      </c>
      <c r="AD17" s="13" t="s">
        <v>33</v>
      </c>
      <c r="AE17" s="13" t="s">
        <v>33</v>
      </c>
      <c r="BC17" s="6"/>
      <c r="BD17" s="8"/>
    </row>
    <row r="18" spans="2:56" x14ac:dyDescent="0.25">
      <c r="B18" s="13" t="s">
        <v>85</v>
      </c>
      <c r="C18" s="13" t="s">
        <v>168</v>
      </c>
      <c r="D18" s="13">
        <v>7</v>
      </c>
      <c r="E18" s="13">
        <v>11</v>
      </c>
      <c r="F18" s="13">
        <v>18</v>
      </c>
      <c r="G18" s="14">
        <v>0.81818181818181812</v>
      </c>
      <c r="H18" s="14">
        <v>0.71986686918860654</v>
      </c>
      <c r="I18" s="14">
        <v>2.6244436469426979E-2</v>
      </c>
      <c r="J18" s="13">
        <v>9</v>
      </c>
      <c r="K18" s="13">
        <v>2</v>
      </c>
      <c r="L18" s="14">
        <v>0.81818181818181823</v>
      </c>
      <c r="M18" s="14">
        <v>0.7854101685174143</v>
      </c>
      <c r="N18" s="13" t="s">
        <v>173</v>
      </c>
      <c r="O18" s="15">
        <v>14.137383033313457</v>
      </c>
      <c r="P18" s="13">
        <v>-14.5</v>
      </c>
      <c r="Q18" s="15">
        <v>-0.36261696668654331</v>
      </c>
      <c r="R18" s="15">
        <v>0.36261696668654331</v>
      </c>
      <c r="S18" s="13" t="s">
        <v>151</v>
      </c>
      <c r="T18" s="13" t="s">
        <v>173</v>
      </c>
      <c r="U18" s="14">
        <v>0.76534390830731402</v>
      </c>
      <c r="V18" s="13" t="s">
        <v>33</v>
      </c>
      <c r="W18" s="14">
        <v>0.77537703841236416</v>
      </c>
      <c r="X18" s="13">
        <v>-20.878977730836745</v>
      </c>
      <c r="Y18" s="13">
        <v>20.878977730836745</v>
      </c>
      <c r="Z18" s="13" t="s">
        <v>151</v>
      </c>
      <c r="AA18" s="13" t="s">
        <v>151</v>
      </c>
      <c r="AB18" s="13" t="s">
        <v>151</v>
      </c>
      <c r="AC18" s="13" t="s">
        <v>100</v>
      </c>
      <c r="AD18" s="13" t="s">
        <v>100</v>
      </c>
      <c r="AE18" s="13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6"/>
  <sheetViews>
    <sheetView tabSelected="1" workbookViewId="0">
      <selection activeCell="G10" sqref="G10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t="s">
        <v>165</v>
      </c>
      <c r="C3" t="s">
        <v>172</v>
      </c>
      <c r="D3" s="7">
        <v>0.86</v>
      </c>
      <c r="E3">
        <v>16</v>
      </c>
      <c r="F3">
        <v>-17</v>
      </c>
      <c r="G3" t="s">
        <v>152</v>
      </c>
      <c r="H3" t="s">
        <v>152</v>
      </c>
      <c r="I3">
        <f>ABS(((Table111[[#This Row],[ScoreDiff]]*0.75)+((Table111[[#This Row],[Handicap]]))*Table111[[#This Row],[ML Win%]]))</f>
        <v>2.6199999999999992</v>
      </c>
    </row>
    <row r="4" spans="2:9" x14ac:dyDescent="0.25">
      <c r="B4" t="s">
        <v>166</v>
      </c>
      <c r="C4" t="s">
        <v>169</v>
      </c>
      <c r="D4" s="7">
        <v>0.6</v>
      </c>
      <c r="E4">
        <v>5</v>
      </c>
      <c r="F4">
        <v>-7</v>
      </c>
      <c r="G4" t="s">
        <v>171</v>
      </c>
      <c r="H4" t="s">
        <v>171</v>
      </c>
      <c r="I4">
        <f>ABS(((Table111[[#This Row],[ScoreDiff]]*0.75)+((Table111[[#This Row],[Handicap]]))*Table111[[#This Row],[ML Win%]]))</f>
        <v>0.45000000000000018</v>
      </c>
    </row>
    <row r="5" spans="2:9" x14ac:dyDescent="0.25">
      <c r="B5" t="s">
        <v>167</v>
      </c>
      <c r="C5" t="s">
        <v>170</v>
      </c>
      <c r="D5" s="7">
        <v>0.54</v>
      </c>
      <c r="E5">
        <v>1</v>
      </c>
      <c r="F5">
        <v>-2.5</v>
      </c>
      <c r="G5" t="s">
        <v>150</v>
      </c>
      <c r="H5" t="s">
        <v>150</v>
      </c>
      <c r="I5">
        <f>ABS(((Table111[[#This Row],[ScoreDiff]]*0.75)+((Table111[[#This Row],[Handicap]]))*Table111[[#This Row],[ML Win%]]))</f>
        <v>0.60000000000000009</v>
      </c>
    </row>
    <row r="6" spans="2:9" x14ac:dyDescent="0.25">
      <c r="B6" t="s">
        <v>168</v>
      </c>
      <c r="C6" t="s">
        <v>173</v>
      </c>
      <c r="D6" s="7">
        <v>0.77</v>
      </c>
      <c r="E6">
        <v>15</v>
      </c>
      <c r="F6">
        <v>-14.5</v>
      </c>
      <c r="G6" t="s">
        <v>173</v>
      </c>
      <c r="H6" t="s">
        <v>151</v>
      </c>
      <c r="I6">
        <f>ABS(((Table111[[#This Row],[ScoreDiff]]*0.75)+((Table111[[#This Row],[Handicap]]))*Table111[[#This Row],[ML Win%]]))</f>
        <v>8.4999999999999076E-2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6">
        <v>3</v>
      </c>
      <c r="O53" s="16">
        <v>2</v>
      </c>
      <c r="P53" s="16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6">
        <v>7</v>
      </c>
      <c r="O54" s="16">
        <v>4</v>
      </c>
      <c r="P54" s="16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6">
        <v>5</v>
      </c>
      <c r="O55" s="16">
        <v>6</v>
      </c>
      <c r="P55" s="16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6">
        <v>8</v>
      </c>
      <c r="O56" s="16">
        <v>2</v>
      </c>
      <c r="P56" s="1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6">
        <v>7</v>
      </c>
      <c r="O57" s="16">
        <v>3</v>
      </c>
      <c r="P57" s="16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6">
        <v>6</v>
      </c>
      <c r="O58" s="16">
        <v>4</v>
      </c>
      <c r="P58" s="16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6">
        <v>6</v>
      </c>
      <c r="O59" s="16">
        <v>5</v>
      </c>
      <c r="P59" s="16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6">
        <v>42</v>
      </c>
      <c r="O60" s="16">
        <v>26</v>
      </c>
      <c r="P60" s="16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2025-03-12T15:53:38Z</dcterms:modified>
</cp:coreProperties>
</file>