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7176C33C-4583-43DB-9F0A-6B6C8A9D2126}" xr6:coauthVersionLast="47" xr6:coauthVersionMax="47" xr10:uidLastSave="{00000000-0000-0000-0000-000000000000}"/>
  <bookViews>
    <workbookView xWindow="0" yWindow="0" windowWidth="12000" windowHeight="1290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Consolidate!$T$27:$V$56</definedName>
  </definedNames>
  <calcPr calcId="191029"/>
  <pivotCaches>
    <pivotCache cacheId="253" r:id="rId6"/>
    <pivotCache cacheId="257" r:id="rId7"/>
    <pivotCache cacheId="263" r:id="rId8"/>
    <pivotCache cacheId="269" r:id="rId9"/>
    <pivotCache cacheId="274" r:id="rId10"/>
    <pivotCache cacheId="279" r:id="rId11"/>
    <pivotCache cacheId="283" r:id="rId12"/>
    <pivotCache cacheId="288" r:id="rId13"/>
    <pivotCache cacheId="293" r:id="rId14"/>
    <pivotCache cacheId="297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L7" i="6"/>
  <c r="AS7" i="1"/>
  <c r="BA7" i="1"/>
  <c r="BB7" i="1" s="1"/>
  <c r="BJ7" i="1"/>
  <c r="AM7" i="1"/>
  <c r="AN7" i="1"/>
  <c r="AG15" i="1"/>
  <c r="AF15" i="1"/>
  <c r="L5" i="6"/>
  <c r="L3" i="6"/>
  <c r="L4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7" i="1" l="1"/>
  <c r="AT7" i="1" s="1"/>
  <c r="AV7" i="1" s="1"/>
  <c r="AH15" i="1"/>
  <c r="AP7" i="1" s="1"/>
  <c r="AU7" i="1"/>
  <c r="AW7" i="1" s="1"/>
  <c r="AH12" i="1"/>
  <c r="AP6" i="1" s="1"/>
  <c r="AH6" i="1"/>
  <c r="AP4" i="1" s="1"/>
  <c r="AH9" i="1"/>
  <c r="AP5" i="1" s="1"/>
  <c r="AH3" i="1"/>
  <c r="AP3" i="1" s="1"/>
  <c r="AX7" i="1" l="1"/>
  <c r="BD7" i="1"/>
  <c r="BL7" i="1"/>
  <c r="AM4" i="1"/>
  <c r="AU4" i="1" s="1"/>
  <c r="AW4" i="1" s="1"/>
  <c r="AM5" i="1"/>
  <c r="AU5" i="1" s="1"/>
  <c r="AW5" i="1" s="1"/>
  <c r="AM6" i="1"/>
  <c r="AU6" i="1" s="1"/>
  <c r="AW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AW3" i="1" s="1"/>
  <c r="AY7" i="1" l="1"/>
  <c r="BE7" i="1" s="1"/>
  <c r="BF7" i="1" s="1"/>
  <c r="AZ7" i="1"/>
  <c r="BK7" i="1" s="1"/>
  <c r="AO6" i="1"/>
  <c r="AO5" i="1"/>
  <c r="AO3" i="1"/>
  <c r="AO4" i="1"/>
  <c r="V14" i="2"/>
  <c r="W15" i="2"/>
  <c r="V20" i="2"/>
  <c r="V16" i="2"/>
  <c r="W19" i="2"/>
  <c r="W18" i="2"/>
  <c r="W17" i="2"/>
  <c r="BC7" i="1" l="1"/>
  <c r="AT6" i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Z4" i="1" s="1"/>
  <c r="AV3" i="1"/>
  <c r="AX3" i="1" s="1"/>
  <c r="AZ3" i="1" s="1"/>
  <c r="AV6" i="1"/>
  <c r="AX6" i="1" s="1"/>
  <c r="AZ6" i="1" s="1"/>
  <c r="AV5" i="1"/>
  <c r="AX5" i="1" s="1"/>
  <c r="AZ5" i="1" s="1"/>
  <c r="BC4" i="1" l="1"/>
  <c r="AY6" i="1"/>
  <c r="BE6" i="1" s="1"/>
  <c r="BF6" i="1" s="1"/>
  <c r="AY3" i="1"/>
  <c r="BE3" i="1" s="1"/>
  <c r="BF3" i="1" s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<sst xmlns="http://schemas.openxmlformats.org/spreadsheetml/2006/main" count="1035" uniqueCount="208">
  <si>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</si>
  <si>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</si>
  <si>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</si>
  <si>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</si>
  <si>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</si>
  <si>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</si>
  <si>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</si>
  <si>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</si>
  <si>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</si>
  <si>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</si>
  <si>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</si>
  <si>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</si>
  <si>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</si>
  <si>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</si>
  <si>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</si>
  <si>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</si>
  <si>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</si>
  <si>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</si>
  <si>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</si>
  <si>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</si>
  <si>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</si>
  <si>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</si>
  <si>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</si>
  <si>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</si>
  <si>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</si>
  <si>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</si>
  <si>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</si>
  <si>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</si>
  <si>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</si>
  <si>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</si>
  <si>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</si>
  <si>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</si>
  <si>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</si>
  <si>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</si>
  <si>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</si>
  <si>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</si>
  <si>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</si>
  <si>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</si>
  <si>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</si>
  <si>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</si>
  <si>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</si>
  <si>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</si>
  <si>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</si>
  <si>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</si>
  <si>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</si>
  <si>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</si>
  <si>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</si>
  <si>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</si>
  <si>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</si>
  <si>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</si>
  <si>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</si>
  <si>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</si>
  <si>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</si>
  <si>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</si>
  <si>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</si>
  <si>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</si>
  <si>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</si>
  <si>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</si>
  <si>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</si>
  <si>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</si>
  <si>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</si>
  <si>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</si>
  <si>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</si>
  <si>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</si>
  <si>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</si>
  <si>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</si>
  <si>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</si>
  <si>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</si>
  <si>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</si>
  <si>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</si>
  <si>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</si>
  <si>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</si>
  <si>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</si>
  <si>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</si>
  <si>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</si>
  <si>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</si>
  <si>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</si>
  <si>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</si>
  <si>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</si>
  <si>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</si>
  <si>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</si>
  <si>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</si>
  <si>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</si>
  <si>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</si>
  <si>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</si>
  <si>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</si>
  <si>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</si>
  <si>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</si>
  <si>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</si>
  <si>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</si>
  <si>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</si>
  <si>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</si>
  <si>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</si>
  <si>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</si>
  <si>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</si>
  <si>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</si>
  <si>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</si>
  <si>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</si>
  <si>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</si>
  <si>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</si>
  <si>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</si>
  <si>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</si>
  <si>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</si>
  <si>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</si>
  <si>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</si>
  <si>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</si>
  <si>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</si>
  <si>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</si>
  <si>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</si>
  <si>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</si>
  <si>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</si>
  <si>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</si>
  <si>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</si>
  <si>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</si>
  <si>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</si>
  <si>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</si>
  <si>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</si>
  <si>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</si>
  <si>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</si>
  <si>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</si>
  <si>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</si>
  <si>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</si>
  <si>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</si>
  <si>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</si>
  <si>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</si>
  <si>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</si>
  <si>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</si>
  <si>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</si>
  <si>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</si>
  <si>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</si>
  <si>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</si>
  <si>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</si>
  <si>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</si>
  <si>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</si>
  <si>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</si>
  <si>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</si>
  <si>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</si>
  <si>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</si>
  <si>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</si>
  <si>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</si>
  <si>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</si>
  <si>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</si>
  <si>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</si>
  <si>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</si>
  <si>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</si>
  <si>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</si>
  <si>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</si>
  <si>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</si>
  <si>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</si>
  <si>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</si>
  <si>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</si>
  <si>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</si>
  <si>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</si>
  <si>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</si>
  <si>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</si>
  <si>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</si>
  <si>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GSW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</si>
  <si>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</si>
  <si>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</si>
  <si>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</si>
  <si>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</si>
  <si>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</si>
  <si>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</si>
  <si>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</si>
  <si>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</si>
  <si>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</si>
  <si>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</si>
  <si>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</si>
  <si>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</si>
  <si>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</si>
  <si>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</si>
  <si>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</si>
  <si>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</si>
  <si>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</si>
  <si>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</si>
  <si>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</si>
  <si>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</si>
  <si>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</si>
  <si>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</si>
  <si>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</si>
  <si>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</si>
  <si>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</si>
  <si>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</si>
  <si>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</si>
  <si>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</si>
  <si>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</si>
  <si>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</si>
  <si>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NOP</t>
  </si>
  <si>
    <t>IND</t>
  </si>
  <si>
    <t>NYK</t>
  </si>
  <si>
    <t>SAC</t>
  </si>
  <si>
    <t>WAS</t>
  </si>
  <si>
    <t>CHI</t>
  </si>
  <si>
    <t>`</t>
  </si>
  <si>
    <t>ATL</t>
  </si>
  <si>
    <t>CHO</t>
  </si>
  <si>
    <t>CLE</t>
  </si>
  <si>
    <t>LAC</t>
  </si>
  <si>
    <t>None</t>
  </si>
  <si>
    <t>Half</t>
  </si>
  <si>
    <t>Quarters</t>
  </si>
  <si>
    <t>MIL</t>
  </si>
  <si>
    <t>BRK@IND@2025_03_20</t>
  </si>
  <si>
    <t>CHI@SAC@2025_03_20</t>
  </si>
  <si>
    <t>MIL@LAL@2025_03_20</t>
  </si>
  <si>
    <t>NYK@CHO@2025_03_20</t>
  </si>
  <si>
    <t>TOR@GSW@2025_03_20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</si>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</sst>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7" fillId="0" borderId="0" xfId="0" applyFont="1"/>
    <xf numFmtId="0" fontId="19" fillId="0" borderId="0" xfId="0" applyFont="1"/>
    <xf numFmtId="9" fontId="0" fillId="33" borderId="0" xfId="1" applyFont="1" applyFill="1"/>
    <xf numFmtId="1" fontId="0" fillId="33" borderId="0" xfId="0" applyNumberFormat="1" applyFill="1"/>
    <xf numFmtId="9" fontId="0" fillId="34" borderId="0" xfId="1" applyFont="1" applyFill="1"/>
    <xf numFmtId="1" fontId="0" fillId="34" borderId="0" xfId="0" applyNumberFormat="1" applyFill="1"/>
    <xf numFmtId="0" fontId="19" fillId="35" borderId="0" xfId="0" applyFont="1" applyFill="1"/>
    <xf numFmtId="0" fontId="0" fillId="0" borderId="0" xfId="0" applyFill="1"/>
    <xf numFmtId="0" fontId="0" fillId="0" borderId="0" xfId="0" applyNumberFormat="1"/>
    <xf numFmtId="9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0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3680559" createdVersion="8" refreshedVersion="8" minRefreshableVersion="3" recordCount="17" xr:uid="{7841021A-DAC8-41FF-88BA-9297318137BC}">
  <cacheSource type="worksheet">
    <worksheetSource ref="N27:O67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28">
        <s v="LAC"/>
        <s v="GSW"/>
        <s v="BOS"/>
        <s v="CHO"/>
        <s v="ATL"/>
        <s v="BRK"/>
        <m/>
        <s v="NOP" u="1"/>
        <s v="POR" u="1"/>
        <s v="PHI" u="1"/>
        <s v="UTA" u="1"/>
        <s v="MEM" u="1"/>
        <s v="NYK" u="1"/>
        <s v="TOR" u="1"/>
        <s v="SAS" u="1"/>
        <s v="IND" u="1"/>
        <s v="DEN" u="1"/>
        <s v="CHI" u="1"/>
        <s v="DET" u="1"/>
        <s v="MIN" u="1"/>
        <s v="HOU" u="1"/>
        <s v="WAS" u="1"/>
        <s v="MIL" u="1"/>
        <s v="DAL" u="1"/>
        <s v="LAL" u="1"/>
        <s v="ORL" u="1"/>
        <s v="CLE" u="1"/>
        <s v="PH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41087964" createdVersion="8" refreshedVersion="8" minRefreshableVersion="3" recordCount="25" xr:uid="{39A8C153-E581-4D70-B521-BDD6BC31FADF}">
  <cacheSource type="worksheet">
    <worksheetSource ref="T27:U56" sheet="Consolidate"/>
  </cacheSource>
  <cacheFields count="2">
    <cacheField name="team" numFmtId="0">
      <sharedItems containsBlank="1" count="26">
        <s v="LAC"/>
        <s v="BOS"/>
        <s v="GSW"/>
        <s v="ATL"/>
        <s v="CHO"/>
        <s v="CLE"/>
        <s v="BRK"/>
        <m/>
        <s v="HOU" u="1"/>
        <s v="MIN" u="1"/>
        <s v="MEM" u="1"/>
        <s v="NYK" u="1"/>
        <s v="CHI" u="1"/>
        <s v="DET" u="1"/>
        <s v="TOR" u="1"/>
        <s v="POR" u="1"/>
        <s v="LAL" u="1"/>
        <s v="SAS" u="1"/>
        <s v="NOP" u="1"/>
        <s v="PHI" u="1"/>
        <s v="UTA" u="1"/>
        <s v="PHO" u="1"/>
        <s v="SAC" u="1"/>
        <s v="IND" u="1"/>
        <s v="WAS" u="1"/>
        <s v="DEN" u="1"/>
      </sharedItems>
    </cacheField>
    <cacheField name="points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4259259" createdVersion="8" refreshedVersion="8" minRefreshableVersion="3" recordCount="17" xr:uid="{1A84D706-4F26-41AB-8F1D-3CCEAFDC0445}">
  <cacheSource type="worksheet">
    <worksheetSource ref="H27:I67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18">
        <s v="BOS"/>
        <s v="GSW"/>
        <s v="CLE"/>
        <s v="ATL"/>
        <s v="LAC"/>
        <m/>
        <s v="HOU" u="1"/>
        <s v="POR" u="1"/>
        <s v="LAL" u="1"/>
        <s v="DET" u="1"/>
        <s v="MIN" u="1"/>
        <s v="PHO" u="1"/>
        <s v="MEM" u="1"/>
        <s v="NYK" u="1"/>
        <s v="CHI" u="1"/>
        <s v="SAC" u="1"/>
        <s v="TOR" u="1"/>
        <s v="S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5069445" createdVersion="8" refreshedVersion="8" minRefreshableVersion="3" recordCount="20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.18181818181818182" maxValue="1"/>
    </cacheField>
    <cacheField name="ML%" numFmtId="9">
      <sharedItems containsSemiMixedTypes="0" containsString="0" containsNumber="1" minValue="0.57759962762975015" maxValue="0.89220941160880352"/>
    </cacheField>
    <cacheField name="MLDiff%" numFmtId="9">
      <sharedItems containsSemiMixedTypes="0" containsString="0" containsNumber="1" minValue="1.2386954982168685E-3" maxValue="0.89220941160880352"/>
    </cacheField>
    <cacheField name="Consistent" numFmtId="0">
      <sharedItems containsSemiMixedTypes="0" containsString="0" containsNumber="1" containsInteger="1" minValue="5" maxValue="11"/>
    </cacheField>
    <cacheField name="No" numFmtId="0">
      <sharedItems containsSemiMixedTypes="0" containsString="0" containsNumber="1" containsInteger="1" minValue="0" maxValue="6"/>
    </cacheField>
    <cacheField name="Consistency" numFmtId="9">
      <sharedItems containsSemiMixedTypes="0" containsString="0" containsNumber="1" minValue="0.45454545454545453" maxValue="1"/>
    </cacheField>
    <cacheField name="Factor" numFmtId="9">
      <sharedItems containsSemiMixedTypes="0" containsString="0" containsNumber="1" minValue="0.43495745163415916" maxValue="0.96406980386960106"/>
    </cacheField>
    <cacheField name="Winner" numFmtId="0">
      <sharedItems containsBlank="1" count="32">
        <s v="IND"/>
        <s v="SAC"/>
        <s v="LAL"/>
        <s v="NYK"/>
        <s v="GSW"/>
        <s v="CHI"/>
        <m u="1"/>
        <s v="PHO" u="1"/>
        <s v="CLE" u="1"/>
        <s v="MIA" u="1"/>
        <s v="HOU" u="1"/>
        <s v="MEM" u="1"/>
        <s v="MIN" u="1"/>
        <s v="OKC" u="1"/>
        <s v="UTA" u="1"/>
        <s v="DET" u="1"/>
        <s v="POR" u="1"/>
        <s v="WAS" u="1"/>
        <s v="ATL" u="1"/>
        <s v="BOS" u="1"/>
        <s v="LAC" u="1"/>
        <s v="SAS" u="1"/>
        <s v="TOR" u="1"/>
        <s v="BRK" u="1"/>
        <s v="MIL" u="1"/>
        <s v="DAL" u="1"/>
        <s v="PHI" u="1"/>
        <s v="DEN" u="1"/>
        <s v="NOP" u="1"/>
        <s v="ORL" u="1"/>
        <s v="CHO" u="1"/>
        <s v="Winner" u="1"/>
      </sharedItems>
    </cacheField>
    <cacheField name="ScoreDiff" numFmtId="1">
      <sharedItems containsSemiMixedTypes="0" containsString="0" containsNumber="1" minValue="1.7398298065366367" maxValue="21.209535685131222"/>
    </cacheField>
    <cacheField name="Handicap" numFmtId="0">
      <sharedItems containsSemiMixedTypes="0" containsString="0" containsNumber="1" minValue="-14.5" maxValue="7.5"/>
    </cacheField>
    <cacheField name="Avd" numFmtId="1">
      <sharedItems containsSemiMixedTypes="0" containsString="0" containsNumber="1" minValue="-5.0226061902135113" maxValue="28.709535685131222"/>
    </cacheField>
    <cacheField name="AdvAbs" numFmtId="1">
      <sharedItems containsSemiMixedTypes="0" containsString="0" containsNumber="1" minValue="2.5253126681692173" maxValue="28.709535685131222"/>
    </cacheField>
    <cacheField name="SpreadWinner" numFmtId="0">
      <sharedItems containsBlank="1" count="32">
        <s v="IND"/>
        <s v="SAC"/>
        <s v="LAL"/>
        <s v="CHO"/>
        <s v="TOR"/>
        <s v="CHI"/>
        <s v="NYK"/>
        <s v="GSW"/>
        <s v="BRK"/>
        <m u="1"/>
        <s v="PHO" u="1"/>
        <s v="DAL" u="1"/>
        <s v="MIA" u="1"/>
        <s v="ORL" u="1"/>
        <s v="POR" u="1"/>
        <s v="NOP" u="1"/>
        <s v="SAS" u="1"/>
        <s v="OKC" u="1"/>
        <s v="UTA" u="1"/>
        <s v="DET" u="1"/>
        <s v="HOU" u="1"/>
        <s v="MIN" u="1"/>
        <s v="WAS" u="1"/>
        <s v="CLE" u="1"/>
        <s v="BOS" u="1"/>
        <s v="LAC" u="1"/>
        <s v="ATL" u="1"/>
        <s v="DEN" u="1"/>
        <s v="MEM" u="1"/>
        <s v="PHI" u="1"/>
        <s v="MIL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3607107969467296"/>
    </cacheField>
    <cacheField name="Consitent" numFmtId="0">
      <sharedItems/>
    </cacheField>
    <cacheField name="Final%" numFmtId="9">
      <sharedItems containsSemiMixedTypes="0" containsString="0" containsNumber="1" minValue="0.46747872581707961" maxValue="0.95007044178213707"/>
    </cacheField>
    <cacheField name="Ranking" numFmtId="0">
      <sharedItems containsSemiMixedTypes="0" containsString="0" containsNumber="1" minValue="-333.83548195752741" maxValue="2730.7158362188006"/>
    </cacheField>
    <cacheField name="AbsRanking" numFmtId="0">
      <sharedItems containsSemiMixedTypes="0" containsString="0" containsNumber="1" minValue="167.19929014151239" maxValue="2730.7158362188006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6342592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51">
        <s v="BRK@IND@2025_03_20"/>
        <s v="CHI@SAC@2025_03_20"/>
        <s v="MIL@LAL@2025_03_20"/>
        <s v="NYK@CHO@2025_03_20"/>
        <s v="TOR@GSW@2025_03_20"/>
        <m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47864242305796" maxValue="0.993410415954910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7037038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51">
        <s v="BRK@IND@2025_03_20"/>
        <s v="CHI@SAC@2025_03_20"/>
        <s v="MIL@LAL@2025_03_20"/>
        <s v="NYK@CHO@2025_03_20"/>
        <s v="TOR@GSW@2025_03_20"/>
        <m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1"/>
        <n v="-1"/>
        <m/>
        <n v="0" u="1"/>
      </sharedItems>
    </cacheField>
    <cacheField name="LR probability" numFmtId="0">
      <sharedItems containsString="0" containsBlank="1" containsNumber="1" minValue="0.50847864242305796" maxValue="0.993410415954910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8194447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51">
        <s v="BRK@IND@2025_03_20"/>
        <s v="CHI@SAC@2025_03_20"/>
        <s v="MIL@LAL@2025_03_20"/>
        <s v="NYK@CHO@2025_03_20"/>
        <s v="TOR@GSW@2025_03_20"/>
        <m/>
        <s v="CHI@PHO@2025_03_19" u="1"/>
        <s v="CLE@SAC@2025_03_19" u="1"/>
        <s v="DAL@IND@2025_03_19" u="1"/>
        <s v="DEN@LAL@2025_03_19" u="1"/>
        <s v="DET@MIA@2025_03_19" u="1"/>
        <s v="HOU@ORL@2025_03_19" u="1"/>
        <s v="MEM@POR@2025_03_19" u="1"/>
        <s v="NOP@MIN@2025_03_19" u="1"/>
        <s v="NYK@SAS@2025_03_19" u="1"/>
        <s v="PHI@OKC@2025_03_19" u="1"/>
        <s v="WAS@UTA@2025_03_19" u="1"/>
        <s v="ATL@CHO@2025_03_18" u="1"/>
        <s v="BRK@BOS@2025_03_18" u="1"/>
        <s v="CLE@LAC@2025_03_18" u="1"/>
        <s v="MIL@GSW@2025_03_18" u="1"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47864242305796" maxValue="0.993410415954910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" maxValue="0.9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8773147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39467594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7.448840277779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4"/>
    <x v="0"/>
  </r>
  <r>
    <n v="3"/>
    <x v="1"/>
  </r>
  <r>
    <n v="2"/>
    <x v="2"/>
  </r>
  <r>
    <n v="1"/>
    <x v="3"/>
  </r>
  <r>
    <n v="4"/>
    <x v="1"/>
  </r>
  <r>
    <n v="3"/>
    <x v="0"/>
  </r>
  <r>
    <n v="2"/>
    <x v="3"/>
  </r>
  <r>
    <n v="1"/>
    <x v="2"/>
  </r>
  <r>
    <n v="4"/>
    <x v="0"/>
  </r>
  <r>
    <n v="3"/>
    <x v="1"/>
  </r>
  <r>
    <n v="2"/>
    <x v="2"/>
  </r>
  <r>
    <n v="1"/>
    <x v="4"/>
  </r>
  <r>
    <n v="4"/>
    <x v="0"/>
  </r>
  <r>
    <n v="3"/>
    <x v="1"/>
  </r>
  <r>
    <n v="2"/>
    <x v="3"/>
  </r>
  <r>
    <n v="1"/>
    <x v="5"/>
  </r>
  <r>
    <m/>
    <x v="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5"/>
  </r>
  <r>
    <x v="1"/>
    <n v="13"/>
  </r>
  <r>
    <x v="2"/>
    <n v="13"/>
  </r>
  <r>
    <x v="2"/>
    <n v="11"/>
  </r>
  <r>
    <x v="0"/>
    <n v="9"/>
  </r>
  <r>
    <x v="3"/>
    <n v="5"/>
  </r>
  <r>
    <x v="1"/>
    <n v="5"/>
  </r>
  <r>
    <x v="4"/>
    <n v="5"/>
  </r>
  <r>
    <x v="5"/>
    <n v="2"/>
  </r>
  <r>
    <x v="6"/>
    <n v="1"/>
  </r>
  <r>
    <x v="3"/>
    <n v="1"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  <r>
    <x v="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n v="4"/>
    <x v="0"/>
  </r>
  <r>
    <n v="3"/>
    <x v="1"/>
  </r>
  <r>
    <n v="2"/>
    <x v="2"/>
  </r>
  <r>
    <n v="1"/>
    <x v="3"/>
  </r>
  <r>
    <n v="4"/>
    <x v="0"/>
  </r>
  <r>
    <n v="3"/>
    <x v="1"/>
  </r>
  <r>
    <n v="2"/>
    <x v="3"/>
  </r>
  <r>
    <n v="1"/>
    <x v="4"/>
  </r>
  <r>
    <n v="4"/>
    <x v="4"/>
  </r>
  <r>
    <n v="3"/>
    <x v="1"/>
  </r>
  <r>
    <n v="2"/>
    <x v="0"/>
  </r>
  <r>
    <n v="1"/>
    <x v="3"/>
  </r>
  <r>
    <n v="4"/>
    <x v="4"/>
  </r>
  <r>
    <n v="3"/>
    <x v="0"/>
  </r>
  <r>
    <n v="2"/>
    <x v="1"/>
  </r>
  <r>
    <n v="1"/>
    <x v="3"/>
  </r>
  <r>
    <m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RK@IND@2025_03_20"/>
    <n v="7"/>
    <n v="11"/>
    <n v="18"/>
    <n v="0.81818181818181812"/>
    <n v="0.68901955145148097"/>
    <n v="6.3447666235352695E-2"/>
    <n v="9"/>
    <n v="2"/>
    <n v="0.81818181818181823"/>
    <n v="0.7751277292717057"/>
    <x v="0"/>
    <n v="13.952299126890702"/>
    <n v="-8"/>
    <n v="5.9522991268907024"/>
    <n v="5.9522991268907024"/>
    <x v="0"/>
    <s v="IND"/>
    <n v="0.723624408025201"/>
    <s v="Yes"/>
    <n v="0.74937606864845341"/>
    <n v="447.11698735872756"/>
    <n v="447.11698735872756"/>
    <s v="NULL"/>
    <s v="NULL"/>
    <s v="NULL"/>
    <s v="Yes"/>
    <s v="No"/>
    <s v="No"/>
  </r>
  <r>
    <x v="0"/>
    <s v="CHI@SAC@2025_03_20"/>
    <n v="3"/>
    <n v="11"/>
    <n v="14"/>
    <n v="0.63636363636363635"/>
    <n v="0.66126829902327411"/>
    <n v="5.7242524320852528E-2"/>
    <n v="7"/>
    <n v="4"/>
    <n v="0.63636363636363635"/>
    <n v="0.64466519058351557"/>
    <x v="1"/>
    <n v="9.0253126681692173"/>
    <n v="-6.5"/>
    <n v="2.5253126681692173"/>
    <n v="2.5253126681692173"/>
    <x v="1"/>
    <s v="SAC"/>
    <n v="0.65311730402178048"/>
    <s v="Yes"/>
    <n v="0.64889124730264802"/>
    <n v="167.19929014151239"/>
    <n v="167.19929014151239"/>
    <s v="NULL"/>
    <s v="NULL"/>
    <s v="NULL"/>
    <s v="Yes"/>
    <s v="No"/>
    <s v="No"/>
  </r>
  <r>
    <x v="0"/>
    <s v="MIL@LAL@2025_03_20"/>
    <n v="5"/>
    <n v="5"/>
    <n v="10"/>
    <n v="0.45454545454545453"/>
    <n v="0.63205550205372218"/>
    <n v="1.6104538461715001E-2"/>
    <n v="9"/>
    <n v="2"/>
    <n v="0.81818181818181823"/>
    <n v="0.63492759159366496"/>
    <x v="2"/>
    <n v="6.3492759159366496"/>
    <n v="7.5"/>
    <n v="13.84927591593665"/>
    <n v="13.84927591593665"/>
    <x v="2"/>
    <s v="LAL"/>
    <n v="0.58861869944126755"/>
    <s v="Yes"/>
    <n v="0.6117731455174662"/>
    <n v="847.37779335862228"/>
    <n v="847.37779335862228"/>
    <s v="NULL"/>
    <s v="NULL"/>
    <s v="NULL"/>
    <s v="Yes"/>
    <s v="No"/>
    <s v="No"/>
  </r>
  <r>
    <x v="0"/>
    <s v="NYK@CHO@2025_03_20"/>
    <n v="1"/>
    <n v="-9"/>
    <n v="-8"/>
    <n v="0.36363636363636365"/>
    <n v="0.64818924507974196"/>
    <n v="3.5796223108353065E-2"/>
    <n v="6"/>
    <n v="5"/>
    <n v="0.54545454545454541"/>
    <n v="0.51909338472355027"/>
    <x v="3"/>
    <n v="4.1527470777884021"/>
    <n v="-7.5"/>
    <n v="-3.3472529222115979"/>
    <n v="3.3472529222115979"/>
    <x v="3"/>
    <s v="NYK"/>
    <n v="0.65049100080080202"/>
    <s v="No"/>
    <n v="0.5847921927621762"/>
    <n v="-216.66636940690992"/>
    <n v="216.66636940690992"/>
    <s v="NULL"/>
    <s v="NULL"/>
    <s v="NULL"/>
    <s v="Yes"/>
    <s v="No"/>
    <s v="No"/>
  </r>
  <r>
    <x v="0"/>
    <s v="TOR@GSW@2025_03_20"/>
    <n v="5"/>
    <n v="9"/>
    <n v="14"/>
    <n v="0.63636363636363635"/>
    <n v="0.75123242260295875"/>
    <n v="9.5248456166060036E-2"/>
    <n v="9"/>
    <n v="2"/>
    <n v="0.81818181818181823"/>
    <n v="0.73525929238280441"/>
    <x v="4"/>
    <n v="10.293630093359262"/>
    <n v="-14.5"/>
    <n v="-4.2063699066407381"/>
    <n v="4.2063699066407381"/>
    <x v="4"/>
    <s v="GSW"/>
    <n v="0.79902594287585604"/>
    <s v="No"/>
    <n v="0.76714261762933023"/>
    <n v="-333.83548195752741"/>
    <n v="333.83548195752741"/>
    <s v="NULL"/>
    <s v="NULL"/>
    <s v="NULL"/>
    <s v="Yes"/>
    <s v="No"/>
    <s v="No"/>
  </r>
  <r>
    <x v="1"/>
    <s v="BRK@IND@2025_03_20"/>
    <n v="11"/>
    <n v="11"/>
    <n v="22"/>
    <n v="1"/>
    <n v="0.71301822401063597"/>
    <n v="0.71301822401063597"/>
    <n v="11"/>
    <n v="0"/>
    <n v="1"/>
    <n v="0.90433940800354529"/>
    <x v="0"/>
    <n v="19.895466976077998"/>
    <n v="-8"/>
    <n v="11.895466976077998"/>
    <n v="11.895466976077998"/>
    <x v="0"/>
    <s v="IND"/>
    <n v="0.79286411063822348"/>
    <s v="Yes"/>
    <n v="0.84860175932088433"/>
    <n v="1015.4454534512467"/>
    <n v="1015.4454534512467"/>
    <s v="NULL"/>
    <s v="NULL"/>
    <s v="NULL"/>
    <s v="Yes"/>
    <s v="No"/>
    <s v="No"/>
  </r>
  <r>
    <x v="1"/>
    <s v="CHI@SAC@2025_03_20"/>
    <n v="-3"/>
    <n v="7"/>
    <n v="4"/>
    <n v="0.18181818181818182"/>
    <n v="0.57759962762975015"/>
    <n v="1.2386954982168685E-3"/>
    <n v="6"/>
    <n v="5"/>
    <n v="0.54545454545454541"/>
    <n v="0.43495745163415916"/>
    <x v="1"/>
    <n v="1.7398298065366367"/>
    <n v="-6.5"/>
    <n v="-4.7601701934633631"/>
    <n v="4.7601701934633631"/>
    <x v="5"/>
    <s v="None"/>
    <n v="0.5"/>
    <s v="No"/>
    <n v="0.46747872581707961"/>
    <n v="-237.98248758891754"/>
    <n v="237.98248758891754"/>
    <s v="NULL"/>
    <s v="NULL"/>
    <s v="NULL"/>
    <s v="Yes"/>
    <s v="No"/>
    <s v="No"/>
  </r>
  <r>
    <x v="1"/>
    <s v="MIL@LAL@2025_03_20"/>
    <n v="5"/>
    <n v="3"/>
    <n v="8"/>
    <n v="0.36363636363636365"/>
    <n v="0.61047687177350118"/>
    <n v="1.5053156050551797E-3"/>
    <n v="8"/>
    <n v="3"/>
    <n v="0.72727272727272729"/>
    <n v="0.56712865422753067"/>
    <x v="2"/>
    <n v="4.5370292338202454"/>
    <n v="7.5"/>
    <n v="12.037029233820245"/>
    <n v="12.037029233820245"/>
    <x v="2"/>
    <s v="LAL"/>
    <n v="0.5933636464908385"/>
    <s v="Yes"/>
    <n v="0.58024615035918459"/>
    <n v="714.2460616166203"/>
    <n v="714.2460616166203"/>
    <s v="NULL"/>
    <s v="NULL"/>
    <s v="NULL"/>
    <s v="Yes"/>
    <s v="No"/>
    <s v="No"/>
  </r>
  <r>
    <x v="1"/>
    <s v="NYK@CHO@2025_03_20"/>
    <n v="-11"/>
    <n v="-7"/>
    <n v="-18"/>
    <n v="0.81818181818181812"/>
    <n v="0.68378979582944277"/>
    <n v="0.68378979582944277"/>
    <n v="9"/>
    <n v="2"/>
    <n v="0.81818181818181823"/>
    <n v="0.773384477397693"/>
    <x v="3"/>
    <n v="13.920920593158474"/>
    <n v="-7.5"/>
    <n v="6.4209205931584741"/>
    <n v="6.4209205931584741"/>
    <x v="6"/>
    <s v="NYK"/>
    <n v="0.69026840718441695"/>
    <s v="Yes"/>
    <n v="0.73182644229105498"/>
    <n v="480.54935172487956"/>
    <n v="480.54935172487956"/>
    <s v="NULL"/>
    <s v="NULL"/>
    <s v="NULL"/>
    <s v="Yes"/>
    <s v="No"/>
    <s v="No"/>
  </r>
  <r>
    <x v="1"/>
    <s v="TOR@GSW@2025_03_20"/>
    <n v="11"/>
    <n v="11"/>
    <n v="22"/>
    <n v="1"/>
    <n v="0.76496926343384786"/>
    <n v="0.76496926343384786"/>
    <n v="11"/>
    <n v="0"/>
    <n v="1"/>
    <n v="0.92165642114461599"/>
    <x v="4"/>
    <n v="20.276441265181553"/>
    <n v="-14.5"/>
    <n v="5.7764412651815533"/>
    <n v="5.7764412651815533"/>
    <x v="7"/>
    <s v="GSW"/>
    <n v="0.81559619857909205"/>
    <s v="Yes"/>
    <n v="0.86862630986185407"/>
    <n v="514.99980201173605"/>
    <n v="514.99980201173605"/>
    <s v="NULL"/>
    <s v="NULL"/>
    <s v="NULL"/>
    <s v="Yes"/>
    <s v="No"/>
    <s v="No"/>
  </r>
  <r>
    <x v="2"/>
    <s v="BRK@IND@2025_03_20"/>
    <n v="11"/>
    <n v="9"/>
    <n v="20"/>
    <n v="0.90909090909090917"/>
    <n v="0.69582566998370265"/>
    <n v="0.69582566998370265"/>
    <n v="10"/>
    <n v="1"/>
    <n v="0.90909090909090906"/>
    <n v="0.83800249605517363"/>
    <x v="0"/>
    <n v="16.760049921103473"/>
    <n v="-8"/>
    <n v="8.760049921103473"/>
    <n v="8.760049921103473"/>
    <x v="0"/>
    <s v="IND"/>
    <n v="0.68684438211528454"/>
    <s v="Yes"/>
    <n v="0.76242343908522914"/>
    <n v="675.8299088851835"/>
    <n v="675.8299088851835"/>
    <s v="NULL"/>
    <s v="NULL"/>
    <s v="NULL"/>
    <s v="Yes"/>
    <s v="No"/>
    <s v="No"/>
  </r>
  <r>
    <x v="2"/>
    <s v="CHI@SAC@2025_03_20"/>
    <n v="-11"/>
    <n v="-11"/>
    <n v="-22"/>
    <n v="1"/>
    <n v="0.75964518966436811"/>
    <n v="0.75964518966436811"/>
    <n v="11"/>
    <n v="0"/>
    <n v="1"/>
    <n v="0.91988172988812267"/>
    <x v="5"/>
    <n v="20.237398057538698"/>
    <n v="0.5"/>
    <n v="20.737398057538698"/>
    <n v="20.737398057538698"/>
    <x v="5"/>
    <s v="CHI"/>
    <n v="0.81011434516042202"/>
    <s v="Yes"/>
    <n v="0.86499803752427229"/>
    <n v="1797.4440277090139"/>
    <n v="1797.4440277090139"/>
    <s v="NULL"/>
    <s v="NULL"/>
    <s v="NULL"/>
    <s v="Yes"/>
    <s v="No"/>
    <s v="No"/>
  </r>
  <r>
    <x v="2"/>
    <s v="MIL@LAL@2025_03_20"/>
    <n v="9"/>
    <n v="9"/>
    <n v="18"/>
    <n v="0.81818181818181823"/>
    <n v="0.70123681677058558"/>
    <n v="0.10674088660298608"/>
    <n v="11"/>
    <n v="0"/>
    <n v="1"/>
    <n v="0.83980621165080127"/>
    <x v="2"/>
    <n v="15.116511809714423"/>
    <n v="7.5"/>
    <n v="22.616511809714424"/>
    <n v="22.616511809714424"/>
    <x v="2"/>
    <s v="LAL"/>
    <n v="0.67223415700864797"/>
    <s v="Yes"/>
    <n v="0.75602018432972462"/>
    <n v="1710.3259027163645"/>
    <n v="1710.3259027163645"/>
    <s v="NULL"/>
    <s v="NULL"/>
    <s v="NULL"/>
    <s v="Yes"/>
    <s v="No"/>
    <s v="No"/>
  </r>
  <r>
    <x v="2"/>
    <s v="NYK@CHO@2025_03_20"/>
    <n v="-11"/>
    <n v="-11"/>
    <n v="-22"/>
    <n v="1"/>
    <n v="0.77556526701104134"/>
    <n v="0.77556526701104134"/>
    <n v="11"/>
    <n v="0"/>
    <n v="1"/>
    <n v="0.92518842233701371"/>
    <x v="3"/>
    <n v="20.354145291414302"/>
    <n v="-7.5"/>
    <n v="12.854145291414302"/>
    <n v="12.854145291414302"/>
    <x v="6"/>
    <s v="NYK"/>
    <n v="0.80811750746896149"/>
    <s v="Yes"/>
    <n v="0.8666529649029876"/>
    <n v="1120.0418938019866"/>
    <n v="1120.0418938019866"/>
    <s v="NULL"/>
    <s v="NULL"/>
    <s v="NULL"/>
    <s v="Yes"/>
    <s v="No"/>
    <s v="No"/>
  </r>
  <r>
    <x v="2"/>
    <s v="TOR@GSW@2025_03_20"/>
    <n v="11"/>
    <n v="11"/>
    <n v="22"/>
    <n v="1"/>
    <n v="0.80412686579700321"/>
    <n v="0.80412686579700321"/>
    <n v="11"/>
    <n v="0"/>
    <n v="1"/>
    <n v="0.93470895526566766"/>
    <x v="4"/>
    <n v="20.563597015844689"/>
    <n v="-14.5"/>
    <n v="6.0635970158446888"/>
    <n v="6.0635970158446888"/>
    <x v="7"/>
    <s v="GSW"/>
    <n v="0.82792818009776759"/>
    <s v="Yes"/>
    <n v="0.88131856768171768"/>
    <n v="547.65761231077079"/>
    <n v="547.65761231077079"/>
    <s v="NULL"/>
    <s v="NULL"/>
    <s v="NULL"/>
    <s v="Yes"/>
    <s v="No"/>
    <s v="No"/>
  </r>
  <r>
    <x v="3"/>
    <s v="BRK@IND@2025_03_20"/>
    <n v="5"/>
    <n v="1"/>
    <n v="6"/>
    <n v="0.27272727272727271"/>
    <n v="0.57960599580233541"/>
    <n v="2.4008433684490238E-2"/>
    <n v="7"/>
    <n v="4"/>
    <n v="0.63636363636363635"/>
    <n v="0.49623230163108145"/>
    <x v="0"/>
    <n v="2.9773938097864887"/>
    <n v="-8"/>
    <n v="-5.0226061902135113"/>
    <n v="5.0226061902135113"/>
    <x v="8"/>
    <s v="None"/>
    <n v="0.5"/>
    <s v="No"/>
    <n v="0.49811615081554073"/>
    <n v="-250.65230202262543"/>
    <n v="250.65230202262543"/>
    <s v="NULL"/>
    <s v="NULL"/>
    <s v="NULL"/>
    <s v="Yes"/>
    <s v="No"/>
    <s v="No"/>
  </r>
  <r>
    <x v="3"/>
    <s v="CHI@SAC@2025_03_20"/>
    <n v="3"/>
    <n v="3"/>
    <n v="6"/>
    <n v="0.27272727272727271"/>
    <n v="0.58781980963563196"/>
    <n v="4.0073350519556183E-2"/>
    <n v="5"/>
    <n v="6"/>
    <n v="0.45454545454545453"/>
    <n v="0.43836417896945307"/>
    <x v="1"/>
    <n v="2.6301850738167185"/>
    <n v="-6.5"/>
    <n v="-3.8698149261832815"/>
    <n v="3.8698149261832815"/>
    <x v="5"/>
    <s v="None"/>
    <n v="0.5"/>
    <s v="No"/>
    <n v="0.46918208948472651"/>
    <n v="-192.45520969348723"/>
    <n v="192.45520969348723"/>
    <s v="NULL"/>
    <s v="NULL"/>
    <s v="NULL"/>
    <s v="Yes"/>
    <s v="No"/>
    <s v="No"/>
  </r>
  <r>
    <x v="3"/>
    <s v="MIL@LAL@2025_03_20"/>
    <n v="11"/>
    <n v="11"/>
    <n v="22"/>
    <n v="1"/>
    <n v="0.89220941160880352"/>
    <n v="0.89220941160880352"/>
    <n v="11"/>
    <n v="0"/>
    <n v="1"/>
    <n v="0.96406980386960106"/>
    <x v="2"/>
    <n v="21.209535685131222"/>
    <n v="7.5"/>
    <n v="28.709535685131222"/>
    <n v="28.709535685131222"/>
    <x v="2"/>
    <s v="LAL"/>
    <n v="0.93607107969467296"/>
    <s v="Yes"/>
    <n v="0.95007044178213707"/>
    <n v="2730.7158362188006"/>
    <n v="2730.7158362188006"/>
    <s v="NULL"/>
    <s v="NULL"/>
    <s v="NULL"/>
    <s v="Yes"/>
    <s v="No"/>
    <s v="No"/>
  </r>
  <r>
    <x v="3"/>
    <s v="NYK@CHO@2025_03_20"/>
    <n v="-11"/>
    <n v="-9"/>
    <n v="-20"/>
    <n v="0.90909090909090917"/>
    <n v="0.7397483083476597"/>
    <n v="0.7397483083476597"/>
    <n v="10"/>
    <n v="1"/>
    <n v="0.90909090909090906"/>
    <n v="0.85264337550982594"/>
    <x v="3"/>
    <n v="17.052867510196521"/>
    <n v="-7.5"/>
    <n v="9.5528675101965206"/>
    <n v="9.5528675101965206"/>
    <x v="6"/>
    <s v="NYK"/>
    <n v="0.74761697856648801"/>
    <s v="Yes"/>
    <n v="0.80013017703815703"/>
    <n v="772.09748764580058"/>
    <n v="772.09748764580058"/>
    <s v="NULL"/>
    <s v="NULL"/>
    <s v="NULL"/>
    <s v="Yes"/>
    <s v="No"/>
    <s v="No"/>
  </r>
  <r>
    <x v="3"/>
    <s v="TOR@GSW@2025_03_20"/>
    <n v="11"/>
    <n v="11"/>
    <n v="22"/>
    <n v="1"/>
    <n v="0.84323211581030488"/>
    <n v="0.84323211581030488"/>
    <n v="11"/>
    <n v="0"/>
    <n v="1"/>
    <n v="0.94774403860343492"/>
    <x v="4"/>
    <n v="20.850368849275569"/>
    <n v="-14.5"/>
    <n v="6.3503688492755686"/>
    <n v="6.3503688492755686"/>
    <x v="7"/>
    <s v="GSW"/>
    <n v="0.86622744102447902"/>
    <s v="Yes"/>
    <n v="0.90698573981395691"/>
    <n v="589.24787350332622"/>
    <n v="589.24787350332622"/>
    <s v="NULL"/>
    <s v="NULL"/>
    <s v="NULL"/>
    <s v="Yes"/>
    <s v="No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83329652061367498"/>
    <n v="1"/>
    <n v="0.61"/>
    <m/>
    <m/>
    <m/>
    <m/>
    <x v="0"/>
  </r>
  <r>
    <x v="1"/>
    <x v="0"/>
    <n v="-1"/>
    <n v="0.54956558120975896"/>
    <n v="-1"/>
    <n v="0.53"/>
    <m/>
    <m/>
    <m/>
    <m/>
    <x v="0"/>
  </r>
  <r>
    <x v="2"/>
    <x v="0"/>
    <n v="1"/>
    <n v="0.52256288126709005"/>
    <n v="1"/>
    <n v="0.59"/>
    <m/>
    <m/>
    <m/>
    <m/>
    <x v="0"/>
  </r>
  <r>
    <x v="3"/>
    <x v="0"/>
    <n v="1"/>
    <n v="0.57217804664051897"/>
    <n v="1"/>
    <n v="0.61"/>
    <m/>
    <m/>
    <m/>
    <m/>
    <x v="0"/>
  </r>
  <r>
    <x v="4"/>
    <x v="0"/>
    <n v="1"/>
    <n v="0.53614823263450895"/>
    <n v="-1"/>
    <n v="0.5"/>
    <m/>
    <m/>
    <m/>
    <m/>
    <x v="1"/>
  </r>
  <r>
    <x v="5"/>
    <x v="0"/>
    <n v="-1"/>
    <n v="0.54305517549670801"/>
    <n v="1"/>
    <n v="0.55000000000000004"/>
    <m/>
    <m/>
    <m/>
    <m/>
    <x v="1"/>
  </r>
  <r>
    <x v="6"/>
    <x v="0"/>
    <n v="1"/>
    <n v="0.59074603449520902"/>
    <n v="-1"/>
    <n v="0.53"/>
    <m/>
    <m/>
    <m/>
    <m/>
    <x v="1"/>
  </r>
  <r>
    <x v="7"/>
    <x v="0"/>
    <n v="-1"/>
    <n v="0.63096461600060405"/>
    <n v="-1"/>
    <n v="0.53"/>
    <m/>
    <m/>
    <m/>
    <m/>
    <x v="0"/>
  </r>
  <r>
    <x v="8"/>
    <x v="0"/>
    <n v="1"/>
    <n v="0.54043023136319002"/>
    <n v="1"/>
    <n v="0.55000000000000004"/>
    <m/>
    <m/>
    <m/>
    <m/>
    <x v="0"/>
  </r>
  <r>
    <x v="9"/>
    <x v="0"/>
    <n v="1"/>
    <n v="0.60642671522352998"/>
    <n v="1"/>
    <n v="0.56999999999999995"/>
    <m/>
    <m/>
    <m/>
    <m/>
    <x v="0"/>
  </r>
  <r>
    <x v="10"/>
    <x v="0"/>
    <n v="1"/>
    <n v="0.60190727059964499"/>
    <n v="-1"/>
    <n v="0.51"/>
    <m/>
    <m/>
    <m/>
    <m/>
    <x v="1"/>
  </r>
  <r>
    <x v="0"/>
    <x v="1"/>
    <n v="-1"/>
    <n v="0.71924396833274695"/>
    <n v="1"/>
    <n v="0.68"/>
    <m/>
    <m/>
    <m/>
    <m/>
    <x v="1"/>
  </r>
  <r>
    <x v="1"/>
    <x v="1"/>
    <n v="1"/>
    <n v="0.53894026218226698"/>
    <n v="1"/>
    <n v="0.65"/>
    <m/>
    <m/>
    <m/>
    <m/>
    <x v="0"/>
  </r>
  <r>
    <x v="2"/>
    <x v="1"/>
    <n v="1"/>
    <n v="0.71389135725596198"/>
    <n v="-1"/>
    <n v="0.5"/>
    <m/>
    <m/>
    <m/>
    <m/>
    <x v="1"/>
  </r>
  <r>
    <x v="3"/>
    <x v="1"/>
    <n v="1"/>
    <n v="0.50847864242305796"/>
    <n v="1"/>
    <n v="0.62"/>
    <m/>
    <m/>
    <m/>
    <m/>
    <x v="0"/>
  </r>
  <r>
    <x v="4"/>
    <x v="1"/>
    <n v="1"/>
    <n v="0.59267171569402299"/>
    <n v="1"/>
    <n v="0.55000000000000004"/>
    <m/>
    <m/>
    <m/>
    <m/>
    <x v="0"/>
  </r>
  <r>
    <x v="5"/>
    <x v="1"/>
    <n v="1"/>
    <n v="0.69614672566996805"/>
    <n v="-1"/>
    <n v="0.5"/>
    <m/>
    <m/>
    <m/>
    <m/>
    <x v="1"/>
  </r>
  <r>
    <x v="6"/>
    <x v="1"/>
    <n v="1"/>
    <n v="0.73334311754041404"/>
    <n v="-1"/>
    <n v="0.56999999999999995"/>
    <m/>
    <m/>
    <m/>
    <m/>
    <x v="1"/>
  </r>
  <r>
    <x v="7"/>
    <x v="1"/>
    <n v="-1"/>
    <n v="0.59403909192619597"/>
    <n v="1"/>
    <n v="0.59"/>
    <m/>
    <m/>
    <m/>
    <m/>
    <x v="1"/>
  </r>
  <r>
    <x v="8"/>
    <x v="1"/>
    <n v="-1"/>
    <n v="0.68580656406523399"/>
    <n v="-1"/>
    <n v="0.56000000000000005"/>
    <m/>
    <m/>
    <m/>
    <m/>
    <x v="0"/>
  </r>
  <r>
    <x v="9"/>
    <x v="1"/>
    <n v="1"/>
    <n v="0.54600551413315501"/>
    <n v="1"/>
    <n v="0.51"/>
    <m/>
    <m/>
    <m/>
    <m/>
    <x v="0"/>
  </r>
  <r>
    <x v="10"/>
    <x v="1"/>
    <n v="-1"/>
    <n v="0.57405565691732796"/>
    <n v="1"/>
    <n v="0.62"/>
    <m/>
    <m/>
    <m/>
    <m/>
    <x v="1"/>
  </r>
  <r>
    <x v="0"/>
    <x v="2"/>
    <n v="1"/>
    <n v="0.97701874257004695"/>
    <n v="1"/>
    <n v="0.81"/>
    <m/>
    <m/>
    <m/>
    <m/>
    <x v="0"/>
  </r>
  <r>
    <x v="1"/>
    <x v="2"/>
    <n v="1"/>
    <n v="0.96021488119621001"/>
    <n v="1"/>
    <n v="0.79"/>
    <m/>
    <m/>
    <m/>
    <m/>
    <x v="0"/>
  </r>
  <r>
    <x v="2"/>
    <x v="2"/>
    <n v="1"/>
    <n v="0.97592437360598205"/>
    <n v="1"/>
    <n v="0.81"/>
    <m/>
    <m/>
    <m/>
    <m/>
    <x v="0"/>
  </r>
  <r>
    <x v="3"/>
    <x v="2"/>
    <n v="1"/>
    <n v="0.92270881716751896"/>
    <n v="1"/>
    <n v="0.86"/>
    <m/>
    <m/>
    <m/>
    <m/>
    <x v="0"/>
  </r>
  <r>
    <x v="4"/>
    <x v="2"/>
    <n v="1"/>
    <n v="0.98886215399874799"/>
    <n v="1"/>
    <n v="0.84"/>
    <m/>
    <m/>
    <m/>
    <m/>
    <x v="0"/>
  </r>
  <r>
    <x v="5"/>
    <x v="2"/>
    <n v="1"/>
    <n v="0.91257390091810697"/>
    <n v="1"/>
    <n v="0.75"/>
    <m/>
    <m/>
    <m/>
    <m/>
    <x v="0"/>
  </r>
  <r>
    <x v="6"/>
    <x v="2"/>
    <n v="1"/>
    <n v="0.86368852066159296"/>
    <n v="1"/>
    <n v="0.87"/>
    <m/>
    <m/>
    <m/>
    <m/>
    <x v="0"/>
  </r>
  <r>
    <x v="7"/>
    <x v="2"/>
    <n v="1"/>
    <n v="0.96826576208471204"/>
    <n v="1"/>
    <n v="0.86"/>
    <m/>
    <m/>
    <m/>
    <m/>
    <x v="0"/>
  </r>
  <r>
    <x v="8"/>
    <x v="2"/>
    <n v="1"/>
    <n v="0.95758859975779098"/>
    <n v="1"/>
    <n v="0.75"/>
    <m/>
    <m/>
    <m/>
    <m/>
    <x v="0"/>
  </r>
  <r>
    <x v="9"/>
    <x v="2"/>
    <n v="1"/>
    <n v="0.98961914404362294"/>
    <n v="1"/>
    <n v="0.9"/>
    <m/>
    <m/>
    <m/>
    <m/>
    <x v="0"/>
  </r>
  <r>
    <x v="10"/>
    <x v="2"/>
    <n v="1"/>
    <n v="0.962142159389346"/>
    <n v="1"/>
    <n v="0.91"/>
    <m/>
    <m/>
    <m/>
    <m/>
    <x v="0"/>
  </r>
  <r>
    <x v="0"/>
    <x v="3"/>
    <n v="-1"/>
    <n v="0.91709105792745604"/>
    <n v="-1"/>
    <n v="0.54"/>
    <m/>
    <m/>
    <m/>
    <m/>
    <x v="0"/>
  </r>
  <r>
    <x v="1"/>
    <x v="3"/>
    <n v="-1"/>
    <n v="0.90172403253728295"/>
    <n v="-1"/>
    <n v="0.68"/>
    <m/>
    <m/>
    <m/>
    <m/>
    <x v="0"/>
  </r>
  <r>
    <x v="2"/>
    <x v="3"/>
    <n v="-1"/>
    <n v="0.71302284107633096"/>
    <n v="1"/>
    <n v="0.51"/>
    <m/>
    <m/>
    <m/>
    <m/>
    <x v="1"/>
  </r>
  <r>
    <x v="3"/>
    <x v="3"/>
    <n v="-1"/>
    <n v="0.83983917202205505"/>
    <n v="-1"/>
    <n v="0.53"/>
    <m/>
    <m/>
    <m/>
    <m/>
    <x v="0"/>
  </r>
  <r>
    <x v="4"/>
    <x v="3"/>
    <n v="-1"/>
    <n v="0.85407421300310604"/>
    <n v="-1"/>
    <n v="0.67"/>
    <m/>
    <m/>
    <m/>
    <m/>
    <x v="0"/>
  </r>
  <r>
    <x v="5"/>
    <x v="3"/>
    <n v="-1"/>
    <n v="0.93464848800437095"/>
    <n v="-1"/>
    <n v="0.66"/>
    <m/>
    <m/>
    <m/>
    <m/>
    <x v="0"/>
  </r>
  <r>
    <x v="6"/>
    <x v="3"/>
    <n v="-1"/>
    <n v="0.96508087259905495"/>
    <n v="-1"/>
    <n v="0.65"/>
    <m/>
    <m/>
    <m/>
    <m/>
    <x v="0"/>
  </r>
  <r>
    <x v="7"/>
    <x v="3"/>
    <n v="-1"/>
    <n v="0.94329381857861305"/>
    <n v="-1"/>
    <n v="0.6"/>
    <m/>
    <m/>
    <m/>
    <m/>
    <x v="0"/>
  </r>
  <r>
    <x v="8"/>
    <x v="3"/>
    <n v="-1"/>
    <n v="0.81424281226762496"/>
    <n v="-1"/>
    <n v="0.6"/>
    <m/>
    <m/>
    <m/>
    <m/>
    <x v="0"/>
  </r>
  <r>
    <x v="9"/>
    <x v="3"/>
    <n v="-1"/>
    <n v="0.87621151849964196"/>
    <n v="-1"/>
    <n v="0.57999999999999996"/>
    <m/>
    <m/>
    <m/>
    <m/>
    <x v="0"/>
  </r>
  <r>
    <x v="10"/>
    <x v="3"/>
    <n v="-1"/>
    <n v="0.88523395713297603"/>
    <n v="-1"/>
    <n v="0.61"/>
    <m/>
    <m/>
    <m/>
    <m/>
    <x v="0"/>
  </r>
  <r>
    <x v="0"/>
    <x v="4"/>
    <n v="1"/>
    <n v="0.96233233262891704"/>
    <n v="1"/>
    <n v="0.79"/>
    <m/>
    <m/>
    <m/>
    <m/>
    <x v="0"/>
  </r>
  <r>
    <x v="1"/>
    <x v="4"/>
    <n v="1"/>
    <n v="0.83971794296842195"/>
    <n v="1"/>
    <n v="0.81"/>
    <m/>
    <m/>
    <m/>
    <m/>
    <x v="0"/>
  </r>
  <r>
    <x v="2"/>
    <x v="4"/>
    <n v="1"/>
    <n v="0.91856263924250103"/>
    <n v="1"/>
    <n v="0.8"/>
    <m/>
    <m/>
    <m/>
    <m/>
    <x v="0"/>
  </r>
  <r>
    <x v="3"/>
    <x v="4"/>
    <n v="1"/>
    <n v="0.77376015299151801"/>
    <n v="1"/>
    <n v="0.8"/>
    <m/>
    <m/>
    <m/>
    <m/>
    <x v="0"/>
  </r>
  <r>
    <x v="4"/>
    <x v="4"/>
    <n v="1"/>
    <n v="0.82721720087045103"/>
    <n v="1"/>
    <n v="0.78"/>
    <m/>
    <m/>
    <m/>
    <m/>
    <x v="0"/>
  </r>
  <r>
    <x v="5"/>
    <x v="4"/>
    <n v="1"/>
    <n v="0.96394851237710499"/>
    <n v="1"/>
    <n v="0.72"/>
    <m/>
    <m/>
    <m/>
    <m/>
    <x v="0"/>
  </r>
  <r>
    <x v="6"/>
    <x v="4"/>
    <n v="1"/>
    <n v="0.75921725956970498"/>
    <n v="1"/>
    <n v="0.72"/>
    <m/>
    <m/>
    <m/>
    <m/>
    <x v="0"/>
  </r>
  <r>
    <x v="7"/>
    <x v="4"/>
    <n v="1"/>
    <n v="0.98848428966892798"/>
    <n v="1"/>
    <n v="0.85"/>
    <m/>
    <m/>
    <m/>
    <m/>
    <x v="0"/>
  </r>
  <r>
    <x v="8"/>
    <x v="4"/>
    <n v="1"/>
    <n v="0.87200091950529002"/>
    <n v="1"/>
    <n v="0.81"/>
    <m/>
    <m/>
    <m/>
    <m/>
    <x v="0"/>
  </r>
  <r>
    <x v="9"/>
    <x v="4"/>
    <n v="1"/>
    <n v="0.99341041595491097"/>
    <n v="1"/>
    <n v="0.84"/>
    <m/>
    <m/>
    <m/>
    <m/>
    <x v="0"/>
  </r>
  <r>
    <x v="10"/>
    <x v="4"/>
    <n v="1"/>
    <n v="0.93245488204895799"/>
    <n v="1"/>
    <n v="0.8"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  <r>
    <x v="11"/>
    <x v="5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83329652061367498"/>
    <n v="1"/>
    <n v="0.61"/>
  </r>
  <r>
    <x v="0"/>
    <x v="1"/>
    <n v="0.54956558120975896"/>
    <n v="-1"/>
    <n v="0.53"/>
  </r>
  <r>
    <x v="0"/>
    <x v="0"/>
    <n v="0.52256288126709005"/>
    <n v="1"/>
    <n v="0.59"/>
  </r>
  <r>
    <x v="0"/>
    <x v="0"/>
    <n v="0.57217804664051897"/>
    <n v="1"/>
    <n v="0.61"/>
  </r>
  <r>
    <x v="0"/>
    <x v="0"/>
    <n v="0.53614823263450895"/>
    <n v="-1"/>
    <n v="0.5"/>
  </r>
  <r>
    <x v="0"/>
    <x v="1"/>
    <n v="0.54305517549670801"/>
    <n v="1"/>
    <n v="0.55000000000000004"/>
  </r>
  <r>
    <x v="0"/>
    <x v="0"/>
    <n v="0.59074603449520902"/>
    <n v="-1"/>
    <n v="0.53"/>
  </r>
  <r>
    <x v="0"/>
    <x v="1"/>
    <n v="0.63096461600060405"/>
    <n v="-1"/>
    <n v="0.53"/>
  </r>
  <r>
    <x v="0"/>
    <x v="0"/>
    <n v="0.54043023136319002"/>
    <n v="1"/>
    <n v="0.55000000000000004"/>
  </r>
  <r>
    <x v="0"/>
    <x v="0"/>
    <n v="0.60642671522352998"/>
    <n v="1"/>
    <n v="0.56999999999999995"/>
  </r>
  <r>
    <x v="0"/>
    <x v="0"/>
    <n v="0.60190727059964499"/>
    <n v="-1"/>
    <n v="0.51"/>
  </r>
  <r>
    <x v="1"/>
    <x v="1"/>
    <n v="0.71924396833274695"/>
    <n v="1"/>
    <n v="0.68"/>
  </r>
  <r>
    <x v="1"/>
    <x v="0"/>
    <n v="0.53894026218226698"/>
    <n v="1"/>
    <n v="0.65"/>
  </r>
  <r>
    <x v="1"/>
    <x v="0"/>
    <n v="0.71389135725596198"/>
    <n v="-1"/>
    <n v="0.5"/>
  </r>
  <r>
    <x v="1"/>
    <x v="0"/>
    <n v="0.50847864242305796"/>
    <n v="1"/>
    <n v="0.62"/>
  </r>
  <r>
    <x v="1"/>
    <x v="0"/>
    <n v="0.59267171569402299"/>
    <n v="1"/>
    <n v="0.55000000000000004"/>
  </r>
  <r>
    <x v="1"/>
    <x v="0"/>
    <n v="0.69614672566996805"/>
    <n v="-1"/>
    <n v="0.5"/>
  </r>
  <r>
    <x v="1"/>
    <x v="0"/>
    <n v="0.73334311754041404"/>
    <n v="-1"/>
    <n v="0.56999999999999995"/>
  </r>
  <r>
    <x v="1"/>
    <x v="1"/>
    <n v="0.59403909192619597"/>
    <n v="1"/>
    <n v="0.59"/>
  </r>
  <r>
    <x v="1"/>
    <x v="1"/>
    <n v="0.68580656406523399"/>
    <n v="-1"/>
    <n v="0.56000000000000005"/>
  </r>
  <r>
    <x v="1"/>
    <x v="0"/>
    <n v="0.54600551413315501"/>
    <n v="1"/>
    <n v="0.51"/>
  </r>
  <r>
    <x v="1"/>
    <x v="1"/>
    <n v="0.57405565691732796"/>
    <n v="1"/>
    <n v="0.62"/>
  </r>
  <r>
    <x v="2"/>
    <x v="0"/>
    <n v="0.97701874257004695"/>
    <n v="1"/>
    <n v="0.81"/>
  </r>
  <r>
    <x v="2"/>
    <x v="0"/>
    <n v="0.96021488119621001"/>
    <n v="1"/>
    <n v="0.79"/>
  </r>
  <r>
    <x v="2"/>
    <x v="0"/>
    <n v="0.97592437360598205"/>
    <n v="1"/>
    <n v="0.81"/>
  </r>
  <r>
    <x v="2"/>
    <x v="0"/>
    <n v="0.92270881716751896"/>
    <n v="1"/>
    <n v="0.86"/>
  </r>
  <r>
    <x v="2"/>
    <x v="0"/>
    <n v="0.98886215399874799"/>
    <n v="1"/>
    <n v="0.84"/>
  </r>
  <r>
    <x v="2"/>
    <x v="0"/>
    <n v="0.91257390091810697"/>
    <n v="1"/>
    <n v="0.75"/>
  </r>
  <r>
    <x v="2"/>
    <x v="0"/>
    <n v="0.86368852066159296"/>
    <n v="1"/>
    <n v="0.87"/>
  </r>
  <r>
    <x v="2"/>
    <x v="0"/>
    <n v="0.96826576208471204"/>
    <n v="1"/>
    <n v="0.86"/>
  </r>
  <r>
    <x v="2"/>
    <x v="0"/>
    <n v="0.95758859975779098"/>
    <n v="1"/>
    <n v="0.75"/>
  </r>
  <r>
    <x v="2"/>
    <x v="0"/>
    <n v="0.98961914404362294"/>
    <n v="1"/>
    <n v="0.9"/>
  </r>
  <r>
    <x v="2"/>
    <x v="0"/>
    <n v="0.962142159389346"/>
    <n v="1"/>
    <n v="0.91"/>
  </r>
  <r>
    <x v="3"/>
    <x v="1"/>
    <n v="0.91709105792745604"/>
    <n v="-1"/>
    <n v="0.54"/>
  </r>
  <r>
    <x v="3"/>
    <x v="1"/>
    <n v="0.90172403253728295"/>
    <n v="-1"/>
    <n v="0.68"/>
  </r>
  <r>
    <x v="3"/>
    <x v="1"/>
    <n v="0.71302284107633096"/>
    <n v="1"/>
    <n v="0.51"/>
  </r>
  <r>
    <x v="3"/>
    <x v="1"/>
    <n v="0.83983917202205505"/>
    <n v="-1"/>
    <n v="0.53"/>
  </r>
  <r>
    <x v="3"/>
    <x v="1"/>
    <n v="0.85407421300310604"/>
    <n v="-1"/>
    <n v="0.67"/>
  </r>
  <r>
    <x v="3"/>
    <x v="1"/>
    <n v="0.93464848800437095"/>
    <n v="-1"/>
    <n v="0.66"/>
  </r>
  <r>
    <x v="3"/>
    <x v="1"/>
    <n v="0.96508087259905495"/>
    <n v="-1"/>
    <n v="0.65"/>
  </r>
  <r>
    <x v="3"/>
    <x v="1"/>
    <n v="0.94329381857861305"/>
    <n v="-1"/>
    <n v="0.6"/>
  </r>
  <r>
    <x v="3"/>
    <x v="1"/>
    <n v="0.81424281226762496"/>
    <n v="-1"/>
    <n v="0.6"/>
  </r>
  <r>
    <x v="3"/>
    <x v="1"/>
    <n v="0.87621151849964196"/>
    <n v="-1"/>
    <n v="0.57999999999999996"/>
  </r>
  <r>
    <x v="3"/>
    <x v="1"/>
    <n v="0.88523395713297603"/>
    <n v="-1"/>
    <n v="0.61"/>
  </r>
  <r>
    <x v="4"/>
    <x v="0"/>
    <n v="0.96233233262891704"/>
    <n v="1"/>
    <n v="0.79"/>
  </r>
  <r>
    <x v="4"/>
    <x v="0"/>
    <n v="0.83971794296842195"/>
    <n v="1"/>
    <n v="0.81"/>
  </r>
  <r>
    <x v="4"/>
    <x v="0"/>
    <n v="0.91856263924250103"/>
    <n v="1"/>
    <n v="0.8"/>
  </r>
  <r>
    <x v="4"/>
    <x v="0"/>
    <n v="0.77376015299151801"/>
    <n v="1"/>
    <n v="0.8"/>
  </r>
  <r>
    <x v="4"/>
    <x v="0"/>
    <n v="0.82721720087045103"/>
    <n v="1"/>
    <n v="0.78"/>
  </r>
  <r>
    <x v="4"/>
    <x v="0"/>
    <n v="0.96394851237710499"/>
    <n v="1"/>
    <n v="0.72"/>
  </r>
  <r>
    <x v="4"/>
    <x v="0"/>
    <n v="0.75921725956970498"/>
    <n v="1"/>
    <n v="0.72"/>
  </r>
  <r>
    <x v="4"/>
    <x v="0"/>
    <n v="0.98848428966892798"/>
    <n v="1"/>
    <n v="0.85"/>
  </r>
  <r>
    <x v="4"/>
    <x v="0"/>
    <n v="0.87200091950529002"/>
    <n v="1"/>
    <n v="0.81"/>
  </r>
  <r>
    <x v="4"/>
    <x v="0"/>
    <n v="0.99341041595491097"/>
    <n v="1"/>
    <n v="0.84"/>
  </r>
  <r>
    <x v="4"/>
    <x v="0"/>
    <n v="0.93245488204895799"/>
    <n v="1"/>
    <n v="0.8"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  <r>
    <x v="5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83329652061367498"/>
    <n v="1"/>
    <n v="0.61"/>
    <m/>
    <m/>
    <m/>
    <m/>
    <x v="0"/>
  </r>
  <r>
    <x v="0"/>
    <n v="-1"/>
    <n v="0.54956558120975896"/>
    <n v="-1"/>
    <n v="0.53"/>
    <m/>
    <m/>
    <m/>
    <m/>
    <x v="0"/>
  </r>
  <r>
    <x v="0"/>
    <n v="1"/>
    <n v="0.52256288126709005"/>
    <n v="1"/>
    <n v="0.59"/>
    <m/>
    <m/>
    <m/>
    <m/>
    <x v="0"/>
  </r>
  <r>
    <x v="0"/>
    <n v="1"/>
    <n v="0.57217804664051897"/>
    <n v="1"/>
    <n v="0.61"/>
    <m/>
    <m/>
    <m/>
    <m/>
    <x v="0"/>
  </r>
  <r>
    <x v="0"/>
    <n v="1"/>
    <n v="0.53614823263450895"/>
    <n v="-1"/>
    <n v="0.5"/>
    <m/>
    <m/>
    <m/>
    <m/>
    <x v="1"/>
  </r>
  <r>
    <x v="0"/>
    <n v="-1"/>
    <n v="0.54305517549670801"/>
    <n v="1"/>
    <n v="0.55000000000000004"/>
    <m/>
    <m/>
    <m/>
    <m/>
    <x v="1"/>
  </r>
  <r>
    <x v="0"/>
    <n v="1"/>
    <n v="0.59074603449520902"/>
    <n v="-1"/>
    <n v="0.53"/>
    <m/>
    <m/>
    <m/>
    <m/>
    <x v="1"/>
  </r>
  <r>
    <x v="0"/>
    <n v="-1"/>
    <n v="0.63096461600060405"/>
    <n v="-1"/>
    <n v="0.53"/>
    <m/>
    <m/>
    <m/>
    <m/>
    <x v="0"/>
  </r>
  <r>
    <x v="0"/>
    <n v="1"/>
    <n v="0.54043023136319002"/>
    <n v="1"/>
    <n v="0.55000000000000004"/>
    <m/>
    <m/>
    <m/>
    <m/>
    <x v="0"/>
  </r>
  <r>
    <x v="0"/>
    <n v="1"/>
    <n v="0.60642671522352998"/>
    <n v="1"/>
    <n v="0.56999999999999995"/>
    <m/>
    <m/>
    <m/>
    <m/>
    <x v="0"/>
  </r>
  <r>
    <x v="0"/>
    <n v="1"/>
    <n v="0.60190727059964499"/>
    <n v="-1"/>
    <n v="0.51"/>
    <m/>
    <m/>
    <m/>
    <m/>
    <x v="1"/>
  </r>
  <r>
    <x v="1"/>
    <n v="-1"/>
    <n v="0.71924396833274695"/>
    <n v="1"/>
    <n v="0.68"/>
    <m/>
    <m/>
    <m/>
    <m/>
    <x v="1"/>
  </r>
  <r>
    <x v="1"/>
    <n v="1"/>
    <n v="0.53894026218226698"/>
    <n v="1"/>
    <n v="0.65"/>
    <m/>
    <m/>
    <m/>
    <m/>
    <x v="0"/>
  </r>
  <r>
    <x v="1"/>
    <n v="1"/>
    <n v="0.71389135725596198"/>
    <n v="-1"/>
    <n v="0.5"/>
    <m/>
    <m/>
    <m/>
    <m/>
    <x v="1"/>
  </r>
  <r>
    <x v="1"/>
    <n v="1"/>
    <n v="0.50847864242305796"/>
    <n v="1"/>
    <n v="0.62"/>
    <m/>
    <m/>
    <m/>
    <m/>
    <x v="0"/>
  </r>
  <r>
    <x v="1"/>
    <n v="1"/>
    <n v="0.59267171569402299"/>
    <n v="1"/>
    <n v="0.55000000000000004"/>
    <m/>
    <m/>
    <m/>
    <m/>
    <x v="0"/>
  </r>
  <r>
    <x v="1"/>
    <n v="1"/>
    <n v="0.69614672566996805"/>
    <n v="-1"/>
    <n v="0.5"/>
    <m/>
    <m/>
    <m/>
    <m/>
    <x v="1"/>
  </r>
  <r>
    <x v="1"/>
    <n v="1"/>
    <n v="0.73334311754041404"/>
    <n v="-1"/>
    <n v="0.56999999999999995"/>
    <m/>
    <m/>
    <m/>
    <m/>
    <x v="1"/>
  </r>
  <r>
    <x v="1"/>
    <n v="-1"/>
    <n v="0.59403909192619597"/>
    <n v="1"/>
    <n v="0.59"/>
    <m/>
    <m/>
    <m/>
    <m/>
    <x v="1"/>
  </r>
  <r>
    <x v="1"/>
    <n v="-1"/>
    <n v="0.68580656406523399"/>
    <n v="-1"/>
    <n v="0.56000000000000005"/>
    <m/>
    <m/>
    <m/>
    <m/>
    <x v="0"/>
  </r>
  <r>
    <x v="1"/>
    <n v="1"/>
    <n v="0.54600551413315501"/>
    <n v="1"/>
    <n v="0.51"/>
    <m/>
    <m/>
    <m/>
    <m/>
    <x v="0"/>
  </r>
  <r>
    <x v="1"/>
    <n v="-1"/>
    <n v="0.57405565691732796"/>
    <n v="1"/>
    <n v="0.62"/>
    <m/>
    <m/>
    <m/>
    <m/>
    <x v="1"/>
  </r>
  <r>
    <x v="2"/>
    <n v="1"/>
    <n v="0.97701874257004695"/>
    <n v="1"/>
    <n v="0.81"/>
    <m/>
    <m/>
    <m/>
    <m/>
    <x v="0"/>
  </r>
  <r>
    <x v="2"/>
    <n v="1"/>
    <n v="0.96021488119621001"/>
    <n v="1"/>
    <n v="0.79"/>
    <m/>
    <m/>
    <m/>
    <m/>
    <x v="0"/>
  </r>
  <r>
    <x v="2"/>
    <n v="1"/>
    <n v="0.97592437360598205"/>
    <n v="1"/>
    <n v="0.81"/>
    <m/>
    <m/>
    <m/>
    <m/>
    <x v="0"/>
  </r>
  <r>
    <x v="2"/>
    <n v="1"/>
    <n v="0.92270881716751896"/>
    <n v="1"/>
    <n v="0.86"/>
    <m/>
    <m/>
    <m/>
    <m/>
    <x v="0"/>
  </r>
  <r>
    <x v="2"/>
    <n v="1"/>
    <n v="0.98886215399874799"/>
    <n v="1"/>
    <n v="0.84"/>
    <m/>
    <m/>
    <m/>
    <m/>
    <x v="0"/>
  </r>
  <r>
    <x v="2"/>
    <n v="1"/>
    <n v="0.91257390091810697"/>
    <n v="1"/>
    <n v="0.75"/>
    <m/>
    <m/>
    <m/>
    <m/>
    <x v="0"/>
  </r>
  <r>
    <x v="2"/>
    <n v="1"/>
    <n v="0.86368852066159296"/>
    <n v="1"/>
    <n v="0.87"/>
    <m/>
    <m/>
    <m/>
    <m/>
    <x v="0"/>
  </r>
  <r>
    <x v="2"/>
    <n v="1"/>
    <n v="0.96826576208471204"/>
    <n v="1"/>
    <n v="0.86"/>
    <m/>
    <m/>
    <m/>
    <m/>
    <x v="0"/>
  </r>
  <r>
    <x v="2"/>
    <n v="1"/>
    <n v="0.95758859975779098"/>
    <n v="1"/>
    <n v="0.75"/>
    <m/>
    <m/>
    <m/>
    <m/>
    <x v="0"/>
  </r>
  <r>
    <x v="2"/>
    <n v="1"/>
    <n v="0.98961914404362294"/>
    <n v="1"/>
    <n v="0.9"/>
    <m/>
    <m/>
    <m/>
    <m/>
    <x v="0"/>
  </r>
  <r>
    <x v="2"/>
    <n v="1"/>
    <n v="0.962142159389346"/>
    <n v="1"/>
    <n v="0.91"/>
    <m/>
    <m/>
    <m/>
    <m/>
    <x v="0"/>
  </r>
  <r>
    <x v="3"/>
    <n v="-1"/>
    <n v="0.91709105792745604"/>
    <n v="-1"/>
    <n v="0.54"/>
    <m/>
    <m/>
    <m/>
    <m/>
    <x v="0"/>
  </r>
  <r>
    <x v="3"/>
    <n v="-1"/>
    <n v="0.90172403253728295"/>
    <n v="-1"/>
    <n v="0.68"/>
    <m/>
    <m/>
    <m/>
    <m/>
    <x v="0"/>
  </r>
  <r>
    <x v="3"/>
    <n v="-1"/>
    <n v="0.71302284107633096"/>
    <n v="1"/>
    <n v="0.51"/>
    <m/>
    <m/>
    <m/>
    <m/>
    <x v="1"/>
  </r>
  <r>
    <x v="3"/>
    <n v="-1"/>
    <n v="0.83983917202205505"/>
    <n v="-1"/>
    <n v="0.53"/>
    <m/>
    <m/>
    <m/>
    <m/>
    <x v="0"/>
  </r>
  <r>
    <x v="3"/>
    <n v="-1"/>
    <n v="0.85407421300310604"/>
    <n v="-1"/>
    <n v="0.67"/>
    <m/>
    <m/>
    <m/>
    <m/>
    <x v="0"/>
  </r>
  <r>
    <x v="3"/>
    <n v="-1"/>
    <n v="0.93464848800437095"/>
    <n v="-1"/>
    <n v="0.66"/>
    <m/>
    <m/>
    <m/>
    <m/>
    <x v="0"/>
  </r>
  <r>
    <x v="3"/>
    <n v="-1"/>
    <n v="0.96508087259905495"/>
    <n v="-1"/>
    <n v="0.65"/>
    <m/>
    <m/>
    <m/>
    <m/>
    <x v="0"/>
  </r>
  <r>
    <x v="3"/>
    <n v="-1"/>
    <n v="0.94329381857861305"/>
    <n v="-1"/>
    <n v="0.6"/>
    <m/>
    <m/>
    <m/>
    <m/>
    <x v="0"/>
  </r>
  <r>
    <x v="3"/>
    <n v="-1"/>
    <n v="0.81424281226762496"/>
    <n v="-1"/>
    <n v="0.6"/>
    <m/>
    <m/>
    <m/>
    <m/>
    <x v="0"/>
  </r>
  <r>
    <x v="3"/>
    <n v="-1"/>
    <n v="0.87621151849964196"/>
    <n v="-1"/>
    <n v="0.57999999999999996"/>
    <m/>
    <m/>
    <m/>
    <m/>
    <x v="0"/>
  </r>
  <r>
    <x v="3"/>
    <n v="-1"/>
    <n v="0.88523395713297603"/>
    <n v="-1"/>
    <n v="0.61"/>
    <m/>
    <m/>
    <m/>
    <m/>
    <x v="0"/>
  </r>
  <r>
    <x v="4"/>
    <n v="1"/>
    <n v="0.96233233262891704"/>
    <n v="1"/>
    <n v="0.79"/>
    <m/>
    <m/>
    <m/>
    <m/>
    <x v="0"/>
  </r>
  <r>
    <x v="4"/>
    <n v="1"/>
    <n v="0.83971794296842195"/>
    <n v="1"/>
    <n v="0.81"/>
    <m/>
    <m/>
    <m/>
    <m/>
    <x v="0"/>
  </r>
  <r>
    <x v="4"/>
    <n v="1"/>
    <n v="0.91856263924250103"/>
    <n v="1"/>
    <n v="0.8"/>
    <m/>
    <m/>
    <m/>
    <m/>
    <x v="0"/>
  </r>
  <r>
    <x v="4"/>
    <n v="1"/>
    <n v="0.77376015299151801"/>
    <n v="1"/>
    <n v="0.8"/>
    <m/>
    <m/>
    <m/>
    <m/>
    <x v="0"/>
  </r>
  <r>
    <x v="4"/>
    <n v="1"/>
    <n v="0.82721720087045103"/>
    <n v="1"/>
    <n v="0.78"/>
    <m/>
    <m/>
    <m/>
    <m/>
    <x v="0"/>
  </r>
  <r>
    <x v="4"/>
    <n v="1"/>
    <n v="0.96394851237710499"/>
    <n v="1"/>
    <n v="0.72"/>
    <m/>
    <m/>
    <m/>
    <m/>
    <x v="0"/>
  </r>
  <r>
    <x v="4"/>
    <n v="1"/>
    <n v="0.75921725956970498"/>
    <n v="1"/>
    <n v="0.72"/>
    <m/>
    <m/>
    <m/>
    <m/>
    <x v="0"/>
  </r>
  <r>
    <x v="4"/>
    <n v="1"/>
    <n v="0.98848428966892798"/>
    <n v="1"/>
    <n v="0.85"/>
    <m/>
    <m/>
    <m/>
    <m/>
    <x v="0"/>
  </r>
  <r>
    <x v="4"/>
    <n v="1"/>
    <n v="0.87200091950529002"/>
    <n v="1"/>
    <n v="0.81"/>
    <m/>
    <m/>
    <m/>
    <m/>
    <x v="0"/>
  </r>
  <r>
    <x v="4"/>
    <n v="1"/>
    <n v="0.99341041595491097"/>
    <n v="1"/>
    <n v="0.84"/>
    <m/>
    <m/>
    <m/>
    <m/>
    <x v="0"/>
  </r>
  <r>
    <x v="4"/>
    <n v="1"/>
    <n v="0.93245488204895799"/>
    <n v="1"/>
    <n v="0.8"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  <r>
    <x v="5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17" firstHeaderRow="0" firstDataRow="1" firstDataCol="1"/>
  <pivotFields count="6">
    <pivotField axis="axisRow" showAll="0">
      <items count="252"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31"/>
        <item m="1" x="232"/>
        <item m="1" x="233"/>
        <item m="1" x="234"/>
        <item m="1" x="235"/>
        <item x="5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189"/>
        <item m="1" x="190"/>
        <item m="1" x="191"/>
        <item m="1" x="192"/>
        <item m="1" x="193"/>
        <item m="1" x="194"/>
        <item m="1" x="195"/>
        <item m="1" x="196"/>
        <item m="1" x="182"/>
        <item m="1" x="183"/>
        <item m="1" x="184"/>
        <item m="1" x="185"/>
        <item m="1" x="186"/>
        <item m="1" x="187"/>
        <item m="1" x="188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68"/>
        <item m="1" x="169"/>
        <item m="1" x="170"/>
        <item m="1" x="171"/>
        <item m="1" x="172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19"/>
        <item m="1" x="120"/>
        <item m="1" x="121"/>
        <item m="1" x="122"/>
        <item m="1" x="123"/>
        <item m="1" x="124"/>
        <item m="1" x="125"/>
        <item m="1" x="126"/>
        <item m="1" x="114"/>
        <item m="1" x="115"/>
        <item m="1" x="116"/>
        <item m="1" x="117"/>
        <item m="1" x="118"/>
        <item m="1" x="113"/>
        <item m="1" x="105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95"/>
        <item m="1" x="9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9"/>
        <item m="1" x="60"/>
        <item m="1" x="61"/>
        <item m="1" x="62"/>
        <item m="1" x="63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37"/>
        <item m="1" x="38"/>
        <item m="1" x="39"/>
        <item m="1" x="4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1"/>
        <item m="1" x="2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t="default"/>
      </items>
    </pivotField>
    <pivotField axis="axisRow" numFmtId="2" showAll="0">
      <items count="5">
        <item x="1"/>
        <item x="0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15">
    <i>
      <x v="20"/>
    </i>
    <i r="1">
      <x v="2"/>
    </i>
    <i>
      <x v="246"/>
    </i>
    <i r="1">
      <x/>
    </i>
    <i r="1">
      <x v="1"/>
    </i>
    <i>
      <x v="247"/>
    </i>
    <i r="1">
      <x/>
    </i>
    <i r="1">
      <x v="1"/>
    </i>
    <i>
      <x v="248"/>
    </i>
    <i r="1">
      <x v="1"/>
    </i>
    <i>
      <x v="249"/>
    </i>
    <i r="1">
      <x/>
    </i>
    <i>
      <x v="250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2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2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2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2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9" firstHeaderRow="0" firstDataRow="1" firstDataCol="1"/>
  <pivotFields count="6">
    <pivotField axis="axisRow" showAll="0">
      <items count="252"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31"/>
        <item m="1" x="232"/>
        <item m="1" x="233"/>
        <item m="1" x="234"/>
        <item m="1" x="235"/>
        <item x="5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189"/>
        <item m="1" x="190"/>
        <item m="1" x="191"/>
        <item m="1" x="192"/>
        <item m="1" x="193"/>
        <item m="1" x="194"/>
        <item m="1" x="195"/>
        <item m="1" x="196"/>
        <item m="1" x="182"/>
        <item m="1" x="183"/>
        <item m="1" x="184"/>
        <item m="1" x="185"/>
        <item m="1" x="186"/>
        <item m="1" x="187"/>
        <item m="1" x="188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68"/>
        <item m="1" x="169"/>
        <item m="1" x="170"/>
        <item m="1" x="171"/>
        <item m="1" x="172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19"/>
        <item m="1" x="120"/>
        <item m="1" x="121"/>
        <item m="1" x="122"/>
        <item m="1" x="123"/>
        <item m="1" x="124"/>
        <item m="1" x="125"/>
        <item m="1" x="126"/>
        <item m="1" x="114"/>
        <item m="1" x="115"/>
        <item m="1" x="116"/>
        <item m="1" x="117"/>
        <item m="1" x="118"/>
        <item m="1" x="113"/>
        <item m="1" x="105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95"/>
        <item m="1" x="9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9"/>
        <item m="1" x="60"/>
        <item m="1" x="61"/>
        <item m="1" x="62"/>
        <item m="1" x="63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37"/>
        <item m="1" x="38"/>
        <item m="1" x="39"/>
        <item m="1" x="4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1"/>
        <item m="1" x="2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7">
    <i>
      <x v="20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8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52"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31"/>
        <item m="1" x="232"/>
        <item m="1" x="233"/>
        <item m="1" x="234"/>
        <item m="1" x="235"/>
        <item x="5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189"/>
        <item m="1" x="190"/>
        <item m="1" x="191"/>
        <item m="1" x="192"/>
        <item m="1" x="193"/>
        <item m="1" x="194"/>
        <item m="1" x="195"/>
        <item m="1" x="196"/>
        <item m="1" x="182"/>
        <item m="1" x="183"/>
        <item m="1" x="184"/>
        <item m="1" x="185"/>
        <item m="1" x="186"/>
        <item m="1" x="187"/>
        <item m="1" x="188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68"/>
        <item m="1" x="169"/>
        <item m="1" x="170"/>
        <item m="1" x="171"/>
        <item m="1" x="172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19"/>
        <item m="1" x="120"/>
        <item m="1" x="121"/>
        <item m="1" x="122"/>
        <item m="1" x="123"/>
        <item m="1" x="124"/>
        <item m="1" x="125"/>
        <item m="1" x="126"/>
        <item m="1" x="114"/>
        <item m="1" x="115"/>
        <item m="1" x="116"/>
        <item m="1" x="117"/>
        <item m="1" x="118"/>
        <item m="1" x="113"/>
        <item m="1" x="105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95"/>
        <item m="1" x="9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9"/>
        <item m="1" x="60"/>
        <item m="1" x="61"/>
        <item m="1" x="62"/>
        <item m="1" x="63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37"/>
        <item m="1" x="38"/>
        <item m="1" x="39"/>
        <item m="1" x="4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1"/>
        <item m="1" x="2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4">
    <i>
      <x v="248"/>
    </i>
    <i>
      <x v="249"/>
    </i>
    <i>
      <x v="2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2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0" firstHeaderRow="1" firstDataRow="2" firstDataCol="1"/>
  <pivotFields count="10">
    <pivotField axis="axisRow" showAll="0">
      <items count="252"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31"/>
        <item m="1" x="232"/>
        <item m="1" x="233"/>
        <item m="1" x="234"/>
        <item m="1" x="235"/>
        <item x="5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07"/>
        <item m="1" x="208"/>
        <item m="1" x="209"/>
        <item m="1" x="210"/>
        <item m="1" x="211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189"/>
        <item m="1" x="190"/>
        <item m="1" x="191"/>
        <item m="1" x="192"/>
        <item m="1" x="193"/>
        <item m="1" x="194"/>
        <item m="1" x="195"/>
        <item m="1" x="196"/>
        <item m="1" x="182"/>
        <item m="1" x="183"/>
        <item m="1" x="184"/>
        <item m="1" x="185"/>
        <item m="1" x="186"/>
        <item m="1" x="187"/>
        <item m="1" x="188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68"/>
        <item m="1" x="169"/>
        <item m="1" x="170"/>
        <item m="1" x="171"/>
        <item m="1" x="172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52"/>
        <item m="1" x="153"/>
        <item m="1" x="154"/>
        <item m="1" x="155"/>
        <item m="1" x="156"/>
        <item m="1" x="157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42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19"/>
        <item m="1" x="120"/>
        <item m="1" x="121"/>
        <item m="1" x="122"/>
        <item m="1" x="123"/>
        <item m="1" x="124"/>
        <item m="1" x="125"/>
        <item m="1" x="126"/>
        <item m="1" x="114"/>
        <item m="1" x="115"/>
        <item m="1" x="116"/>
        <item m="1" x="117"/>
        <item m="1" x="118"/>
        <item m="1" x="113"/>
        <item m="1" x="105"/>
        <item m="1" x="106"/>
        <item m="1" x="107"/>
        <item m="1" x="108"/>
        <item m="1" x="109"/>
        <item m="1" x="110"/>
        <item m="1" x="111"/>
        <item m="1" x="112"/>
        <item m="1" x="97"/>
        <item m="1" x="98"/>
        <item m="1" x="99"/>
        <item m="1" x="100"/>
        <item m="1" x="101"/>
        <item m="1" x="102"/>
        <item m="1" x="103"/>
        <item m="1" x="104"/>
        <item m="1" x="89"/>
        <item m="1" x="90"/>
        <item m="1" x="91"/>
        <item m="1" x="92"/>
        <item m="1" x="93"/>
        <item m="1" x="94"/>
        <item m="1" x="95"/>
        <item m="1" x="9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9"/>
        <item m="1" x="60"/>
        <item m="1" x="61"/>
        <item m="1" x="62"/>
        <item m="1" x="63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37"/>
        <item m="1" x="38"/>
        <item m="1" x="39"/>
        <item m="1" x="4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1"/>
        <item m="1" x="20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7">
    <i>
      <x v="20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2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7:R35" firstHeaderRow="1" firstDataRow="1" firstDataCol="1"/>
  <pivotFields count="2">
    <pivotField dataField="1" showAll="0"/>
    <pivotField axis="axisRow" showAll="0" sortType="descending">
      <items count="29">
        <item x="5"/>
        <item m="1" x="22"/>
        <item x="6"/>
        <item x="0"/>
        <item m="1" x="23"/>
        <item m="1" x="24"/>
        <item m="1" x="10"/>
        <item m="1" x="13"/>
        <item m="1" x="25"/>
        <item m="1" x="9"/>
        <item m="1" x="19"/>
        <item m="1" x="26"/>
        <item x="4"/>
        <item m="1" x="8"/>
        <item m="1" x="27"/>
        <item m="1" x="7"/>
        <item m="1" x="11"/>
        <item m="1" x="12"/>
        <item m="1" x="14"/>
        <item m="1" x="15"/>
        <item m="1" x="16"/>
        <item x="1"/>
        <item m="1" x="17"/>
        <item m="1" x="18"/>
        <item m="1" x="20"/>
        <item m="1" x="2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21"/>
    </i>
    <i>
      <x v="26"/>
    </i>
    <i>
      <x v="27"/>
    </i>
    <i>
      <x/>
    </i>
    <i>
      <x v="12"/>
    </i>
    <i>
      <x v="2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2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7:L34" firstHeaderRow="1" firstDataRow="1" firstDataCol="1"/>
  <pivotFields count="2">
    <pivotField dataField="1" showAll="0"/>
    <pivotField axis="axisRow" showAll="0" sortType="descending">
      <items count="19">
        <item x="5"/>
        <item m="1" x="6"/>
        <item m="1" x="7"/>
        <item m="1" x="8"/>
        <item m="1" x="9"/>
        <item m="1" x="10"/>
        <item m="1" x="11"/>
        <item m="1" x="12"/>
        <item m="1" x="13"/>
        <item x="1"/>
        <item m="1" x="14"/>
        <item m="1" x="15"/>
        <item m="1" x="16"/>
        <item m="1" x="17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14"/>
    </i>
    <i>
      <x v="9"/>
    </i>
    <i>
      <x v="17"/>
    </i>
    <i>
      <x v="16"/>
    </i>
    <i>
      <x v="15"/>
    </i>
    <i>
      <x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3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26"/>
        <item m="1" x="24"/>
        <item x="8"/>
        <item x="5"/>
        <item x="3"/>
        <item m="1" x="23"/>
        <item m="1" x="11"/>
        <item m="1" x="27"/>
        <item m="1" x="19"/>
        <item x="7"/>
        <item m="1" x="20"/>
        <item x="0"/>
        <item m="1" x="25"/>
        <item x="2"/>
        <item m="1" x="28"/>
        <item m="1" x="12"/>
        <item m="1" x="30"/>
        <item m="1" x="21"/>
        <item m="1" x="15"/>
        <item x="6"/>
        <item m="1" x="17"/>
        <item m="1" x="13"/>
        <item m="1" x="29"/>
        <item m="1" x="10"/>
        <item m="1" x="14"/>
        <item x="1"/>
        <item m="1" x="16"/>
        <item x="4"/>
        <item m="1" x="18"/>
        <item m="1" x="22"/>
        <item m="1" x="9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 v="2"/>
    </i>
    <i>
      <x v="3"/>
    </i>
    <i>
      <x v="4"/>
    </i>
    <i>
      <x v="9"/>
    </i>
    <i>
      <x v="11"/>
    </i>
    <i>
      <x v="13"/>
    </i>
    <i>
      <x v="19"/>
    </i>
    <i>
      <x v="25"/>
    </i>
    <i>
      <x v="2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2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9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8"/>
        <item m="1" x="19"/>
        <item m="1" x="8"/>
        <item m="1" x="15"/>
        <item x="4"/>
        <item x="0"/>
        <item m="1" x="20"/>
        <item m="1" x="24"/>
        <item m="1" x="13"/>
        <item m="1" x="29"/>
        <item m="1" x="7"/>
        <item m="1" x="21"/>
        <item m="1" x="22"/>
        <item m="1" x="23"/>
        <item m="1" x="26"/>
        <item x="1"/>
        <item m="1" x="27"/>
        <item m="1" x="14"/>
        <item m="1" x="6"/>
        <item m="1" x="9"/>
        <item m="1" x="16"/>
        <item x="2"/>
        <item m="1" x="10"/>
        <item m="1" x="11"/>
        <item m="1" x="28"/>
        <item x="3"/>
        <item x="5"/>
        <item m="1" x="31"/>
        <item m="1" x="25"/>
        <item m="1" x="12"/>
        <item m="1" x="30"/>
        <item m="1" x="17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6">
    <i>
      <x v="4"/>
    </i>
    <i>
      <x v="5"/>
    </i>
    <i>
      <x v="15"/>
    </i>
    <i>
      <x v="21"/>
    </i>
    <i>
      <x v="2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2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7:Y36" firstHeaderRow="1" firstDataRow="1" firstDataCol="1"/>
  <pivotFields count="2">
    <pivotField axis="axisRow" showAll="0" sortType="descending">
      <items count="27">
        <item m="1" x="16"/>
        <item m="1" x="9"/>
        <item m="1" x="19"/>
        <item m="1" x="21"/>
        <item m="1" x="15"/>
        <item m="1" x="14"/>
        <item m="1" x="20"/>
        <item m="1" x="8"/>
        <item x="2"/>
        <item m="1" x="11"/>
        <item m="1" x="13"/>
        <item m="1" x="12"/>
        <item m="1" x="10"/>
        <item m="1" x="22"/>
        <item m="1" x="17"/>
        <item m="1" x="18"/>
        <item m="1" x="23"/>
        <item m="1" x="24"/>
        <item m="1" x="25"/>
        <item x="0"/>
        <item x="1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9">
    <i>
      <x v="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22" totalsRowShown="0" headerRowDxfId="59" dataDxfId="11">
  <autoFilter ref="B2:AE22" xr:uid="{23B59A0C-054A-4F30-9EF5-070D83BF6EAF}"/>
  <sortState xmlns:xlrd2="http://schemas.microsoft.com/office/spreadsheetml/2017/richdata2" ref="B3:AE22">
    <sortCondition ref="C2:C22"/>
  </sortState>
  <tableColumns count="30">
    <tableColumn id="1" xr3:uid="{24593591-B60A-4BAA-AE9E-AD09A97415CB}" name="Periodicity" dataDxfId="41"/>
    <tableColumn id="2" xr3:uid="{9E7F04FA-E2CF-4020-8B2F-7A5FC57A6729}" name="Game" dataDxfId="40"/>
    <tableColumn id="3" xr3:uid="{B110EACF-2F8B-48AE-9468-15B7E6B5D8DC}" name="LR" dataDxfId="39"/>
    <tableColumn id="4" xr3:uid="{201D140A-D037-4471-A2E8-FE8C8B8EA1EC}" name="RF" dataDxfId="38"/>
    <tableColumn id="5" xr3:uid="{B4C395E6-CF63-4654-96B1-CC60AA2E999E}" name="Total" dataDxfId="37"/>
    <tableColumn id="6" xr3:uid="{408B21E6-7F5A-42AC-A537-1A7F9F7CE3D6}" name="Win%" dataDxfId="36" dataCellStyle="Percent"/>
    <tableColumn id="7" xr3:uid="{8470C779-CCA2-4304-B535-7A9B5797C774}" name="ML%" dataDxfId="35" dataCellStyle="Percent"/>
    <tableColumn id="8" xr3:uid="{3DEA8DEE-44A2-49C3-964D-59F1841AA21E}" name="MLDiff%" dataDxfId="34" dataCellStyle="Percent"/>
    <tableColumn id="9" xr3:uid="{F992361E-BC4E-45C7-A991-D74C430D3FCD}" name="Consistent" dataDxfId="33"/>
    <tableColumn id="10" xr3:uid="{DAAA9A8A-D26C-4112-8C69-D67FAC3C9556}" name="No" dataDxfId="32"/>
    <tableColumn id="11" xr3:uid="{D3EEE7C9-D797-40AD-83EC-136EA7D579B9}" name="Consistency" dataDxfId="31" dataCellStyle="Percent"/>
    <tableColumn id="12" xr3:uid="{FD15055B-E1B9-42F2-9A36-8EC6C6B272CE}" name="Factor" dataDxfId="30" dataCellStyle="Percent"/>
    <tableColumn id="13" xr3:uid="{9F969F80-232A-4C59-8D15-C1A648816AC6}" name="Winner" dataDxfId="29"/>
    <tableColumn id="14" xr3:uid="{60F811CB-3A76-4726-8569-7B236B136EE0}" name="ScoreDiff" dataDxfId="28"/>
    <tableColumn id="15" xr3:uid="{FFE4F106-7CBC-436A-8073-09C027394E30}" name="Handicap" dataDxfId="27"/>
    <tableColumn id="16" xr3:uid="{5C03892B-5CAD-4DFF-A220-AF470C1723E9}" name="Avd" dataDxfId="26"/>
    <tableColumn id="17" xr3:uid="{C67C1DAF-6E0A-4852-A8CD-701F56755FFC}" name="AdvAbs" dataDxfId="25"/>
    <tableColumn id="18" xr3:uid="{4EAD0FEA-09D9-489E-B1DD-01A1BEB6C235}" name="SpreadWinner" dataDxfId="24"/>
    <tableColumn id="19" xr3:uid="{446AB8A5-E7D9-4D19-A7D6-1BDEE6E33681}" name="ALWinner" dataDxfId="23"/>
    <tableColumn id="20" xr3:uid="{E4E3C559-64A7-4C91-9B37-02DB275CFADD}" name="AL%" dataDxfId="22" dataCellStyle="Percent"/>
    <tableColumn id="21" xr3:uid="{523CD2CA-6675-4379-85A4-AC0A30CA68C9}" name="Consitent" dataDxfId="21"/>
    <tableColumn id="22" xr3:uid="{43B1E650-1620-4074-AC57-3B39AEDF22E7}" name="Final%" dataDxfId="20" dataCellStyle="Percent"/>
    <tableColumn id="23" xr3:uid="{CA6D2144-C60E-4FB5-B32B-FAAEA55582A6}" name="Ranking" dataDxfId="19"/>
    <tableColumn id="24" xr3:uid="{BAAB4390-0BAF-4781-8C7F-7471845D96C1}" name="AbsRanking" dataDxfId="18"/>
    <tableColumn id="25" xr3:uid="{57CD29B5-18B6-49A1-B4C2-0FFF3204AF74}" name="MoneyLeaders" dataDxfId="17"/>
    <tableColumn id="26" xr3:uid="{5DA8DB83-1D83-4D6C-BEBA-B659DC37607C}" name="Top10%" dataDxfId="16"/>
    <tableColumn id="27" xr3:uid="{B0C41434-66FB-4770-ACB9-CFC8151EB700}" name="Overall" dataDxfId="15"/>
    <tableColumn id="28" xr3:uid="{2ABDFBD8-7FD2-4BDD-8C9D-7526B94F49E4}" name="CoversConsistent" dataDxfId="14"/>
    <tableColumn id="29" xr3:uid="{A8295CCC-9D95-4081-9A7F-FBCD98D87AF1}" name="SpreadPotential" dataDxfId="13"/>
    <tableColumn id="30" xr3:uid="{363AE8A3-3795-44FE-83EA-DF647ADA356C}" name="MLPotential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58"/>
    <tableColumn id="5" xr3:uid="{3561302D-EE9B-42CC-85CD-E711E9864CF1}" name="Average of ScoreDiff" dataDxfId="57"/>
    <tableColumn id="6" xr3:uid="{267FF7EE-C850-4394-B718-E99597E11087}" name="Max of ScoreDiff" dataDxfId="56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55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54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53"/>
    <tableColumn id="2" xr3:uid="{AD869B99-095F-4BE7-A413-E609CAB0F902}" name="Count of Winner" dataDxfId="52"/>
    <tableColumn id="3" xr3:uid="{1CECCB19-4B6D-4C5B-8830-2F423852F7E4}" name="Average of AL%" dataDxfId="51" dataCellStyle="Percent"/>
    <tableColumn id="4" xr3:uid="{E0A1CA23-0926-4418-85AD-6E9AE6367600}" name="Average of MLDiff%" dataDxfId="50"/>
    <tableColumn id="5" xr3:uid="{F9DF9285-C80D-468E-8601-0BF3C163ADD0}" name="Min of ScoreDiff" dataDxfId="49" dataCellStyle="Percent"/>
    <tableColumn id="6" xr3:uid="{642B3F80-5BEE-485E-8570-6C11D675BD85}" name="Average of ScoreDiff" dataDxfId="48"/>
    <tableColumn id="7" xr3:uid="{FACF3C5A-CD21-4F10-9F90-72F0D4070FF7}" name="Max of ScoreDiff" dataDxfId="47"/>
    <tableColumn id="8" xr3:uid="{22507F89-141D-474B-9314-040C6C3B4F36}" name="Average of Handicap" dataDxfId="46"/>
    <tableColumn id="9" xr3:uid="{EC29AD05-8E65-4733-BCA5-414A85C886C0}" name="Average of Factor" dataDxfId="45"/>
    <tableColumn id="10" xr3:uid="{F57E27A6-1351-4123-9BA4-9FB4289A1109}" name="Average of AdvAbs" dataDxfId="44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L7" totalsRowShown="0" dataDxfId="43">
  <autoFilter ref="B2:L7" xr:uid="{502C677E-92F2-4E2E-B8DF-B38CE34D22FC}"/>
  <sortState xmlns:xlrd2="http://schemas.microsoft.com/office/spreadsheetml/2017/richdata2" ref="B3:L7">
    <sortCondition descending="1" ref="I2:I7"/>
  </sortState>
  <tableColumns count="11">
    <tableColumn id="1" xr3:uid="{BDA70125-9855-4F4C-AC12-B2B3526A433F}" name="Game" dataDxfId="10"/>
    <tableColumn id="2" xr3:uid="{0753FD2E-378D-4FC9-BAAF-F4B6F678B951}" name="ML Winner" dataDxfId="9"/>
    <tableColumn id="3" xr3:uid="{91F7B914-D66A-459E-8EE1-B643E620A47B}" name="ML Win%" dataDxfId="8"/>
    <tableColumn id="10" xr3:uid="{864AAAA2-5028-4503-8BA3-DAB9652E042C}" name="Half" dataDxfId="7"/>
    <tableColumn id="11" xr3:uid="{D2CDC9AB-2FD6-455B-8770-454B13D27839}" name="Quarters" dataDxfId="6"/>
    <tableColumn id="4" xr3:uid="{37EFAEF1-C1D6-47A0-80F9-F4ADCFD57F29}" name="ScoreDiff" dataDxfId="5"/>
    <tableColumn id="5" xr3:uid="{AE527ACF-069F-4E1D-82A9-18EB5A482E4F}" name="Handicap" dataDxfId="4"/>
    <tableColumn id="9" xr3:uid="{BB9BD1AA-A216-4605-9BB9-535C5847A8D4}" name="Adv" dataDxfId="3"/>
    <tableColumn id="6" xr3:uid="{7862B7D6-6456-46CC-ABD9-9F7E1750CAC8}" name="Spread Winner" dataDxfId="2"/>
    <tableColumn id="7" xr3:uid="{4BF44559-46BB-45A1-8C38-8AFACC420720}" name="Betting Trend" dataDxfId="1"/>
    <tableColumn id="8" xr3:uid="{28134A2B-AAEF-43FA-9131-E7C1B555E149}" name="Factor" dataDxfId="0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42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U166"/>
  <sheetViews>
    <sheetView topLeftCell="AP1" workbookViewId="0">
      <selection activeCell="AJ3" sqref="AJ3:BL7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140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3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169</v>
      </c>
    </row>
    <row r="2" spans="1:73" x14ac:dyDescent="0.25">
      <c r="A2" t="s">
        <v>159</v>
      </c>
      <c r="B2" t="s">
        <v>202</v>
      </c>
      <c r="C2" s="3">
        <v>1</v>
      </c>
      <c r="D2">
        <v>0.83329652061367498</v>
      </c>
      <c r="E2" s="3">
        <v>1</v>
      </c>
      <c r="F2" s="3">
        <v>0.61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  <c r="BT2" t="s">
        <v>149</v>
      </c>
      <c r="BU2" t="s">
        <v>51</v>
      </c>
    </row>
    <row r="3" spans="1:73" x14ac:dyDescent="0.25">
      <c r="A3" t="s">
        <v>160</v>
      </c>
      <c r="B3" t="s">
        <v>202</v>
      </c>
      <c r="C3" s="3">
        <v>-1</v>
      </c>
      <c r="D3">
        <v>0.54956558120975896</v>
      </c>
      <c r="E3" s="3">
        <v>-1</v>
      </c>
      <c r="F3" s="3">
        <v>0.53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202</v>
      </c>
      <c r="AD3">
        <v>0.59338920959494879</v>
      </c>
      <c r="AE3">
        <v>0.55272727272727273</v>
      </c>
      <c r="AF3">
        <f>AVERAGE(AD4,AE4)</f>
        <v>0.55559756211784517</v>
      </c>
      <c r="AG3">
        <f>AVERAGE(AD5,AE5)</f>
        <v>0.57960599580233541</v>
      </c>
      <c r="AH3">
        <f>ABS(AF3-AG3)</f>
        <v>2.4008433684490238E-2</v>
      </c>
      <c r="AJ3" s="2" t="s">
        <v>202</v>
      </c>
      <c r="AK3" s="3">
        <v>5</v>
      </c>
      <c r="AL3" s="3">
        <v>1</v>
      </c>
      <c r="AM3">
        <f>AL3+AK3</f>
        <v>6</v>
      </c>
      <c r="AN3" s="5">
        <f>ABS(((AK3/11)+(AL3/11))/2)</f>
        <v>0.27272727272727271</v>
      </c>
      <c r="AO3" s="5">
        <f>VLOOKUP(AJ3,$AC$3:$AH$47,IF(AM3&gt;0,5,4),FALSE)</f>
        <v>0.57960599580233541</v>
      </c>
      <c r="AP3" s="5">
        <f>VLOOKUP(AJ3,$AC$3:$AH$47,6,FALSE)</f>
        <v>2.4008433684490238E-2</v>
      </c>
      <c r="AQ3">
        <v>7</v>
      </c>
      <c r="AR3">
        <v>4</v>
      </c>
      <c r="AS3" s="5">
        <f>AQ3/(AR3+AQ3)</f>
        <v>0.63636363636363635</v>
      </c>
      <c r="AT3" s="5">
        <f>AVERAGE(AN3,AO3,AS3)</f>
        <v>0.49623230163108145</v>
      </c>
      <c r="AU3" t="str">
        <f>IF(AM3&gt;0,MID(AJ3, FIND("@", AJ3) + 1, 3),LEFT(AJ3, 3))</f>
        <v>IND</v>
      </c>
      <c r="AV3" s="6">
        <f>ABS(AM3*AT3)</f>
        <v>2.9773938097864887</v>
      </c>
      <c r="AW3" s="6">
        <f>VLOOKUP(AU3,$BT$2:$BU$37,2,FALSE)</f>
        <v>-8</v>
      </c>
      <c r="AX3" s="6">
        <f>AV3+AW3</f>
        <v>-5.0226061902135113</v>
      </c>
      <c r="AY3" s="6">
        <f>ABS(AX3)</f>
        <v>5.0226061902135113</v>
      </c>
      <c r="AZ3" t="str">
        <f>IF(AX3&gt;0,AU3,IF(AU3=MID(AJ3, FIND("@", AJ3) + 1, 3),LEFT(AJ3, 3),MID(AJ3, FIND("@", AJ3) + 1, 3)))</f>
        <v>BRK</v>
      </c>
      <c r="BA3" t="str">
        <f>IFERROR(IF(VLOOKUP(AJ3,$BN$5:$BR$20,2,FALSE)=1,MID(AJ3, FIND("@", AJ3) + 1, 3),LEFT(AJ3, 3)),"None")</f>
        <v>None</v>
      </c>
      <c r="BB3" s="5">
        <f>IF(BA3="None",0.5, AVERAGE(VLOOKUP(AJ3,$BN$5:$BR$20,4,FALSE),VLOOKUP(AJ3,$BN$5:$BR$20,5,FALSE)))</f>
        <v>0.5</v>
      </c>
      <c r="BC3" t="str">
        <f>IF(AND(BA3=AU3,BA3,AZ3=AU3), "Yes","No")</f>
        <v>No</v>
      </c>
      <c r="BD3" s="7">
        <f>AVERAGE(BB3,AT3)</f>
        <v>0.49811615081554073</v>
      </c>
      <c r="BE3">
        <f>((MAX(BD3,BB3)*AX3*100)+(AP3*100)/AY3)</f>
        <v>-250.65230202262543</v>
      </c>
      <c r="BF3">
        <f>ABS(BE3)</f>
        <v>250.65230202262543</v>
      </c>
      <c r="BG3" t="s">
        <v>207</v>
      </c>
      <c r="BH3" t="s">
        <v>207</v>
      </c>
      <c r="BI3" t="s">
        <v>207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No</v>
      </c>
      <c r="BT3" t="s">
        <v>157</v>
      </c>
      <c r="BU3">
        <v>8</v>
      </c>
    </row>
    <row r="4" spans="1:73" x14ac:dyDescent="0.25">
      <c r="A4" t="s">
        <v>161</v>
      </c>
      <c r="B4" t="s">
        <v>202</v>
      </c>
      <c r="C4" s="3">
        <v>1</v>
      </c>
      <c r="D4">
        <v>0.52256288126709005</v>
      </c>
      <c r="E4" s="3">
        <v>1</v>
      </c>
      <c r="F4" s="3">
        <v>0.59</v>
      </c>
      <c r="G4" s="3"/>
      <c r="I4" s="3"/>
      <c r="J4" s="3"/>
      <c r="K4" t="str">
        <f t="shared" si="0"/>
        <v>Consistency</v>
      </c>
      <c r="M4" s="2" t="s">
        <v>83</v>
      </c>
      <c r="N4" s="22">
        <v>110</v>
      </c>
      <c r="O4" s="22"/>
      <c r="P4" s="22">
        <v>110</v>
      </c>
      <c r="R4" s="2" t="s">
        <v>202</v>
      </c>
      <c r="S4" s="3">
        <v>5</v>
      </c>
      <c r="T4" s="3">
        <v>1</v>
      </c>
      <c r="W4" s="4" t="s">
        <v>83</v>
      </c>
      <c r="X4" s="3"/>
      <c r="Y4" s="3"/>
      <c r="AA4" s="3"/>
      <c r="AC4">
        <v>-1</v>
      </c>
      <c r="AD4">
        <v>0.5745284575690236</v>
      </c>
      <c r="AE4">
        <v>0.53666666666666674</v>
      </c>
      <c r="AJ4" s="2" t="s">
        <v>203</v>
      </c>
      <c r="AK4" s="3">
        <v>3</v>
      </c>
      <c r="AL4" s="3">
        <v>3</v>
      </c>
      <c r="AM4">
        <f>AL4+AK4</f>
        <v>6</v>
      </c>
      <c r="AN4" s="5">
        <f>ABS(((AK4/11)+(AL4/11))/2)</f>
        <v>0.27272727272727271</v>
      </c>
      <c r="AO4" s="5">
        <f>VLOOKUP(AJ4,$AC$3:$AH$47,IF(AM4&gt;0,5,4),FALSE)</f>
        <v>0.58781980963563196</v>
      </c>
      <c r="AP4" s="5">
        <f>VLOOKUP(AJ4,$AC$3:$AH$47,6,FALSE)</f>
        <v>4.0073350519556183E-2</v>
      </c>
      <c r="AQ4">
        <v>5</v>
      </c>
      <c r="AR4">
        <v>6</v>
      </c>
      <c r="AS4" s="5">
        <f>AQ4/(AR4+AQ4)</f>
        <v>0.45454545454545453</v>
      </c>
      <c r="AT4" s="5">
        <f>AVERAGE(AN4,AO4,AS4)</f>
        <v>0.43836417896945307</v>
      </c>
      <c r="AU4" t="str">
        <f>IF(AM4&gt;0,MID(AJ4, FIND("@", AJ4) + 1, 3),LEFT(AJ4, 3))</f>
        <v>SAC</v>
      </c>
      <c r="AV4" s="6">
        <f>ABS(AM4*AT4)</f>
        <v>2.6301850738167185</v>
      </c>
      <c r="AW4" s="6">
        <f t="shared" ref="AW4:AW6" si="1">VLOOKUP(AU4,$BT$2:$BU$37,2,FALSE)</f>
        <v>-6.5</v>
      </c>
      <c r="AX4" s="6">
        <f t="shared" ref="AX4:AX6" si="2">AV4+AW4</f>
        <v>-3.8698149261832815</v>
      </c>
      <c r="AY4" s="6">
        <f>ABS(AX4)</f>
        <v>3.8698149261832815</v>
      </c>
      <c r="AZ4" t="str">
        <f t="shared" ref="AZ4:AZ7" si="3">IF(AX4&gt;0,AU4,IF(AU4=MID(AJ4, FIND("@", AJ4) + 1, 3),LEFT(AJ4, 3),MID(AJ4, FIND("@", AJ4) + 1, 3)))</f>
        <v>CHI</v>
      </c>
      <c r="BA4" t="str">
        <f>IFERROR(IF(VLOOKUP(AJ4,$BN$5:$BR$20,2,FALSE)=1,MID(AJ4, FIND("@", AJ4) + 1, 3),LEFT(AJ4, 3)),"None")</f>
        <v>None</v>
      </c>
      <c r="BB4" s="5">
        <f>IF(BA4="None",0.5, AVERAGE(VLOOKUP(AJ4,$BN$5:$BR$20,4,FALSE),VLOOKUP(AJ4,$BN$5:$BR$20,5,FALSE)))</f>
        <v>0.5</v>
      </c>
      <c r="BC4" t="str">
        <f>IF(AND(BA4=AU4,BA4,AZ4=AU4), "Yes","No")</f>
        <v>No</v>
      </c>
      <c r="BD4" s="7">
        <f>AVERAGE(BB4,AT4)</f>
        <v>0.46918208948472651</v>
      </c>
      <c r="BE4">
        <f>((MAX(BD4,BB4)*AX4*100)+(AP4*100)/AY4)</f>
        <v>-192.45520969348723</v>
      </c>
      <c r="BF4">
        <f>ABS(BE4)</f>
        <v>192.45520969348723</v>
      </c>
      <c r="BG4" t="s">
        <v>207</v>
      </c>
      <c r="BH4" t="s">
        <v>207</v>
      </c>
      <c r="BI4" t="s">
        <v>207</v>
      </c>
      <c r="BJ4" t="str">
        <f>IF(AND(BI4=BH4,BH4=BG4,BG4=BI4),"Yes","No")</f>
        <v>Yes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  <c r="BT4" t="s">
        <v>188</v>
      </c>
      <c r="BU4">
        <v>-8</v>
      </c>
    </row>
    <row r="5" spans="1:73" x14ac:dyDescent="0.25">
      <c r="A5" t="s">
        <v>162</v>
      </c>
      <c r="B5" t="s">
        <v>202</v>
      </c>
      <c r="C5" s="3">
        <v>1</v>
      </c>
      <c r="D5">
        <v>0.57217804664051897</v>
      </c>
      <c r="E5" s="3">
        <v>1</v>
      </c>
      <c r="F5" s="3">
        <v>0.61</v>
      </c>
      <c r="G5" s="3"/>
      <c r="I5" s="3"/>
      <c r="J5" s="3"/>
      <c r="K5" t="str">
        <f t="shared" si="0"/>
        <v>Consistency</v>
      </c>
      <c r="M5" s="2" t="s">
        <v>202</v>
      </c>
      <c r="N5" s="22">
        <v>7</v>
      </c>
      <c r="O5" s="22">
        <v>4</v>
      </c>
      <c r="P5" s="22">
        <v>11</v>
      </c>
      <c r="R5" s="2" t="s">
        <v>203</v>
      </c>
      <c r="S5" s="3">
        <v>3</v>
      </c>
      <c r="T5" s="3">
        <v>3</v>
      </c>
      <c r="W5" s="2" t="s">
        <v>202</v>
      </c>
      <c r="X5" s="3">
        <v>0.59338920959494879</v>
      </c>
      <c r="Y5" s="3">
        <v>0.55272727272727273</v>
      </c>
      <c r="AA5" s="3"/>
      <c r="AC5">
        <v>1</v>
      </c>
      <c r="AD5">
        <v>0.60046199160467084</v>
      </c>
      <c r="AE5">
        <v>0.55874999999999997</v>
      </c>
      <c r="AJ5" s="2" t="s">
        <v>204</v>
      </c>
      <c r="AK5" s="3">
        <v>11</v>
      </c>
      <c r="AL5" s="3">
        <v>11</v>
      </c>
      <c r="AM5">
        <f>AL5+AK5</f>
        <v>22</v>
      </c>
      <c r="AN5" s="5">
        <f>ABS(((AK5/11)+(AL5/11))/2)</f>
        <v>1</v>
      </c>
      <c r="AO5" s="5">
        <f>VLOOKUP(AJ5,$AC$3:$AH$47,IF(AM5&gt;0,5,4),FALSE)</f>
        <v>0.89220941160880352</v>
      </c>
      <c r="AP5" s="5">
        <f>VLOOKUP(AJ5,$AC$3:$AH$47,6,FALSE)</f>
        <v>0.89220941160880352</v>
      </c>
      <c r="AQ5">
        <v>11</v>
      </c>
      <c r="AR5">
        <v>0</v>
      </c>
      <c r="AS5" s="5">
        <f>AQ5/(AR5+AQ5)</f>
        <v>1</v>
      </c>
      <c r="AT5" s="5">
        <f>AVERAGE(AN5,AO5,AS5)</f>
        <v>0.96406980386960106</v>
      </c>
      <c r="AU5" t="str">
        <f>IF(AM5&gt;0,MID(AJ5, FIND("@", AJ5) + 1, 3),LEFT(AJ5, 3))</f>
        <v>LAL</v>
      </c>
      <c r="AV5" s="6">
        <f>ABS(AM5*AT5)</f>
        <v>21.209535685131222</v>
      </c>
      <c r="AW5" s="6">
        <f t="shared" si="1"/>
        <v>7.5</v>
      </c>
      <c r="AX5" s="6">
        <f t="shared" si="2"/>
        <v>28.709535685131222</v>
      </c>
      <c r="AY5" s="6">
        <f>ABS(AX5)</f>
        <v>28.709535685131222</v>
      </c>
      <c r="AZ5" t="str">
        <f t="shared" si="3"/>
        <v>LAL</v>
      </c>
      <c r="BA5" t="str">
        <f>IFERROR(IF(VLOOKUP(AJ5,$BN$5:$BR$20,2,FALSE)=1,MID(AJ5, FIND("@", AJ5) + 1, 3),LEFT(AJ5, 3)),"None")</f>
        <v>LAL</v>
      </c>
      <c r="BB5" s="5">
        <f>IF(BA5="None",0.5, AVERAGE(VLOOKUP(AJ5,$BN$5:$BR$20,4,FALSE),VLOOKUP(AJ5,$BN$5:$BR$20,5,FALSE)))</f>
        <v>0.93607107969467296</v>
      </c>
      <c r="BC5" t="str">
        <f>IF(AND(BA5=AU5,BA5,AZ5=AU5), "Yes","No")</f>
        <v>Yes</v>
      </c>
      <c r="BD5" s="7">
        <f>AVERAGE(BB5,AT5)</f>
        <v>0.95007044178213707</v>
      </c>
      <c r="BE5">
        <f>((MAX(BD5,BB5)*AX5*100)+(AP5*100)/AY5)</f>
        <v>2730.7158362188006</v>
      </c>
      <c r="BF5">
        <f>ABS(BE5)</f>
        <v>2730.7158362188006</v>
      </c>
      <c r="BG5" t="s">
        <v>207</v>
      </c>
      <c r="BH5" t="s">
        <v>207</v>
      </c>
      <c r="BI5" t="s">
        <v>207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204</v>
      </c>
      <c r="BO5" s="3">
        <v>1</v>
      </c>
      <c r="BP5" s="3">
        <v>1</v>
      </c>
      <c r="BQ5" s="22">
        <v>0.962142159389346</v>
      </c>
      <c r="BR5" s="3">
        <v>0.91</v>
      </c>
      <c r="BT5" t="s">
        <v>189</v>
      </c>
      <c r="BU5">
        <v>-7.5</v>
      </c>
    </row>
    <row r="6" spans="1:73" x14ac:dyDescent="0.25">
      <c r="A6" t="s">
        <v>163</v>
      </c>
      <c r="B6" t="s">
        <v>202</v>
      </c>
      <c r="C6" s="3">
        <v>1</v>
      </c>
      <c r="D6">
        <v>0.53614823263450895</v>
      </c>
      <c r="E6" s="3">
        <v>-1</v>
      </c>
      <c r="F6" s="3">
        <v>0.5</v>
      </c>
      <c r="G6" s="3"/>
      <c r="I6" s="3"/>
      <c r="J6" s="3"/>
      <c r="K6" t="str">
        <f t="shared" si="0"/>
        <v>No</v>
      </c>
      <c r="M6" s="2" t="s">
        <v>203</v>
      </c>
      <c r="N6" s="22">
        <v>5</v>
      </c>
      <c r="O6" s="22">
        <v>6</v>
      </c>
      <c r="P6" s="22">
        <v>11</v>
      </c>
      <c r="R6" s="2" t="s">
        <v>204</v>
      </c>
      <c r="S6" s="3">
        <v>11</v>
      </c>
      <c r="T6" s="3">
        <v>11</v>
      </c>
      <c r="W6" s="4">
        <v>-1</v>
      </c>
      <c r="X6" s="3">
        <v>0.5745284575690236</v>
      </c>
      <c r="Y6" s="3">
        <v>0.53666666666666674</v>
      </c>
      <c r="AA6" s="3"/>
      <c r="AC6" t="s">
        <v>203</v>
      </c>
      <c r="AD6">
        <v>0.62751114692185028</v>
      </c>
      <c r="AE6">
        <v>0.57727272727272727</v>
      </c>
      <c r="AF6">
        <f>AVERAGE(AD7,AE7)</f>
        <v>0.62789316015518815</v>
      </c>
      <c r="AG6">
        <f>AVERAGE(AD8,AE8)</f>
        <v>0.58781980963563196</v>
      </c>
      <c r="AH6">
        <f>ABS(AF6-AG6)</f>
        <v>4.0073350519556183E-2</v>
      </c>
      <c r="AJ6" s="2" t="s">
        <v>205</v>
      </c>
      <c r="AK6" s="3">
        <v>-11</v>
      </c>
      <c r="AL6" s="3">
        <v>-9</v>
      </c>
      <c r="AM6">
        <f>AL6+AK6</f>
        <v>-20</v>
      </c>
      <c r="AN6" s="5">
        <f>ABS(((AK6/11)+(AL6/11))/2)</f>
        <v>0.90909090909090917</v>
      </c>
      <c r="AO6" s="5">
        <f>VLOOKUP(AJ6,$AC$3:$AH$47,IF(AM6&gt;0,5,4),FALSE)</f>
        <v>0.7397483083476597</v>
      </c>
      <c r="AP6" s="5">
        <f>VLOOKUP(AJ6,$AC$3:$AH$47,6,FALSE)</f>
        <v>0.7397483083476597</v>
      </c>
      <c r="AQ6">
        <v>10</v>
      </c>
      <c r="AR6">
        <v>1</v>
      </c>
      <c r="AS6" s="5">
        <f>AQ6/(AR6+AQ6)</f>
        <v>0.90909090909090906</v>
      </c>
      <c r="AT6" s="5">
        <f>AVERAGE(AN6,AO6,AS6)</f>
        <v>0.85264337550982594</v>
      </c>
      <c r="AU6" t="str">
        <f>IF(AM6&gt;0,MID(AJ6, FIND("@", AJ6) + 1, 3),LEFT(AJ6, 3))</f>
        <v>NYK</v>
      </c>
      <c r="AV6" s="6">
        <f>ABS(AM6*AT6)</f>
        <v>17.052867510196521</v>
      </c>
      <c r="AW6" s="6">
        <f t="shared" si="1"/>
        <v>-7.5</v>
      </c>
      <c r="AX6" s="6">
        <f t="shared" si="2"/>
        <v>9.5528675101965206</v>
      </c>
      <c r="AY6" s="6">
        <f>ABS(AX6)</f>
        <v>9.5528675101965206</v>
      </c>
      <c r="AZ6" t="str">
        <f t="shared" si="3"/>
        <v>NYK</v>
      </c>
      <c r="BA6" t="str">
        <f>IFERROR(IF(VLOOKUP(AJ6,$BN$5:$BR$20,2,FALSE)=1,MID(AJ6, FIND("@", AJ6) + 1, 3),LEFT(AJ6, 3)),"None")</f>
        <v>NYK</v>
      </c>
      <c r="BB6" s="5">
        <f>IF(BA6="None",0.5, AVERAGE(VLOOKUP(AJ6,$BN$5:$BR$20,4,FALSE),VLOOKUP(AJ6,$BN$5:$BR$20,5,FALSE)))</f>
        <v>0.74761697856648801</v>
      </c>
      <c r="BC6" t="str">
        <f>IF(AND(BA6=AU6,BA6,AZ6=AU6), "Yes","No")</f>
        <v>Yes</v>
      </c>
      <c r="BD6" s="7">
        <f>AVERAGE(BB6,AT6)</f>
        <v>0.80013017703815703</v>
      </c>
      <c r="BE6">
        <f>((MAX(BD6,BB6)*AX6*100)+(AP6*100)/AY6)</f>
        <v>772.09748764580058</v>
      </c>
      <c r="BF6">
        <f>ABS(BE6)</f>
        <v>772.09748764580058</v>
      </c>
      <c r="BG6" t="s">
        <v>207</v>
      </c>
      <c r="BH6" t="s">
        <v>207</v>
      </c>
      <c r="BI6" t="s">
        <v>207</v>
      </c>
      <c r="BJ6" t="str">
        <f>IF(AND(BI6=BH6,BH6=BG6,BG6=BI6),"Yes","No")</f>
        <v>Yes</v>
      </c>
      <c r="BK6" t="str">
        <f>IF(AND(BJ6="Yes",BH6=AZ6),"Yes","No")</f>
        <v>No</v>
      </c>
      <c r="BL6" t="str">
        <f>IF(AND(BJ6="Yes",BH6=AU6),"Yes","No")</f>
        <v>No</v>
      </c>
      <c r="BN6" s="2" t="s">
        <v>205</v>
      </c>
      <c r="BO6" s="3">
        <v>-1</v>
      </c>
      <c r="BP6" s="3">
        <v>-1</v>
      </c>
      <c r="BQ6" s="22">
        <v>0.88523395713297603</v>
      </c>
      <c r="BR6" s="3">
        <v>0.61</v>
      </c>
      <c r="BT6" t="s">
        <v>195</v>
      </c>
      <c r="BU6">
        <v>7.5</v>
      </c>
    </row>
    <row r="7" spans="1:73" x14ac:dyDescent="0.25">
      <c r="A7" t="s">
        <v>164</v>
      </c>
      <c r="B7" t="s">
        <v>202</v>
      </c>
      <c r="C7" s="3">
        <v>-1</v>
      </c>
      <c r="D7">
        <v>0.54305517549670801</v>
      </c>
      <c r="E7" s="3">
        <v>1</v>
      </c>
      <c r="F7" s="3">
        <v>0.55000000000000004</v>
      </c>
      <c r="G7" s="3"/>
      <c r="I7" s="3"/>
      <c r="J7" s="3"/>
      <c r="K7" t="str">
        <f t="shared" si="0"/>
        <v>No</v>
      </c>
      <c r="M7" s="2" t="s">
        <v>204</v>
      </c>
      <c r="N7" s="22">
        <v>11</v>
      </c>
      <c r="O7" s="22"/>
      <c r="P7" s="22">
        <v>11</v>
      </c>
      <c r="R7" s="2" t="s">
        <v>205</v>
      </c>
      <c r="S7" s="3">
        <v>-11</v>
      </c>
      <c r="T7" s="3">
        <v>-9</v>
      </c>
      <c r="W7" s="4">
        <v>1</v>
      </c>
      <c r="X7" s="3">
        <v>0.60046199160467084</v>
      </c>
      <c r="Y7" s="3">
        <v>0.55874999999999997</v>
      </c>
      <c r="AA7" s="3"/>
      <c r="AC7">
        <v>-1</v>
      </c>
      <c r="AD7">
        <v>0.64328632031037625</v>
      </c>
      <c r="AE7">
        <v>0.61250000000000004</v>
      </c>
      <c r="AJ7" s="2" t="s">
        <v>206</v>
      </c>
      <c r="AK7" s="3">
        <v>11</v>
      </c>
      <c r="AL7" s="3">
        <v>11</v>
      </c>
      <c r="AM7">
        <f t="shared" ref="AM7:AM13" si="4">AL7+AK7</f>
        <v>22</v>
      </c>
      <c r="AN7" s="5">
        <f t="shared" ref="AN7:AN13" si="5">ABS(((AK7/11)+(AL7/11))/2)</f>
        <v>1</v>
      </c>
      <c r="AO7" s="5">
        <f t="shared" ref="AO7:AO13" si="6">VLOOKUP(AJ7,$AC$3:$AH$47,IF(AM7&gt;0,5,4),FALSE)</f>
        <v>0.84323211581030488</v>
      </c>
      <c r="AP7" s="5">
        <f t="shared" ref="AP7:AP13" si="7">VLOOKUP(AJ7,$AC$3:$AH$47,6,FALSE)</f>
        <v>0.84323211581030488</v>
      </c>
      <c r="AQ7">
        <v>11</v>
      </c>
      <c r="AR7">
        <v>0</v>
      </c>
      <c r="AS7" s="5">
        <f t="shared" ref="AS7:AS13" si="8">AQ7/(AR7+AQ7)</f>
        <v>1</v>
      </c>
      <c r="AT7" s="5">
        <f t="shared" ref="AT7:AT13" si="9">AVERAGE(AN7,AO7,AS7)</f>
        <v>0.94774403860343492</v>
      </c>
      <c r="AU7" t="str">
        <f t="shared" ref="AU7:AU13" si="10">IF(AM7&gt;0,MID(AJ7, FIND("@", AJ7) + 1, 3),LEFT(AJ7, 3))</f>
        <v>GSW</v>
      </c>
      <c r="AV7" s="6">
        <f t="shared" ref="AV7:AV13" si="11">ABS(AM7*AT7)</f>
        <v>20.850368849275569</v>
      </c>
      <c r="AW7" s="6">
        <f t="shared" ref="AW7:AW13" si="12">VLOOKUP(AU7,$BT$2:$BU$37,2,FALSE)</f>
        <v>-14.5</v>
      </c>
      <c r="AX7" s="6">
        <f t="shared" ref="AX7:AX13" si="13">AV7+AW7</f>
        <v>6.3503688492755686</v>
      </c>
      <c r="AY7" s="6">
        <f t="shared" ref="AY7:AY13" si="14">ABS(AX7)</f>
        <v>6.3503688492755686</v>
      </c>
      <c r="AZ7" t="str">
        <f t="shared" si="3"/>
        <v>GSW</v>
      </c>
      <c r="BA7" t="str">
        <f t="shared" ref="BA7:BA13" si="15">IFERROR(IF(VLOOKUP(AJ7,$BN$5:$BR$20,2,FALSE)=1,MID(AJ7, FIND("@", AJ7) + 1, 3),LEFT(AJ7, 3)),"None")</f>
        <v>GSW</v>
      </c>
      <c r="BB7" s="5">
        <f t="shared" ref="BB7:BB13" si="16">IF(BA7="None",0.5, AVERAGE(VLOOKUP(AJ7,$BN$5:$BR$20,4,FALSE),VLOOKUP(AJ7,$BN$5:$BR$20,5,FALSE)))</f>
        <v>0.86622744102447902</v>
      </c>
      <c r="BC7" t="str">
        <f t="shared" ref="BC7:BC13" si="17">IF(AND(BA7=AU7,BA7,AZ7=AU7), "Yes","No")</f>
        <v>Yes</v>
      </c>
      <c r="BD7" s="7">
        <f t="shared" ref="BD7:BD13" si="18">AVERAGE(BB7,AT7)</f>
        <v>0.90698573981395691</v>
      </c>
      <c r="BE7">
        <f t="shared" ref="BE7:BE13" si="19">((MAX(BD7,BB7)*AX7*100)+(AP7*100)/AY7)</f>
        <v>589.24787350332622</v>
      </c>
      <c r="BF7">
        <f t="shared" ref="BF7:BF13" si="20">ABS(BE7)</f>
        <v>589.24787350332622</v>
      </c>
      <c r="BG7" t="s">
        <v>207</v>
      </c>
      <c r="BH7" t="s">
        <v>207</v>
      </c>
      <c r="BI7" t="s">
        <v>207</v>
      </c>
      <c r="BJ7" t="str">
        <f t="shared" ref="BJ7:BJ13" si="21">IF(AND(BI7=BH7,BH7=BG7,BG7=BI7),"Yes","No")</f>
        <v>Yes</v>
      </c>
      <c r="BK7" t="str">
        <f t="shared" ref="BK7:BK13" si="22">IF(AND(BJ7="Yes",BH7=AZ7),"Yes","No")</f>
        <v>No</v>
      </c>
      <c r="BL7" t="str">
        <f t="shared" ref="BL7:BL13" si="23">IF(AND(BJ7="Yes",BH7=AU7),"Yes","No")</f>
        <v>No</v>
      </c>
      <c r="BN7" s="2" t="s">
        <v>206</v>
      </c>
      <c r="BO7" s="3">
        <v>1</v>
      </c>
      <c r="BP7" s="3">
        <v>1</v>
      </c>
      <c r="BQ7" s="22">
        <v>0.93245488204895799</v>
      </c>
      <c r="BR7" s="3">
        <v>0.8</v>
      </c>
      <c r="BT7" t="s">
        <v>192</v>
      </c>
      <c r="BU7">
        <v>0.5</v>
      </c>
    </row>
    <row r="8" spans="1:73" x14ac:dyDescent="0.25">
      <c r="A8" t="s">
        <v>165</v>
      </c>
      <c r="B8" t="s">
        <v>202</v>
      </c>
      <c r="C8" s="3">
        <v>1</v>
      </c>
      <c r="D8">
        <v>0.59074603449520902</v>
      </c>
      <c r="E8" s="3">
        <v>-1</v>
      </c>
      <c r="F8" s="3">
        <v>0.53</v>
      </c>
      <c r="G8" s="3"/>
      <c r="I8" s="3"/>
      <c r="J8" s="3"/>
      <c r="K8" t="str">
        <f t="shared" si="0"/>
        <v>No</v>
      </c>
      <c r="M8" s="2" t="s">
        <v>205</v>
      </c>
      <c r="N8" s="22">
        <v>10</v>
      </c>
      <c r="O8" s="22">
        <v>1</v>
      </c>
      <c r="P8" s="22">
        <v>11</v>
      </c>
      <c r="R8" s="2" t="s">
        <v>206</v>
      </c>
      <c r="S8" s="3">
        <v>11</v>
      </c>
      <c r="T8" s="3">
        <v>11</v>
      </c>
      <c r="W8" s="2" t="s">
        <v>203</v>
      </c>
      <c r="X8" s="3">
        <v>0.62751114692185028</v>
      </c>
      <c r="Y8" s="3">
        <v>0.57727272727272727</v>
      </c>
      <c r="AA8" s="3"/>
      <c r="AC8">
        <v>1</v>
      </c>
      <c r="AD8">
        <v>0.61849676212840676</v>
      </c>
      <c r="AE8">
        <v>0.55714285714285716</v>
      </c>
      <c r="AJ8" s="2"/>
      <c r="AK8" s="3"/>
      <c r="AL8" s="3"/>
      <c r="AN8" s="5"/>
      <c r="AO8" s="5"/>
      <c r="AP8" s="5"/>
      <c r="AS8" s="5"/>
      <c r="AT8" s="5"/>
      <c r="AV8" s="6"/>
      <c r="AW8" s="6"/>
      <c r="AX8" s="6"/>
      <c r="AY8" s="6"/>
      <c r="BB8" s="5"/>
      <c r="BD8" s="7"/>
      <c r="BN8" s="2" t="s">
        <v>30</v>
      </c>
      <c r="BO8" s="3">
        <v>1</v>
      </c>
      <c r="BP8" s="3">
        <v>1</v>
      </c>
      <c r="BQ8" s="22">
        <v>2.7798309985712804</v>
      </c>
      <c r="BR8" s="3">
        <v>2.3200000000000003</v>
      </c>
      <c r="BT8" t="s">
        <v>190</v>
      </c>
      <c r="BU8">
        <v>-6.5</v>
      </c>
    </row>
    <row r="9" spans="1:73" x14ac:dyDescent="0.25">
      <c r="A9" t="s">
        <v>166</v>
      </c>
      <c r="B9" t="s">
        <v>202</v>
      </c>
      <c r="C9" s="3">
        <v>-1</v>
      </c>
      <c r="D9">
        <v>0.63096461600060405</v>
      </c>
      <c r="E9" s="3">
        <v>-1</v>
      </c>
      <c r="F9" s="3">
        <v>0.53</v>
      </c>
      <c r="G9" s="3"/>
      <c r="I9" s="3"/>
      <c r="J9" s="3"/>
      <c r="K9" t="str">
        <f t="shared" si="0"/>
        <v>Consistency</v>
      </c>
      <c r="M9" s="2" t="s">
        <v>206</v>
      </c>
      <c r="N9" s="22">
        <v>11</v>
      </c>
      <c r="O9" s="22"/>
      <c r="P9" s="22">
        <v>11</v>
      </c>
      <c r="R9" s="2" t="s">
        <v>30</v>
      </c>
      <c r="S9" s="3">
        <v>19</v>
      </c>
      <c r="T9" s="3">
        <v>17</v>
      </c>
      <c r="W9" s="4">
        <v>-1</v>
      </c>
      <c r="X9" s="3">
        <v>0.64328632031037625</v>
      </c>
      <c r="Y9" s="3">
        <v>0.61250000000000004</v>
      </c>
      <c r="AA9" s="3"/>
      <c r="AC9" t="s">
        <v>204</v>
      </c>
      <c r="AD9">
        <v>0.74397529052244638</v>
      </c>
      <c r="AE9">
        <v>0.63909090909090904</v>
      </c>
      <c r="AF9">
        <f>AVERAGE(AD10,AE10)</f>
        <v>0</v>
      </c>
      <c r="AG9">
        <f>AVERAGE(AD11,AE11)</f>
        <v>0.89220941160880352</v>
      </c>
      <c r="AH9">
        <f>ABS(AF9-AG9)</f>
        <v>0.89220941160880352</v>
      </c>
      <c r="AJ9" s="2"/>
      <c r="AK9" s="3"/>
      <c r="AL9" s="3"/>
      <c r="AN9" s="5"/>
      <c r="AO9" s="5"/>
      <c r="AP9" s="5"/>
      <c r="AS9" s="5"/>
      <c r="AT9" s="5"/>
      <c r="AV9" s="6"/>
      <c r="AW9" s="6"/>
      <c r="AX9" s="6"/>
      <c r="AY9" s="6"/>
      <c r="BB9" s="5"/>
      <c r="BD9" s="7"/>
      <c r="BT9" t="s">
        <v>176</v>
      </c>
      <c r="BU9">
        <v>14.5</v>
      </c>
    </row>
    <row r="10" spans="1:73" x14ac:dyDescent="0.25">
      <c r="A10" t="s">
        <v>167</v>
      </c>
      <c r="B10" t="s">
        <v>202</v>
      </c>
      <c r="C10" s="3">
        <v>1</v>
      </c>
      <c r="D10">
        <v>0.54043023136319002</v>
      </c>
      <c r="E10" s="3">
        <v>1</v>
      </c>
      <c r="F10" s="3">
        <v>0.55000000000000004</v>
      </c>
      <c r="G10" s="3"/>
      <c r="I10" s="3"/>
      <c r="J10" s="3"/>
      <c r="K10" t="str">
        <f t="shared" si="0"/>
        <v>Consistency</v>
      </c>
      <c r="M10" s="2" t="s">
        <v>30</v>
      </c>
      <c r="N10" s="22">
        <v>154</v>
      </c>
      <c r="O10" s="22">
        <v>11</v>
      </c>
      <c r="P10" s="22">
        <v>165</v>
      </c>
      <c r="W10" s="4">
        <v>1</v>
      </c>
      <c r="X10" s="3">
        <v>0.61849676212840676</v>
      </c>
      <c r="Y10" s="3">
        <v>0.55714285714285716</v>
      </c>
      <c r="AA10" s="3"/>
      <c r="AC10">
        <v>-1</v>
      </c>
      <c r="AD10">
        <v>0</v>
      </c>
      <c r="AE10">
        <v>0</v>
      </c>
      <c r="AJ10" s="2"/>
      <c r="AK10" s="3"/>
      <c r="AL10" s="3"/>
      <c r="AN10" s="5"/>
      <c r="AO10" s="5"/>
      <c r="AP10" s="5"/>
      <c r="AS10" s="5"/>
      <c r="AT10" s="5"/>
      <c r="AV10" s="6"/>
      <c r="AW10" s="6"/>
      <c r="AX10" s="6"/>
      <c r="AY10" s="6"/>
      <c r="BB10" s="5"/>
      <c r="BD10" s="7"/>
      <c r="BT10" t="s">
        <v>156</v>
      </c>
      <c r="BU10">
        <v>-14.5</v>
      </c>
    </row>
    <row r="11" spans="1:73" x14ac:dyDescent="0.25">
      <c r="A11" t="s">
        <v>168</v>
      </c>
      <c r="B11" t="s">
        <v>202</v>
      </c>
      <c r="C11" s="3">
        <v>1</v>
      </c>
      <c r="D11">
        <v>0.60642671522352998</v>
      </c>
      <c r="E11" s="3">
        <v>1</v>
      </c>
      <c r="F11" s="3">
        <v>0.56999999999999995</v>
      </c>
      <c r="G11" s="3"/>
      <c r="I11" s="3"/>
      <c r="J11" s="3"/>
      <c r="K11" t="str">
        <f t="shared" si="0"/>
        <v>Consistency</v>
      </c>
      <c r="W11" s="2" t="s">
        <v>204</v>
      </c>
      <c r="X11" s="3">
        <v>0.95260064139942524</v>
      </c>
      <c r="Y11" s="3">
        <v>0.8318181818181819</v>
      </c>
      <c r="AA11" s="3"/>
      <c r="AC11">
        <v>1</v>
      </c>
      <c r="AD11">
        <v>0.95260064139942524</v>
      </c>
      <c r="AE11">
        <v>0.8318181818181819</v>
      </c>
      <c r="AJ11" s="2"/>
      <c r="AK11" s="3"/>
      <c r="AL11" s="3"/>
      <c r="AN11" s="5"/>
      <c r="AO11" s="5"/>
      <c r="AP11" s="5"/>
      <c r="AS11" s="5"/>
      <c r="AT11" s="5"/>
      <c r="AV11" s="6"/>
      <c r="AW11" s="6"/>
      <c r="AX11" s="6"/>
      <c r="AY11" s="6"/>
      <c r="BB11" s="5"/>
      <c r="BD11" s="7"/>
      <c r="BT11" t="s">
        <v>201</v>
      </c>
      <c r="BU11">
        <v>-7.5</v>
      </c>
    </row>
    <row r="12" spans="1:73" x14ac:dyDescent="0.25">
      <c r="A12" t="s">
        <v>169</v>
      </c>
      <c r="B12" t="s">
        <v>202</v>
      </c>
      <c r="C12" s="3">
        <v>1</v>
      </c>
      <c r="D12">
        <v>0.60190727059964499</v>
      </c>
      <c r="E12" s="3">
        <v>-1</v>
      </c>
      <c r="F12" s="3">
        <v>0.51</v>
      </c>
      <c r="G12" s="3"/>
      <c r="I12" s="3"/>
      <c r="J12" s="3"/>
      <c r="K12" t="str">
        <f t="shared" si="0"/>
        <v>No</v>
      </c>
      <c r="W12" s="4">
        <v>1</v>
      </c>
      <c r="X12" s="3">
        <v>0.95260064139942524</v>
      </c>
      <c r="Y12" s="3">
        <v>0.8318181818181819</v>
      </c>
      <c r="AA12" s="3"/>
      <c r="AC12" t="s">
        <v>205</v>
      </c>
      <c r="AD12">
        <v>0.65005533767764423</v>
      </c>
      <c r="AE12">
        <v>0.6072727272727273</v>
      </c>
      <c r="AF12">
        <f>AVERAGE(AD13,AE13)</f>
        <v>0.7397483083476597</v>
      </c>
      <c r="AG12">
        <f>AVERAGE(AD14,AE14)</f>
        <v>0</v>
      </c>
      <c r="AH12">
        <f>ABS(AF12-AG12)</f>
        <v>0.7397483083476597</v>
      </c>
      <c r="AJ12" s="2"/>
      <c r="AL12" s="3"/>
      <c r="AN12" s="5"/>
      <c r="AO12" s="5"/>
      <c r="AP12" s="5"/>
      <c r="AS12" s="5"/>
      <c r="AT12" s="5"/>
      <c r="AV12" s="6"/>
      <c r="AW12" s="6"/>
      <c r="AX12" s="6"/>
      <c r="AY12" s="6"/>
      <c r="BB12" s="5"/>
      <c r="BD12" s="7"/>
      <c r="BT12" t="s">
        <v>174</v>
      </c>
      <c r="BU12">
        <v>7.5</v>
      </c>
    </row>
    <row r="13" spans="1:73" x14ac:dyDescent="0.25">
      <c r="A13" t="s">
        <v>159</v>
      </c>
      <c r="B13" t="s">
        <v>203</v>
      </c>
      <c r="C13" s="3">
        <v>-1</v>
      </c>
      <c r="D13">
        <v>0.71924396833274695</v>
      </c>
      <c r="E13" s="3">
        <v>1</v>
      </c>
      <c r="F13" s="3">
        <v>0.68</v>
      </c>
      <c r="G13" s="3"/>
      <c r="I13" s="3"/>
      <c r="J13" s="3"/>
      <c r="K13" t="str">
        <f t="shared" si="0"/>
        <v>No</v>
      </c>
      <c r="W13" s="2" t="s">
        <v>205</v>
      </c>
      <c r="X13" s="3">
        <v>0.87676934396804673</v>
      </c>
      <c r="Y13" s="3">
        <v>0.60272727272727267</v>
      </c>
      <c r="AA13" s="3"/>
      <c r="AC13">
        <v>-1</v>
      </c>
      <c r="AD13">
        <v>0.87676934396804673</v>
      </c>
      <c r="AE13">
        <v>0.60272727272727267</v>
      </c>
      <c r="AJ13" s="2"/>
      <c r="AN13" s="5"/>
      <c r="AO13" s="5"/>
      <c r="AP13" s="5"/>
      <c r="AS13" s="5"/>
      <c r="AT13" s="5"/>
      <c r="AV13" s="6"/>
      <c r="AW13" s="6"/>
      <c r="AX13" s="6"/>
      <c r="AY13" s="6"/>
      <c r="BB13" s="5"/>
      <c r="BD13" s="7"/>
    </row>
    <row r="14" spans="1:73" x14ac:dyDescent="0.25">
      <c r="A14" t="s">
        <v>160</v>
      </c>
      <c r="B14" t="s">
        <v>203</v>
      </c>
      <c r="C14" s="3">
        <v>1</v>
      </c>
      <c r="D14">
        <v>0.53894026218226698</v>
      </c>
      <c r="E14" s="3">
        <v>1</v>
      </c>
      <c r="F14" s="3">
        <v>0.65</v>
      </c>
      <c r="G14" s="3"/>
      <c r="I14" s="3"/>
      <c r="J14" s="3"/>
      <c r="K14" t="str">
        <f t="shared" si="0"/>
        <v>Consistency</v>
      </c>
      <c r="W14" s="4">
        <v>-1</v>
      </c>
      <c r="X14" s="3">
        <v>0.87676934396804673</v>
      </c>
      <c r="Y14" s="3">
        <v>0.60272727272727267</v>
      </c>
      <c r="AA14" s="3"/>
      <c r="AC14">
        <v>1</v>
      </c>
      <c r="AD14">
        <v>0</v>
      </c>
      <c r="AE14">
        <v>0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3" x14ac:dyDescent="0.25">
      <c r="A15" t="s">
        <v>161</v>
      </c>
      <c r="B15" t="s">
        <v>203</v>
      </c>
      <c r="C15" s="3">
        <v>1</v>
      </c>
      <c r="D15">
        <v>0.71389135725596198</v>
      </c>
      <c r="E15" s="3">
        <v>-1</v>
      </c>
      <c r="F15" s="3">
        <v>0.5</v>
      </c>
      <c r="G15" s="3"/>
      <c r="I15" s="3"/>
      <c r="J15" s="3"/>
      <c r="K15" t="str">
        <f t="shared" si="0"/>
        <v>No</v>
      </c>
      <c r="W15" s="2" t="s">
        <v>206</v>
      </c>
      <c r="X15" s="3">
        <v>0.89373695889333682</v>
      </c>
      <c r="Y15" s="3">
        <v>0.79272727272727284</v>
      </c>
      <c r="AA15" s="3"/>
      <c r="AC15" t="s">
        <v>206</v>
      </c>
      <c r="AD15">
        <v>0.76414750547897559</v>
      </c>
      <c r="AE15">
        <v>0.6863636363636364</v>
      </c>
      <c r="AF15">
        <f>AVERAGE(AD16,AE16)</f>
        <v>0</v>
      </c>
      <c r="AG15">
        <f>AVERAGE(AD17,AE17)</f>
        <v>0.84323211581030488</v>
      </c>
      <c r="AH15">
        <f>ABS(AF15-AG15)</f>
        <v>0.84323211581030488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3" x14ac:dyDescent="0.25">
      <c r="A16" t="s">
        <v>162</v>
      </c>
      <c r="B16" t="s">
        <v>203</v>
      </c>
      <c r="C16" s="3">
        <v>1</v>
      </c>
      <c r="D16">
        <v>0.50847864242305796</v>
      </c>
      <c r="E16" s="3">
        <v>1</v>
      </c>
      <c r="F16" s="3">
        <v>0.62</v>
      </c>
      <c r="G16" s="3"/>
      <c r="I16" s="3"/>
      <c r="J16" s="3"/>
      <c r="K16" t="str">
        <f t="shared" si="0"/>
        <v>Consistency</v>
      </c>
      <c r="W16" s="4">
        <v>1</v>
      </c>
      <c r="X16" s="3">
        <v>0.89373695889333682</v>
      </c>
      <c r="Y16" s="3">
        <v>0.79272727272727284</v>
      </c>
      <c r="AA16" s="3"/>
      <c r="AC16">
        <v>-1</v>
      </c>
      <c r="AD16">
        <v>0</v>
      </c>
      <c r="AE16">
        <v>0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163</v>
      </c>
      <c r="B17" t="s">
        <v>203</v>
      </c>
      <c r="C17" s="3">
        <v>1</v>
      </c>
      <c r="D17">
        <v>0.59267171569402299</v>
      </c>
      <c r="E17" s="3">
        <v>1</v>
      </c>
      <c r="F17" s="3">
        <v>0.55000000000000004</v>
      </c>
      <c r="G17" s="3"/>
      <c r="I17" s="3"/>
      <c r="J17" s="3"/>
      <c r="K17" t="str">
        <f t="shared" si="0"/>
        <v>Consistency</v>
      </c>
      <c r="W17" s="2" t="s">
        <v>30</v>
      </c>
      <c r="X17" s="3">
        <v>0.78880146015552166</v>
      </c>
      <c r="Y17" s="3">
        <v>0.67145454545454553</v>
      </c>
      <c r="AA17" s="3"/>
      <c r="AC17">
        <v>1</v>
      </c>
      <c r="AD17">
        <v>0.89373695889333682</v>
      </c>
      <c r="AE17">
        <v>0.79272727272727284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164</v>
      </c>
      <c r="B18" t="s">
        <v>203</v>
      </c>
      <c r="C18" s="3">
        <v>1</v>
      </c>
      <c r="D18">
        <v>0.69614672566996805</v>
      </c>
      <c r="E18" s="3">
        <v>-1</v>
      </c>
      <c r="F18" s="3">
        <v>0.5</v>
      </c>
      <c r="G18" s="3"/>
      <c r="I18" s="3"/>
      <c r="J18" s="3"/>
      <c r="K18" t="str">
        <f t="shared" si="0"/>
        <v>No</v>
      </c>
      <c r="AA18" s="3"/>
    </row>
    <row r="19" spans="1:56" x14ac:dyDescent="0.25">
      <c r="A19" t="s">
        <v>165</v>
      </c>
      <c r="B19" t="s">
        <v>203</v>
      </c>
      <c r="C19" s="3">
        <v>1</v>
      </c>
      <c r="D19">
        <v>0.73334311754041404</v>
      </c>
      <c r="E19" s="3">
        <v>-1</v>
      </c>
      <c r="F19" s="3">
        <v>0.56999999999999995</v>
      </c>
      <c r="G19" s="3"/>
      <c r="I19" s="3"/>
      <c r="J19" s="3"/>
      <c r="K19" t="str">
        <f t="shared" si="0"/>
        <v>No</v>
      </c>
      <c r="AA19" s="3"/>
    </row>
    <row r="20" spans="1:56" x14ac:dyDescent="0.25">
      <c r="A20" t="s">
        <v>166</v>
      </c>
      <c r="B20" t="s">
        <v>203</v>
      </c>
      <c r="C20" s="3">
        <v>-1</v>
      </c>
      <c r="D20">
        <v>0.59403909192619597</v>
      </c>
      <c r="E20" s="3">
        <v>1</v>
      </c>
      <c r="F20" s="3">
        <v>0.59</v>
      </c>
      <c r="G20" s="3"/>
      <c r="I20" s="3"/>
      <c r="J20" s="3"/>
      <c r="K20" t="str">
        <f t="shared" si="0"/>
        <v>No</v>
      </c>
      <c r="AA20" s="3"/>
    </row>
    <row r="21" spans="1:56" x14ac:dyDescent="0.25">
      <c r="A21" t="s">
        <v>167</v>
      </c>
      <c r="B21" t="s">
        <v>203</v>
      </c>
      <c r="C21" s="3">
        <v>-1</v>
      </c>
      <c r="D21">
        <v>0.68580656406523399</v>
      </c>
      <c r="E21" s="3">
        <v>-1</v>
      </c>
      <c r="F21" s="3">
        <v>0.56000000000000005</v>
      </c>
      <c r="G21" s="3"/>
      <c r="I21" s="3"/>
      <c r="J21" s="3"/>
      <c r="K21" t="str">
        <f t="shared" si="0"/>
        <v>Consistency</v>
      </c>
      <c r="AA21" s="3"/>
    </row>
    <row r="22" spans="1:56" x14ac:dyDescent="0.25">
      <c r="A22" t="s">
        <v>168</v>
      </c>
      <c r="B22" t="s">
        <v>203</v>
      </c>
      <c r="C22" s="3">
        <v>1</v>
      </c>
      <c r="D22">
        <v>0.54600551413315501</v>
      </c>
      <c r="E22" s="3">
        <v>1</v>
      </c>
      <c r="F22" s="3">
        <v>0.51</v>
      </c>
      <c r="G22" s="3"/>
      <c r="I22" s="3"/>
      <c r="J22" s="3"/>
      <c r="K22" t="str">
        <f t="shared" si="0"/>
        <v>Consistency</v>
      </c>
      <c r="AA22" s="3"/>
    </row>
    <row r="23" spans="1:56" x14ac:dyDescent="0.25">
      <c r="A23" t="s">
        <v>169</v>
      </c>
      <c r="B23" t="s">
        <v>203</v>
      </c>
      <c r="C23" s="3">
        <v>-1</v>
      </c>
      <c r="D23">
        <v>0.57405565691732796</v>
      </c>
      <c r="E23" s="3">
        <v>1</v>
      </c>
      <c r="F23" s="3">
        <v>0.62</v>
      </c>
      <c r="G23" s="3"/>
      <c r="I23" s="3"/>
      <c r="J23" s="3"/>
      <c r="K23" t="str">
        <f t="shared" si="0"/>
        <v>No</v>
      </c>
      <c r="AA23" s="3"/>
    </row>
    <row r="24" spans="1:56" x14ac:dyDescent="0.25">
      <c r="A24" t="s">
        <v>159</v>
      </c>
      <c r="B24" t="s">
        <v>204</v>
      </c>
      <c r="C24" s="3">
        <v>1</v>
      </c>
      <c r="D24">
        <v>0.97701874257004695</v>
      </c>
      <c r="E24" s="3">
        <v>1</v>
      </c>
      <c r="F24" s="3">
        <v>0.81</v>
      </c>
      <c r="G24" s="3"/>
      <c r="I24" s="3"/>
      <c r="J24" s="3"/>
      <c r="K24" t="str">
        <f t="shared" si="0"/>
        <v>Consistency</v>
      </c>
      <c r="AA24" s="3"/>
    </row>
    <row r="25" spans="1:56" x14ac:dyDescent="0.25">
      <c r="A25" t="s">
        <v>160</v>
      </c>
      <c r="B25" t="s">
        <v>204</v>
      </c>
      <c r="C25" s="3">
        <v>1</v>
      </c>
      <c r="D25">
        <v>0.96021488119621001</v>
      </c>
      <c r="E25" s="3">
        <v>1</v>
      </c>
      <c r="F25" s="3">
        <v>0.79</v>
      </c>
      <c r="G25" s="3"/>
      <c r="I25" s="3"/>
      <c r="J25" s="3"/>
      <c r="K25" t="str">
        <f t="shared" si="0"/>
        <v>Consistency</v>
      </c>
      <c r="AA25" s="3"/>
    </row>
    <row r="26" spans="1:56" x14ac:dyDescent="0.25">
      <c r="A26" t="s">
        <v>161</v>
      </c>
      <c r="B26" t="s">
        <v>204</v>
      </c>
      <c r="C26" s="3">
        <v>1</v>
      </c>
      <c r="D26">
        <v>0.97592437360598205</v>
      </c>
      <c r="E26" s="3">
        <v>1</v>
      </c>
      <c r="F26" s="3">
        <v>0.81</v>
      </c>
      <c r="G26" s="3"/>
      <c r="I26" s="3"/>
      <c r="J26" s="3"/>
      <c r="K26" t="str">
        <f t="shared" si="0"/>
        <v>Consistency</v>
      </c>
      <c r="AA26" s="3"/>
    </row>
    <row r="27" spans="1:56" x14ac:dyDescent="0.25">
      <c r="A27" t="s">
        <v>162</v>
      </c>
      <c r="B27" t="s">
        <v>204</v>
      </c>
      <c r="C27" s="3">
        <v>1</v>
      </c>
      <c r="D27">
        <v>0.92270881716751896</v>
      </c>
      <c r="E27" s="3">
        <v>1</v>
      </c>
      <c r="F27" s="3">
        <v>0.86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163</v>
      </c>
      <c r="B28" t="s">
        <v>204</v>
      </c>
      <c r="C28" s="3">
        <v>1</v>
      </c>
      <c r="D28">
        <v>0.98886215399874799</v>
      </c>
      <c r="E28" s="3">
        <v>1</v>
      </c>
      <c r="F28" s="3">
        <v>0.84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164</v>
      </c>
      <c r="B29" t="s">
        <v>204</v>
      </c>
      <c r="C29" s="3">
        <v>1</v>
      </c>
      <c r="D29">
        <v>0.91257390091810697</v>
      </c>
      <c r="E29" s="3">
        <v>1</v>
      </c>
      <c r="F29" s="3">
        <v>0.75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165</v>
      </c>
      <c r="B30" t="s">
        <v>204</v>
      </c>
      <c r="C30" s="3">
        <v>1</v>
      </c>
      <c r="D30">
        <v>0.86368852066159296</v>
      </c>
      <c r="E30" s="3">
        <v>1</v>
      </c>
      <c r="F30" s="3">
        <v>0.87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166</v>
      </c>
      <c r="B31" t="s">
        <v>204</v>
      </c>
      <c r="C31" s="3">
        <v>1</v>
      </c>
      <c r="D31">
        <v>0.96826576208471204</v>
      </c>
      <c r="E31" s="3">
        <v>1</v>
      </c>
      <c r="F31" s="3">
        <v>0.86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167</v>
      </c>
      <c r="B32" t="s">
        <v>204</v>
      </c>
      <c r="C32" s="3">
        <v>1</v>
      </c>
      <c r="D32">
        <v>0.95758859975779098</v>
      </c>
      <c r="E32" s="3">
        <v>1</v>
      </c>
      <c r="F32" s="3">
        <v>0.75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168</v>
      </c>
      <c r="B33" t="s">
        <v>204</v>
      </c>
      <c r="C33" s="3">
        <v>1</v>
      </c>
      <c r="D33">
        <v>0.98961914404362294</v>
      </c>
      <c r="E33" s="3">
        <v>1</v>
      </c>
      <c r="F33" s="3">
        <v>0.9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169</v>
      </c>
      <c r="B34" t="s">
        <v>204</v>
      </c>
      <c r="C34" s="3">
        <v>1</v>
      </c>
      <c r="D34">
        <v>0.962142159389346</v>
      </c>
      <c r="E34" s="3">
        <v>1</v>
      </c>
      <c r="F34" s="3">
        <v>0.91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159</v>
      </c>
      <c r="B35" t="s">
        <v>205</v>
      </c>
      <c r="C35">
        <v>-1</v>
      </c>
      <c r="D35">
        <v>0.91709105792745604</v>
      </c>
      <c r="E35">
        <v>-1</v>
      </c>
      <c r="F35">
        <v>0.54</v>
      </c>
      <c r="K35" t="str">
        <f t="shared" si="0"/>
        <v>Consistency</v>
      </c>
      <c r="AA35" s="3"/>
    </row>
    <row r="36" spans="1:27" x14ac:dyDescent="0.25">
      <c r="A36" t="s">
        <v>160</v>
      </c>
      <c r="B36" t="s">
        <v>205</v>
      </c>
      <c r="C36">
        <v>-1</v>
      </c>
      <c r="D36">
        <v>0.90172403253728295</v>
      </c>
      <c r="E36">
        <v>-1</v>
      </c>
      <c r="F36">
        <v>0.68</v>
      </c>
      <c r="K36" t="str">
        <f t="shared" si="0"/>
        <v>Consistency</v>
      </c>
    </row>
    <row r="37" spans="1:27" x14ac:dyDescent="0.25">
      <c r="A37" t="s">
        <v>161</v>
      </c>
      <c r="B37" t="s">
        <v>205</v>
      </c>
      <c r="C37">
        <v>-1</v>
      </c>
      <c r="D37">
        <v>0.71302284107633096</v>
      </c>
      <c r="E37">
        <v>1</v>
      </c>
      <c r="F37">
        <v>0.51</v>
      </c>
      <c r="K37" t="str">
        <f t="shared" si="0"/>
        <v>No</v>
      </c>
    </row>
    <row r="38" spans="1:27" x14ac:dyDescent="0.25">
      <c r="A38" t="s">
        <v>162</v>
      </c>
      <c r="B38" t="s">
        <v>205</v>
      </c>
      <c r="C38">
        <v>-1</v>
      </c>
      <c r="D38">
        <v>0.83983917202205505</v>
      </c>
      <c r="E38">
        <v>-1</v>
      </c>
      <c r="F38">
        <v>0.53</v>
      </c>
      <c r="K38" t="str">
        <f t="shared" si="0"/>
        <v>Consistency</v>
      </c>
    </row>
    <row r="39" spans="1:27" x14ac:dyDescent="0.25">
      <c r="A39" t="s">
        <v>163</v>
      </c>
      <c r="B39" t="s">
        <v>205</v>
      </c>
      <c r="C39">
        <v>-1</v>
      </c>
      <c r="D39">
        <v>0.85407421300310604</v>
      </c>
      <c r="E39">
        <v>-1</v>
      </c>
      <c r="F39">
        <v>0.67</v>
      </c>
      <c r="K39" t="str">
        <f t="shared" si="0"/>
        <v>Consistency</v>
      </c>
    </row>
    <row r="40" spans="1:27" x14ac:dyDescent="0.25">
      <c r="A40" t="s">
        <v>164</v>
      </c>
      <c r="B40" t="s">
        <v>205</v>
      </c>
      <c r="C40">
        <v>-1</v>
      </c>
      <c r="D40">
        <v>0.93464848800437095</v>
      </c>
      <c r="E40">
        <v>-1</v>
      </c>
      <c r="F40">
        <v>0.66</v>
      </c>
      <c r="K40" t="str">
        <f t="shared" si="0"/>
        <v>Consistency</v>
      </c>
    </row>
    <row r="41" spans="1:27" x14ac:dyDescent="0.25">
      <c r="A41" t="s">
        <v>165</v>
      </c>
      <c r="B41" t="s">
        <v>205</v>
      </c>
      <c r="C41">
        <v>-1</v>
      </c>
      <c r="D41">
        <v>0.96508087259905495</v>
      </c>
      <c r="E41">
        <v>-1</v>
      </c>
      <c r="F41">
        <v>0.65</v>
      </c>
      <c r="K41" t="str">
        <f t="shared" si="0"/>
        <v>Consistency</v>
      </c>
    </row>
    <row r="42" spans="1:27" x14ac:dyDescent="0.25">
      <c r="A42" t="s">
        <v>166</v>
      </c>
      <c r="B42" t="s">
        <v>205</v>
      </c>
      <c r="C42">
        <v>-1</v>
      </c>
      <c r="D42">
        <v>0.94329381857861305</v>
      </c>
      <c r="E42">
        <v>-1</v>
      </c>
      <c r="F42">
        <v>0.6</v>
      </c>
      <c r="K42" t="str">
        <f t="shared" si="0"/>
        <v>Consistency</v>
      </c>
    </row>
    <row r="43" spans="1:27" x14ac:dyDescent="0.25">
      <c r="A43" t="s">
        <v>167</v>
      </c>
      <c r="B43" t="s">
        <v>205</v>
      </c>
      <c r="C43">
        <v>-1</v>
      </c>
      <c r="D43">
        <v>0.81424281226762496</v>
      </c>
      <c r="E43">
        <v>-1</v>
      </c>
      <c r="F43">
        <v>0.6</v>
      </c>
      <c r="K43" t="str">
        <f t="shared" si="0"/>
        <v>Consistency</v>
      </c>
    </row>
    <row r="44" spans="1:27" x14ac:dyDescent="0.25">
      <c r="A44" t="s">
        <v>168</v>
      </c>
      <c r="B44" t="s">
        <v>205</v>
      </c>
      <c r="C44">
        <v>-1</v>
      </c>
      <c r="D44">
        <v>0.87621151849964196</v>
      </c>
      <c r="E44">
        <v>-1</v>
      </c>
      <c r="F44">
        <v>0.57999999999999996</v>
      </c>
      <c r="K44" t="str">
        <f t="shared" si="0"/>
        <v>Consistency</v>
      </c>
    </row>
    <row r="45" spans="1:27" x14ac:dyDescent="0.25">
      <c r="A45" t="s">
        <v>169</v>
      </c>
      <c r="B45" t="s">
        <v>205</v>
      </c>
      <c r="C45">
        <v>-1</v>
      </c>
      <c r="D45">
        <v>0.88523395713297603</v>
      </c>
      <c r="E45">
        <v>-1</v>
      </c>
      <c r="F45">
        <v>0.61</v>
      </c>
      <c r="K45" t="str">
        <f t="shared" si="0"/>
        <v>Consistency</v>
      </c>
    </row>
    <row r="46" spans="1:27" x14ac:dyDescent="0.25">
      <c r="A46" t="s">
        <v>159</v>
      </c>
      <c r="B46" t="s">
        <v>206</v>
      </c>
      <c r="C46" s="3">
        <v>1</v>
      </c>
      <c r="D46">
        <v>0.96233233262891704</v>
      </c>
      <c r="E46" s="3">
        <v>1</v>
      </c>
      <c r="F46" s="3">
        <v>0.79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160</v>
      </c>
      <c r="B47" t="s">
        <v>206</v>
      </c>
      <c r="C47" s="3">
        <v>1</v>
      </c>
      <c r="D47">
        <v>0.83971794296842195</v>
      </c>
      <c r="E47" s="3">
        <v>1</v>
      </c>
      <c r="F47" s="3">
        <v>0.81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161</v>
      </c>
      <c r="B48" t="s">
        <v>206</v>
      </c>
      <c r="C48" s="3">
        <v>1</v>
      </c>
      <c r="D48">
        <v>0.91856263924250103</v>
      </c>
      <c r="E48" s="3">
        <v>1</v>
      </c>
      <c r="F48" s="3">
        <v>0.8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162</v>
      </c>
      <c r="B49" t="s">
        <v>206</v>
      </c>
      <c r="C49" s="3">
        <v>1</v>
      </c>
      <c r="D49">
        <v>0.77376015299151801</v>
      </c>
      <c r="E49" s="3">
        <v>1</v>
      </c>
      <c r="F49" s="3">
        <v>0.8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163</v>
      </c>
      <c r="B50" t="s">
        <v>206</v>
      </c>
      <c r="C50" s="3">
        <v>1</v>
      </c>
      <c r="D50">
        <v>0.82721720087045103</v>
      </c>
      <c r="E50" s="3">
        <v>1</v>
      </c>
      <c r="F50" s="3">
        <v>0.78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164</v>
      </c>
      <c r="B51" t="s">
        <v>206</v>
      </c>
      <c r="C51" s="3">
        <v>1</v>
      </c>
      <c r="D51">
        <v>0.96394851237710499</v>
      </c>
      <c r="E51" s="3">
        <v>1</v>
      </c>
      <c r="F51" s="3">
        <v>0.72</v>
      </c>
      <c r="G51" s="3"/>
      <c r="I51" s="3"/>
      <c r="J51" s="3"/>
      <c r="K51" t="str">
        <f t="shared" si="0"/>
        <v>Consistency</v>
      </c>
    </row>
    <row r="52" spans="1:11" x14ac:dyDescent="0.25">
      <c r="A52" t="s">
        <v>165</v>
      </c>
      <c r="B52" t="s">
        <v>206</v>
      </c>
      <c r="C52" s="3">
        <v>1</v>
      </c>
      <c r="D52">
        <v>0.75921725956970498</v>
      </c>
      <c r="E52" s="3">
        <v>1</v>
      </c>
      <c r="F52" s="3">
        <v>0.72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166</v>
      </c>
      <c r="B53" t="s">
        <v>206</v>
      </c>
      <c r="C53" s="3">
        <v>1</v>
      </c>
      <c r="D53">
        <v>0.98848428966892798</v>
      </c>
      <c r="E53" s="3">
        <v>1</v>
      </c>
      <c r="F53" s="3">
        <v>0.85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167</v>
      </c>
      <c r="B54" t="s">
        <v>206</v>
      </c>
      <c r="C54" s="3">
        <v>1</v>
      </c>
      <c r="D54">
        <v>0.87200091950529002</v>
      </c>
      <c r="E54" s="3">
        <v>1</v>
      </c>
      <c r="F54" s="3">
        <v>0.81</v>
      </c>
      <c r="G54" s="3"/>
      <c r="I54" s="3"/>
      <c r="J54" s="3"/>
      <c r="K54" t="str">
        <f t="shared" si="0"/>
        <v>Consistency</v>
      </c>
    </row>
    <row r="55" spans="1:11" x14ac:dyDescent="0.25">
      <c r="A55" t="s">
        <v>168</v>
      </c>
      <c r="B55" t="s">
        <v>206</v>
      </c>
      <c r="C55" s="3">
        <v>1</v>
      </c>
      <c r="D55">
        <v>0.99341041595491097</v>
      </c>
      <c r="E55" s="3">
        <v>1</v>
      </c>
      <c r="F55" s="3">
        <v>0.84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169</v>
      </c>
      <c r="B56" t="s">
        <v>206</v>
      </c>
      <c r="C56" s="3">
        <v>1</v>
      </c>
      <c r="D56">
        <v>0.93245488204895799</v>
      </c>
      <c r="E56" s="3">
        <v>1</v>
      </c>
      <c r="F56" s="3">
        <v>0.8</v>
      </c>
      <c r="G56" s="3"/>
      <c r="I56" s="3"/>
      <c r="J56" s="3"/>
      <c r="K56" t="str">
        <f t="shared" si="0"/>
        <v>Consistency</v>
      </c>
    </row>
    <row r="57" spans="1:11" x14ac:dyDescent="0.25">
      <c r="K57" t="str">
        <f t="shared" si="0"/>
        <v>Consistency</v>
      </c>
    </row>
    <row r="58" spans="1:11" x14ac:dyDescent="0.25">
      <c r="K58" t="str">
        <f t="shared" si="0"/>
        <v>Consistency</v>
      </c>
    </row>
    <row r="59" spans="1:11" x14ac:dyDescent="0.25">
      <c r="K59" t="str">
        <f t="shared" si="0"/>
        <v>Consistency</v>
      </c>
    </row>
    <row r="60" spans="1:11" x14ac:dyDescent="0.25">
      <c r="K60" t="str">
        <f t="shared" si="0"/>
        <v>Consistency</v>
      </c>
    </row>
    <row r="61" spans="1:11" x14ac:dyDescent="0.25">
      <c r="K61" t="str">
        <f t="shared" si="0"/>
        <v>Consistency</v>
      </c>
    </row>
    <row r="62" spans="1:11" x14ac:dyDescent="0.25">
      <c r="K62" t="str">
        <f t="shared" si="0"/>
        <v>Consistency</v>
      </c>
    </row>
    <row r="63" spans="1:11" x14ac:dyDescent="0.25">
      <c r="K63" t="str">
        <f t="shared" si="0"/>
        <v>Consistency</v>
      </c>
    </row>
    <row r="64" spans="1:11" x14ac:dyDescent="0.25">
      <c r="K64" t="str">
        <f t="shared" si="0"/>
        <v>Consistency</v>
      </c>
    </row>
    <row r="65" spans="3:11" x14ac:dyDescent="0.25">
      <c r="K65" t="str">
        <f t="shared" si="0"/>
        <v>Consistency</v>
      </c>
    </row>
    <row r="66" spans="3:11" x14ac:dyDescent="0.25">
      <c r="K66" t="str">
        <f t="shared" si="0"/>
        <v>Consistency</v>
      </c>
    </row>
    <row r="67" spans="3:11" x14ac:dyDescent="0.25">
      <c r="K67" t="str">
        <f t="shared" ref="K67:K130" si="24">IF(E67=C67, "Consistency", "No")</f>
        <v>Consistency</v>
      </c>
    </row>
    <row r="68" spans="3:11" x14ac:dyDescent="0.25">
      <c r="C68" s="3"/>
      <c r="E68" s="3"/>
      <c r="F68" s="3"/>
      <c r="G68" s="3"/>
      <c r="I68" s="3"/>
      <c r="J68" s="3"/>
      <c r="K68" t="str">
        <f t="shared" si="24"/>
        <v>Consistency</v>
      </c>
    </row>
    <row r="69" spans="3:11" x14ac:dyDescent="0.25">
      <c r="C69" s="3"/>
      <c r="E69" s="3"/>
      <c r="F69" s="3"/>
      <c r="G69" s="3"/>
      <c r="I69" s="3"/>
      <c r="J69" s="3"/>
      <c r="K69" t="str">
        <f t="shared" si="24"/>
        <v>Consistency</v>
      </c>
    </row>
    <row r="70" spans="3:11" x14ac:dyDescent="0.25">
      <c r="C70" s="3"/>
      <c r="E70" s="3"/>
      <c r="F70" s="3"/>
      <c r="G70" s="3"/>
      <c r="I70" s="3"/>
      <c r="J70" s="3"/>
      <c r="K70" t="str">
        <f t="shared" si="24"/>
        <v>Consistency</v>
      </c>
    </row>
    <row r="71" spans="3:11" x14ac:dyDescent="0.25">
      <c r="C71" s="3"/>
      <c r="D71" s="3"/>
      <c r="E71" s="3"/>
      <c r="F71" s="3"/>
      <c r="G71" s="3"/>
      <c r="I71" s="3"/>
      <c r="J71" s="3"/>
      <c r="K71" t="str">
        <f t="shared" si="24"/>
        <v>Consistency</v>
      </c>
    </row>
    <row r="72" spans="3:11" x14ac:dyDescent="0.25">
      <c r="C72" s="3"/>
      <c r="E72" s="3"/>
      <c r="F72" s="3"/>
      <c r="G72" s="3"/>
      <c r="H72" s="3"/>
      <c r="I72" s="3"/>
      <c r="J72" s="3"/>
      <c r="K72" t="str">
        <f t="shared" si="24"/>
        <v>Consistency</v>
      </c>
    </row>
    <row r="73" spans="3:11" x14ac:dyDescent="0.25">
      <c r="C73" s="3"/>
      <c r="E73" s="3"/>
      <c r="F73" s="3"/>
      <c r="G73" s="3"/>
      <c r="I73" s="3"/>
      <c r="J73" s="3"/>
      <c r="K73" t="str">
        <f t="shared" si="24"/>
        <v>Consistency</v>
      </c>
    </row>
    <row r="74" spans="3:11" x14ac:dyDescent="0.25">
      <c r="C74" s="3"/>
      <c r="E74" s="3"/>
      <c r="F74" s="3"/>
      <c r="G74" s="3"/>
      <c r="I74" s="3"/>
      <c r="J74" s="3"/>
      <c r="K74" t="str">
        <f t="shared" si="24"/>
        <v>Consistency</v>
      </c>
    </row>
    <row r="75" spans="3:11" x14ac:dyDescent="0.25">
      <c r="C75" s="3"/>
      <c r="E75" s="3"/>
      <c r="F75" s="3"/>
      <c r="G75" s="3"/>
      <c r="I75" s="3"/>
      <c r="J75" s="3"/>
      <c r="K75" t="str">
        <f t="shared" si="24"/>
        <v>Consistency</v>
      </c>
    </row>
    <row r="76" spans="3:11" x14ac:dyDescent="0.25">
      <c r="C76" s="3"/>
      <c r="E76" s="3"/>
      <c r="F76" s="3"/>
      <c r="G76" s="3"/>
      <c r="I76" s="3"/>
      <c r="J76" s="3"/>
      <c r="K76" t="str">
        <f t="shared" si="24"/>
        <v>Consistency</v>
      </c>
    </row>
    <row r="77" spans="3:11" x14ac:dyDescent="0.25">
      <c r="C77" s="3"/>
      <c r="D77" s="3"/>
      <c r="E77" s="3"/>
      <c r="F77" s="3"/>
      <c r="G77" s="3"/>
      <c r="I77" s="3"/>
      <c r="J77" s="3"/>
      <c r="K77" t="str">
        <f t="shared" si="24"/>
        <v>Consistency</v>
      </c>
    </row>
    <row r="78" spans="3:11" x14ac:dyDescent="0.25">
      <c r="C78" s="3"/>
      <c r="E78" s="3"/>
      <c r="F78" s="3"/>
      <c r="G78" s="3"/>
      <c r="I78" s="3"/>
      <c r="J78" s="3"/>
      <c r="K78" t="str">
        <f t="shared" si="24"/>
        <v>Consistency</v>
      </c>
    </row>
    <row r="79" spans="3:11" x14ac:dyDescent="0.25">
      <c r="C79" s="3"/>
      <c r="E79" s="3"/>
      <c r="F79" s="3"/>
      <c r="G79" s="3"/>
      <c r="I79" s="3"/>
      <c r="J79" s="3"/>
      <c r="K79" t="str">
        <f t="shared" si="24"/>
        <v>Consistency</v>
      </c>
    </row>
    <row r="80" spans="3:11" x14ac:dyDescent="0.25">
      <c r="C80" s="3"/>
      <c r="E80" s="3"/>
      <c r="F80" s="3"/>
      <c r="G80" s="3"/>
      <c r="I80" s="3"/>
      <c r="J80" s="3"/>
      <c r="K80" t="str">
        <f t="shared" si="24"/>
        <v>Consistency</v>
      </c>
    </row>
    <row r="81" spans="3:11" x14ac:dyDescent="0.25">
      <c r="C81" s="3"/>
      <c r="E81" s="3"/>
      <c r="F81" s="3"/>
      <c r="G81" s="3"/>
      <c r="I81" s="3"/>
      <c r="J81" s="3"/>
      <c r="K81" t="str">
        <f t="shared" si="24"/>
        <v>Consistency</v>
      </c>
    </row>
    <row r="82" spans="3:11" x14ac:dyDescent="0.25">
      <c r="C82" s="3"/>
      <c r="E82" s="3"/>
      <c r="F82" s="3"/>
      <c r="G82" s="3"/>
      <c r="I82" s="3"/>
      <c r="J82" s="3"/>
      <c r="K82" t="str">
        <f t="shared" si="24"/>
        <v>Consistency</v>
      </c>
    </row>
    <row r="83" spans="3:11" x14ac:dyDescent="0.25">
      <c r="C83" s="3"/>
      <c r="D83" s="3"/>
      <c r="E83" s="3"/>
      <c r="F83" s="3"/>
      <c r="G83" s="3"/>
      <c r="I83" s="3"/>
      <c r="J83" s="3"/>
      <c r="K83" t="str">
        <f t="shared" si="24"/>
        <v>Consistency</v>
      </c>
    </row>
    <row r="84" spans="3:11" x14ac:dyDescent="0.25">
      <c r="C84" s="3"/>
      <c r="E84" s="3"/>
      <c r="F84" s="3"/>
      <c r="G84" s="3"/>
      <c r="I84" s="3"/>
      <c r="J84" s="3"/>
      <c r="K84" t="str">
        <f t="shared" si="24"/>
        <v>Consistency</v>
      </c>
    </row>
    <row r="85" spans="3:11" x14ac:dyDescent="0.25">
      <c r="C85" s="3"/>
      <c r="E85" s="3"/>
      <c r="F85" s="3"/>
      <c r="G85" s="3"/>
      <c r="I85" s="3"/>
      <c r="J85" s="3"/>
      <c r="K85" t="str">
        <f t="shared" si="24"/>
        <v>Consistency</v>
      </c>
    </row>
    <row r="86" spans="3:11" x14ac:dyDescent="0.25">
      <c r="C86" s="3"/>
      <c r="E86" s="3"/>
      <c r="F86" s="3"/>
      <c r="G86" s="3"/>
      <c r="I86" s="3"/>
      <c r="J86" s="3"/>
      <c r="K86" t="str">
        <f t="shared" si="24"/>
        <v>Consistency</v>
      </c>
    </row>
    <row r="87" spans="3:11" x14ac:dyDescent="0.25">
      <c r="C87" s="3"/>
      <c r="E87" s="3"/>
      <c r="F87" s="3"/>
      <c r="G87" s="3"/>
      <c r="I87" s="3"/>
      <c r="J87" s="3"/>
      <c r="K87" t="str">
        <f t="shared" si="24"/>
        <v>Consistency</v>
      </c>
    </row>
    <row r="88" spans="3:11" x14ac:dyDescent="0.25">
      <c r="C88" s="3"/>
      <c r="E88" s="3"/>
      <c r="F88" s="3"/>
      <c r="G88" s="3"/>
      <c r="I88" s="3"/>
      <c r="J88" s="3"/>
      <c r="K88" t="str">
        <f t="shared" si="24"/>
        <v>Consistency</v>
      </c>
    </row>
    <row r="89" spans="3:11" x14ac:dyDescent="0.25">
      <c r="C89" s="3"/>
      <c r="E89" s="3"/>
      <c r="F89" s="3"/>
      <c r="G89" s="3"/>
      <c r="I89" s="3"/>
      <c r="J89" s="3"/>
      <c r="K89" t="str">
        <f t="shared" si="24"/>
        <v>Consistency</v>
      </c>
    </row>
    <row r="90" spans="3:11" x14ac:dyDescent="0.25">
      <c r="K90" t="str">
        <f t="shared" si="24"/>
        <v>Consistency</v>
      </c>
    </row>
    <row r="91" spans="3:11" x14ac:dyDescent="0.25">
      <c r="K91" t="str">
        <f t="shared" si="24"/>
        <v>Consistency</v>
      </c>
    </row>
    <row r="92" spans="3:11" x14ac:dyDescent="0.25">
      <c r="K92" t="str">
        <f t="shared" si="24"/>
        <v>Consistency</v>
      </c>
    </row>
    <row r="93" spans="3:11" x14ac:dyDescent="0.25">
      <c r="K93" t="str">
        <f t="shared" si="24"/>
        <v>Consistency</v>
      </c>
    </row>
    <row r="94" spans="3:11" x14ac:dyDescent="0.25">
      <c r="K94" t="str">
        <f t="shared" si="24"/>
        <v>Consistency</v>
      </c>
    </row>
    <row r="95" spans="3:11" x14ac:dyDescent="0.25">
      <c r="K95" t="str">
        <f t="shared" si="24"/>
        <v>Consistency</v>
      </c>
    </row>
    <row r="96" spans="3:11" x14ac:dyDescent="0.25">
      <c r="K96" t="str">
        <f t="shared" si="24"/>
        <v>Consistency</v>
      </c>
    </row>
    <row r="97" spans="3:11" x14ac:dyDescent="0.25">
      <c r="K97" t="str">
        <f t="shared" si="24"/>
        <v>Consistency</v>
      </c>
    </row>
    <row r="98" spans="3:11" x14ac:dyDescent="0.25">
      <c r="K98" t="str">
        <f t="shared" si="24"/>
        <v>Consistency</v>
      </c>
    </row>
    <row r="99" spans="3:11" x14ac:dyDescent="0.25">
      <c r="K99" t="str">
        <f t="shared" si="24"/>
        <v>Consistency</v>
      </c>
    </row>
    <row r="100" spans="3:11" x14ac:dyDescent="0.25">
      <c r="K100" t="str">
        <f t="shared" si="24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4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4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4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4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4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4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4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4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4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4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4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4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4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4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4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4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4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4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4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4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4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4"/>
        <v>Consistency</v>
      </c>
    </row>
    <row r="123" spans="3:11" x14ac:dyDescent="0.25">
      <c r="K123" t="str">
        <f t="shared" si="24"/>
        <v>Consistency</v>
      </c>
    </row>
    <row r="124" spans="3:11" x14ac:dyDescent="0.25">
      <c r="K124" t="str">
        <f t="shared" si="24"/>
        <v>Consistency</v>
      </c>
    </row>
    <row r="125" spans="3:11" x14ac:dyDescent="0.25">
      <c r="K125" t="str">
        <f t="shared" si="24"/>
        <v>Consistency</v>
      </c>
    </row>
    <row r="126" spans="3:11" x14ac:dyDescent="0.25">
      <c r="K126" t="str">
        <f t="shared" si="24"/>
        <v>Consistency</v>
      </c>
    </row>
    <row r="127" spans="3:11" x14ac:dyDescent="0.25">
      <c r="K127" t="str">
        <f t="shared" si="24"/>
        <v>Consistency</v>
      </c>
    </row>
    <row r="128" spans="3:11" x14ac:dyDescent="0.25">
      <c r="K128" t="str">
        <f t="shared" si="24"/>
        <v>Consistency</v>
      </c>
    </row>
    <row r="129" spans="11:11" x14ac:dyDescent="0.25">
      <c r="K129" t="str">
        <f t="shared" si="24"/>
        <v>Consistency</v>
      </c>
    </row>
    <row r="130" spans="11:11" x14ac:dyDescent="0.25">
      <c r="K130" t="str">
        <f t="shared" si="24"/>
        <v>Consistency</v>
      </c>
    </row>
    <row r="131" spans="11:11" x14ac:dyDescent="0.25">
      <c r="K131" t="str">
        <f t="shared" ref="K131:K166" si="25">IF(E131=C131, "Consistency", "No")</f>
        <v>Consistency</v>
      </c>
    </row>
    <row r="132" spans="11:11" x14ac:dyDescent="0.25">
      <c r="K132" t="str">
        <f t="shared" si="25"/>
        <v>Consistency</v>
      </c>
    </row>
    <row r="133" spans="11:11" x14ac:dyDescent="0.25">
      <c r="K133" t="str">
        <f t="shared" si="25"/>
        <v>Consistency</v>
      </c>
    </row>
    <row r="134" spans="11:11" x14ac:dyDescent="0.25">
      <c r="K134" t="str">
        <f t="shared" si="25"/>
        <v>Consistency</v>
      </c>
    </row>
    <row r="135" spans="11:11" x14ac:dyDescent="0.25">
      <c r="K135" t="str">
        <f t="shared" si="25"/>
        <v>Consistency</v>
      </c>
    </row>
    <row r="136" spans="11:11" x14ac:dyDescent="0.25">
      <c r="K136" t="str">
        <f t="shared" si="25"/>
        <v>Consistency</v>
      </c>
    </row>
    <row r="137" spans="11:11" x14ac:dyDescent="0.25">
      <c r="K137" t="str">
        <f t="shared" si="25"/>
        <v>Consistency</v>
      </c>
    </row>
    <row r="138" spans="11:11" x14ac:dyDescent="0.25">
      <c r="K138" t="str">
        <f t="shared" si="25"/>
        <v>Consistency</v>
      </c>
    </row>
    <row r="139" spans="11:11" x14ac:dyDescent="0.25">
      <c r="K139" t="str">
        <f t="shared" si="25"/>
        <v>Consistency</v>
      </c>
    </row>
    <row r="140" spans="11:11" x14ac:dyDescent="0.25">
      <c r="K140" t="str">
        <f t="shared" si="25"/>
        <v>Consistency</v>
      </c>
    </row>
    <row r="141" spans="11:11" x14ac:dyDescent="0.25">
      <c r="K141" t="str">
        <f t="shared" si="25"/>
        <v>Consistency</v>
      </c>
    </row>
    <row r="142" spans="11:11" x14ac:dyDescent="0.25">
      <c r="K142" t="str">
        <f t="shared" si="25"/>
        <v>Consistency</v>
      </c>
    </row>
    <row r="143" spans="11:11" x14ac:dyDescent="0.25">
      <c r="K143" t="str">
        <f t="shared" si="25"/>
        <v>Consistency</v>
      </c>
    </row>
    <row r="144" spans="11:11" x14ac:dyDescent="0.25">
      <c r="K144" t="str">
        <f t="shared" si="25"/>
        <v>Consistency</v>
      </c>
    </row>
    <row r="145" spans="11:11" x14ac:dyDescent="0.25">
      <c r="K145" t="str">
        <f t="shared" si="25"/>
        <v>Consistency</v>
      </c>
    </row>
    <row r="146" spans="11:11" x14ac:dyDescent="0.25">
      <c r="K146" t="str">
        <f t="shared" si="25"/>
        <v>Consistency</v>
      </c>
    </row>
    <row r="147" spans="11:11" x14ac:dyDescent="0.25">
      <c r="K147" t="str">
        <f t="shared" si="25"/>
        <v>Consistency</v>
      </c>
    </row>
    <row r="148" spans="11:11" x14ac:dyDescent="0.25">
      <c r="K148" t="str">
        <f t="shared" si="25"/>
        <v>Consistency</v>
      </c>
    </row>
    <row r="149" spans="11:11" x14ac:dyDescent="0.25">
      <c r="K149" t="str">
        <f t="shared" si="25"/>
        <v>Consistency</v>
      </c>
    </row>
    <row r="150" spans="11:11" x14ac:dyDescent="0.25">
      <c r="K150" t="str">
        <f t="shared" si="25"/>
        <v>Consistency</v>
      </c>
    </row>
    <row r="151" spans="11:11" x14ac:dyDescent="0.25">
      <c r="K151" t="str">
        <f t="shared" si="25"/>
        <v>Consistency</v>
      </c>
    </row>
    <row r="152" spans="11:11" x14ac:dyDescent="0.25">
      <c r="K152" t="str">
        <f t="shared" si="25"/>
        <v>Consistency</v>
      </c>
    </row>
    <row r="153" spans="11:11" x14ac:dyDescent="0.25">
      <c r="K153" t="str">
        <f t="shared" si="25"/>
        <v>Consistency</v>
      </c>
    </row>
    <row r="154" spans="11:11" x14ac:dyDescent="0.25">
      <c r="K154" t="str">
        <f t="shared" si="25"/>
        <v>Consistency</v>
      </c>
    </row>
    <row r="155" spans="11:11" x14ac:dyDescent="0.25">
      <c r="K155" t="str">
        <f t="shared" si="25"/>
        <v>Consistency</v>
      </c>
    </row>
    <row r="156" spans="11:11" x14ac:dyDescent="0.25">
      <c r="K156" t="str">
        <f t="shared" si="25"/>
        <v>Consistency</v>
      </c>
    </row>
    <row r="157" spans="11:11" x14ac:dyDescent="0.25">
      <c r="K157" t="str">
        <f t="shared" si="25"/>
        <v>Consistency</v>
      </c>
    </row>
    <row r="158" spans="11:11" x14ac:dyDescent="0.25">
      <c r="K158" t="str">
        <f t="shared" si="25"/>
        <v>Consistency</v>
      </c>
    </row>
    <row r="159" spans="11:11" x14ac:dyDescent="0.25">
      <c r="K159" t="str">
        <f t="shared" si="25"/>
        <v>Consistency</v>
      </c>
    </row>
    <row r="160" spans="11:11" x14ac:dyDescent="0.25">
      <c r="K160" t="str">
        <f t="shared" si="25"/>
        <v>Consistency</v>
      </c>
    </row>
    <row r="161" spans="11:11" x14ac:dyDescent="0.25">
      <c r="K161" t="str">
        <f t="shared" si="25"/>
        <v>Consistency</v>
      </c>
    </row>
    <row r="162" spans="11:11" x14ac:dyDescent="0.25">
      <c r="K162" t="str">
        <f t="shared" si="25"/>
        <v>Consistency</v>
      </c>
    </row>
    <row r="163" spans="11:11" x14ac:dyDescent="0.25">
      <c r="K163" t="str">
        <f t="shared" si="25"/>
        <v>Consistency</v>
      </c>
    </row>
    <row r="164" spans="11:11" x14ac:dyDescent="0.25">
      <c r="K164" t="str">
        <f t="shared" si="25"/>
        <v>Consistency</v>
      </c>
    </row>
    <row r="165" spans="11:11" x14ac:dyDescent="0.25">
      <c r="K165" t="str">
        <f t="shared" si="25"/>
        <v>Consistency</v>
      </c>
    </row>
    <row r="166" spans="11:11" x14ac:dyDescent="0.25">
      <c r="K166" t="str">
        <f t="shared" si="25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51"/>
  <sheetViews>
    <sheetView tabSelected="1" topLeftCell="N1" zoomScaleNormal="100" workbookViewId="0">
      <selection activeCell="O18" sqref="O18"/>
    </sheetView>
  </sheetViews>
  <sheetFormatPr defaultRowHeight="15" x14ac:dyDescent="0.25"/>
  <cols>
    <col min="2" max="2" width="12.42578125" customWidth="1"/>
    <col min="3" max="3" width="22" bestFit="1" customWidth="1"/>
    <col min="4" max="4" width="13.42578125" bestFit="1" customWidth="1"/>
    <col min="5" max="5" width="1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150</v>
      </c>
      <c r="BG1" s="1" t="s">
        <v>84</v>
      </c>
      <c r="BH1" t="s">
        <v>181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149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202</v>
      </c>
      <c r="D3" s="10">
        <v>5</v>
      </c>
      <c r="E3" s="10">
        <v>1</v>
      </c>
      <c r="F3" s="10">
        <v>6</v>
      </c>
      <c r="G3" s="16">
        <v>0.27272727272727271</v>
      </c>
      <c r="H3" s="16">
        <v>0.57960599580233541</v>
      </c>
      <c r="I3" s="16">
        <v>2.4008433684490238E-2</v>
      </c>
      <c r="J3" s="10">
        <v>7</v>
      </c>
      <c r="K3" s="10">
        <v>4</v>
      </c>
      <c r="L3" s="16">
        <v>0.63636363636363635</v>
      </c>
      <c r="M3" s="16">
        <v>0.49623230163108145</v>
      </c>
      <c r="N3" s="10" t="s">
        <v>188</v>
      </c>
      <c r="O3" s="17">
        <v>2.9773938097864887</v>
      </c>
      <c r="P3" s="10">
        <v>-8</v>
      </c>
      <c r="Q3" s="17">
        <v>-5.0226061902135113</v>
      </c>
      <c r="R3" s="17">
        <v>5.0226061902135113</v>
      </c>
      <c r="S3" s="10" t="s">
        <v>157</v>
      </c>
      <c r="T3" s="10" t="s">
        <v>198</v>
      </c>
      <c r="U3" s="16">
        <v>0.5</v>
      </c>
      <c r="V3" s="10" t="s">
        <v>33</v>
      </c>
      <c r="W3" s="16">
        <v>0.49811615081554073</v>
      </c>
      <c r="X3" s="10">
        <v>-250.65230202262543</v>
      </c>
      <c r="Y3" s="10">
        <v>250.65230202262543</v>
      </c>
      <c r="Z3" s="10" t="s">
        <v>207</v>
      </c>
      <c r="AA3" s="10" t="s">
        <v>207</v>
      </c>
      <c r="AB3" s="10" t="s">
        <v>207</v>
      </c>
      <c r="AC3" s="10" t="s">
        <v>100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158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154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x14ac:dyDescent="0.25">
      <c r="B4" s="10">
        <v>5</v>
      </c>
      <c r="C4" s="10" t="s">
        <v>202</v>
      </c>
      <c r="D4" s="10">
        <v>11</v>
      </c>
      <c r="E4" s="10">
        <v>9</v>
      </c>
      <c r="F4" s="10">
        <v>20</v>
      </c>
      <c r="G4" s="16">
        <v>0.90909090909090917</v>
      </c>
      <c r="H4" s="16">
        <v>0.69582566998370265</v>
      </c>
      <c r="I4" s="16">
        <v>0.69582566998370265</v>
      </c>
      <c r="J4" s="10">
        <v>10</v>
      </c>
      <c r="K4" s="10">
        <v>1</v>
      </c>
      <c r="L4" s="16">
        <v>0.90909090909090906</v>
      </c>
      <c r="M4" s="16">
        <v>0.83800249605517363</v>
      </c>
      <c r="N4" s="10" t="s">
        <v>188</v>
      </c>
      <c r="O4" s="17">
        <v>16.760049921103473</v>
      </c>
      <c r="P4" s="10">
        <v>-8</v>
      </c>
      <c r="Q4" s="17">
        <v>8.760049921103473</v>
      </c>
      <c r="R4" s="17">
        <v>8.760049921103473</v>
      </c>
      <c r="S4" s="10" t="s">
        <v>188</v>
      </c>
      <c r="T4" s="10" t="s">
        <v>188</v>
      </c>
      <c r="U4" s="16">
        <v>0.68684438211528454</v>
      </c>
      <c r="V4" s="10" t="s">
        <v>100</v>
      </c>
      <c r="W4" s="16">
        <v>0.76242343908522914</v>
      </c>
      <c r="X4" s="10">
        <v>675.8299088851835</v>
      </c>
      <c r="Y4" s="10">
        <v>675.8299088851835</v>
      </c>
      <c r="Z4" s="10" t="s">
        <v>207</v>
      </c>
      <c r="AA4" s="10" t="s">
        <v>207</v>
      </c>
      <c r="AB4" s="10" t="s">
        <v>207</v>
      </c>
      <c r="AC4" s="10" t="s">
        <v>100</v>
      </c>
      <c r="AD4" s="10" t="s">
        <v>33</v>
      </c>
      <c r="AE4" s="10" t="s">
        <v>33</v>
      </c>
      <c r="AH4" s="2" t="s">
        <v>156</v>
      </c>
      <c r="AI4" s="22">
        <v>2</v>
      </c>
      <c r="AJ4" s="7">
        <v>0.80731107072747399</v>
      </c>
      <c r="AK4" s="7">
        <v>0.43010885979995395</v>
      </c>
      <c r="AL4" s="6">
        <v>10.293630093359262</v>
      </c>
      <c r="AM4" s="6">
        <v>15.285035679270408</v>
      </c>
      <c r="AN4" s="6">
        <v>20.276441265181553</v>
      </c>
      <c r="AO4" s="22">
        <v>-14.5</v>
      </c>
      <c r="AP4" s="7">
        <v>0.8284578567637102</v>
      </c>
      <c r="AQ4" s="6">
        <v>4.9914055859111457</v>
      </c>
      <c r="AS4" s="7" t="s">
        <v>156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157</v>
      </c>
      <c r="BH4" s="22">
        <v>1</v>
      </c>
      <c r="BI4" s="7">
        <v>2.4008433684490238E-2</v>
      </c>
      <c r="BJ4" s="6">
        <v>2.9773938097864887</v>
      </c>
      <c r="BK4" s="6">
        <v>2.9773938097864887</v>
      </c>
      <c r="BL4" s="6">
        <v>2.9773938097864887</v>
      </c>
      <c r="BM4" s="22">
        <v>-8</v>
      </c>
      <c r="BN4" s="7">
        <v>0.49623230163108145</v>
      </c>
      <c r="BO4" s="6">
        <v>5.0226061902135113</v>
      </c>
      <c r="BP4" s="7">
        <v>0.5</v>
      </c>
      <c r="BR4" t="s">
        <v>156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 s="10">
        <v>10</v>
      </c>
      <c r="C5" s="10" t="s">
        <v>202</v>
      </c>
      <c r="D5" s="10">
        <v>11</v>
      </c>
      <c r="E5" s="10">
        <v>11</v>
      </c>
      <c r="F5" s="10">
        <v>22</v>
      </c>
      <c r="G5" s="16">
        <v>1</v>
      </c>
      <c r="H5" s="16">
        <v>0.71301822401063597</v>
      </c>
      <c r="I5" s="16">
        <v>0.71301822401063597</v>
      </c>
      <c r="J5" s="10">
        <v>11</v>
      </c>
      <c r="K5" s="10">
        <v>0</v>
      </c>
      <c r="L5" s="16">
        <v>1</v>
      </c>
      <c r="M5" s="16">
        <v>0.90433940800354529</v>
      </c>
      <c r="N5" s="10" t="s">
        <v>188</v>
      </c>
      <c r="O5" s="17">
        <v>19.895466976077998</v>
      </c>
      <c r="P5" s="10">
        <v>-8</v>
      </c>
      <c r="Q5" s="17">
        <v>11.895466976077998</v>
      </c>
      <c r="R5" s="17">
        <v>11.895466976077998</v>
      </c>
      <c r="S5" s="10" t="s">
        <v>188</v>
      </c>
      <c r="T5" s="10" t="s">
        <v>188</v>
      </c>
      <c r="U5" s="16">
        <v>0.79286411063822348</v>
      </c>
      <c r="V5" s="10" t="s">
        <v>100</v>
      </c>
      <c r="W5" s="16">
        <v>0.84860175932088433</v>
      </c>
      <c r="X5" s="10">
        <v>1015.4454534512467</v>
      </c>
      <c r="Y5" s="10">
        <v>1015.4454534512467</v>
      </c>
      <c r="Z5" s="10" t="s">
        <v>207</v>
      </c>
      <c r="AA5" s="10" t="s">
        <v>207</v>
      </c>
      <c r="AB5" s="10" t="s">
        <v>207</v>
      </c>
      <c r="AC5" s="10" t="s">
        <v>100</v>
      </c>
      <c r="AD5" s="10" t="s">
        <v>33</v>
      </c>
      <c r="AE5" s="10" t="s">
        <v>33</v>
      </c>
      <c r="AH5" s="2" t="s">
        <v>188</v>
      </c>
      <c r="AI5" s="22">
        <v>2</v>
      </c>
      <c r="AJ5" s="7">
        <v>0.75824425933171224</v>
      </c>
      <c r="AK5" s="7">
        <v>0.38823294512299433</v>
      </c>
      <c r="AL5" s="6">
        <v>13.952299126890702</v>
      </c>
      <c r="AM5" s="6">
        <v>16.923883051484349</v>
      </c>
      <c r="AN5" s="6">
        <v>19.895466976077998</v>
      </c>
      <c r="AO5" s="22">
        <v>-8</v>
      </c>
      <c r="AP5" s="7">
        <v>0.83973356863762549</v>
      </c>
      <c r="AQ5" s="6">
        <v>8.9238830514843492</v>
      </c>
      <c r="AS5" s="7" t="s">
        <v>180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192</v>
      </c>
      <c r="BH5" s="22">
        <v>3</v>
      </c>
      <c r="BI5" s="7">
        <v>0.26698574522738039</v>
      </c>
      <c r="BJ5" s="6">
        <v>1.7398298065366367</v>
      </c>
      <c r="BK5" s="6">
        <v>8.2024709792973507</v>
      </c>
      <c r="BL5" s="6">
        <v>20.237398057538698</v>
      </c>
      <c r="BM5" s="22">
        <v>-4.166666666666667</v>
      </c>
      <c r="BN5" s="7">
        <v>0.59773445349724497</v>
      </c>
      <c r="BO5" s="6">
        <v>9.7891277257284468</v>
      </c>
      <c r="BP5" s="7">
        <v>0.60337144838680734</v>
      </c>
      <c r="BR5" t="s">
        <v>177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s="10" t="s">
        <v>85</v>
      </c>
      <c r="C6" s="10" t="s">
        <v>202</v>
      </c>
      <c r="D6" s="10">
        <v>7</v>
      </c>
      <c r="E6" s="10">
        <v>11</v>
      </c>
      <c r="F6" s="10">
        <v>18</v>
      </c>
      <c r="G6" s="16">
        <v>0.81818181818181812</v>
      </c>
      <c r="H6" s="16">
        <v>0.68901955145148097</v>
      </c>
      <c r="I6" s="16">
        <v>6.3447666235352695E-2</v>
      </c>
      <c r="J6" s="10">
        <v>9</v>
      </c>
      <c r="K6" s="10">
        <v>2</v>
      </c>
      <c r="L6" s="16">
        <v>0.81818181818181823</v>
      </c>
      <c r="M6" s="16">
        <v>0.7751277292717057</v>
      </c>
      <c r="N6" s="10" t="s">
        <v>188</v>
      </c>
      <c r="O6" s="17">
        <v>13.952299126890702</v>
      </c>
      <c r="P6" s="10">
        <v>-8</v>
      </c>
      <c r="Q6" s="17">
        <v>5.9522991268907024</v>
      </c>
      <c r="R6" s="17">
        <v>5.9522991268907024</v>
      </c>
      <c r="S6" s="10" t="s">
        <v>188</v>
      </c>
      <c r="T6" s="10" t="s">
        <v>188</v>
      </c>
      <c r="U6" s="16">
        <v>0.723624408025201</v>
      </c>
      <c r="V6" s="10" t="s">
        <v>100</v>
      </c>
      <c r="W6" s="16">
        <v>0.74937606864845341</v>
      </c>
      <c r="X6" s="10">
        <v>447.11698735872756</v>
      </c>
      <c r="Y6" s="10">
        <v>447.11698735872756</v>
      </c>
      <c r="Z6" s="10" t="s">
        <v>207</v>
      </c>
      <c r="AA6" s="10" t="s">
        <v>207</v>
      </c>
      <c r="AB6" s="10" t="s">
        <v>207</v>
      </c>
      <c r="AC6" s="10" t="s">
        <v>100</v>
      </c>
      <c r="AD6" s="10" t="s">
        <v>33</v>
      </c>
      <c r="AE6" s="10" t="s">
        <v>33</v>
      </c>
      <c r="AH6" s="2" t="s">
        <v>190</v>
      </c>
      <c r="AI6" s="22">
        <v>2</v>
      </c>
      <c r="AJ6" s="7">
        <v>0.57655865201089029</v>
      </c>
      <c r="AK6" s="7">
        <v>2.9240609909534698E-2</v>
      </c>
      <c r="AL6" s="6">
        <v>1.7398298065366367</v>
      </c>
      <c r="AM6" s="6">
        <v>5.3825712373529271</v>
      </c>
      <c r="AN6" s="6">
        <v>9.0253126681692173</v>
      </c>
      <c r="AO6" s="22">
        <v>-6.5</v>
      </c>
      <c r="AP6" s="7">
        <v>0.53981132110883734</v>
      </c>
      <c r="AQ6" s="6">
        <v>3.6427414308162902</v>
      </c>
      <c r="AS6" s="7" t="s">
        <v>190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195</v>
      </c>
      <c r="BH6" s="22">
        <v>1</v>
      </c>
      <c r="BI6" s="7">
        <v>3.5796223108353065E-2</v>
      </c>
      <c r="BJ6" s="6">
        <v>4.1527470777884021</v>
      </c>
      <c r="BK6" s="6">
        <v>4.1527470777884021</v>
      </c>
      <c r="BL6" s="6">
        <v>4.1527470777884021</v>
      </c>
      <c r="BM6" s="22">
        <v>-7.5</v>
      </c>
      <c r="BN6" s="7">
        <v>0.51909338472355027</v>
      </c>
      <c r="BO6" s="6">
        <v>3.3472529222115979</v>
      </c>
      <c r="BP6" s="7">
        <v>0.65049100080080202</v>
      </c>
      <c r="BR6" t="s">
        <v>192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x14ac:dyDescent="0.25">
      <c r="B7" s="11">
        <v>3</v>
      </c>
      <c r="C7" s="11" t="s">
        <v>203</v>
      </c>
      <c r="D7" s="11">
        <v>3</v>
      </c>
      <c r="E7" s="11">
        <v>3</v>
      </c>
      <c r="F7" s="11">
        <v>6</v>
      </c>
      <c r="G7" s="18">
        <v>0.27272727272727271</v>
      </c>
      <c r="H7" s="18">
        <v>0.58781980963563196</v>
      </c>
      <c r="I7" s="18">
        <v>4.0073350519556183E-2</v>
      </c>
      <c r="J7" s="11">
        <v>5</v>
      </c>
      <c r="K7" s="11">
        <v>6</v>
      </c>
      <c r="L7" s="18">
        <v>0.45454545454545453</v>
      </c>
      <c r="M7" s="18">
        <v>0.43836417896945307</v>
      </c>
      <c r="N7" s="11" t="s">
        <v>190</v>
      </c>
      <c r="O7" s="19">
        <v>2.6301850738167185</v>
      </c>
      <c r="P7" s="11">
        <v>-6.5</v>
      </c>
      <c r="Q7" s="19">
        <v>-3.8698149261832815</v>
      </c>
      <c r="R7" s="19">
        <v>3.8698149261832815</v>
      </c>
      <c r="S7" s="11" t="s">
        <v>192</v>
      </c>
      <c r="T7" s="11" t="s">
        <v>198</v>
      </c>
      <c r="U7" s="18">
        <v>0.5</v>
      </c>
      <c r="V7" s="11" t="s">
        <v>33</v>
      </c>
      <c r="W7" s="18">
        <v>0.46918208948472651</v>
      </c>
      <c r="X7" s="11">
        <v>-192.45520969348723</v>
      </c>
      <c r="Y7" s="11">
        <v>192.45520969348723</v>
      </c>
      <c r="Z7" s="11" t="s">
        <v>207</v>
      </c>
      <c r="AA7" s="11" t="s">
        <v>207</v>
      </c>
      <c r="AB7" s="11" t="s">
        <v>207</v>
      </c>
      <c r="AC7" s="11" t="s">
        <v>100</v>
      </c>
      <c r="AD7" s="11" t="s">
        <v>33</v>
      </c>
      <c r="AE7" s="11" t="s">
        <v>33</v>
      </c>
      <c r="AH7" s="2" t="s">
        <v>174</v>
      </c>
      <c r="AI7" s="22">
        <v>2</v>
      </c>
      <c r="AJ7" s="7">
        <v>0.59099117296605308</v>
      </c>
      <c r="AK7" s="7">
        <v>8.8049270333850904E-3</v>
      </c>
      <c r="AL7" s="6">
        <v>4.5370292338202454</v>
      </c>
      <c r="AM7" s="6">
        <v>5.4431525748784475</v>
      </c>
      <c r="AN7" s="6">
        <v>6.3492759159366496</v>
      </c>
      <c r="AO7" s="22">
        <v>7.5</v>
      </c>
      <c r="AP7" s="7">
        <v>0.60102812291059782</v>
      </c>
      <c r="AQ7" s="6">
        <v>12.943152574878447</v>
      </c>
      <c r="AS7" s="7" t="s">
        <v>175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156</v>
      </c>
      <c r="BH7" s="22">
        <v>3</v>
      </c>
      <c r="BI7" s="7">
        <v>0.80410941501371858</v>
      </c>
      <c r="BJ7" s="6">
        <v>20.276441265181553</v>
      </c>
      <c r="BK7" s="6">
        <v>20.563469043433937</v>
      </c>
      <c r="BL7" s="6">
        <v>20.850368849275569</v>
      </c>
      <c r="BM7" s="22">
        <v>-14.5</v>
      </c>
      <c r="BN7" s="7">
        <v>0.93470313833790619</v>
      </c>
      <c r="BO7" s="6">
        <v>6.0634690434339369</v>
      </c>
      <c r="BP7" s="7">
        <v>0.83658393990044611</v>
      </c>
      <c r="BR7" t="s">
        <v>189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x14ac:dyDescent="0.25">
      <c r="B8" s="11">
        <v>5</v>
      </c>
      <c r="C8" s="11" t="s">
        <v>203</v>
      </c>
      <c r="D8" s="11">
        <v>-11</v>
      </c>
      <c r="E8" s="11">
        <v>-11</v>
      </c>
      <c r="F8" s="11">
        <v>-22</v>
      </c>
      <c r="G8" s="18">
        <v>1</v>
      </c>
      <c r="H8" s="18">
        <v>0.75964518966436811</v>
      </c>
      <c r="I8" s="18">
        <v>0.75964518966436811</v>
      </c>
      <c r="J8" s="11">
        <v>11</v>
      </c>
      <c r="K8" s="11">
        <v>0</v>
      </c>
      <c r="L8" s="18">
        <v>1</v>
      </c>
      <c r="M8" s="18">
        <v>0.91988172988812267</v>
      </c>
      <c r="N8" s="11" t="s">
        <v>192</v>
      </c>
      <c r="O8" s="19">
        <v>20.237398057538698</v>
      </c>
      <c r="P8" s="11">
        <v>0.5</v>
      </c>
      <c r="Q8" s="19">
        <v>20.737398057538698</v>
      </c>
      <c r="R8" s="19">
        <v>20.737398057538698</v>
      </c>
      <c r="S8" s="11" t="s">
        <v>192</v>
      </c>
      <c r="T8" s="11" t="s">
        <v>192</v>
      </c>
      <c r="U8" s="18">
        <v>0.81011434516042202</v>
      </c>
      <c r="V8" s="11" t="s">
        <v>100</v>
      </c>
      <c r="W8" s="18">
        <v>0.86499803752427229</v>
      </c>
      <c r="X8" s="11">
        <v>1797.4440277090139</v>
      </c>
      <c r="Y8" s="11">
        <v>1797.4440277090139</v>
      </c>
      <c r="Z8" s="11" t="s">
        <v>207</v>
      </c>
      <c r="AA8" s="11" t="s">
        <v>207</v>
      </c>
      <c r="AB8" s="11" t="s">
        <v>207</v>
      </c>
      <c r="AC8" s="11" t="s">
        <v>100</v>
      </c>
      <c r="AD8" s="11" t="s">
        <v>33</v>
      </c>
      <c r="AE8" s="11" t="s">
        <v>33</v>
      </c>
      <c r="AH8" s="2" t="s">
        <v>189</v>
      </c>
      <c r="AI8" s="22">
        <v>2</v>
      </c>
      <c r="AJ8" s="7">
        <v>0.67037970399260949</v>
      </c>
      <c r="AK8" s="7">
        <v>0.35979300946889792</v>
      </c>
      <c r="AL8" s="6">
        <v>4.1527470777884021</v>
      </c>
      <c r="AM8" s="6">
        <v>9.0368338354734377</v>
      </c>
      <c r="AN8" s="6">
        <v>13.920920593158474</v>
      </c>
      <c r="AO8" s="22">
        <v>-7.5</v>
      </c>
      <c r="AP8" s="7">
        <v>0.64623893106062158</v>
      </c>
      <c r="AQ8" s="6">
        <v>4.8840867576850364</v>
      </c>
      <c r="AS8" s="7" t="s">
        <v>174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188</v>
      </c>
      <c r="BH8" s="22">
        <v>3</v>
      </c>
      <c r="BI8" s="7">
        <v>0.49076385340989709</v>
      </c>
      <c r="BJ8" s="6">
        <v>13.952299126890702</v>
      </c>
      <c r="BK8" s="6">
        <v>16.869272008024058</v>
      </c>
      <c r="BL8" s="6">
        <v>19.895466976077998</v>
      </c>
      <c r="BM8" s="22">
        <v>-8</v>
      </c>
      <c r="BN8" s="7">
        <v>0.83915654444347487</v>
      </c>
      <c r="BO8" s="6">
        <v>8.8692720080240566</v>
      </c>
      <c r="BP8" s="7">
        <v>0.73444430025956964</v>
      </c>
      <c r="BR8" t="s">
        <v>158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 s="11">
        <v>10</v>
      </c>
      <c r="C9" s="11" t="s">
        <v>203</v>
      </c>
      <c r="D9" s="11">
        <v>-3</v>
      </c>
      <c r="E9" s="11">
        <v>7</v>
      </c>
      <c r="F9" s="11">
        <v>4</v>
      </c>
      <c r="G9" s="18">
        <v>0.18181818181818182</v>
      </c>
      <c r="H9" s="18">
        <v>0.57759962762975015</v>
      </c>
      <c r="I9" s="18">
        <v>1.2386954982168685E-3</v>
      </c>
      <c r="J9" s="11">
        <v>6</v>
      </c>
      <c r="K9" s="11">
        <v>5</v>
      </c>
      <c r="L9" s="18">
        <v>0.54545454545454541</v>
      </c>
      <c r="M9" s="18">
        <v>0.43495745163415916</v>
      </c>
      <c r="N9" s="11" t="s">
        <v>190</v>
      </c>
      <c r="O9" s="19">
        <v>1.7398298065366367</v>
      </c>
      <c r="P9" s="11">
        <v>-6.5</v>
      </c>
      <c r="Q9" s="19">
        <v>-4.7601701934633631</v>
      </c>
      <c r="R9" s="19">
        <v>4.7601701934633631</v>
      </c>
      <c r="S9" s="11" t="s">
        <v>192</v>
      </c>
      <c r="T9" s="11" t="s">
        <v>198</v>
      </c>
      <c r="U9" s="18">
        <v>0.5</v>
      </c>
      <c r="V9" s="11" t="s">
        <v>33</v>
      </c>
      <c r="W9" s="18">
        <v>0.46747872581707961</v>
      </c>
      <c r="X9" s="11">
        <v>-237.98248758891754</v>
      </c>
      <c r="Y9" s="11">
        <v>237.98248758891754</v>
      </c>
      <c r="Z9" s="11" t="s">
        <v>207</v>
      </c>
      <c r="AA9" s="11" t="s">
        <v>207</v>
      </c>
      <c r="AB9" s="11" t="s">
        <v>207</v>
      </c>
      <c r="AC9" s="11" t="s">
        <v>100</v>
      </c>
      <c r="AD9" s="11" t="s">
        <v>33</v>
      </c>
      <c r="AE9" s="11" t="s">
        <v>33</v>
      </c>
      <c r="AH9" s="2" t="s">
        <v>30</v>
      </c>
      <c r="AI9" s="22">
        <v>10</v>
      </c>
      <c r="AJ9" s="7">
        <v>0.68069697180574784</v>
      </c>
      <c r="AK9" s="7">
        <v>0.24323607026695321</v>
      </c>
      <c r="AL9" s="6">
        <v>1.7398298065366367</v>
      </c>
      <c r="AM9" s="6">
        <v>10.414295275691915</v>
      </c>
      <c r="AN9" s="6">
        <v>20.276441265181553</v>
      </c>
      <c r="AO9" s="22">
        <v>-5.8</v>
      </c>
      <c r="AP9" s="7">
        <v>0.69105396009627851</v>
      </c>
      <c r="AQ9" s="6">
        <v>7.0770538801550531</v>
      </c>
      <c r="AS9" s="7" t="s">
        <v>154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174</v>
      </c>
      <c r="BH9" s="22">
        <v>4</v>
      </c>
      <c r="BI9" s="7">
        <v>0.25414003806963992</v>
      </c>
      <c r="BJ9" s="6">
        <v>4.5370292338202454</v>
      </c>
      <c r="BK9" s="6">
        <v>11.803088161150635</v>
      </c>
      <c r="BL9" s="6">
        <v>21.209535685131222</v>
      </c>
      <c r="BM9" s="22">
        <v>7.5</v>
      </c>
      <c r="BN9" s="7">
        <v>0.75148306533539944</v>
      </c>
      <c r="BO9" s="6">
        <v>19.303088161150633</v>
      </c>
      <c r="BP9" s="7">
        <v>0.6975718956588568</v>
      </c>
      <c r="BR9" t="s">
        <v>153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s="11" t="s">
        <v>85</v>
      </c>
      <c r="C10" s="11" t="s">
        <v>203</v>
      </c>
      <c r="D10" s="11">
        <v>3</v>
      </c>
      <c r="E10" s="11">
        <v>11</v>
      </c>
      <c r="F10" s="11">
        <v>14</v>
      </c>
      <c r="G10" s="18">
        <v>0.63636363636363635</v>
      </c>
      <c r="H10" s="18">
        <v>0.66126829902327411</v>
      </c>
      <c r="I10" s="18">
        <v>5.7242524320852528E-2</v>
      </c>
      <c r="J10" s="11">
        <v>7</v>
      </c>
      <c r="K10" s="11">
        <v>4</v>
      </c>
      <c r="L10" s="18">
        <v>0.63636363636363635</v>
      </c>
      <c r="M10" s="18">
        <v>0.64466519058351557</v>
      </c>
      <c r="N10" s="11" t="s">
        <v>190</v>
      </c>
      <c r="O10" s="19">
        <v>9.0253126681692173</v>
      </c>
      <c r="P10" s="11">
        <v>-6.5</v>
      </c>
      <c r="Q10" s="19">
        <v>2.5253126681692173</v>
      </c>
      <c r="R10" s="19">
        <v>2.5253126681692173</v>
      </c>
      <c r="S10" s="11" t="s">
        <v>190</v>
      </c>
      <c r="T10" s="11" t="s">
        <v>190</v>
      </c>
      <c r="U10" s="18">
        <v>0.65311730402178048</v>
      </c>
      <c r="V10" s="11" t="s">
        <v>100</v>
      </c>
      <c r="W10" s="18">
        <v>0.64889124730264802</v>
      </c>
      <c r="X10" s="11">
        <v>167.19929014151239</v>
      </c>
      <c r="Y10" s="11">
        <v>167.19929014151239</v>
      </c>
      <c r="Z10" s="11" t="s">
        <v>207</v>
      </c>
      <c r="AA10" s="11" t="s">
        <v>207</v>
      </c>
      <c r="AB10" s="11" t="s">
        <v>207</v>
      </c>
      <c r="AC10" s="11" t="s">
        <v>100</v>
      </c>
      <c r="AD10" s="11" t="s">
        <v>33</v>
      </c>
      <c r="AE10" s="11" t="s">
        <v>33</v>
      </c>
      <c r="AS10" s="7" t="s">
        <v>153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189</v>
      </c>
      <c r="BH10" s="22">
        <v>3</v>
      </c>
      <c r="BI10" s="7">
        <v>0.73303445706271464</v>
      </c>
      <c r="BJ10" s="6">
        <v>13.920920593158474</v>
      </c>
      <c r="BK10" s="6">
        <v>17.109311131589767</v>
      </c>
      <c r="BL10" s="6">
        <v>20.354145291414302</v>
      </c>
      <c r="BM10" s="22">
        <v>-7.5</v>
      </c>
      <c r="BN10" s="7">
        <v>0.85040542508151085</v>
      </c>
      <c r="BO10" s="6">
        <v>9.6093111315897648</v>
      </c>
      <c r="BP10" s="7">
        <v>0.74866763107328882</v>
      </c>
      <c r="BR10" t="s">
        <v>179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x14ac:dyDescent="0.25">
      <c r="B11" s="10">
        <v>3</v>
      </c>
      <c r="C11" s="10" t="s">
        <v>204</v>
      </c>
      <c r="D11" s="10">
        <v>11</v>
      </c>
      <c r="E11" s="10">
        <v>11</v>
      </c>
      <c r="F11" s="10">
        <v>22</v>
      </c>
      <c r="G11" s="16">
        <v>1</v>
      </c>
      <c r="H11" s="16">
        <v>0.89220941160880352</v>
      </c>
      <c r="I11" s="16">
        <v>0.89220941160880352</v>
      </c>
      <c r="J11" s="10">
        <v>11</v>
      </c>
      <c r="K11" s="10">
        <v>0</v>
      </c>
      <c r="L11" s="16">
        <v>1</v>
      </c>
      <c r="M11" s="16">
        <v>0.96406980386960106</v>
      </c>
      <c r="N11" s="10" t="s">
        <v>174</v>
      </c>
      <c r="O11" s="17">
        <v>21.209535685131222</v>
      </c>
      <c r="P11" s="10">
        <v>7.5</v>
      </c>
      <c r="Q11" s="17">
        <v>28.709535685131222</v>
      </c>
      <c r="R11" s="17">
        <v>28.709535685131222</v>
      </c>
      <c r="S11" s="10" t="s">
        <v>174</v>
      </c>
      <c r="T11" s="10" t="s">
        <v>174</v>
      </c>
      <c r="U11" s="16">
        <v>0.93607107969467296</v>
      </c>
      <c r="V11" s="10" t="s">
        <v>100</v>
      </c>
      <c r="W11" s="16">
        <v>0.95007044178213707</v>
      </c>
      <c r="X11" s="10">
        <v>2730.7158362188006</v>
      </c>
      <c r="Y11" s="10">
        <v>2730.7158362188006</v>
      </c>
      <c r="Z11" s="10" t="s">
        <v>207</v>
      </c>
      <c r="AA11" s="10" t="s">
        <v>207</v>
      </c>
      <c r="AB11" s="10" t="s">
        <v>207</v>
      </c>
      <c r="AC11" s="10" t="s">
        <v>100</v>
      </c>
      <c r="AD11" s="10" t="s">
        <v>33</v>
      </c>
      <c r="AE11" s="10" t="s">
        <v>33</v>
      </c>
      <c r="AS11" s="7" t="s">
        <v>189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G11" s="2" t="s">
        <v>190</v>
      </c>
      <c r="BH11" s="22">
        <v>1</v>
      </c>
      <c r="BI11" s="7">
        <v>5.7242524320852528E-2</v>
      </c>
      <c r="BJ11" s="6">
        <v>9.0253126681692173</v>
      </c>
      <c r="BK11" s="6">
        <v>9.0253126681692173</v>
      </c>
      <c r="BL11" s="6">
        <v>9.0253126681692173</v>
      </c>
      <c r="BM11" s="22">
        <v>-6.5</v>
      </c>
      <c r="BN11" s="7">
        <v>0.64466519058351557</v>
      </c>
      <c r="BO11" s="6">
        <v>2.5253126681692173</v>
      </c>
      <c r="BP11" s="7">
        <v>0.65311730402178048</v>
      </c>
      <c r="BR11" t="s">
        <v>188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x14ac:dyDescent="0.25">
      <c r="B12" s="10">
        <v>5</v>
      </c>
      <c r="C12" s="10" t="s">
        <v>204</v>
      </c>
      <c r="D12" s="10">
        <v>9</v>
      </c>
      <c r="E12" s="10">
        <v>9</v>
      </c>
      <c r="F12" s="10">
        <v>18</v>
      </c>
      <c r="G12" s="16">
        <v>0.81818181818181823</v>
      </c>
      <c r="H12" s="16">
        <v>0.70123681677058558</v>
      </c>
      <c r="I12" s="16">
        <v>0.10674088660298608</v>
      </c>
      <c r="J12" s="10">
        <v>11</v>
      </c>
      <c r="K12" s="10">
        <v>0</v>
      </c>
      <c r="L12" s="16">
        <v>1</v>
      </c>
      <c r="M12" s="16">
        <v>0.83980621165080127</v>
      </c>
      <c r="N12" s="10" t="s">
        <v>174</v>
      </c>
      <c r="O12" s="17">
        <v>15.116511809714423</v>
      </c>
      <c r="P12" s="10">
        <v>7.5</v>
      </c>
      <c r="Q12" s="17">
        <v>22.616511809714424</v>
      </c>
      <c r="R12" s="17">
        <v>22.616511809714424</v>
      </c>
      <c r="S12" s="10" t="s">
        <v>174</v>
      </c>
      <c r="T12" s="10" t="s">
        <v>174</v>
      </c>
      <c r="U12" s="16">
        <v>0.67223415700864797</v>
      </c>
      <c r="V12" s="10" t="s">
        <v>100</v>
      </c>
      <c r="W12" s="16">
        <v>0.75602018432972462</v>
      </c>
      <c r="X12" s="10">
        <v>1710.3259027163645</v>
      </c>
      <c r="Y12" s="10">
        <v>1710.3259027163645</v>
      </c>
      <c r="Z12" s="10" t="s">
        <v>207</v>
      </c>
      <c r="AA12" s="10" t="s">
        <v>207</v>
      </c>
      <c r="AB12" s="10" t="s">
        <v>207</v>
      </c>
      <c r="AC12" s="10" t="s">
        <v>100</v>
      </c>
      <c r="AD12" s="10" t="s">
        <v>33</v>
      </c>
      <c r="AE12" s="10" t="s">
        <v>33</v>
      </c>
      <c r="AS12" s="7" t="s">
        <v>192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G12" s="2" t="s">
        <v>176</v>
      </c>
      <c r="BH12" s="22">
        <v>1</v>
      </c>
      <c r="BI12" s="7">
        <v>9.5248456166060036E-2</v>
      </c>
      <c r="BJ12" s="6">
        <v>10.293630093359262</v>
      </c>
      <c r="BK12" s="6">
        <v>10.293630093359262</v>
      </c>
      <c r="BL12" s="6">
        <v>10.293630093359262</v>
      </c>
      <c r="BM12" s="22">
        <v>-14.5</v>
      </c>
      <c r="BN12" s="7">
        <v>0.73525929238280441</v>
      </c>
      <c r="BO12" s="6">
        <v>4.2063699066407381</v>
      </c>
      <c r="BP12" s="7">
        <v>0.79902594287585604</v>
      </c>
      <c r="BR12" t="s">
        <v>152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 s="10">
        <v>10</v>
      </c>
      <c r="C13" s="10" t="s">
        <v>204</v>
      </c>
      <c r="D13" s="10">
        <v>5</v>
      </c>
      <c r="E13" s="10">
        <v>3</v>
      </c>
      <c r="F13" s="10">
        <v>8</v>
      </c>
      <c r="G13" s="16">
        <v>0.36363636363636365</v>
      </c>
      <c r="H13" s="16">
        <v>0.61047687177350118</v>
      </c>
      <c r="I13" s="16">
        <v>1.5053156050551797E-3</v>
      </c>
      <c r="J13" s="10">
        <v>8</v>
      </c>
      <c r="K13" s="10">
        <v>3</v>
      </c>
      <c r="L13" s="16">
        <v>0.72727272727272729</v>
      </c>
      <c r="M13" s="16">
        <v>0.56712865422753067</v>
      </c>
      <c r="N13" s="10" t="s">
        <v>174</v>
      </c>
      <c r="O13" s="17">
        <v>4.5370292338202454</v>
      </c>
      <c r="P13" s="10">
        <v>7.5</v>
      </c>
      <c r="Q13" s="17">
        <v>12.037029233820245</v>
      </c>
      <c r="R13" s="17">
        <v>12.037029233820245</v>
      </c>
      <c r="S13" s="10" t="s">
        <v>174</v>
      </c>
      <c r="T13" s="10" t="s">
        <v>174</v>
      </c>
      <c r="U13" s="16">
        <v>0.5933636464908385</v>
      </c>
      <c r="V13" s="10" t="s">
        <v>100</v>
      </c>
      <c r="W13" s="16">
        <v>0.58024615035918459</v>
      </c>
      <c r="X13" s="10">
        <v>714.2460616166203</v>
      </c>
      <c r="Y13" s="10">
        <v>714.2460616166203</v>
      </c>
      <c r="Z13" s="10" t="s">
        <v>207</v>
      </c>
      <c r="AA13" s="10" t="s">
        <v>207</v>
      </c>
      <c r="AB13" s="10" t="s">
        <v>207</v>
      </c>
      <c r="AC13" s="10" t="s">
        <v>100</v>
      </c>
      <c r="AD13" s="10" t="s">
        <v>33</v>
      </c>
      <c r="AE13" s="10" t="s">
        <v>33</v>
      </c>
      <c r="AS13" s="7" t="s">
        <v>177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G13" s="2" t="s">
        <v>30</v>
      </c>
      <c r="BH13" s="22">
        <v>20</v>
      </c>
      <c r="BI13" s="7">
        <v>0.40567681008497231</v>
      </c>
      <c r="BJ13" s="6">
        <v>1.7398298065366367</v>
      </c>
      <c r="BK13" s="6">
        <v>13.094750289037062</v>
      </c>
      <c r="BL13" s="6">
        <v>21.209535685131222</v>
      </c>
      <c r="BM13" s="22">
        <v>-5.45</v>
      </c>
      <c r="BN13" s="7">
        <v>0.75335905573714801</v>
      </c>
      <c r="BO13" s="6">
        <v>9.7653717029083111</v>
      </c>
      <c r="BP13" s="7">
        <v>0.70810618945971004</v>
      </c>
      <c r="BR13" t="s">
        <v>175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 s="10" t="s">
        <v>85</v>
      </c>
      <c r="C14" s="10" t="s">
        <v>204</v>
      </c>
      <c r="D14" s="10">
        <v>5</v>
      </c>
      <c r="E14" s="10">
        <v>5</v>
      </c>
      <c r="F14" s="10">
        <v>10</v>
      </c>
      <c r="G14" s="16">
        <v>0.45454545454545453</v>
      </c>
      <c r="H14" s="16">
        <v>0.63205550205372218</v>
      </c>
      <c r="I14" s="16">
        <v>1.6104538461715001E-2</v>
      </c>
      <c r="J14" s="10">
        <v>9</v>
      </c>
      <c r="K14" s="10">
        <v>2</v>
      </c>
      <c r="L14" s="16">
        <v>0.81818181818181823</v>
      </c>
      <c r="M14" s="16">
        <v>0.63492759159366496</v>
      </c>
      <c r="N14" s="10" t="s">
        <v>174</v>
      </c>
      <c r="O14" s="17">
        <v>6.3492759159366496</v>
      </c>
      <c r="P14" s="10">
        <v>7.5</v>
      </c>
      <c r="Q14" s="17">
        <v>13.84927591593665</v>
      </c>
      <c r="R14" s="17">
        <v>13.84927591593665</v>
      </c>
      <c r="S14" s="10" t="s">
        <v>174</v>
      </c>
      <c r="T14" s="10" t="s">
        <v>174</v>
      </c>
      <c r="U14" s="16">
        <v>0.58861869944126755</v>
      </c>
      <c r="V14" s="10" t="s">
        <v>100</v>
      </c>
      <c r="W14" s="16">
        <v>0.6117731455174662</v>
      </c>
      <c r="X14" s="10">
        <v>847.37779335862228</v>
      </c>
      <c r="Y14" s="10">
        <v>847.37779335862228</v>
      </c>
      <c r="Z14" s="10" t="s">
        <v>207</v>
      </c>
      <c r="AA14" s="10" t="s">
        <v>207</v>
      </c>
      <c r="AB14" s="10" t="s">
        <v>207</v>
      </c>
      <c r="AC14" s="10" t="s">
        <v>100</v>
      </c>
      <c r="AD14" s="10" t="s">
        <v>33</v>
      </c>
      <c r="AE14" s="10" t="s">
        <v>33</v>
      </c>
      <c r="BC14" s="6"/>
      <c r="BD14" s="8"/>
      <c r="BR14" t="s">
        <v>178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x14ac:dyDescent="0.25">
      <c r="B15" s="11">
        <v>3</v>
      </c>
      <c r="C15" s="11" t="s">
        <v>205</v>
      </c>
      <c r="D15" s="11">
        <v>-11</v>
      </c>
      <c r="E15" s="11">
        <v>-9</v>
      </c>
      <c r="F15" s="11">
        <v>-20</v>
      </c>
      <c r="G15" s="18">
        <v>0.90909090909090917</v>
      </c>
      <c r="H15" s="18">
        <v>0.7397483083476597</v>
      </c>
      <c r="I15" s="18">
        <v>0.7397483083476597</v>
      </c>
      <c r="J15" s="11">
        <v>10</v>
      </c>
      <c r="K15" s="11">
        <v>1</v>
      </c>
      <c r="L15" s="18">
        <v>0.90909090909090906</v>
      </c>
      <c r="M15" s="18">
        <v>0.85264337550982594</v>
      </c>
      <c r="N15" s="11" t="s">
        <v>189</v>
      </c>
      <c r="O15" s="19">
        <v>17.052867510196521</v>
      </c>
      <c r="P15" s="11">
        <v>-7.5</v>
      </c>
      <c r="Q15" s="19">
        <v>9.5528675101965206</v>
      </c>
      <c r="R15" s="19">
        <v>9.5528675101965206</v>
      </c>
      <c r="S15" s="11" t="s">
        <v>189</v>
      </c>
      <c r="T15" s="11" t="s">
        <v>189</v>
      </c>
      <c r="U15" s="18">
        <v>0.74761697856648801</v>
      </c>
      <c r="V15" s="11" t="s">
        <v>100</v>
      </c>
      <c r="W15" s="18">
        <v>0.80013017703815703</v>
      </c>
      <c r="X15" s="11">
        <v>772.09748764580058</v>
      </c>
      <c r="Y15" s="11">
        <v>772.09748764580058</v>
      </c>
      <c r="Z15" s="11" t="s">
        <v>207</v>
      </c>
      <c r="AA15" s="11" t="s">
        <v>207</v>
      </c>
      <c r="AB15" s="11" t="s">
        <v>207</v>
      </c>
      <c r="AC15" s="11" t="s">
        <v>100</v>
      </c>
      <c r="AD15" s="11" t="s">
        <v>33</v>
      </c>
      <c r="AE15" s="11" t="s">
        <v>33</v>
      </c>
      <c r="BC15" s="6"/>
      <c r="BD15" s="8"/>
      <c r="BR15" t="s">
        <v>176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x14ac:dyDescent="0.25">
      <c r="B16" s="11">
        <v>5</v>
      </c>
      <c r="C16" s="11" t="s">
        <v>205</v>
      </c>
      <c r="D16" s="11">
        <v>-11</v>
      </c>
      <c r="E16" s="11">
        <v>-11</v>
      </c>
      <c r="F16" s="11">
        <v>-22</v>
      </c>
      <c r="G16" s="18">
        <v>1</v>
      </c>
      <c r="H16" s="18">
        <v>0.77556526701104134</v>
      </c>
      <c r="I16" s="18">
        <v>0.77556526701104134</v>
      </c>
      <c r="J16" s="11">
        <v>11</v>
      </c>
      <c r="K16" s="11">
        <v>0</v>
      </c>
      <c r="L16" s="18">
        <v>1</v>
      </c>
      <c r="M16" s="18">
        <v>0.92518842233701371</v>
      </c>
      <c r="N16" s="11" t="s">
        <v>189</v>
      </c>
      <c r="O16" s="19">
        <v>20.354145291414302</v>
      </c>
      <c r="P16" s="11">
        <v>-7.5</v>
      </c>
      <c r="Q16" s="19">
        <v>12.854145291414302</v>
      </c>
      <c r="R16" s="19">
        <v>12.854145291414302</v>
      </c>
      <c r="S16" s="11" t="s">
        <v>189</v>
      </c>
      <c r="T16" s="11" t="s">
        <v>189</v>
      </c>
      <c r="U16" s="18">
        <v>0.80811750746896149</v>
      </c>
      <c r="V16" s="11" t="s">
        <v>100</v>
      </c>
      <c r="W16" s="18">
        <v>0.8666529649029876</v>
      </c>
      <c r="X16" s="11">
        <v>1120.0418938019866</v>
      </c>
      <c r="Y16" s="11">
        <v>1120.0418938019866</v>
      </c>
      <c r="Z16" s="11" t="s">
        <v>207</v>
      </c>
      <c r="AA16" s="11" t="s">
        <v>207</v>
      </c>
      <c r="AB16" s="11" t="s">
        <v>207</v>
      </c>
      <c r="AC16" s="11" t="s">
        <v>100</v>
      </c>
      <c r="AD16" s="11" t="s">
        <v>33</v>
      </c>
      <c r="AE16" s="11" t="s">
        <v>33</v>
      </c>
      <c r="BC16" s="6"/>
      <c r="BD16" s="8"/>
      <c r="BR16" t="s">
        <v>155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 s="11">
        <v>10</v>
      </c>
      <c r="C17" s="11" t="s">
        <v>205</v>
      </c>
      <c r="D17" s="11">
        <v>-11</v>
      </c>
      <c r="E17" s="11">
        <v>-7</v>
      </c>
      <c r="F17" s="11">
        <v>-18</v>
      </c>
      <c r="G17" s="18">
        <v>0.81818181818181812</v>
      </c>
      <c r="H17" s="18">
        <v>0.68378979582944277</v>
      </c>
      <c r="I17" s="18">
        <v>0.68378979582944277</v>
      </c>
      <c r="J17" s="11">
        <v>9</v>
      </c>
      <c r="K17" s="11">
        <v>2</v>
      </c>
      <c r="L17" s="18">
        <v>0.81818181818181823</v>
      </c>
      <c r="M17" s="18">
        <v>0.773384477397693</v>
      </c>
      <c r="N17" s="11" t="s">
        <v>189</v>
      </c>
      <c r="O17" s="19">
        <v>13.920920593158474</v>
      </c>
      <c r="P17" s="11">
        <v>-7.5</v>
      </c>
      <c r="Q17" s="19">
        <v>6.4209205931584741</v>
      </c>
      <c r="R17" s="19">
        <v>6.4209205931584741</v>
      </c>
      <c r="S17" s="11" t="s">
        <v>189</v>
      </c>
      <c r="T17" s="11" t="s">
        <v>189</v>
      </c>
      <c r="U17" s="18">
        <v>0.69026840718441695</v>
      </c>
      <c r="V17" s="11" t="s">
        <v>100</v>
      </c>
      <c r="W17" s="18">
        <v>0.73182644229105498</v>
      </c>
      <c r="X17" s="11">
        <v>480.54935172487956</v>
      </c>
      <c r="Y17" s="11">
        <v>480.54935172487956</v>
      </c>
      <c r="Z17" s="11" t="s">
        <v>207</v>
      </c>
      <c r="AA17" s="11" t="s">
        <v>207</v>
      </c>
      <c r="AB17" s="11" t="s">
        <v>207</v>
      </c>
      <c r="AC17" s="11" t="s">
        <v>100</v>
      </c>
      <c r="AD17" s="11" t="s">
        <v>33</v>
      </c>
      <c r="AE17" s="11" t="s">
        <v>33</v>
      </c>
      <c r="BC17" s="6"/>
      <c r="BD17" s="8"/>
      <c r="BR17" t="s">
        <v>191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 s="11" t="s">
        <v>85</v>
      </c>
      <c r="C18" s="11" t="s">
        <v>205</v>
      </c>
      <c r="D18" s="11">
        <v>1</v>
      </c>
      <c r="E18" s="11">
        <v>-9</v>
      </c>
      <c r="F18" s="11">
        <v>-8</v>
      </c>
      <c r="G18" s="18">
        <v>0.36363636363636365</v>
      </c>
      <c r="H18" s="18">
        <v>0.64818924507974196</v>
      </c>
      <c r="I18" s="18">
        <v>3.5796223108353065E-2</v>
      </c>
      <c r="J18" s="11">
        <v>6</v>
      </c>
      <c r="K18" s="11">
        <v>5</v>
      </c>
      <c r="L18" s="18">
        <v>0.54545454545454541</v>
      </c>
      <c r="M18" s="18">
        <v>0.51909338472355027</v>
      </c>
      <c r="N18" s="11" t="s">
        <v>189</v>
      </c>
      <c r="O18" s="19">
        <v>4.1527470777884021</v>
      </c>
      <c r="P18" s="11">
        <v>-7.5</v>
      </c>
      <c r="Q18" s="19">
        <v>-3.3472529222115979</v>
      </c>
      <c r="R18" s="19">
        <v>3.3472529222115979</v>
      </c>
      <c r="S18" s="11" t="s">
        <v>195</v>
      </c>
      <c r="T18" s="11" t="s">
        <v>189</v>
      </c>
      <c r="U18" s="18">
        <v>0.65049100080080202</v>
      </c>
      <c r="V18" s="11" t="s">
        <v>33</v>
      </c>
      <c r="W18" s="18">
        <v>0.5847921927621762</v>
      </c>
      <c r="X18" s="11">
        <v>-216.66636940690992</v>
      </c>
      <c r="Y18" s="11">
        <v>216.66636940690992</v>
      </c>
      <c r="Z18" s="11" t="s">
        <v>207</v>
      </c>
      <c r="AA18" s="11" t="s">
        <v>207</v>
      </c>
      <c r="AB18" s="11" t="s">
        <v>207</v>
      </c>
      <c r="AC18" s="11" t="s">
        <v>100</v>
      </c>
      <c r="AD18" s="11" t="s">
        <v>33</v>
      </c>
      <c r="AE18" s="11" t="s">
        <v>33</v>
      </c>
      <c r="BR18" t="s">
        <v>187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x14ac:dyDescent="0.25">
      <c r="B19" s="10">
        <v>3</v>
      </c>
      <c r="C19" s="10" t="s">
        <v>206</v>
      </c>
      <c r="D19" s="10">
        <v>11</v>
      </c>
      <c r="E19" s="10">
        <v>11</v>
      </c>
      <c r="F19" s="10">
        <v>22</v>
      </c>
      <c r="G19" s="16">
        <v>1</v>
      </c>
      <c r="H19" s="16">
        <v>0.84323211581030488</v>
      </c>
      <c r="I19" s="16">
        <v>0.84323211581030488</v>
      </c>
      <c r="J19" s="10">
        <v>11</v>
      </c>
      <c r="K19" s="10">
        <v>0</v>
      </c>
      <c r="L19" s="16">
        <v>1</v>
      </c>
      <c r="M19" s="16">
        <v>0.94774403860343492</v>
      </c>
      <c r="N19" s="10" t="s">
        <v>156</v>
      </c>
      <c r="O19" s="17">
        <v>20.850368849275569</v>
      </c>
      <c r="P19" s="10">
        <v>-14.5</v>
      </c>
      <c r="Q19" s="17">
        <v>6.3503688492755686</v>
      </c>
      <c r="R19" s="17">
        <v>6.3503688492755686</v>
      </c>
      <c r="S19" s="10" t="s">
        <v>156</v>
      </c>
      <c r="T19" s="10" t="s">
        <v>156</v>
      </c>
      <c r="U19" s="16">
        <v>0.86622744102447902</v>
      </c>
      <c r="V19" s="10" t="s">
        <v>100</v>
      </c>
      <c r="W19" s="16">
        <v>0.90698573981395691</v>
      </c>
      <c r="X19" s="10">
        <v>589.24787350332622</v>
      </c>
      <c r="Y19" s="10">
        <v>589.24787350332622</v>
      </c>
      <c r="Z19" s="10" t="s">
        <v>207</v>
      </c>
      <c r="AA19" s="10" t="s">
        <v>207</v>
      </c>
      <c r="AB19" s="10" t="s">
        <v>207</v>
      </c>
      <c r="AC19" s="10" t="s">
        <v>100</v>
      </c>
      <c r="AD19" s="10" t="s">
        <v>33</v>
      </c>
      <c r="AE19" s="10" t="s">
        <v>33</v>
      </c>
    </row>
    <row r="20" spans="2:79" x14ac:dyDescent="0.25">
      <c r="B20" s="10">
        <v>5</v>
      </c>
      <c r="C20" s="10" t="s">
        <v>206</v>
      </c>
      <c r="D20" s="10">
        <v>11</v>
      </c>
      <c r="E20" s="10">
        <v>11</v>
      </c>
      <c r="F20" s="10">
        <v>22</v>
      </c>
      <c r="G20" s="16">
        <v>1</v>
      </c>
      <c r="H20" s="16">
        <v>0.80412686579700321</v>
      </c>
      <c r="I20" s="16">
        <v>0.80412686579700321</v>
      </c>
      <c r="J20" s="10">
        <v>11</v>
      </c>
      <c r="K20" s="10">
        <v>0</v>
      </c>
      <c r="L20" s="16">
        <v>1</v>
      </c>
      <c r="M20" s="16">
        <v>0.93470895526566766</v>
      </c>
      <c r="N20" s="10" t="s">
        <v>156</v>
      </c>
      <c r="O20" s="17">
        <v>20.563597015844689</v>
      </c>
      <c r="P20" s="10">
        <v>-14.5</v>
      </c>
      <c r="Q20" s="17">
        <v>6.0635970158446888</v>
      </c>
      <c r="R20" s="17">
        <v>6.0635970158446888</v>
      </c>
      <c r="S20" s="10" t="s">
        <v>156</v>
      </c>
      <c r="T20" s="10" t="s">
        <v>156</v>
      </c>
      <c r="U20" s="16">
        <v>0.82792818009776759</v>
      </c>
      <c r="V20" s="10" t="s">
        <v>100</v>
      </c>
      <c r="W20" s="16">
        <v>0.88131856768171768</v>
      </c>
      <c r="X20" s="10">
        <v>547.65761231077079</v>
      </c>
      <c r="Y20" s="10">
        <v>547.65761231077079</v>
      </c>
      <c r="Z20" s="10" t="s">
        <v>207</v>
      </c>
      <c r="AA20" s="10" t="s">
        <v>207</v>
      </c>
      <c r="AB20" s="10" t="s">
        <v>207</v>
      </c>
      <c r="AC20" s="10" t="s">
        <v>100</v>
      </c>
      <c r="AD20" s="10" t="s">
        <v>33</v>
      </c>
      <c r="AE20" s="10" t="s">
        <v>33</v>
      </c>
    </row>
    <row r="21" spans="2:79" x14ac:dyDescent="0.25">
      <c r="B21" s="10">
        <v>10</v>
      </c>
      <c r="C21" s="10" t="s">
        <v>206</v>
      </c>
      <c r="D21" s="10">
        <v>11</v>
      </c>
      <c r="E21" s="10">
        <v>11</v>
      </c>
      <c r="F21" s="10">
        <v>22</v>
      </c>
      <c r="G21" s="16">
        <v>1</v>
      </c>
      <c r="H21" s="16">
        <v>0.76496926343384786</v>
      </c>
      <c r="I21" s="16">
        <v>0.76496926343384786</v>
      </c>
      <c r="J21" s="10">
        <v>11</v>
      </c>
      <c r="K21" s="10">
        <v>0</v>
      </c>
      <c r="L21" s="16">
        <v>1</v>
      </c>
      <c r="M21" s="16">
        <v>0.92165642114461599</v>
      </c>
      <c r="N21" s="10" t="s">
        <v>156</v>
      </c>
      <c r="O21" s="17">
        <v>20.276441265181553</v>
      </c>
      <c r="P21" s="10">
        <v>-14.5</v>
      </c>
      <c r="Q21" s="17">
        <v>5.7764412651815533</v>
      </c>
      <c r="R21" s="17">
        <v>5.7764412651815533</v>
      </c>
      <c r="S21" s="10" t="s">
        <v>156</v>
      </c>
      <c r="T21" s="10" t="s">
        <v>156</v>
      </c>
      <c r="U21" s="16">
        <v>0.81559619857909205</v>
      </c>
      <c r="V21" s="10" t="s">
        <v>100</v>
      </c>
      <c r="W21" s="16">
        <v>0.86862630986185407</v>
      </c>
      <c r="X21" s="10">
        <v>514.99980201173605</v>
      </c>
      <c r="Y21" s="10">
        <v>514.99980201173605</v>
      </c>
      <c r="Z21" s="10" t="s">
        <v>207</v>
      </c>
      <c r="AA21" s="10" t="s">
        <v>207</v>
      </c>
      <c r="AB21" s="10" t="s">
        <v>207</v>
      </c>
      <c r="AC21" s="10" t="s">
        <v>100</v>
      </c>
      <c r="AD21" s="10" t="s">
        <v>33</v>
      </c>
      <c r="AE21" s="10" t="s">
        <v>33</v>
      </c>
    </row>
    <row r="22" spans="2:79" x14ac:dyDescent="0.25">
      <c r="B22" s="10" t="s">
        <v>85</v>
      </c>
      <c r="C22" s="10" t="s">
        <v>206</v>
      </c>
      <c r="D22" s="10">
        <v>5</v>
      </c>
      <c r="E22" s="10">
        <v>9</v>
      </c>
      <c r="F22" s="10">
        <v>14</v>
      </c>
      <c r="G22" s="16">
        <v>0.63636363636363635</v>
      </c>
      <c r="H22" s="16">
        <v>0.75123242260295875</v>
      </c>
      <c r="I22" s="16">
        <v>9.5248456166060036E-2</v>
      </c>
      <c r="J22" s="10">
        <v>9</v>
      </c>
      <c r="K22" s="10">
        <v>2</v>
      </c>
      <c r="L22" s="16">
        <v>0.81818181818181823</v>
      </c>
      <c r="M22" s="16">
        <v>0.73525929238280441</v>
      </c>
      <c r="N22" s="10" t="s">
        <v>156</v>
      </c>
      <c r="O22" s="17">
        <v>10.293630093359262</v>
      </c>
      <c r="P22" s="10">
        <v>-14.5</v>
      </c>
      <c r="Q22" s="17">
        <v>-4.2063699066407381</v>
      </c>
      <c r="R22" s="17">
        <v>4.2063699066407381</v>
      </c>
      <c r="S22" s="10" t="s">
        <v>176</v>
      </c>
      <c r="T22" s="10" t="s">
        <v>156</v>
      </c>
      <c r="U22" s="16">
        <v>0.79902594287585604</v>
      </c>
      <c r="V22" s="10" t="s">
        <v>33</v>
      </c>
      <c r="W22" s="16">
        <v>0.76714261762933023</v>
      </c>
      <c r="X22" s="10">
        <v>-333.83548195752741</v>
      </c>
      <c r="Y22" s="10">
        <v>333.83548195752741</v>
      </c>
      <c r="Z22" s="10" t="s">
        <v>207</v>
      </c>
      <c r="AA22" s="10" t="s">
        <v>207</v>
      </c>
      <c r="AB22" s="10" t="s">
        <v>207</v>
      </c>
      <c r="AC22" s="10" t="s">
        <v>100</v>
      </c>
      <c r="AD22" s="10" t="s">
        <v>33</v>
      </c>
      <c r="AE22" s="10" t="s">
        <v>33</v>
      </c>
    </row>
    <row r="23" spans="2:79" x14ac:dyDescent="0.25">
      <c r="G23" s="8"/>
      <c r="H23" s="8"/>
      <c r="I23" s="8"/>
      <c r="L23" s="8"/>
      <c r="M23" s="8"/>
      <c r="O23" s="6"/>
      <c r="Q23" s="6"/>
      <c r="R23" s="6"/>
      <c r="U23" s="8"/>
      <c r="W23" s="8"/>
    </row>
    <row r="24" spans="2:79" x14ac:dyDescent="0.25">
      <c r="G24" s="8"/>
      <c r="H24" s="8"/>
      <c r="I24" s="8"/>
      <c r="L24" s="8"/>
      <c r="M24" s="8"/>
      <c r="O24" s="6"/>
      <c r="Q24" s="6"/>
      <c r="R24" s="6"/>
      <c r="U24" s="8"/>
      <c r="W24" s="8"/>
    </row>
    <row r="25" spans="2:79" x14ac:dyDescent="0.25">
      <c r="G25" s="8"/>
      <c r="H25" s="8"/>
      <c r="I25" s="8"/>
      <c r="L25" s="8"/>
      <c r="M25" s="8"/>
      <c r="O25" s="6"/>
      <c r="Q25" s="6"/>
      <c r="R25" s="6"/>
      <c r="U25" s="8"/>
      <c r="W25" s="8"/>
    </row>
    <row r="26" spans="2:79" x14ac:dyDescent="0.25">
      <c r="G26" s="8"/>
      <c r="H26" s="8"/>
      <c r="I26" s="8"/>
      <c r="L26" s="8"/>
      <c r="M26" s="8"/>
      <c r="O26" s="6"/>
      <c r="Q26" s="6"/>
      <c r="R26" s="6"/>
      <c r="U26" s="8"/>
      <c r="W26" s="8"/>
    </row>
    <row r="27" spans="2:79" x14ac:dyDescent="0.25">
      <c r="H27" t="s">
        <v>171</v>
      </c>
      <c r="I27" t="s">
        <v>172</v>
      </c>
      <c r="K27" s="1" t="s">
        <v>29</v>
      </c>
      <c r="L27" t="s">
        <v>173</v>
      </c>
      <c r="N27" t="s">
        <v>171</v>
      </c>
      <c r="O27" t="s">
        <v>172</v>
      </c>
      <c r="Q27" s="1" t="s">
        <v>29</v>
      </c>
      <c r="R27" t="s">
        <v>173</v>
      </c>
      <c r="T27" t="s">
        <v>172</v>
      </c>
      <c r="U27" t="s">
        <v>182</v>
      </c>
      <c r="V27" t="s">
        <v>183</v>
      </c>
      <c r="X27" s="1" t="s">
        <v>29</v>
      </c>
      <c r="Y27" t="s">
        <v>186</v>
      </c>
      <c r="AB27" t="s">
        <v>193</v>
      </c>
    </row>
    <row r="28" spans="2:79" x14ac:dyDescent="0.25">
      <c r="H28">
        <v>4</v>
      </c>
      <c r="I28" t="s">
        <v>151</v>
      </c>
      <c r="K28" s="2" t="s">
        <v>151</v>
      </c>
      <c r="L28" s="22">
        <v>13</v>
      </c>
      <c r="N28">
        <v>4</v>
      </c>
      <c r="O28" t="s">
        <v>197</v>
      </c>
      <c r="Q28" s="2" t="s">
        <v>197</v>
      </c>
      <c r="R28" s="22">
        <v>15</v>
      </c>
      <c r="T28" t="s">
        <v>197</v>
      </c>
      <c r="U28">
        <v>15</v>
      </c>
      <c r="V28" t="s">
        <v>185</v>
      </c>
      <c r="X28" s="2" t="s">
        <v>156</v>
      </c>
      <c r="Y28" s="22">
        <v>24</v>
      </c>
    </row>
    <row r="29" spans="2:79" x14ac:dyDescent="0.25">
      <c r="H29">
        <v>3</v>
      </c>
      <c r="I29" t="s">
        <v>156</v>
      </c>
      <c r="K29" s="2" t="s">
        <v>156</v>
      </c>
      <c r="L29" s="22">
        <v>11</v>
      </c>
      <c r="N29">
        <v>3</v>
      </c>
      <c r="O29" t="s">
        <v>156</v>
      </c>
      <c r="Q29" s="2" t="s">
        <v>156</v>
      </c>
      <c r="R29" s="22">
        <v>13</v>
      </c>
      <c r="T29" s="13" t="s">
        <v>151</v>
      </c>
      <c r="U29" s="13">
        <v>13</v>
      </c>
      <c r="V29" s="13" t="s">
        <v>184</v>
      </c>
      <c r="X29" s="2" t="s">
        <v>197</v>
      </c>
      <c r="Y29" s="22">
        <v>24</v>
      </c>
    </row>
    <row r="30" spans="2:79" x14ac:dyDescent="0.25">
      <c r="H30">
        <v>2</v>
      </c>
      <c r="I30" t="s">
        <v>196</v>
      </c>
      <c r="K30" s="2" t="s">
        <v>197</v>
      </c>
      <c r="L30" s="22">
        <v>9</v>
      </c>
      <c r="N30">
        <v>2</v>
      </c>
      <c r="O30" t="s">
        <v>151</v>
      </c>
      <c r="Q30" s="2" t="s">
        <v>151</v>
      </c>
      <c r="R30" s="22">
        <v>5</v>
      </c>
      <c r="T30" t="s">
        <v>156</v>
      </c>
      <c r="U30">
        <v>13</v>
      </c>
      <c r="V30" t="s">
        <v>185</v>
      </c>
      <c r="X30" s="2" t="s">
        <v>151</v>
      </c>
      <c r="Y30" s="22">
        <v>18</v>
      </c>
    </row>
    <row r="31" spans="2:79" x14ac:dyDescent="0.25">
      <c r="H31">
        <v>1</v>
      </c>
      <c r="I31" t="s">
        <v>194</v>
      </c>
      <c r="K31" s="2" t="s">
        <v>194</v>
      </c>
      <c r="L31" s="22">
        <v>5</v>
      </c>
      <c r="N31">
        <v>1</v>
      </c>
      <c r="O31" t="s">
        <v>195</v>
      </c>
      <c r="Q31" s="2" t="s">
        <v>195</v>
      </c>
      <c r="R31" s="22">
        <v>5</v>
      </c>
      <c r="T31" t="s">
        <v>156</v>
      </c>
      <c r="U31">
        <v>11</v>
      </c>
      <c r="V31" t="s">
        <v>184</v>
      </c>
      <c r="X31" s="2" t="s">
        <v>194</v>
      </c>
      <c r="Y31" s="22">
        <v>6</v>
      </c>
    </row>
    <row r="32" spans="2:79" x14ac:dyDescent="0.25">
      <c r="H32">
        <v>4</v>
      </c>
      <c r="I32" t="s">
        <v>151</v>
      </c>
      <c r="K32" s="2" t="s">
        <v>196</v>
      </c>
      <c r="L32" s="22">
        <v>2</v>
      </c>
      <c r="N32">
        <v>4</v>
      </c>
      <c r="O32" t="s">
        <v>156</v>
      </c>
      <c r="Q32" s="2" t="s">
        <v>157</v>
      </c>
      <c r="R32" s="22">
        <v>1</v>
      </c>
      <c r="T32" t="s">
        <v>197</v>
      </c>
      <c r="U32">
        <v>9</v>
      </c>
      <c r="V32" t="s">
        <v>184</v>
      </c>
      <c r="X32" s="2" t="s">
        <v>195</v>
      </c>
      <c r="Y32" s="22">
        <v>5</v>
      </c>
    </row>
    <row r="33" spans="8:25" x14ac:dyDescent="0.25">
      <c r="H33">
        <v>3</v>
      </c>
      <c r="I33" t="s">
        <v>156</v>
      </c>
      <c r="K33" s="2" t="s">
        <v>83</v>
      </c>
      <c r="L33" s="22"/>
      <c r="N33">
        <v>3</v>
      </c>
      <c r="O33" t="s">
        <v>197</v>
      </c>
      <c r="Q33" s="2" t="s">
        <v>194</v>
      </c>
      <c r="R33" s="22">
        <v>1</v>
      </c>
      <c r="T33" s="12" t="s">
        <v>194</v>
      </c>
      <c r="U33" s="12">
        <v>5</v>
      </c>
      <c r="V33" s="12" t="s">
        <v>184</v>
      </c>
      <c r="X33" s="2" t="s">
        <v>196</v>
      </c>
      <c r="Y33" s="22">
        <v>2</v>
      </c>
    </row>
    <row r="34" spans="8:25" x14ac:dyDescent="0.25">
      <c r="H34">
        <v>2</v>
      </c>
      <c r="I34" t="s">
        <v>194</v>
      </c>
      <c r="K34" s="2" t="s">
        <v>30</v>
      </c>
      <c r="L34" s="22">
        <v>40</v>
      </c>
      <c r="N34">
        <v>2</v>
      </c>
      <c r="O34" t="s">
        <v>195</v>
      </c>
      <c r="Q34" s="2" t="s">
        <v>83</v>
      </c>
      <c r="R34" s="22"/>
      <c r="T34" s="13" t="s">
        <v>151</v>
      </c>
      <c r="U34" s="13">
        <v>5</v>
      </c>
      <c r="V34" s="13" t="s">
        <v>185</v>
      </c>
      <c r="X34" s="2" t="s">
        <v>157</v>
      </c>
      <c r="Y34" s="22">
        <v>1</v>
      </c>
    </row>
    <row r="35" spans="8:25" x14ac:dyDescent="0.25">
      <c r="H35">
        <v>1</v>
      </c>
      <c r="I35" t="s">
        <v>197</v>
      </c>
      <c r="N35">
        <v>1</v>
      </c>
      <c r="O35" t="s">
        <v>151</v>
      </c>
      <c r="Q35" s="2" t="s">
        <v>30</v>
      </c>
      <c r="R35" s="22">
        <v>40</v>
      </c>
      <c r="T35" s="12" t="s">
        <v>195</v>
      </c>
      <c r="U35" s="12">
        <v>5</v>
      </c>
      <c r="V35" s="12" t="s">
        <v>185</v>
      </c>
      <c r="X35" s="2" t="s">
        <v>83</v>
      </c>
      <c r="Y35" s="22"/>
    </row>
    <row r="36" spans="8:25" x14ac:dyDescent="0.25">
      <c r="H36">
        <v>4</v>
      </c>
      <c r="I36" t="s">
        <v>197</v>
      </c>
      <c r="N36">
        <v>4</v>
      </c>
      <c r="O36" t="s">
        <v>197</v>
      </c>
      <c r="T36" t="s">
        <v>196</v>
      </c>
      <c r="U36">
        <v>2</v>
      </c>
      <c r="V36" t="s">
        <v>184</v>
      </c>
      <c r="X36" s="2" t="s">
        <v>30</v>
      </c>
      <c r="Y36" s="22">
        <v>80</v>
      </c>
    </row>
    <row r="37" spans="8:25" x14ac:dyDescent="0.25">
      <c r="H37">
        <v>3</v>
      </c>
      <c r="I37" t="s">
        <v>156</v>
      </c>
      <c r="N37">
        <v>3</v>
      </c>
      <c r="O37" t="s">
        <v>156</v>
      </c>
      <c r="T37" s="13" t="s">
        <v>157</v>
      </c>
      <c r="U37" s="13">
        <v>1</v>
      </c>
      <c r="V37" s="13" t="s">
        <v>185</v>
      </c>
    </row>
    <row r="38" spans="8:25" x14ac:dyDescent="0.25">
      <c r="H38">
        <v>2</v>
      </c>
      <c r="I38" t="s">
        <v>151</v>
      </c>
      <c r="N38">
        <v>2</v>
      </c>
      <c r="O38" t="s">
        <v>151</v>
      </c>
      <c r="T38" s="20" t="s">
        <v>194</v>
      </c>
      <c r="U38" s="12">
        <v>1</v>
      </c>
      <c r="V38" s="12" t="s">
        <v>185</v>
      </c>
    </row>
    <row r="39" spans="8:25" x14ac:dyDescent="0.25">
      <c r="H39">
        <v>1</v>
      </c>
      <c r="I39" t="s">
        <v>194</v>
      </c>
      <c r="N39">
        <v>1</v>
      </c>
      <c r="O39" t="s">
        <v>194</v>
      </c>
      <c r="T39" s="15"/>
    </row>
    <row r="40" spans="8:25" x14ac:dyDescent="0.25">
      <c r="H40">
        <v>4</v>
      </c>
      <c r="I40" t="s">
        <v>197</v>
      </c>
      <c r="N40">
        <v>4</v>
      </c>
      <c r="O40" t="s">
        <v>197</v>
      </c>
      <c r="T40" s="15"/>
    </row>
    <row r="41" spans="8:25" x14ac:dyDescent="0.25">
      <c r="H41">
        <v>3</v>
      </c>
      <c r="I41" t="s">
        <v>151</v>
      </c>
      <c r="N41">
        <v>3</v>
      </c>
      <c r="O41" t="s">
        <v>156</v>
      </c>
      <c r="T41" s="15"/>
    </row>
    <row r="42" spans="8:25" x14ac:dyDescent="0.25">
      <c r="H42">
        <v>2</v>
      </c>
      <c r="I42" t="s">
        <v>156</v>
      </c>
      <c r="N42">
        <v>2</v>
      </c>
      <c r="O42" t="s">
        <v>195</v>
      </c>
      <c r="T42" s="15"/>
    </row>
    <row r="43" spans="8:25" x14ac:dyDescent="0.25">
      <c r="H43">
        <v>1</v>
      </c>
      <c r="I43" t="s">
        <v>194</v>
      </c>
      <c r="N43">
        <v>1</v>
      </c>
      <c r="O43" t="s">
        <v>157</v>
      </c>
    </row>
    <row r="50" spans="20:20" x14ac:dyDescent="0.25">
      <c r="T50" s="14"/>
    </row>
    <row r="51" spans="20:20" x14ac:dyDescent="0.25">
      <c r="T51" s="14"/>
    </row>
  </sheetData>
  <autoFilter ref="T27:V56" xr:uid="{ECBB0E72-491A-4808-A57D-3D7A9394C08C}">
    <sortState xmlns:xlrd2="http://schemas.microsoft.com/office/spreadsheetml/2017/richdata2" ref="T28:V56">
      <sortCondition descending="1" ref="U27:U56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L7"/>
  <sheetViews>
    <sheetView workbookViewId="0">
      <selection activeCell="D15" sqref="D15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6" width="11.42578125" customWidth="1"/>
    <col min="7" max="7" width="11.85546875" bestFit="1" customWidth="1"/>
    <col min="9" max="9" width="16.7109375" bestFit="1" customWidth="1"/>
    <col min="10" max="10" width="15.42578125" bestFit="1" customWidth="1"/>
  </cols>
  <sheetData>
    <row r="2" spans="2:12" x14ac:dyDescent="0.25">
      <c r="B2" t="s">
        <v>58</v>
      </c>
      <c r="C2" t="s">
        <v>96</v>
      </c>
      <c r="D2" t="s">
        <v>97</v>
      </c>
      <c r="E2" t="s">
        <v>199</v>
      </c>
      <c r="F2" t="s">
        <v>200</v>
      </c>
      <c r="G2" t="s">
        <v>50</v>
      </c>
      <c r="H2" t="s">
        <v>51</v>
      </c>
      <c r="I2" t="s">
        <v>170</v>
      </c>
      <c r="J2" t="s">
        <v>98</v>
      </c>
      <c r="K2" t="s">
        <v>99</v>
      </c>
      <c r="L2" t="s">
        <v>48</v>
      </c>
    </row>
    <row r="3" spans="2:12" x14ac:dyDescent="0.25">
      <c r="B3" s="21" t="s">
        <v>202</v>
      </c>
      <c r="C3" s="21"/>
      <c r="D3" s="23"/>
      <c r="E3" s="23"/>
      <c r="F3" s="23"/>
      <c r="G3" s="21"/>
      <c r="H3" s="21"/>
      <c r="I3" s="21"/>
      <c r="J3" s="21"/>
      <c r="K3" s="21"/>
      <c r="L3" s="2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</v>
      </c>
    </row>
    <row r="4" spans="2:12" x14ac:dyDescent="0.25">
      <c r="B4" s="21" t="s">
        <v>203</v>
      </c>
      <c r="C4" s="21"/>
      <c r="D4" s="23"/>
      <c r="E4" s="23"/>
      <c r="F4" s="23"/>
      <c r="G4" s="21"/>
      <c r="H4" s="21"/>
      <c r="I4" s="21"/>
      <c r="J4" s="21"/>
      <c r="K4" s="21"/>
      <c r="L4" s="2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</v>
      </c>
    </row>
    <row r="5" spans="2:12" x14ac:dyDescent="0.25">
      <c r="B5" s="21" t="s">
        <v>204</v>
      </c>
      <c r="C5" s="21"/>
      <c r="D5" s="23"/>
      <c r="E5" s="23"/>
      <c r="F5" s="23"/>
      <c r="G5" s="21"/>
      <c r="H5" s="21"/>
      <c r="I5" s="21"/>
      <c r="J5" s="21"/>
      <c r="K5" s="21"/>
      <c r="L5" s="2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</v>
      </c>
    </row>
    <row r="6" spans="2:12" x14ac:dyDescent="0.25">
      <c r="B6" s="21" t="s">
        <v>205</v>
      </c>
      <c r="C6" s="21"/>
      <c r="D6" s="23"/>
      <c r="E6" s="23"/>
      <c r="F6" s="23"/>
      <c r="G6" s="21"/>
      <c r="H6" s="21"/>
      <c r="I6" s="21"/>
      <c r="J6" s="21"/>
      <c r="K6" s="21"/>
      <c r="L6" s="2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</v>
      </c>
    </row>
    <row r="7" spans="2:12" x14ac:dyDescent="0.25">
      <c r="B7" s="21" t="s">
        <v>206</v>
      </c>
      <c r="C7" s="21"/>
      <c r="D7" s="23"/>
      <c r="E7" s="23"/>
      <c r="F7" s="23"/>
      <c r="G7" s="21"/>
      <c r="H7" s="21"/>
      <c r="I7" s="21"/>
      <c r="J7" s="21"/>
      <c r="K7" s="21"/>
      <c r="L7" s="2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16.85546875" bestFit="1" customWidth="1"/>
    <col min="15" max="15" width="3.5703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22">
        <v>3</v>
      </c>
      <c r="O53" s="22">
        <v>2</v>
      </c>
      <c r="P53" s="22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22">
        <v>7</v>
      </c>
      <c r="O54" s="22">
        <v>4</v>
      </c>
      <c r="P54" s="22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22">
        <v>5</v>
      </c>
      <c r="O55" s="22">
        <v>6</v>
      </c>
      <c r="P55" s="22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22">
        <v>8</v>
      </c>
      <c r="O56" s="22">
        <v>2</v>
      </c>
      <c r="P56" s="22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22">
        <v>7</v>
      </c>
      <c r="O57" s="22">
        <v>3</v>
      </c>
      <c r="P57" s="22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22">
        <v>6</v>
      </c>
      <c r="O58" s="22">
        <v>4</v>
      </c>
      <c r="P58" s="22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22">
        <v>6</v>
      </c>
      <c r="O59" s="22">
        <v>5</v>
      </c>
      <c r="P59" s="22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22">
        <v>42</v>
      </c>
      <c r="O60" s="22">
        <v>26</v>
      </c>
      <c r="P60" s="22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110</v>
      </c>
      <c r="C2" t="s">
        <v>111</v>
      </c>
      <c r="D2" t="s">
        <v>39</v>
      </c>
      <c r="E2" t="s">
        <v>38</v>
      </c>
      <c r="F2" t="s">
        <v>148</v>
      </c>
    </row>
    <row r="3" spans="2:6" x14ac:dyDescent="0.25">
      <c r="B3" t="s">
        <v>118</v>
      </c>
      <c r="C3" t="s">
        <v>114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123</v>
      </c>
      <c r="C4" t="s">
        <v>114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125</v>
      </c>
      <c r="C5" t="s">
        <v>114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120</v>
      </c>
      <c r="C6" t="s">
        <v>114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115</v>
      </c>
      <c r="C7" t="s">
        <v>114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122</v>
      </c>
      <c r="C8" t="s">
        <v>114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135</v>
      </c>
      <c r="C9" t="s">
        <v>114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121</v>
      </c>
      <c r="C10" t="s">
        <v>114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133</v>
      </c>
      <c r="C11" t="s">
        <v>114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117</v>
      </c>
      <c r="C12" t="s">
        <v>114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124</v>
      </c>
      <c r="C13" t="s">
        <v>114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116</v>
      </c>
      <c r="C14" t="s">
        <v>114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131</v>
      </c>
      <c r="C15" t="s">
        <v>114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134</v>
      </c>
      <c r="C16" t="s">
        <v>114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145</v>
      </c>
      <c r="C17" t="s">
        <v>114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119</v>
      </c>
      <c r="C18" t="s">
        <v>114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126</v>
      </c>
      <c r="C19" t="s">
        <v>114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129</v>
      </c>
      <c r="C20" t="s">
        <v>114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127</v>
      </c>
      <c r="C21" t="s">
        <v>114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130</v>
      </c>
      <c r="C22" t="s">
        <v>114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144</v>
      </c>
      <c r="C23" t="s">
        <v>114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132</v>
      </c>
      <c r="C24" t="s">
        <v>114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141</v>
      </c>
      <c r="C25" t="s">
        <v>114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136</v>
      </c>
      <c r="C26" t="s">
        <v>114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139</v>
      </c>
      <c r="C27" t="s">
        <v>114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112</v>
      </c>
      <c r="C28" t="s">
        <v>114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147</v>
      </c>
      <c r="C29" t="s">
        <v>114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128</v>
      </c>
      <c r="C30" t="s">
        <v>114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146</v>
      </c>
      <c r="C31" t="s">
        <v>114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113</v>
      </c>
      <c r="C32" t="s">
        <v>114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137</v>
      </c>
      <c r="C33" t="s">
        <v>114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138</v>
      </c>
      <c r="C34" t="s">
        <v>114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143</v>
      </c>
      <c r="C35" t="s">
        <v>114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109</v>
      </c>
      <c r="C36" t="s">
        <v>114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142</v>
      </c>
      <c r="C37" t="s">
        <v>114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102</v>
      </c>
      <c r="C38" t="s">
        <v>114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105</v>
      </c>
      <c r="C39" t="s">
        <v>114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101</v>
      </c>
      <c r="C40" t="s">
        <v>114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140</v>
      </c>
      <c r="C41" t="s">
        <v>114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107</v>
      </c>
      <c r="C42" t="s">
        <v>114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108</v>
      </c>
      <c r="C43" t="s">
        <v>114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106</v>
      </c>
      <c r="C44" t="s">
        <v>114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104</v>
      </c>
      <c r="C45" t="s">
        <v>114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103</v>
      </c>
      <c r="C46" t="s">
        <v>114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2025-03-21T16:54:21Z</dcterms:modified>
</cp:coreProperties>
</file>