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E43B0B00-5790-4192-BEEA-DE6F1204A767}" xr6:coauthVersionLast="47" xr6:coauthVersionMax="47" xr10:uidLastSave="{00000000-0000-0000-0000-000000000000}"/>
  <bookViews>
    <workbookView xWindow="-120" yWindow="-120" windowWidth="24240" windowHeight="13140" tabRatio="601" activeTab="3" xr2:uid="{F638F9AC-EDFB-4283-9C34-CE5D256891CD}"/>
  </bookViews>
  <sheets>
    <sheet name="dataNBA23" sheetId="1" r:id="rId1"/>
    <sheet name="Consolidate" sheetId="3" r:id="rId2"/>
    <sheet name="Under" sheetId="2" r:id="rId3"/>
    <sheet name="Selections" sheetId="6" r:id="rId4"/>
    <sheet name="ML Accuracy" sheetId="7" r:id="rId5"/>
  </sheets>
  <calcPr calcId="191029"/>
  <pivotCaches>
    <pivotCache cacheId="192" r:id="rId6"/>
    <pivotCache cacheId="198" r:id="rId7"/>
    <pivotCache cacheId="203" r:id="rId8"/>
    <pivotCache cacheId="208" r:id="rId9"/>
    <pivotCache cacheId="212" r:id="rId10"/>
    <pivotCache cacheId="217" r:id="rId11"/>
    <pivotCache cacheId="22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4" i="1" l="1"/>
  <c r="I7" i="6"/>
  <c r="I10" i="6"/>
  <c r="I8" i="6"/>
  <c r="I5" i="6"/>
  <c r="I6" i="6"/>
  <c r="I3" i="6"/>
  <c r="I4" i="6"/>
  <c r="I9" i="6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S9" i="1"/>
  <c r="BA9" i="1"/>
  <c r="BB9" i="1" s="1"/>
  <c r="BJ9" i="1"/>
  <c r="AS10" i="1"/>
  <c r="BA10" i="1"/>
  <c r="BB10" i="1" s="1"/>
  <c r="BJ10" i="1"/>
  <c r="AM9" i="1"/>
  <c r="AO9" i="1" s="1"/>
  <c r="AN9" i="1"/>
  <c r="AM10" i="1"/>
  <c r="AO10" i="1" s="1"/>
  <c r="AN10" i="1"/>
  <c r="AG24" i="1"/>
  <c r="AG21" i="1"/>
  <c r="AF21" i="1"/>
  <c r="AG18" i="1"/>
  <c r="AF18" i="1"/>
  <c r="AS8" i="1"/>
  <c r="BA8" i="1"/>
  <c r="BB8" i="1" s="1"/>
  <c r="BJ8" i="1"/>
  <c r="AM8" i="1"/>
  <c r="AU8" i="1" s="1"/>
  <c r="AN8" i="1"/>
  <c r="AG15" i="1"/>
  <c r="AF15" i="1"/>
  <c r="AN4" i="1"/>
  <c r="AN5" i="1"/>
  <c r="AN6" i="1"/>
  <c r="AN7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S7" i="1"/>
  <c r="AM7" i="1"/>
  <c r="AS3" i="1"/>
  <c r="AS4" i="1"/>
  <c r="AS5" i="1"/>
  <c r="AS6" i="1"/>
  <c r="AG3" i="1"/>
  <c r="AF3" i="1"/>
  <c r="AT10" i="1" l="1"/>
  <c r="AV10" i="1" s="1"/>
  <c r="AX10" i="1" s="1"/>
  <c r="AY10" i="1" s="1"/>
  <c r="AU10" i="1"/>
  <c r="AH21" i="1"/>
  <c r="AP9" i="1" s="1"/>
  <c r="AH24" i="1"/>
  <c r="AP10" i="1" s="1"/>
  <c r="AT9" i="1"/>
  <c r="AV9" i="1" s="1"/>
  <c r="AX9" i="1" s="1"/>
  <c r="AY9" i="1" s="1"/>
  <c r="AU9" i="1"/>
  <c r="BL9" i="1" s="1"/>
  <c r="AH18" i="1"/>
  <c r="AP8" i="1" s="1"/>
  <c r="AO8" i="1"/>
  <c r="AT8" i="1" s="1"/>
  <c r="AV8" i="1" s="1"/>
  <c r="AX8" i="1" s="1"/>
  <c r="AZ8" i="1" s="1"/>
  <c r="BL8" i="1"/>
  <c r="AH15" i="1"/>
  <c r="AP7" i="1" s="1"/>
  <c r="AU7" i="1"/>
  <c r="AH12" i="1"/>
  <c r="AP6" i="1" s="1"/>
  <c r="AH6" i="1"/>
  <c r="AP4" i="1" s="1"/>
  <c r="AH9" i="1"/>
  <c r="AP5" i="1" s="1"/>
  <c r="AO7" i="1"/>
  <c r="AH3" i="1"/>
  <c r="AP3" i="1" s="1"/>
  <c r="BD10" i="1" l="1"/>
  <c r="BE10" i="1" s="1"/>
  <c r="BF10" i="1" s="1"/>
  <c r="AZ10" i="1"/>
  <c r="BK10" i="1" s="1"/>
  <c r="BL10" i="1"/>
  <c r="AZ9" i="1"/>
  <c r="BK9" i="1" s="1"/>
  <c r="BD9" i="1"/>
  <c r="BE9" i="1" s="1"/>
  <c r="BF9" i="1" s="1"/>
  <c r="BD8" i="1"/>
  <c r="BK8" i="1"/>
  <c r="BC8" i="1"/>
  <c r="AY8" i="1"/>
  <c r="AT7" i="1"/>
  <c r="BD7" i="1" s="1"/>
  <c r="BL7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C10" i="1" l="1"/>
  <c r="BC9" i="1"/>
  <c r="BE8" i="1"/>
  <c r="BF8" i="1" s="1"/>
  <c r="AV7" i="1"/>
  <c r="AX7" i="1" s="1"/>
  <c r="AZ7" i="1" s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AT5" i="1"/>
  <c r="AT3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<sst xmlns="http://schemas.openxmlformats.org/spreadsheetml/2006/main" count="1181" uniqueCount="182">
  <si>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</si>
  <si>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</si>
  <si>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</si>
  <si>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</si>
  <si>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</si>
  <si>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</si>
  <si>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</si>
  <si>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</si>
  <si>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</si>
  <si>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</si>
  <si>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</si>
  <si>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</si>
  <si>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</si>
  <si>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</si>
  <si>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</si>
  <si>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</si>
  <si>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</si>
  <si>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</si>
  <si>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</si>
  <si>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</si>
  <si>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</si>
  <si>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</si>
  <si>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</si>
  <si>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</si>
  <si>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</si>
  <si>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</si>
  <si>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</si>
  <si>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</si>
  <si>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</si>
  <si>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</si>
  <si>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</si>
  <si>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</si>
  <si>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</si>
  <si>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</si>
  <si>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</si>
  <si>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</si>
  <si>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</si>
  <si>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</si>
  <si>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</si>
  <si>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</si>
  <si>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</si>
  <si>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</si>
  <si>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</si>
  <si>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</si>
  <si>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</si>
  <si>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</si>
  <si>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</si>
  <si>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</si>
  <si>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</si>
  <si>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</si>
  <si>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</si>
  <si>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</si>
  <si>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</si>
  <si>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</si>
  <si>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</si>
  <si>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</si>
  <si>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</si>
  <si>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</si>
  <si>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</si>
  <si>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</si>
  <si>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</si>
  <si>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</si>
  <si>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</si>
  <si>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</si>
  <si>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</si>
  <si>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</si>
  <si>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</si>
  <si>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</si>
  <si>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</si>
  <si>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</si>
  <si>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</si>
  <si>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</si>
  <si>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</si>
  <si>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</si>
  <si>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</si>
  <si>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</si>
  <si>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</si>
  <si>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</si>
  <si>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</si>
  <si>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</si>
  <si>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</si>
  <si>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</si>
  <si>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</si>
  <si>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</si>
  <si>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</si>
  <si>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</si>
  <si>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</si>
  <si>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</si>
  <si>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</si>
  <si>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</si>
  <si>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</si>
  <si>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</si>
  <si>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</si>
  <si>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</si>
  <si>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</si>
  <si>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</si>
  <si>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(Multiple Items)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</si>
  <si>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</si>
  <si>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</si>
  <si>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</si>
  <si>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</si>
  <si>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</si>
  <si>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</si>
  <si>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</si>
  <si>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</si>
  <si>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</si>
  <si>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</si>
  <si>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</si>
  <si>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</si>
  <si>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</si>
  <si>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</si>
  <si>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</si>
  <si>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</si>
  <si>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</si>
  <si>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</si>
  <si>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</si>
  <si>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</si>
  <si>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CHO</t>
  </si>
  <si>
    <t>MIA</t>
  </si>
  <si>
    <t>TOR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</si>
  <si>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</si>
  <si>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</si>
  <si>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</si>
  <si>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</si>
  <si>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</si>
  <si>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</si>
  <si>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</si>
  <si>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</si>
  <si>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</si>
  <si>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</si>
  <si>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</si>
  <si>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</si>
  <si>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</si>
  <si>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</si>
  <si>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</si>
  <si>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</si>
  <si>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</si>
  <si>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</si>
  <si>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</si>
  <si>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</si>
  <si>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</si>
  <si>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</si>
  <si>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</si>
  <si>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</si>
  <si>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</si>
  <si>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</si>
  <si>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</si>
  <si>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</si>
  <si>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</si>
  <si>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</si>
  <si>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</si>
  <si>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</si>
  <si>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</si>
  <si>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</si>
  <si>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BRK@CHO@2025_03_08</t>
  </si>
  <si>
    <t>CHI@MIA@2025_03_08</t>
  </si>
  <si>
    <t>DET@GSW@2025_03_08</t>
  </si>
  <si>
    <t>IND@ATL@2025_03_08</t>
  </si>
  <si>
    <t>LAL@BOS@2025_03_08</t>
  </si>
  <si>
    <t>NOP@HOU@2025_03_08</t>
  </si>
  <si>
    <t>ORL@MIL@2025_03_08</t>
  </si>
  <si>
    <t>WAS@TOR@2025_03_08</t>
  </si>
  <si>
    <t>MIL</t>
  </si>
  <si>
    <t>HOU</t>
  </si>
  <si>
    <t>GSW</t>
  </si>
  <si>
    <t>ATL</t>
  </si>
  <si>
    <t>BOS</t>
  </si>
  <si>
    <t>DET</t>
  </si>
  <si>
    <t>IND</t>
  </si>
  <si>
    <t>LAL</t>
  </si>
  <si>
    <t>BRK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</si>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</sst>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4421293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.18181818181818182" maxValue="1"/>
    </cacheField>
    <cacheField name="ML%" numFmtId="9">
      <sharedItems containsSemiMixedTypes="0" containsString="0" containsNumber="1" minValue="0.58206256041672189" maxValue="0.89597463422908374"/>
    </cacheField>
    <cacheField name="MLDiff%" numFmtId="9">
      <sharedItems containsSemiMixedTypes="0" containsString="0" containsNumber="1" minValue="1.4503887849965924E-3" maxValue="0.89597463422908374"/>
    </cacheField>
    <cacheField name="Consistent" numFmtId="0">
      <sharedItems containsSemiMixedTypes="0" containsString="0" containsNumber="1" containsInteger="1" minValue="6" maxValue="11"/>
    </cacheField>
    <cacheField name="No" numFmtId="0">
      <sharedItems containsSemiMixedTypes="0" containsString="0" containsNumber="1" containsInteger="1" minValue="0" maxValue="5"/>
    </cacheField>
    <cacheField name="Consistency" numFmtId="9">
      <sharedItems containsSemiMixedTypes="0" containsString="0" containsNumber="1" minValue="0.54545454545454541" maxValue="1"/>
    </cacheField>
    <cacheField name="Factor" numFmtId="9">
      <sharedItems containsSemiMixedTypes="0" containsString="0" containsNumber="1" minValue="0.44538175842837924" maxValue="0.96532487807636125"/>
    </cacheField>
    <cacheField name="Winner" numFmtId="0">
      <sharedItems containsBlank="1" count="32">
        <s v="BRK"/>
        <s v="MIA"/>
        <s v="GSW"/>
        <s v="ATL"/>
        <s v="BOS"/>
        <s v="HOU"/>
        <s v="MIL"/>
        <s v="TOR"/>
        <s v="IND"/>
        <s v="CHO"/>
        <s v="LAL"/>
        <m u="1"/>
        <s v="CLE" u="1"/>
        <s v="MEM" u="1"/>
        <s v="MIN" u="1"/>
        <s v="LAC" u="1"/>
        <s v="DEN" u="1"/>
        <s v="OKC" u="1"/>
        <s v="SAC" u="1"/>
        <s v="NOP" u="1"/>
        <s v="ORL" u="1"/>
        <s v="CHI" u="1"/>
        <s v="DET" u="1"/>
        <s v="POR" u="1"/>
        <s v="WAS" u="1"/>
        <s v="UTA" u="1"/>
        <s v="SAS" u="1"/>
        <s v="NYK" u="1"/>
        <s v="PHO" u="1"/>
        <s v="PHI" u="1"/>
        <s v="DAL" u="1"/>
        <s v="Winner" u="1"/>
      </sharedItems>
    </cacheField>
    <cacheField name="ScoreDiff" numFmtId="1">
      <sharedItems containsSemiMixedTypes="0" containsString="0" containsNumber="1" minValue="1.7815270337135169" maxValue="21.237147317679948"/>
    </cacheField>
    <cacheField name="Handicap" numFmtId="0">
      <sharedItems containsSemiMixedTypes="0" containsString="0" containsNumber="1" minValue="-8" maxValue="7.5"/>
    </cacheField>
    <cacheField name="Avd" numFmtId="1">
      <sharedItems containsSemiMixedTypes="0" containsString="0" containsNumber="1" minValue="-5.693576113635789" maxValue="17.237147317679948"/>
    </cacheField>
    <cacheField name="AdvAbs" numFmtId="1">
      <sharedItems containsSemiMixedTypes="0" containsString="0" containsNumber="1" minValue="0.29862921802249076" maxValue="17.237147317679948"/>
    </cacheField>
    <cacheField name="SpreadWinner" numFmtId="0">
      <sharedItems containsBlank="1" count="32">
        <s v="CHO"/>
        <s v="MIA"/>
        <s v="GSW"/>
        <s v="ATL"/>
        <s v="BOS"/>
        <s v="HOU"/>
        <s v="MIL"/>
        <s v="TOR"/>
        <s v="BRK"/>
        <s v="DET"/>
        <s v="IND"/>
        <s v="LAL"/>
        <m u="1"/>
        <s v="CLE" u="1"/>
        <s v="MEM" u="1"/>
        <s v="DAL" u="1"/>
        <s v="MIN" u="1"/>
        <s v="LAC" u="1"/>
        <s v="NYK" u="1"/>
        <s v="DEN" u="1"/>
        <s v="OKC" u="1"/>
        <s v="SAC" u="1"/>
        <s v="UTA" u="1"/>
        <s v="NOP" u="1"/>
        <s v="ORL" u="1"/>
        <s v="CHI" u="1"/>
        <s v="POR" u="1"/>
        <s v="WAS" u="1"/>
        <s v="SAS" u="1"/>
        <s v="PHO" u="1"/>
        <s v="PHI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3833623868496951"/>
    </cacheField>
    <cacheField name="Consitent" numFmtId="0">
      <sharedItems/>
    </cacheField>
    <cacheField name="Final%" numFmtId="9">
      <sharedItems containsSemiMixedTypes="0" containsString="0" containsNumber="1" minValue="0.47269087921418962" maxValue="0.95183055838066544"/>
    </cacheField>
    <cacheField name="Ranking" numFmtId="0">
      <sharedItems containsSemiMixedTypes="0" containsString="0" containsNumber="1" minValue="-284.0340321706891" maxValue="1645.8822843668233"/>
    </cacheField>
    <cacheField name="AbsRanking" numFmtId="0">
      <sharedItems containsSemiMixedTypes="0" containsString="0" containsNumber="1" minValue="8.9601886347343509" maxValue="1645.8822843668233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5694448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55">
        <s v="BRK@CHO@2025_03_08"/>
        <s v="CHI@MIA@2025_03_08"/>
        <s v="DET@GSW@2025_03_08"/>
        <s v="IND@ATL@2025_03_08"/>
        <s v="LAL@BOS@2025_03_08"/>
        <s v="NOP@HOU@2025_03_08"/>
        <s v="ORL@MIL@2025_03_08"/>
        <s v="WAS@TOR@2025_03_08"/>
        <m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367434179622905" maxValue="0.9934994983275889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3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638888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155">
        <s v="BRK@CHO@2025_03_08"/>
        <s v="CHI@MIA@2025_03_08"/>
        <s v="DET@GSW@2025_03_08"/>
        <s v="IND@ATL@2025_03_08"/>
        <s v="LAL@BOS@2025_03_08"/>
        <s v="NOP@HOU@2025_03_08"/>
        <s v="ORL@MIL@2025_03_08"/>
        <s v="WAS@TOR@2025_03_08"/>
        <m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0367434179622905" maxValue="0.9934994983275889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3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7546295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55">
        <s v="BRK@CHO@2025_03_08"/>
        <s v="CHI@MIA@2025_03_08"/>
        <s v="DET@GSW@2025_03_08"/>
        <s v="IND@ATL@2025_03_08"/>
        <s v="LAL@BOS@2025_03_08"/>
        <s v="NOP@HOU@2025_03_08"/>
        <s v="ORL@MIL@2025_03_08"/>
        <s v="WAS@TOR@2025_03_08"/>
        <m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367434179622905" maxValue="0.9934994983275889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3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8240742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8935188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4.466479629627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BRK@CHO@2025_03_08"/>
    <n v="-3"/>
    <n v="-5"/>
    <n v="-8"/>
    <n v="0.36363636363636365"/>
    <n v="0.59653055148256073"/>
    <n v="1.4503887849965924E-3"/>
    <n v="6"/>
    <n v="5"/>
    <n v="0.54545454545454541"/>
    <n v="0.50187382019115656"/>
    <x v="0"/>
    <n v="4.0149905615292525"/>
    <n v="-4.5"/>
    <n v="-0.48500943847074751"/>
    <n v="0.48500943847074751"/>
    <x v="0"/>
    <s v="BRK"/>
    <n v="0.55784630352158204"/>
    <s v="No"/>
    <n v="0.52986006185636936"/>
    <n v="-26.757028827991999"/>
    <n v="26.757028827991999"/>
    <s v="CHO"/>
    <s v="CHO"/>
    <s v="CHO"/>
    <s v="Yes"/>
    <s v="Yes"/>
    <s v="No"/>
  </r>
  <r>
    <x v="0"/>
    <s v="CHI@MIA@2025_03_08"/>
    <n v="7"/>
    <n v="7"/>
    <n v="14"/>
    <n v="0.63636363636363635"/>
    <n v="0.67751986312082146"/>
    <n v="3.5549264605269526E-2"/>
    <n v="7"/>
    <n v="4"/>
    <n v="0.63636363636363635"/>
    <n v="0.65008237861603135"/>
    <x v="1"/>
    <n v="9.1011533006244392"/>
    <n v="-4.5"/>
    <n v="4.6011533006244392"/>
    <n v="4.6011533006244392"/>
    <x v="1"/>
    <s v="MIA"/>
    <n v="0.73267349386752501"/>
    <s v="Yes"/>
    <n v="0.69137793624177823"/>
    <n v="337.88692285050377"/>
    <n v="337.88692285050377"/>
    <s v="MIA"/>
    <s v="MIA"/>
    <s v="MIA"/>
    <s v="Yes"/>
    <s v="Yes"/>
    <s v="Yes"/>
  </r>
  <r>
    <x v="0"/>
    <s v="DET@GSW@2025_03_08"/>
    <n v="7"/>
    <n v="9"/>
    <n v="16"/>
    <n v="0.72727272727272729"/>
    <n v="0.70909172547982346"/>
    <n v="0.15236219801634143"/>
    <n v="8"/>
    <n v="3"/>
    <n v="0.72727272727272729"/>
    <n v="0.72121239334175924"/>
    <x v="2"/>
    <n v="11.539398293468148"/>
    <n v="-6"/>
    <n v="5.5393982934681478"/>
    <n v="5.5393982934681478"/>
    <x v="2"/>
    <s v="GSW"/>
    <n v="0.65793148493018294"/>
    <s v="Yes"/>
    <n v="0.68957193913597115"/>
    <n v="384.73188120553294"/>
    <n v="384.73188120553294"/>
    <s v="DET"/>
    <s v="DET"/>
    <s v="DET"/>
    <s v="Yes"/>
    <s v="No"/>
    <s v="No"/>
  </r>
  <r>
    <x v="0"/>
    <s v="IND@ATL@2025_03_08"/>
    <n v="5"/>
    <n v="3"/>
    <n v="8"/>
    <n v="0.36363636363636365"/>
    <n v="0.60033364805119138"/>
    <n v="1.1281063666649604E-2"/>
    <n v="6"/>
    <n v="5"/>
    <n v="0.54545454545454541"/>
    <n v="0.50314151904736681"/>
    <x v="3"/>
    <n v="4.0251321523789345"/>
    <n v="3"/>
    <n v="7.0251321523789345"/>
    <n v="7.0251321523789345"/>
    <x v="3"/>
    <s v="None"/>
    <n v="0.5"/>
    <s v="No"/>
    <n v="0.50157075952368335"/>
    <n v="352.52066845765961"/>
    <n v="352.52066845765961"/>
    <s v="ATL"/>
    <s v="IND"/>
    <s v="IND"/>
    <s v="No"/>
    <s v="No"/>
    <s v="No"/>
  </r>
  <r>
    <x v="0"/>
    <s v="LAL@BOS@2025_03_08"/>
    <n v="9"/>
    <n v="9"/>
    <n v="18"/>
    <n v="0.81818181818181823"/>
    <n v="0.71333405055564492"/>
    <n v="0.141029994472609"/>
    <n v="9"/>
    <n v="2"/>
    <n v="0.81818181818181823"/>
    <n v="0.78323256230642713"/>
    <x v="4"/>
    <n v="14.098186121515688"/>
    <n v="-7.5"/>
    <n v="6.5981861215156883"/>
    <n v="6.5981861215156883"/>
    <x v="4"/>
    <s v="BOS"/>
    <n v="0.74016896050882797"/>
    <s v="Yes"/>
    <n v="0.76170076140762755"/>
    <n v="504.72174478816027"/>
    <n v="504.72174478816027"/>
    <s v="LAL"/>
    <s v="LAL"/>
    <s v="LAL"/>
    <s v="Yes"/>
    <s v="No"/>
    <s v="No"/>
  </r>
  <r>
    <x v="0"/>
    <s v="NOP@HOU@2025_03_08"/>
    <n v="5"/>
    <n v="11"/>
    <n v="16"/>
    <n v="0.72727272727272729"/>
    <n v="0.76879037894318358"/>
    <n v="0.10550320169476723"/>
    <n v="8"/>
    <n v="3"/>
    <n v="0.72727272727272729"/>
    <n v="0.74111194449621276"/>
    <x v="5"/>
    <n v="11.857791111939404"/>
    <n v="-8"/>
    <n v="3.8577911119394042"/>
    <n v="3.8577911119394042"/>
    <x v="5"/>
    <s v="HOU"/>
    <n v="0.81840578124437047"/>
    <s v="Yes"/>
    <n v="0.77975886287029161"/>
    <n v="318.45866344802653"/>
    <n v="318.45866344802653"/>
    <s v="HOU"/>
    <s v="HOU"/>
    <s v="HOU"/>
    <s v="Yes"/>
    <s v="Yes"/>
    <s v="Yes"/>
  </r>
  <r>
    <x v="0"/>
    <s v="ORL@MIL@2025_03_08"/>
    <n v="11"/>
    <n v="11"/>
    <n v="22"/>
    <n v="1"/>
    <n v="0.70161014155419754"/>
    <n v="0.70161014155419754"/>
    <n v="11"/>
    <n v="0"/>
    <n v="1"/>
    <n v="0.90053671385139911"/>
    <x v="6"/>
    <n v="19.811807704730782"/>
    <n v="-4"/>
    <n v="15.811807704730782"/>
    <n v="15.811807704730782"/>
    <x v="6"/>
    <s v="MIL"/>
    <n v="0.73517515665403399"/>
    <s v="Yes"/>
    <n v="0.8178559352527166"/>
    <n v="1297.6153322923526"/>
    <n v="1297.6153322923526"/>
    <s v="MIL"/>
    <s v="MIL"/>
    <s v="MIL"/>
    <s v="Yes"/>
    <s v="Yes"/>
    <s v="Yes"/>
  </r>
  <r>
    <x v="0"/>
    <s v="WAS@TOR@2025_03_08"/>
    <n v="7"/>
    <n v="11"/>
    <n v="18"/>
    <n v="0.81818181818181812"/>
    <n v="0.70262450190057213"/>
    <n v="6.3476103019327823E-2"/>
    <n v="9"/>
    <n v="2"/>
    <n v="0.81818181818181823"/>
    <n v="0.7796627127547362"/>
    <x v="7"/>
    <n v="14.033928829585252"/>
    <n v="-3.5"/>
    <n v="10.533928829585252"/>
    <n v="10.533928829585252"/>
    <x v="7"/>
    <s v="TOR"/>
    <n v="0.75181741200845997"/>
    <s v="Yes"/>
    <n v="0.76574006238159809"/>
    <n v="807.22771907325216"/>
    <n v="807.22771907325216"/>
    <s v="TOR"/>
    <s v="TOR"/>
    <s v="TOR"/>
    <s v="Yes"/>
    <s v="Yes"/>
    <s v="Yes"/>
  </r>
  <r>
    <x v="1"/>
    <s v="BRK@CHO@2025_03_08"/>
    <n v="-11"/>
    <n v="-11"/>
    <n v="-22"/>
    <n v="1"/>
    <n v="0.6963978510233787"/>
    <n v="0.6963978510233787"/>
    <n v="11"/>
    <n v="0"/>
    <n v="1"/>
    <n v="0.89879928367445949"/>
    <x v="0"/>
    <n v="19.773584240838108"/>
    <n v="-4.5"/>
    <n v="15.273584240838108"/>
    <n v="15.273584240838108"/>
    <x v="8"/>
    <s v="BRK"/>
    <n v="0.72568283087254404"/>
    <s v="Yes"/>
    <n v="0.81224105727350171"/>
    <n v="1245.142713209817"/>
    <n v="1245.142713209817"/>
    <s v="CHO"/>
    <s v="CHO"/>
    <s v="CHO"/>
    <s v="Yes"/>
    <s v="No"/>
    <s v="No"/>
  </r>
  <r>
    <x v="1"/>
    <s v="CHI@MIA@2025_03_08"/>
    <n v="11"/>
    <n v="11"/>
    <n v="22"/>
    <n v="1"/>
    <n v="0.74057345269932062"/>
    <n v="0.74057345269932062"/>
    <n v="11"/>
    <n v="0"/>
    <n v="1"/>
    <n v="0.91352448423310684"/>
    <x v="1"/>
    <n v="20.09753865312835"/>
    <n v="-4.5"/>
    <n v="15.59753865312835"/>
    <n v="15.59753865312835"/>
    <x v="1"/>
    <s v="MIA"/>
    <n v="0.75145267146702199"/>
    <s v="Yes"/>
    <n v="0.83248857785006436"/>
    <n v="1303.225291988208"/>
    <n v="1303.225291988208"/>
    <s v="MIA"/>
    <s v="MIA"/>
    <s v="MIA"/>
    <s v="Yes"/>
    <s v="Yes"/>
    <s v="Yes"/>
  </r>
  <r>
    <x v="1"/>
    <s v="DET@GSW@2025_03_08"/>
    <n v="5"/>
    <n v="5"/>
    <n v="10"/>
    <n v="0.45454545454545453"/>
    <n v="0.61950214368416223"/>
    <n v="3.2750768771602989E-2"/>
    <n v="7"/>
    <n v="4"/>
    <n v="0.63636363636363635"/>
    <n v="0.57013707819775095"/>
    <x v="2"/>
    <n v="5.7013707819775092"/>
    <n v="-6"/>
    <n v="-0.29862921802249076"/>
    <n v="0.29862921802249076"/>
    <x v="9"/>
    <s v="GSW"/>
    <n v="0.66728979391606957"/>
    <s v="No"/>
    <n v="0.6187134360569102"/>
    <n v="-8.9601886347343509"/>
    <n v="8.9601886347343509"/>
    <s v="DET"/>
    <s v="DET"/>
    <s v="DET"/>
    <s v="Yes"/>
    <s v="Yes"/>
    <s v="No"/>
  </r>
  <r>
    <x v="1"/>
    <s v="IND@ATL@2025_03_08"/>
    <n v="-5"/>
    <n v="-7"/>
    <n v="-12"/>
    <n v="0.54545454545454541"/>
    <n v="0.66947208958488824"/>
    <n v="0.10643147288105803"/>
    <n v="6"/>
    <n v="5"/>
    <n v="0.54545454545454541"/>
    <n v="0.58679372683132636"/>
    <x v="8"/>
    <n v="7.0415247219759163"/>
    <n v="-3"/>
    <n v="4.0415247219759163"/>
    <n v="4.0415247219759163"/>
    <x v="10"/>
    <s v="None"/>
    <n v="0.5"/>
    <s v="No"/>
    <n v="0.54339686341566318"/>
    <n v="222.24863425150048"/>
    <n v="222.24863425150048"/>
    <s v="ATL"/>
    <s v="IND"/>
    <s v="IND"/>
    <s v="No"/>
    <s v="No"/>
    <s v="No"/>
  </r>
  <r>
    <x v="1"/>
    <s v="LAL@BOS@2025_03_08"/>
    <n v="7"/>
    <n v="7"/>
    <n v="14"/>
    <n v="0.63636363636363635"/>
    <n v="0.65424362221563115"/>
    <n v="0.10132417966618312"/>
    <n v="7"/>
    <n v="4"/>
    <n v="0.63636363636363635"/>
    <n v="0.64232363164763451"/>
    <x v="4"/>
    <n v="8.9925308430668824"/>
    <n v="-7.5"/>
    <n v="1.4925308430668824"/>
    <n v="1.4925308430668824"/>
    <x v="4"/>
    <s v="BOS"/>
    <n v="0.60228996776151456"/>
    <s v="Yes"/>
    <n v="0.62230679970457459"/>
    <n v="99.669958708781081"/>
    <n v="99.669958708781081"/>
    <s v="LAL"/>
    <s v="LAL"/>
    <s v="LAL"/>
    <s v="Yes"/>
    <s v="No"/>
    <s v="No"/>
  </r>
  <r>
    <x v="1"/>
    <s v="NOP@HOU@2025_03_08"/>
    <n v="9"/>
    <n v="9"/>
    <n v="18"/>
    <n v="0.81818181818181823"/>
    <n v="0.63681131316715844"/>
    <n v="2.003152517897544E-2"/>
    <n v="9"/>
    <n v="2"/>
    <n v="0.81818181818181823"/>
    <n v="0.7577249831769316"/>
    <x v="5"/>
    <n v="13.639049697184769"/>
    <n v="-8"/>
    <n v="5.6390496971847686"/>
    <n v="5.6390496971847686"/>
    <x v="5"/>
    <s v="HOU"/>
    <n v="0.63185718598174145"/>
    <s v="Yes"/>
    <n v="0.69479108457933658"/>
    <n v="392.15137425023119"/>
    <n v="392.15137425023119"/>
    <s v="HOU"/>
    <s v="HOU"/>
    <s v="HOU"/>
    <s v="Yes"/>
    <s v="Yes"/>
    <s v="Yes"/>
  </r>
  <r>
    <x v="1"/>
    <s v="ORL@MIL@2025_03_08"/>
    <n v="11"/>
    <n v="11"/>
    <n v="22"/>
    <n v="1"/>
    <n v="0.775037040524025"/>
    <n v="0.775037040524025"/>
    <n v="11"/>
    <n v="0"/>
    <n v="1"/>
    <n v="0.9250123468413417"/>
    <x v="6"/>
    <n v="20.350271630509518"/>
    <n v="-4"/>
    <n v="16.350271630509518"/>
    <n v="16.350271630509518"/>
    <x v="6"/>
    <s v="MIL"/>
    <n v="0.8115758349218275"/>
    <s v="Yes"/>
    <n v="0.8682940908815846"/>
    <n v="1424.4246330662506"/>
    <n v="1424.4246330662506"/>
    <s v="MIL"/>
    <s v="MIL"/>
    <s v="MIL"/>
    <s v="Yes"/>
    <s v="Yes"/>
    <s v="Yes"/>
  </r>
  <r>
    <x v="1"/>
    <s v="WAS@TOR@2025_03_08"/>
    <n v="11"/>
    <n v="11"/>
    <n v="22"/>
    <n v="1"/>
    <n v="0.63718218894083267"/>
    <n v="0.63718218894083267"/>
    <n v="11"/>
    <n v="0"/>
    <n v="1"/>
    <n v="0.87906072964694426"/>
    <x v="7"/>
    <n v="19.339336052232774"/>
    <n v="-3.5"/>
    <n v="15.839336052232774"/>
    <n v="15.839336052232774"/>
    <x v="7"/>
    <s v="TOR"/>
    <n v="0.66532919338643204"/>
    <s v="Yes"/>
    <n v="0.77219496151668809"/>
    <n v="1227.1283327781157"/>
    <n v="1227.1283327781157"/>
    <s v="TOR"/>
    <s v="TOR"/>
    <s v="TOR"/>
    <s v="Yes"/>
    <s v="Yes"/>
    <s v="Yes"/>
  </r>
  <r>
    <x v="2"/>
    <s v="BRK@CHO@2025_03_08"/>
    <n v="5"/>
    <n v="-1"/>
    <n v="4"/>
    <n v="0.18181818181818182"/>
    <n v="0.60887254801241053"/>
    <n v="2.1131176281247499E-2"/>
    <n v="6"/>
    <n v="5"/>
    <n v="0.54545454545454541"/>
    <n v="0.44538175842837924"/>
    <x v="9"/>
    <n v="1.7815270337135169"/>
    <n v="4.5"/>
    <n v="6.2815270337135169"/>
    <n v="6.2815270337135169"/>
    <x v="0"/>
    <s v="None"/>
    <n v="0.5"/>
    <s v="No"/>
    <n v="0.47269087921418962"/>
    <n v="314.41275358552969"/>
    <n v="314.41275358552969"/>
    <s v="CHO"/>
    <s v="CHO"/>
    <s v="CHO"/>
    <s v="Yes"/>
    <s v="Yes"/>
    <s v="Yes"/>
  </r>
  <r>
    <x v="2"/>
    <s v="CHI@MIA@2025_03_08"/>
    <n v="9"/>
    <n v="11"/>
    <n v="20"/>
    <n v="0.90909090909090917"/>
    <n v="0.7261481906336934"/>
    <n v="0.1397606810279729"/>
    <n v="10"/>
    <n v="1"/>
    <n v="0.90909090909090906"/>
    <n v="0.84811000293850392"/>
    <x v="1"/>
    <n v="16.96220005877008"/>
    <n v="-4.5"/>
    <n v="12.46220005877008"/>
    <n v="12.46220005877008"/>
    <x v="1"/>
    <s v="MIA"/>
    <n v="0.74204430418121747"/>
    <s v="Yes"/>
    <n v="0.79507715355986064"/>
    <n v="991.9625317708045"/>
    <n v="991.9625317708045"/>
    <s v="MIA"/>
    <s v="MIA"/>
    <s v="MIA"/>
    <s v="Yes"/>
    <s v="Yes"/>
    <s v="Yes"/>
  </r>
  <r>
    <x v="2"/>
    <s v="DET@GSW@2025_03_08"/>
    <n v="5"/>
    <n v="5"/>
    <n v="10"/>
    <n v="0.45454545454545453"/>
    <n v="0.61083255880250587"/>
    <n v="9.799518840554855E-3"/>
    <n v="7"/>
    <n v="4"/>
    <n v="0.63636363636363635"/>
    <n v="0.56724721657053223"/>
    <x v="2"/>
    <n v="5.6724721657053223"/>
    <n v="-6"/>
    <n v="-0.32752783429467769"/>
    <n v="0.32752783429467769"/>
    <x v="9"/>
    <s v="GSW"/>
    <n v="0.62967340756179102"/>
    <s v="No"/>
    <n v="0.59846031206616157"/>
    <n v="-17.63159154362652"/>
    <n v="17.63159154362652"/>
    <s v="DET"/>
    <s v="DET"/>
    <s v="DET"/>
    <s v="Yes"/>
    <s v="Yes"/>
    <s v="No"/>
  </r>
  <r>
    <x v="2"/>
    <s v="IND@ATL@2025_03_08"/>
    <n v="-11"/>
    <n v="-3"/>
    <n v="-14"/>
    <n v="0.63636363636363635"/>
    <n v="0.68869728362507932"/>
    <n v="0.68869728362507932"/>
    <n v="7"/>
    <n v="4"/>
    <n v="0.63636363636363635"/>
    <n v="0.6538081854507839"/>
    <x v="8"/>
    <n v="9.1533145963109739"/>
    <n v="-3"/>
    <n v="6.1533145963109739"/>
    <n v="6.1533145963109739"/>
    <x v="10"/>
    <s v="None"/>
    <n v="0.5"/>
    <s v="No"/>
    <n v="0.57690409272539189"/>
    <n v="366.17953507217464"/>
    <n v="366.17953507217464"/>
    <s v="ATL"/>
    <s v="IND"/>
    <s v="IND"/>
    <s v="No"/>
    <s v="No"/>
    <s v="No"/>
  </r>
  <r>
    <x v="2"/>
    <s v="LAL@BOS@2025_03_08"/>
    <n v="-3"/>
    <n v="-5"/>
    <n v="-8"/>
    <n v="0.36363636363636365"/>
    <n v="0.59634911885107234"/>
    <n v="4.8383208163894409E-2"/>
    <n v="8"/>
    <n v="3"/>
    <n v="0.72727272727272729"/>
    <n v="0.5624194032533878"/>
    <x v="10"/>
    <n v="4.4993552260271024"/>
    <n v="7.5"/>
    <n v="11.999355226027102"/>
    <n v="11.999355226027102"/>
    <x v="11"/>
    <s v="LAL"/>
    <n v="0.62919873158794903"/>
    <s v="Yes"/>
    <n v="0.59580906742066841"/>
    <n v="755.40112387552892"/>
    <n v="755.40112387552892"/>
    <s v="LAL"/>
    <s v="LAL"/>
    <s v="LAL"/>
    <s v="Yes"/>
    <s v="Yes"/>
    <s v="Yes"/>
  </r>
  <r>
    <x v="2"/>
    <s v="NOP@HOU@2025_03_08"/>
    <n v="9"/>
    <n v="7"/>
    <n v="16"/>
    <n v="0.72727272727272729"/>
    <n v="0.70577520982837183"/>
    <n v="0.20379857915303679"/>
    <n v="10"/>
    <n v="1"/>
    <n v="0.90909090909090906"/>
    <n v="0.78071294873066943"/>
    <x v="5"/>
    <n v="12.491407179690711"/>
    <n v="-8"/>
    <n v="4.4914071796907109"/>
    <n v="4.4914071796907109"/>
    <x v="5"/>
    <s v="HOU"/>
    <n v="0.71191925069712703"/>
    <s v="Yes"/>
    <n v="0.74631609971389823"/>
    <n v="339.73847064062971"/>
    <n v="339.73847064062971"/>
    <s v="HOU"/>
    <s v="HOU"/>
    <s v="HOU"/>
    <s v="Yes"/>
    <s v="Yes"/>
    <s v="Yes"/>
  </r>
  <r>
    <x v="2"/>
    <s v="ORL@MIL@2025_03_08"/>
    <n v="11"/>
    <n v="11"/>
    <n v="22"/>
    <n v="1"/>
    <n v="0.89597463422908374"/>
    <n v="0.89597463422908374"/>
    <n v="11"/>
    <n v="0"/>
    <n v="1"/>
    <n v="0.96532487807636125"/>
    <x v="6"/>
    <n v="21.237147317679948"/>
    <n v="-4"/>
    <n v="17.237147317679948"/>
    <n v="17.237147317679948"/>
    <x v="6"/>
    <s v="MIL"/>
    <n v="0.93833623868496951"/>
    <s v="Yes"/>
    <n v="0.95183055838066544"/>
    <n v="1645.8822843668233"/>
    <n v="1645.8822843668233"/>
    <s v="MIL"/>
    <s v="MIL"/>
    <s v="MIL"/>
    <s v="Yes"/>
    <s v="Yes"/>
    <s v="Yes"/>
  </r>
  <r>
    <x v="2"/>
    <s v="WAS@TOR@2025_03_08"/>
    <n v="3"/>
    <n v="7"/>
    <n v="10"/>
    <n v="0.45454545454545453"/>
    <n v="0.58206256041672189"/>
    <n v="3.7048755919249277E-2"/>
    <n v="9"/>
    <n v="2"/>
    <n v="0.81818181818181823"/>
    <n v="0.61826327771466483"/>
    <x v="7"/>
    <n v="6.1826327771466483"/>
    <n v="-3.5"/>
    <n v="2.6826327771466483"/>
    <n v="2.6826327771466483"/>
    <x v="7"/>
    <s v="TOR"/>
    <n v="0.5321649516016016"/>
    <s v="Yes"/>
    <n v="0.57521411465813321"/>
    <n v="155.68988332694747"/>
    <n v="155.68988332694747"/>
    <s v="TOR"/>
    <s v="TOR"/>
    <s v="TOR"/>
    <s v="Yes"/>
    <s v="Yes"/>
    <s v="Yes"/>
  </r>
  <r>
    <x v="3"/>
    <s v="BRK@CHO@2025_03_08"/>
    <n v="3"/>
    <n v="11"/>
    <n v="14"/>
    <n v="0.63636363636363635"/>
    <n v="0.63185829773074498"/>
    <n v="3.184673324491416E-2"/>
    <n v="7"/>
    <n v="4"/>
    <n v="0.63636363636363635"/>
    <n v="0.63486185681933927"/>
    <x v="9"/>
    <n v="8.8880659954707504"/>
    <n v="4.5"/>
    <n v="13.38806599547075"/>
    <n v="13.38806599547075"/>
    <x v="0"/>
    <s v="CHO"/>
    <n v="0.556418034350323"/>
    <s v="Yes"/>
    <n v="0.59563994558483113"/>
    <n v="797.68456414121636"/>
    <n v="797.68456414121636"/>
    <s v="CHO"/>
    <s v="CHO"/>
    <s v="CHO"/>
    <s v="Yes"/>
    <s v="Yes"/>
    <s v="Yes"/>
  </r>
  <r>
    <x v="3"/>
    <s v="CHI@MIA@2025_03_08"/>
    <n v="9"/>
    <n v="11"/>
    <n v="20"/>
    <n v="0.90909090909090917"/>
    <n v="0.79029736056619959"/>
    <n v="0.16752493560665616"/>
    <n v="10"/>
    <n v="1"/>
    <n v="0.90909090909090906"/>
    <n v="0.86949305958267253"/>
    <x v="1"/>
    <n v="17.389861191653452"/>
    <n v="-4.5"/>
    <n v="12.889861191653452"/>
    <n v="12.889861191653452"/>
    <x v="1"/>
    <s v="MIA"/>
    <n v="0.76007536490740257"/>
    <s v="Yes"/>
    <n v="0.8147842122450375"/>
    <n v="1051.5452040872037"/>
    <n v="1051.5452040872037"/>
    <s v="MIA"/>
    <s v="MIA"/>
    <s v="MIA"/>
    <s v="Yes"/>
    <s v="Yes"/>
    <s v="Yes"/>
  </r>
  <r>
    <x v="3"/>
    <s v="DET@GSW@2025_03_08"/>
    <n v="5"/>
    <n v="5"/>
    <n v="10"/>
    <n v="0.45454545454545453"/>
    <n v="0.6232180581434994"/>
    <n v="2.029686155133259E-2"/>
    <n v="9"/>
    <n v="2"/>
    <n v="0.81818181818181823"/>
    <n v="0.63198177695692415"/>
    <x v="2"/>
    <n v="6.3198177695692417"/>
    <n v="-6"/>
    <n v="0.31981776956924168"/>
    <n v="0.31981776956924168"/>
    <x v="2"/>
    <s v="None"/>
    <n v="0.5"/>
    <s v="No"/>
    <n v="0.56599088847846213"/>
    <n v="24.447777665274685"/>
    <n v="24.447777665274685"/>
    <s v="DET"/>
    <s v="DET"/>
    <s v="DET"/>
    <s v="Yes"/>
    <s v="No"/>
    <s v="No"/>
  </r>
  <r>
    <x v="3"/>
    <s v="IND@ATL@2025_03_08"/>
    <n v="-3"/>
    <n v="-1"/>
    <n v="-4"/>
    <n v="0.18181818181818182"/>
    <n v="0.6376189991442045"/>
    <n v="4.1489731265253793E-2"/>
    <n v="6"/>
    <n v="5"/>
    <n v="0.54545454545454541"/>
    <n v="0.45496390880564391"/>
    <x v="8"/>
    <n v="1.8198556352225757"/>
    <n v="-3"/>
    <n v="-1.1801443647774243"/>
    <n v="1.1801443647774243"/>
    <x v="3"/>
    <s v="None"/>
    <n v="0.5"/>
    <s v="No"/>
    <n v="0.47748195440282193"/>
    <n v="-55.491569433220327"/>
    <n v="55.491569433220327"/>
    <s v="ATL"/>
    <s v="IND"/>
    <s v="IND"/>
    <s v="No"/>
    <s v="No"/>
    <s v="No"/>
  </r>
  <r>
    <x v="3"/>
    <s v="LAL@BOS@2025_03_08"/>
    <n v="3"/>
    <n v="1"/>
    <n v="4"/>
    <n v="0.18181818181818182"/>
    <n v="0.62754518750043076"/>
    <n v="3.6710670615061947E-2"/>
    <n v="6"/>
    <n v="5"/>
    <n v="0.54545454545454541"/>
    <n v="0.4516059715910527"/>
    <x v="4"/>
    <n v="1.8064238863642108"/>
    <n v="-7.5"/>
    <n v="-5.693576113635789"/>
    <n v="5.693576113635789"/>
    <x v="11"/>
    <s v="None"/>
    <n v="0.5"/>
    <s v="No"/>
    <n v="0.47580298579552638"/>
    <n v="-284.0340321706891"/>
    <n v="284.0340321706891"/>
    <s v="LAL"/>
    <s v="LAL"/>
    <s v="LAL"/>
    <s v="Yes"/>
    <s v="Yes"/>
    <s v="No"/>
  </r>
  <r>
    <x v="3"/>
    <s v="NOP@HOU@2025_03_08"/>
    <n v="11"/>
    <n v="11"/>
    <n v="22"/>
    <n v="1"/>
    <n v="0.69789889091061297"/>
    <n v="0.69789889091061297"/>
    <n v="11"/>
    <n v="0"/>
    <n v="1"/>
    <n v="0.89929963030353777"/>
    <x v="5"/>
    <n v="19.784591866677832"/>
    <n v="-8"/>
    <n v="11.784591866677832"/>
    <n v="11.784591866677832"/>
    <x v="5"/>
    <s v="HOU"/>
    <n v="0.71676047490940009"/>
    <s v="Yes"/>
    <n v="0.80803005260646898"/>
    <n v="958.15256894223387"/>
    <n v="958.15256894223387"/>
    <s v="HOU"/>
    <s v="HOU"/>
    <s v="HOU"/>
    <s v="Yes"/>
    <s v="Yes"/>
    <s v="Yes"/>
  </r>
  <r>
    <x v="3"/>
    <s v="ORL@MIL@2025_03_08"/>
    <n v="11"/>
    <n v="11"/>
    <n v="22"/>
    <n v="1"/>
    <n v="0.84318693962024271"/>
    <n v="0.84318693962024271"/>
    <n v="11"/>
    <n v="0"/>
    <n v="1"/>
    <n v="0.9477289798734142"/>
    <x v="6"/>
    <n v="20.850037557215114"/>
    <n v="-4"/>
    <n v="16.850037557215114"/>
    <n v="16.850037557215114"/>
    <x v="6"/>
    <s v="MIL"/>
    <n v="0.85281042298246956"/>
    <s v="Yes"/>
    <n v="0.90026970142794194"/>
    <n v="1521.9618937077282"/>
    <n v="1521.9618937077282"/>
    <s v="MIL"/>
    <s v="MIL"/>
    <s v="MIL"/>
    <s v="Yes"/>
    <s v="Yes"/>
    <s v="Yes"/>
  </r>
  <r>
    <x v="3"/>
    <s v="WAS@TOR@2025_03_08"/>
    <n v="9"/>
    <n v="11"/>
    <n v="20"/>
    <n v="0.90909090909090917"/>
    <n v="0.75162574555927186"/>
    <n v="0.21788813612783331"/>
    <n v="10"/>
    <n v="1"/>
    <n v="0.90909090909090906"/>
    <n v="0.85660252124703007"/>
    <x v="7"/>
    <n v="17.132050424940601"/>
    <n v="-3.5"/>
    <n v="13.632050424940601"/>
    <n v="13.632050424940601"/>
    <x v="7"/>
    <s v="TOR"/>
    <n v="0.76893418016610404"/>
    <s v="Yes"/>
    <n v="0.81276835070656706"/>
    <n v="1109.5682659565512"/>
    <n v="1109.5682659565512"/>
    <s v="TOR"/>
    <s v="TOR"/>
    <s v="TOR"/>
    <s v="Yes"/>
    <s v="Yes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79225987377859097"/>
    <n v="1"/>
    <n v="0.67"/>
    <m/>
    <m/>
    <m/>
    <m/>
    <x v="0"/>
  </r>
  <r>
    <x v="1"/>
    <x v="0"/>
    <n v="-1"/>
    <n v="0.67550286220584299"/>
    <n v="1"/>
    <n v="0.54"/>
    <m/>
    <m/>
    <m/>
    <m/>
    <x v="1"/>
  </r>
  <r>
    <x v="2"/>
    <x v="0"/>
    <n v="-1"/>
    <n v="0.54803506996248197"/>
    <n v="1"/>
    <n v="0.71"/>
    <m/>
    <m/>
    <m/>
    <m/>
    <x v="1"/>
  </r>
  <r>
    <x v="3"/>
    <x v="0"/>
    <n v="1"/>
    <n v="0.59228535421984196"/>
    <n v="1"/>
    <n v="0.61"/>
    <m/>
    <m/>
    <m/>
    <m/>
    <x v="0"/>
  </r>
  <r>
    <x v="4"/>
    <x v="0"/>
    <n v="1"/>
    <n v="0.65208499855200097"/>
    <n v="1"/>
    <n v="0.63"/>
    <m/>
    <m/>
    <m/>
    <m/>
    <x v="0"/>
  </r>
  <r>
    <x v="5"/>
    <x v="0"/>
    <n v="-1"/>
    <n v="0.50367434179622905"/>
    <n v="1"/>
    <n v="0.55000000000000004"/>
    <m/>
    <m/>
    <m/>
    <m/>
    <x v="1"/>
  </r>
  <r>
    <x v="6"/>
    <x v="0"/>
    <n v="-1"/>
    <n v="0.67288024192209295"/>
    <n v="1"/>
    <n v="0.6"/>
    <m/>
    <m/>
    <m/>
    <m/>
    <x v="1"/>
  </r>
  <r>
    <x v="7"/>
    <x v="0"/>
    <n v="1"/>
    <n v="0.69774792404472996"/>
    <n v="1"/>
    <n v="0.63"/>
    <m/>
    <m/>
    <m/>
    <m/>
    <x v="0"/>
  </r>
  <r>
    <x v="8"/>
    <x v="0"/>
    <n v="1"/>
    <n v="0.74557109909282804"/>
    <n v="1"/>
    <n v="0.51"/>
    <m/>
    <m/>
    <m/>
    <m/>
    <x v="0"/>
  </r>
  <r>
    <x v="9"/>
    <x v="0"/>
    <n v="1"/>
    <n v="0.60323084984179098"/>
    <n v="1"/>
    <n v="0.6"/>
    <m/>
    <m/>
    <m/>
    <m/>
    <x v="0"/>
  </r>
  <r>
    <x v="10"/>
    <x v="0"/>
    <n v="1"/>
    <n v="0.52283606870064603"/>
    <n v="1"/>
    <n v="0.59"/>
    <m/>
    <m/>
    <m/>
    <m/>
    <x v="0"/>
  </r>
  <r>
    <x v="0"/>
    <x v="1"/>
    <n v="1"/>
    <n v="0.95428864982008799"/>
    <n v="1"/>
    <n v="0.72"/>
    <m/>
    <m/>
    <m/>
    <m/>
    <x v="0"/>
  </r>
  <r>
    <x v="1"/>
    <x v="1"/>
    <n v="1"/>
    <n v="0.84386224392294695"/>
    <n v="1"/>
    <n v="0.56000000000000005"/>
    <m/>
    <m/>
    <m/>
    <m/>
    <x v="0"/>
  </r>
  <r>
    <x v="2"/>
    <x v="1"/>
    <n v="1"/>
    <n v="0.84413753842377703"/>
    <n v="1"/>
    <n v="0.62"/>
    <m/>
    <m/>
    <m/>
    <m/>
    <x v="0"/>
  </r>
  <r>
    <x v="3"/>
    <x v="1"/>
    <n v="1"/>
    <n v="0.730850257508876"/>
    <n v="1"/>
    <n v="0.77"/>
    <m/>
    <m/>
    <m/>
    <m/>
    <x v="0"/>
  </r>
  <r>
    <x v="4"/>
    <x v="1"/>
    <n v="1"/>
    <n v="0.95858497935153697"/>
    <n v="1"/>
    <n v="0.68"/>
    <m/>
    <m/>
    <m/>
    <m/>
    <x v="0"/>
  </r>
  <r>
    <x v="5"/>
    <x v="1"/>
    <n v="1"/>
    <n v="0.94750267980920799"/>
    <n v="1"/>
    <n v="0.73"/>
    <m/>
    <m/>
    <m/>
    <m/>
    <x v="0"/>
  </r>
  <r>
    <x v="6"/>
    <x v="1"/>
    <n v="1"/>
    <n v="0.82543162725548702"/>
    <n v="1"/>
    <n v="0.78"/>
    <m/>
    <m/>
    <m/>
    <m/>
    <x v="0"/>
  </r>
  <r>
    <x v="7"/>
    <x v="1"/>
    <n v="1"/>
    <n v="0.95769619779137805"/>
    <n v="1"/>
    <n v="0.83"/>
    <m/>
    <m/>
    <m/>
    <m/>
    <x v="0"/>
  </r>
  <r>
    <x v="8"/>
    <x v="1"/>
    <n v="-1"/>
    <n v="0.55554484991908704"/>
    <n v="1"/>
    <n v="0.69"/>
    <m/>
    <m/>
    <m/>
    <m/>
    <x v="1"/>
  </r>
  <r>
    <x v="9"/>
    <x v="1"/>
    <n v="1"/>
    <n v="0.90344230762588795"/>
    <n v="1"/>
    <n v="0.63"/>
    <m/>
    <m/>
    <m/>
    <m/>
    <x v="0"/>
  </r>
  <r>
    <x v="10"/>
    <x v="1"/>
    <n v="1"/>
    <n v="0.87015072981480501"/>
    <n v="1"/>
    <n v="0.65"/>
    <m/>
    <m/>
    <m/>
    <m/>
    <x v="0"/>
  </r>
  <r>
    <x v="0"/>
    <x v="2"/>
    <n v="1"/>
    <n v="0.64165266061255699"/>
    <n v="1"/>
    <n v="0.54"/>
    <m/>
    <m/>
    <m/>
    <m/>
    <x v="0"/>
  </r>
  <r>
    <x v="1"/>
    <x v="2"/>
    <n v="1"/>
    <n v="0.53409113509303396"/>
    <n v="1"/>
    <n v="0.54"/>
    <m/>
    <m/>
    <m/>
    <m/>
    <x v="0"/>
  </r>
  <r>
    <x v="2"/>
    <x v="2"/>
    <n v="-1"/>
    <n v="0.56376204651267603"/>
    <n v="-1"/>
    <n v="0.59"/>
    <m/>
    <m/>
    <m/>
    <m/>
    <x v="0"/>
  </r>
  <r>
    <x v="3"/>
    <x v="2"/>
    <n v="1"/>
    <n v="0.69688579557152897"/>
    <n v="1"/>
    <n v="0.57999999999999996"/>
    <m/>
    <m/>
    <m/>
    <m/>
    <x v="0"/>
  </r>
  <r>
    <x v="4"/>
    <x v="2"/>
    <n v="-1"/>
    <n v="0.741992351924878"/>
    <n v="-1"/>
    <n v="0.52"/>
    <m/>
    <m/>
    <m/>
    <m/>
    <x v="0"/>
  </r>
  <r>
    <x v="5"/>
    <x v="2"/>
    <n v="1"/>
    <n v="0.90700490435476799"/>
    <n v="1"/>
    <n v="0.56000000000000005"/>
    <m/>
    <m/>
    <m/>
    <m/>
    <x v="0"/>
  </r>
  <r>
    <x v="6"/>
    <x v="2"/>
    <n v="1"/>
    <n v="0.51323892662072401"/>
    <n v="1"/>
    <n v="0.54"/>
    <m/>
    <m/>
    <m/>
    <m/>
    <x v="0"/>
  </r>
  <r>
    <x v="7"/>
    <x v="2"/>
    <n v="1"/>
    <n v="0.78385607805013502"/>
    <n v="1"/>
    <n v="0.63"/>
    <m/>
    <m/>
    <m/>
    <m/>
    <x v="0"/>
  </r>
  <r>
    <x v="8"/>
    <x v="2"/>
    <n v="1"/>
    <n v="0.71523650941214301"/>
    <n v="1"/>
    <n v="0.55000000000000004"/>
    <m/>
    <m/>
    <m/>
    <m/>
    <x v="0"/>
  </r>
  <r>
    <x v="9"/>
    <x v="2"/>
    <n v="-1"/>
    <n v="0.84533511973143804"/>
    <n v="1"/>
    <n v="0.6"/>
    <m/>
    <m/>
    <m/>
    <m/>
    <x v="1"/>
  </r>
  <r>
    <x v="10"/>
    <x v="2"/>
    <n v="1"/>
    <n v="0.71952292058109901"/>
    <n v="-1"/>
    <n v="0.52"/>
    <m/>
    <m/>
    <m/>
    <m/>
    <x v="1"/>
  </r>
  <r>
    <x v="0"/>
    <x v="3"/>
    <n v="-1"/>
    <n v="0.67805544637459603"/>
    <n v="1"/>
    <n v="0.59"/>
    <m/>
    <m/>
    <m/>
    <m/>
    <x v="1"/>
  </r>
  <r>
    <x v="1"/>
    <x v="3"/>
    <n v="1"/>
    <n v="0.56092393324064005"/>
    <n v="-1"/>
    <n v="0.52"/>
    <m/>
    <m/>
    <m/>
    <m/>
    <x v="1"/>
  </r>
  <r>
    <x v="2"/>
    <x v="3"/>
    <n v="-1"/>
    <n v="0.73466360602257097"/>
    <n v="-1"/>
    <n v="0.55000000000000004"/>
    <m/>
    <m/>
    <m/>
    <m/>
    <x v="0"/>
  </r>
  <r>
    <x v="3"/>
    <x v="3"/>
    <n v="1"/>
    <n v="0.74521524361977198"/>
    <n v="1"/>
    <n v="0.61"/>
    <m/>
    <m/>
    <m/>
    <m/>
    <x v="0"/>
  </r>
  <r>
    <x v="4"/>
    <x v="3"/>
    <n v="-1"/>
    <n v="0.64560512172223194"/>
    <n v="-1"/>
    <n v="0.51"/>
    <m/>
    <m/>
    <m/>
    <m/>
    <x v="0"/>
  </r>
  <r>
    <x v="5"/>
    <x v="3"/>
    <n v="1"/>
    <n v="0.52984226791501798"/>
    <n v="-1"/>
    <n v="0.64"/>
    <m/>
    <m/>
    <m/>
    <m/>
    <x v="1"/>
  </r>
  <r>
    <x v="6"/>
    <x v="3"/>
    <n v="1"/>
    <n v="0.65305269825617496"/>
    <n v="1"/>
    <n v="0.51"/>
    <m/>
    <m/>
    <m/>
    <m/>
    <x v="0"/>
  </r>
  <r>
    <x v="7"/>
    <x v="3"/>
    <n v="-1"/>
    <n v="0.77960494968253602"/>
    <n v="-1"/>
    <n v="0.56000000000000005"/>
    <m/>
    <m/>
    <m/>
    <m/>
    <x v="0"/>
  </r>
  <r>
    <x v="8"/>
    <x v="3"/>
    <n v="-1"/>
    <n v="0.66849471707988195"/>
    <n v="-1"/>
    <n v="0.55000000000000004"/>
    <m/>
    <m/>
    <m/>
    <m/>
    <x v="0"/>
  </r>
  <r>
    <x v="9"/>
    <x v="3"/>
    <n v="-1"/>
    <n v="0.73789164355524295"/>
    <n v="1"/>
    <n v="0.66"/>
    <m/>
    <m/>
    <m/>
    <m/>
    <x v="1"/>
  </r>
  <r>
    <x v="10"/>
    <x v="3"/>
    <n v="-1"/>
    <n v="0.59235050358180297"/>
    <n v="1"/>
    <n v="0.67"/>
    <m/>
    <m/>
    <m/>
    <m/>
    <x v="1"/>
  </r>
  <r>
    <x v="0"/>
    <x v="4"/>
    <n v="1"/>
    <n v="0.79590924014891196"/>
    <n v="1"/>
    <n v="0.61"/>
    <m/>
    <m/>
    <m/>
    <m/>
    <x v="0"/>
  </r>
  <r>
    <x v="1"/>
    <x v="4"/>
    <n v="1"/>
    <n v="0.60472026635220499"/>
    <n v="1"/>
    <n v="0.53"/>
    <m/>
    <m/>
    <m/>
    <m/>
    <x v="0"/>
  </r>
  <r>
    <x v="2"/>
    <x v="4"/>
    <n v="1"/>
    <n v="0.82379649582201597"/>
    <n v="-1"/>
    <n v="0.56000000000000005"/>
    <m/>
    <m/>
    <m/>
    <m/>
    <x v="1"/>
  </r>
  <r>
    <x v="3"/>
    <x v="4"/>
    <n v="1"/>
    <n v="0.81944438356764004"/>
    <n v="1"/>
    <n v="0.54"/>
    <m/>
    <m/>
    <m/>
    <m/>
    <x v="0"/>
  </r>
  <r>
    <x v="4"/>
    <x v="4"/>
    <n v="-1"/>
    <n v="0.63555356256711304"/>
    <n v="-1"/>
    <n v="0.7"/>
    <m/>
    <m/>
    <m/>
    <m/>
    <x v="0"/>
  </r>
  <r>
    <x v="5"/>
    <x v="4"/>
    <n v="1"/>
    <n v="0.71979913046182897"/>
    <n v="1"/>
    <n v="0.6"/>
    <m/>
    <m/>
    <m/>
    <m/>
    <x v="0"/>
  </r>
  <r>
    <x v="6"/>
    <x v="4"/>
    <n v="-1"/>
    <n v="0.597539611533769"/>
    <n v="1"/>
    <n v="0.52"/>
    <m/>
    <m/>
    <m/>
    <m/>
    <x v="1"/>
  </r>
  <r>
    <x v="7"/>
    <x v="4"/>
    <n v="1"/>
    <n v="0.61693070717492704"/>
    <n v="-1"/>
    <n v="0.51"/>
    <m/>
    <m/>
    <m/>
    <m/>
    <x v="1"/>
  </r>
  <r>
    <x v="8"/>
    <x v="4"/>
    <n v="-1"/>
    <n v="0.57306864952630898"/>
    <n v="-1"/>
    <n v="0.53"/>
    <m/>
    <m/>
    <m/>
    <m/>
    <x v="0"/>
  </r>
  <r>
    <x v="9"/>
    <x v="4"/>
    <n v="-1"/>
    <n v="0.66051431145576001"/>
    <n v="1"/>
    <n v="0.51"/>
    <m/>
    <m/>
    <m/>
    <m/>
    <x v="1"/>
  </r>
  <r>
    <x v="10"/>
    <x v="4"/>
    <n v="1"/>
    <n v="0.55503240147850197"/>
    <n v="-1"/>
    <n v="0.5"/>
    <m/>
    <m/>
    <m/>
    <m/>
    <x v="1"/>
  </r>
  <r>
    <x v="0"/>
    <x v="5"/>
    <n v="1"/>
    <n v="0.91176987803231302"/>
    <n v="1"/>
    <n v="0.71"/>
    <m/>
    <m/>
    <m/>
    <m/>
    <x v="0"/>
  </r>
  <r>
    <x v="1"/>
    <x v="5"/>
    <n v="1"/>
    <n v="0.55594284635978197"/>
    <n v="1"/>
    <n v="0.57999999999999996"/>
    <m/>
    <m/>
    <m/>
    <m/>
    <x v="0"/>
  </r>
  <r>
    <x v="2"/>
    <x v="5"/>
    <n v="1"/>
    <n v="0.70005536405919899"/>
    <n v="1"/>
    <n v="0.61"/>
    <m/>
    <m/>
    <m/>
    <m/>
    <x v="0"/>
  </r>
  <r>
    <x v="3"/>
    <x v="5"/>
    <n v="1"/>
    <n v="0.94438278224945305"/>
    <n v="1"/>
    <n v="0.75"/>
    <m/>
    <m/>
    <m/>
    <m/>
    <x v="0"/>
  </r>
  <r>
    <x v="4"/>
    <x v="5"/>
    <n v="1"/>
    <n v="0.79268924865101698"/>
    <n v="1"/>
    <n v="0.62"/>
    <m/>
    <m/>
    <m/>
    <m/>
    <x v="0"/>
  </r>
  <r>
    <x v="5"/>
    <x v="5"/>
    <n v="1"/>
    <n v="0.75030701323672699"/>
    <n v="1"/>
    <n v="0.6"/>
    <m/>
    <m/>
    <m/>
    <m/>
    <x v="0"/>
  </r>
  <r>
    <x v="6"/>
    <x v="5"/>
    <n v="1"/>
    <n v="0.57894999549424697"/>
    <n v="1"/>
    <n v="0.56999999999999995"/>
    <m/>
    <m/>
    <m/>
    <m/>
    <x v="0"/>
  </r>
  <r>
    <x v="7"/>
    <x v="5"/>
    <n v="1"/>
    <n v="0.64859560337454802"/>
    <n v="1"/>
    <n v="0.68"/>
    <m/>
    <m/>
    <m/>
    <m/>
    <x v="0"/>
  </r>
  <r>
    <x v="8"/>
    <x v="5"/>
    <n v="1"/>
    <n v="0.65352997251301004"/>
    <n v="1"/>
    <n v="0.67"/>
    <m/>
    <m/>
    <m/>
    <m/>
    <x v="0"/>
  </r>
  <r>
    <x v="9"/>
    <x v="5"/>
    <n v="1"/>
    <n v="0.86403194624438995"/>
    <n v="1"/>
    <n v="0.73"/>
    <m/>
    <m/>
    <m/>
    <m/>
    <x v="0"/>
  </r>
  <r>
    <x v="10"/>
    <x v="5"/>
    <n v="1"/>
    <n v="0.76352094981880003"/>
    <n v="1"/>
    <n v="0.67"/>
    <m/>
    <m/>
    <m/>
    <m/>
    <x v="0"/>
  </r>
  <r>
    <x v="0"/>
    <x v="6"/>
    <n v="1"/>
    <n v="0.99349949832758899"/>
    <n v="1"/>
    <n v="0.8"/>
    <m/>
    <m/>
    <m/>
    <m/>
    <x v="0"/>
  </r>
  <r>
    <x v="1"/>
    <x v="6"/>
    <n v="1"/>
    <n v="0.80229499661553105"/>
    <n v="1"/>
    <n v="0.67"/>
    <m/>
    <m/>
    <m/>
    <m/>
    <x v="0"/>
  </r>
  <r>
    <x v="2"/>
    <x v="6"/>
    <n v="1"/>
    <n v="0.96268479756476899"/>
    <n v="1"/>
    <n v="0.72"/>
    <m/>
    <m/>
    <m/>
    <m/>
    <x v="0"/>
  </r>
  <r>
    <x v="3"/>
    <x v="6"/>
    <n v="1"/>
    <n v="0.93302010951510095"/>
    <n v="1"/>
    <n v="0.77"/>
    <m/>
    <m/>
    <m/>
    <m/>
    <x v="0"/>
  </r>
  <r>
    <x v="4"/>
    <x v="6"/>
    <n v="1"/>
    <n v="0.93834876797282796"/>
    <n v="1"/>
    <n v="0.71"/>
    <m/>
    <m/>
    <m/>
    <m/>
    <x v="0"/>
  </r>
  <r>
    <x v="5"/>
    <x v="6"/>
    <n v="1"/>
    <n v="0.95288163639420098"/>
    <n v="1"/>
    <n v="0.62"/>
    <m/>
    <m/>
    <m/>
    <m/>
    <x v="0"/>
  </r>
  <r>
    <x v="6"/>
    <x v="6"/>
    <n v="1"/>
    <n v="0.94375757681046701"/>
    <n v="1"/>
    <n v="0.75"/>
    <m/>
    <m/>
    <m/>
    <m/>
    <x v="0"/>
  </r>
  <r>
    <x v="7"/>
    <x v="6"/>
    <n v="1"/>
    <n v="0.98535585530938696"/>
    <n v="1"/>
    <n v="0.8"/>
    <m/>
    <m/>
    <m/>
    <m/>
    <x v="0"/>
  </r>
  <r>
    <x v="8"/>
    <x v="6"/>
    <n v="1"/>
    <n v="0.97231552742271599"/>
    <n v="1"/>
    <n v="0.77"/>
    <m/>
    <m/>
    <m/>
    <m/>
    <x v="0"/>
  </r>
  <r>
    <x v="9"/>
    <x v="6"/>
    <n v="1"/>
    <n v="0.96033305974781202"/>
    <n v="1"/>
    <n v="0.79"/>
    <m/>
    <m/>
    <m/>
    <m/>
    <x v="0"/>
  </r>
  <r>
    <x v="10"/>
    <x v="6"/>
    <n v="1"/>
    <n v="0.95562084596493901"/>
    <n v="1"/>
    <n v="0.75"/>
    <m/>
    <m/>
    <m/>
    <m/>
    <x v="0"/>
  </r>
  <r>
    <x v="0"/>
    <x v="7"/>
    <n v="1"/>
    <n v="0.80870199023414902"/>
    <n v="1"/>
    <n v="0.69"/>
    <m/>
    <m/>
    <m/>
    <m/>
    <x v="0"/>
  </r>
  <r>
    <x v="1"/>
    <x v="7"/>
    <n v="1"/>
    <n v="0.79693915575831298"/>
    <n v="1"/>
    <n v="0.61"/>
    <m/>
    <m/>
    <m/>
    <m/>
    <x v="0"/>
  </r>
  <r>
    <x v="2"/>
    <x v="7"/>
    <n v="1"/>
    <n v="0.68866896078023798"/>
    <n v="1"/>
    <n v="0.78"/>
    <m/>
    <m/>
    <m/>
    <m/>
    <x v="0"/>
  </r>
  <r>
    <x v="3"/>
    <x v="7"/>
    <n v="1"/>
    <n v="0.85846465525090798"/>
    <n v="1"/>
    <n v="0.77"/>
    <m/>
    <m/>
    <m/>
    <m/>
    <x v="0"/>
  </r>
  <r>
    <x v="4"/>
    <x v="7"/>
    <n v="1"/>
    <n v="0.86882603610156806"/>
    <n v="1"/>
    <n v="0.74"/>
    <m/>
    <m/>
    <m/>
    <m/>
    <x v="0"/>
  </r>
  <r>
    <x v="5"/>
    <x v="7"/>
    <n v="-1"/>
    <n v="0.54747521886287698"/>
    <n v="1"/>
    <n v="0.52"/>
    <m/>
    <m/>
    <m/>
    <m/>
    <x v="1"/>
  </r>
  <r>
    <x v="6"/>
    <x v="7"/>
    <n v="1"/>
    <n v="0.85194217514563397"/>
    <n v="1"/>
    <n v="0.74"/>
    <m/>
    <m/>
    <m/>
    <m/>
    <x v="0"/>
  </r>
  <r>
    <x v="7"/>
    <x v="7"/>
    <n v="1"/>
    <n v="0.77959618937905795"/>
    <n v="1"/>
    <n v="0.71"/>
    <m/>
    <m/>
    <m/>
    <m/>
    <x v="0"/>
  </r>
  <r>
    <x v="8"/>
    <x v="7"/>
    <n v="1"/>
    <n v="0.90736384615600896"/>
    <n v="1"/>
    <n v="0.68"/>
    <m/>
    <m/>
    <m/>
    <m/>
    <x v="0"/>
  </r>
  <r>
    <x v="9"/>
    <x v="7"/>
    <n v="1"/>
    <n v="0.55414354204735305"/>
    <n v="1"/>
    <n v="0.66"/>
    <m/>
    <m/>
    <m/>
    <m/>
    <x v="0"/>
  </r>
  <r>
    <x v="10"/>
    <x v="7"/>
    <n v="1"/>
    <n v="0.76786836033220796"/>
    <n v="1"/>
    <n v="0.77"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79225987377859097"/>
    <n v="1"/>
    <n v="0.67"/>
  </r>
  <r>
    <x v="0"/>
    <x v="1"/>
    <n v="0.67550286220584299"/>
    <n v="1"/>
    <n v="0.54"/>
  </r>
  <r>
    <x v="0"/>
    <x v="1"/>
    <n v="0.54803506996248197"/>
    <n v="1"/>
    <n v="0.71"/>
  </r>
  <r>
    <x v="0"/>
    <x v="0"/>
    <n v="0.59228535421984196"/>
    <n v="1"/>
    <n v="0.61"/>
  </r>
  <r>
    <x v="0"/>
    <x v="0"/>
    <n v="0.65208499855200097"/>
    <n v="1"/>
    <n v="0.63"/>
  </r>
  <r>
    <x v="0"/>
    <x v="1"/>
    <n v="0.50367434179622905"/>
    <n v="1"/>
    <n v="0.55000000000000004"/>
  </r>
  <r>
    <x v="0"/>
    <x v="1"/>
    <n v="0.67288024192209295"/>
    <n v="1"/>
    <n v="0.6"/>
  </r>
  <r>
    <x v="0"/>
    <x v="0"/>
    <n v="0.69774792404472996"/>
    <n v="1"/>
    <n v="0.63"/>
  </r>
  <r>
    <x v="0"/>
    <x v="0"/>
    <n v="0.74557109909282804"/>
    <n v="1"/>
    <n v="0.51"/>
  </r>
  <r>
    <x v="0"/>
    <x v="0"/>
    <n v="0.60323084984179098"/>
    <n v="1"/>
    <n v="0.6"/>
  </r>
  <r>
    <x v="0"/>
    <x v="0"/>
    <n v="0.52283606870064603"/>
    <n v="1"/>
    <n v="0.59"/>
  </r>
  <r>
    <x v="1"/>
    <x v="0"/>
    <n v="0.95428864982008799"/>
    <n v="1"/>
    <n v="0.72"/>
  </r>
  <r>
    <x v="1"/>
    <x v="0"/>
    <n v="0.84386224392294695"/>
    <n v="1"/>
    <n v="0.56000000000000005"/>
  </r>
  <r>
    <x v="1"/>
    <x v="0"/>
    <n v="0.84413753842377703"/>
    <n v="1"/>
    <n v="0.62"/>
  </r>
  <r>
    <x v="1"/>
    <x v="0"/>
    <n v="0.730850257508876"/>
    <n v="1"/>
    <n v="0.77"/>
  </r>
  <r>
    <x v="1"/>
    <x v="0"/>
    <n v="0.95858497935153697"/>
    <n v="1"/>
    <n v="0.68"/>
  </r>
  <r>
    <x v="1"/>
    <x v="0"/>
    <n v="0.94750267980920799"/>
    <n v="1"/>
    <n v="0.73"/>
  </r>
  <r>
    <x v="1"/>
    <x v="0"/>
    <n v="0.82543162725548702"/>
    <n v="1"/>
    <n v="0.78"/>
  </r>
  <r>
    <x v="1"/>
    <x v="0"/>
    <n v="0.95769619779137805"/>
    <n v="1"/>
    <n v="0.83"/>
  </r>
  <r>
    <x v="1"/>
    <x v="1"/>
    <n v="0.55554484991908704"/>
    <n v="1"/>
    <n v="0.69"/>
  </r>
  <r>
    <x v="1"/>
    <x v="0"/>
    <n v="0.90344230762588795"/>
    <n v="1"/>
    <n v="0.63"/>
  </r>
  <r>
    <x v="1"/>
    <x v="0"/>
    <n v="0.87015072981480501"/>
    <n v="1"/>
    <n v="0.65"/>
  </r>
  <r>
    <x v="2"/>
    <x v="0"/>
    <n v="0.64165266061255699"/>
    <n v="1"/>
    <n v="0.54"/>
  </r>
  <r>
    <x v="2"/>
    <x v="0"/>
    <n v="0.53409113509303396"/>
    <n v="1"/>
    <n v="0.54"/>
  </r>
  <r>
    <x v="2"/>
    <x v="1"/>
    <n v="0.56376204651267603"/>
    <n v="-1"/>
    <n v="0.59"/>
  </r>
  <r>
    <x v="2"/>
    <x v="0"/>
    <n v="0.69688579557152897"/>
    <n v="1"/>
    <n v="0.57999999999999996"/>
  </r>
  <r>
    <x v="2"/>
    <x v="1"/>
    <n v="0.741992351924878"/>
    <n v="-1"/>
    <n v="0.52"/>
  </r>
  <r>
    <x v="2"/>
    <x v="0"/>
    <n v="0.90700490435476799"/>
    <n v="1"/>
    <n v="0.56000000000000005"/>
  </r>
  <r>
    <x v="2"/>
    <x v="0"/>
    <n v="0.51323892662072401"/>
    <n v="1"/>
    <n v="0.54"/>
  </r>
  <r>
    <x v="2"/>
    <x v="0"/>
    <n v="0.78385607805013502"/>
    <n v="1"/>
    <n v="0.63"/>
  </r>
  <r>
    <x v="2"/>
    <x v="0"/>
    <n v="0.71523650941214301"/>
    <n v="1"/>
    <n v="0.55000000000000004"/>
  </r>
  <r>
    <x v="2"/>
    <x v="1"/>
    <n v="0.84533511973143804"/>
    <n v="1"/>
    <n v="0.6"/>
  </r>
  <r>
    <x v="2"/>
    <x v="0"/>
    <n v="0.71952292058109901"/>
    <n v="-1"/>
    <n v="0.52"/>
  </r>
  <r>
    <x v="3"/>
    <x v="1"/>
    <n v="0.67805544637459603"/>
    <n v="1"/>
    <n v="0.59"/>
  </r>
  <r>
    <x v="3"/>
    <x v="0"/>
    <n v="0.56092393324064005"/>
    <n v="-1"/>
    <n v="0.52"/>
  </r>
  <r>
    <x v="3"/>
    <x v="1"/>
    <n v="0.73466360602257097"/>
    <n v="-1"/>
    <n v="0.55000000000000004"/>
  </r>
  <r>
    <x v="3"/>
    <x v="0"/>
    <n v="0.74521524361977198"/>
    <n v="1"/>
    <n v="0.61"/>
  </r>
  <r>
    <x v="3"/>
    <x v="1"/>
    <n v="0.64560512172223194"/>
    <n v="-1"/>
    <n v="0.51"/>
  </r>
  <r>
    <x v="3"/>
    <x v="0"/>
    <n v="0.52984226791501798"/>
    <n v="-1"/>
    <n v="0.64"/>
  </r>
  <r>
    <x v="3"/>
    <x v="0"/>
    <n v="0.65305269825617496"/>
    <n v="1"/>
    <n v="0.51"/>
  </r>
  <r>
    <x v="3"/>
    <x v="1"/>
    <n v="0.77960494968253602"/>
    <n v="-1"/>
    <n v="0.56000000000000005"/>
  </r>
  <r>
    <x v="3"/>
    <x v="1"/>
    <n v="0.66849471707988195"/>
    <n v="-1"/>
    <n v="0.55000000000000004"/>
  </r>
  <r>
    <x v="3"/>
    <x v="1"/>
    <n v="0.73789164355524295"/>
    <n v="1"/>
    <n v="0.66"/>
  </r>
  <r>
    <x v="3"/>
    <x v="1"/>
    <n v="0.59235050358180297"/>
    <n v="1"/>
    <n v="0.67"/>
  </r>
  <r>
    <x v="4"/>
    <x v="0"/>
    <n v="0.79590924014891196"/>
    <n v="1"/>
    <n v="0.61"/>
  </r>
  <r>
    <x v="4"/>
    <x v="0"/>
    <n v="0.60472026635220499"/>
    <n v="1"/>
    <n v="0.53"/>
  </r>
  <r>
    <x v="4"/>
    <x v="0"/>
    <n v="0.82379649582201597"/>
    <n v="-1"/>
    <n v="0.56000000000000005"/>
  </r>
  <r>
    <x v="4"/>
    <x v="0"/>
    <n v="0.81944438356764004"/>
    <n v="1"/>
    <n v="0.54"/>
  </r>
  <r>
    <x v="4"/>
    <x v="1"/>
    <n v="0.63555356256711304"/>
    <n v="-1"/>
    <n v="0.7"/>
  </r>
  <r>
    <x v="4"/>
    <x v="0"/>
    <n v="0.71979913046182897"/>
    <n v="1"/>
    <n v="0.6"/>
  </r>
  <r>
    <x v="4"/>
    <x v="1"/>
    <n v="0.597539611533769"/>
    <n v="1"/>
    <n v="0.52"/>
  </r>
  <r>
    <x v="4"/>
    <x v="0"/>
    <n v="0.61693070717492704"/>
    <n v="-1"/>
    <n v="0.51"/>
  </r>
  <r>
    <x v="4"/>
    <x v="1"/>
    <n v="0.57306864952630898"/>
    <n v="-1"/>
    <n v="0.53"/>
  </r>
  <r>
    <x v="4"/>
    <x v="1"/>
    <n v="0.66051431145576001"/>
    <n v="1"/>
    <n v="0.51"/>
  </r>
  <r>
    <x v="4"/>
    <x v="0"/>
    <n v="0.55503240147850197"/>
    <n v="-1"/>
    <n v="0.5"/>
  </r>
  <r>
    <x v="5"/>
    <x v="0"/>
    <n v="0.91176987803231302"/>
    <n v="1"/>
    <n v="0.71"/>
  </r>
  <r>
    <x v="5"/>
    <x v="0"/>
    <n v="0.55594284635978197"/>
    <n v="1"/>
    <n v="0.57999999999999996"/>
  </r>
  <r>
    <x v="5"/>
    <x v="0"/>
    <n v="0.70005536405919899"/>
    <n v="1"/>
    <n v="0.61"/>
  </r>
  <r>
    <x v="5"/>
    <x v="0"/>
    <n v="0.94438278224945305"/>
    <n v="1"/>
    <n v="0.75"/>
  </r>
  <r>
    <x v="5"/>
    <x v="0"/>
    <n v="0.79268924865101698"/>
    <n v="1"/>
    <n v="0.62"/>
  </r>
  <r>
    <x v="5"/>
    <x v="0"/>
    <n v="0.75030701323672699"/>
    <n v="1"/>
    <n v="0.6"/>
  </r>
  <r>
    <x v="5"/>
    <x v="0"/>
    <n v="0.57894999549424697"/>
    <n v="1"/>
    <n v="0.56999999999999995"/>
  </r>
  <r>
    <x v="5"/>
    <x v="0"/>
    <n v="0.64859560337454802"/>
    <n v="1"/>
    <n v="0.68"/>
  </r>
  <r>
    <x v="5"/>
    <x v="0"/>
    <n v="0.65352997251301004"/>
    <n v="1"/>
    <n v="0.67"/>
  </r>
  <r>
    <x v="5"/>
    <x v="0"/>
    <n v="0.86403194624438995"/>
    <n v="1"/>
    <n v="0.73"/>
  </r>
  <r>
    <x v="5"/>
    <x v="0"/>
    <n v="0.76352094981880003"/>
    <n v="1"/>
    <n v="0.67"/>
  </r>
  <r>
    <x v="6"/>
    <x v="0"/>
    <n v="0.99349949832758899"/>
    <n v="1"/>
    <n v="0.8"/>
  </r>
  <r>
    <x v="6"/>
    <x v="0"/>
    <n v="0.80229499661553105"/>
    <n v="1"/>
    <n v="0.67"/>
  </r>
  <r>
    <x v="6"/>
    <x v="0"/>
    <n v="0.96268479756476899"/>
    <n v="1"/>
    <n v="0.72"/>
  </r>
  <r>
    <x v="6"/>
    <x v="0"/>
    <n v="0.93302010951510095"/>
    <n v="1"/>
    <n v="0.77"/>
  </r>
  <r>
    <x v="6"/>
    <x v="0"/>
    <n v="0.93834876797282796"/>
    <n v="1"/>
    <n v="0.71"/>
  </r>
  <r>
    <x v="6"/>
    <x v="0"/>
    <n v="0.95288163639420098"/>
    <n v="1"/>
    <n v="0.62"/>
  </r>
  <r>
    <x v="6"/>
    <x v="0"/>
    <n v="0.94375757681046701"/>
    <n v="1"/>
    <n v="0.75"/>
  </r>
  <r>
    <x v="6"/>
    <x v="0"/>
    <n v="0.98535585530938696"/>
    <n v="1"/>
    <n v="0.8"/>
  </r>
  <r>
    <x v="6"/>
    <x v="0"/>
    <n v="0.97231552742271599"/>
    <n v="1"/>
    <n v="0.77"/>
  </r>
  <r>
    <x v="6"/>
    <x v="0"/>
    <n v="0.96033305974781202"/>
    <n v="1"/>
    <n v="0.79"/>
  </r>
  <r>
    <x v="6"/>
    <x v="0"/>
    <n v="0.95562084596493901"/>
    <n v="1"/>
    <n v="0.75"/>
  </r>
  <r>
    <x v="7"/>
    <x v="0"/>
    <n v="0.80870199023414902"/>
    <n v="1"/>
    <n v="0.69"/>
  </r>
  <r>
    <x v="7"/>
    <x v="0"/>
    <n v="0.79693915575831298"/>
    <n v="1"/>
    <n v="0.61"/>
  </r>
  <r>
    <x v="7"/>
    <x v="0"/>
    <n v="0.68866896078023798"/>
    <n v="1"/>
    <n v="0.78"/>
  </r>
  <r>
    <x v="7"/>
    <x v="0"/>
    <n v="0.85846465525090798"/>
    <n v="1"/>
    <n v="0.77"/>
  </r>
  <r>
    <x v="7"/>
    <x v="0"/>
    <n v="0.86882603610156806"/>
    <n v="1"/>
    <n v="0.74"/>
  </r>
  <r>
    <x v="7"/>
    <x v="1"/>
    <n v="0.54747521886287698"/>
    <n v="1"/>
    <n v="0.52"/>
  </r>
  <r>
    <x v="7"/>
    <x v="0"/>
    <n v="0.85194217514563397"/>
    <n v="1"/>
    <n v="0.74"/>
  </r>
  <r>
    <x v="7"/>
    <x v="0"/>
    <n v="0.77959618937905795"/>
    <n v="1"/>
    <n v="0.71"/>
  </r>
  <r>
    <x v="7"/>
    <x v="0"/>
    <n v="0.90736384615600896"/>
    <n v="1"/>
    <n v="0.68"/>
  </r>
  <r>
    <x v="7"/>
    <x v="0"/>
    <n v="0.55414354204735305"/>
    <n v="1"/>
    <n v="0.66"/>
  </r>
  <r>
    <x v="7"/>
    <x v="0"/>
    <n v="0.76786836033220796"/>
    <n v="1"/>
    <n v="0.77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79225987377859097"/>
    <n v="1"/>
    <n v="0.67"/>
    <m/>
    <m/>
    <m/>
    <m/>
    <x v="0"/>
  </r>
  <r>
    <x v="0"/>
    <n v="-1"/>
    <n v="0.67550286220584299"/>
    <n v="1"/>
    <n v="0.54"/>
    <m/>
    <m/>
    <m/>
    <m/>
    <x v="1"/>
  </r>
  <r>
    <x v="0"/>
    <n v="-1"/>
    <n v="0.54803506996248197"/>
    <n v="1"/>
    <n v="0.71"/>
    <m/>
    <m/>
    <m/>
    <m/>
    <x v="1"/>
  </r>
  <r>
    <x v="0"/>
    <n v="1"/>
    <n v="0.59228535421984196"/>
    <n v="1"/>
    <n v="0.61"/>
    <m/>
    <m/>
    <m/>
    <m/>
    <x v="0"/>
  </r>
  <r>
    <x v="0"/>
    <n v="1"/>
    <n v="0.65208499855200097"/>
    <n v="1"/>
    <n v="0.63"/>
    <m/>
    <m/>
    <m/>
    <m/>
    <x v="0"/>
  </r>
  <r>
    <x v="0"/>
    <n v="-1"/>
    <n v="0.50367434179622905"/>
    <n v="1"/>
    <n v="0.55000000000000004"/>
    <m/>
    <m/>
    <m/>
    <m/>
    <x v="1"/>
  </r>
  <r>
    <x v="0"/>
    <n v="-1"/>
    <n v="0.67288024192209295"/>
    <n v="1"/>
    <n v="0.6"/>
    <m/>
    <m/>
    <m/>
    <m/>
    <x v="1"/>
  </r>
  <r>
    <x v="0"/>
    <n v="1"/>
    <n v="0.69774792404472996"/>
    <n v="1"/>
    <n v="0.63"/>
    <m/>
    <m/>
    <m/>
    <m/>
    <x v="0"/>
  </r>
  <r>
    <x v="0"/>
    <n v="1"/>
    <n v="0.74557109909282804"/>
    <n v="1"/>
    <n v="0.51"/>
    <m/>
    <m/>
    <m/>
    <m/>
    <x v="0"/>
  </r>
  <r>
    <x v="0"/>
    <n v="1"/>
    <n v="0.60323084984179098"/>
    <n v="1"/>
    <n v="0.6"/>
    <m/>
    <m/>
    <m/>
    <m/>
    <x v="0"/>
  </r>
  <r>
    <x v="0"/>
    <n v="1"/>
    <n v="0.52283606870064603"/>
    <n v="1"/>
    <n v="0.59"/>
    <m/>
    <m/>
    <m/>
    <m/>
    <x v="0"/>
  </r>
  <r>
    <x v="1"/>
    <n v="1"/>
    <n v="0.95428864982008799"/>
    <n v="1"/>
    <n v="0.72"/>
    <m/>
    <m/>
    <m/>
    <m/>
    <x v="0"/>
  </r>
  <r>
    <x v="1"/>
    <n v="1"/>
    <n v="0.84386224392294695"/>
    <n v="1"/>
    <n v="0.56000000000000005"/>
    <m/>
    <m/>
    <m/>
    <m/>
    <x v="0"/>
  </r>
  <r>
    <x v="1"/>
    <n v="1"/>
    <n v="0.84413753842377703"/>
    <n v="1"/>
    <n v="0.62"/>
    <m/>
    <m/>
    <m/>
    <m/>
    <x v="0"/>
  </r>
  <r>
    <x v="1"/>
    <n v="1"/>
    <n v="0.730850257508876"/>
    <n v="1"/>
    <n v="0.77"/>
    <m/>
    <m/>
    <m/>
    <m/>
    <x v="0"/>
  </r>
  <r>
    <x v="1"/>
    <n v="1"/>
    <n v="0.95858497935153697"/>
    <n v="1"/>
    <n v="0.68"/>
    <m/>
    <m/>
    <m/>
    <m/>
    <x v="0"/>
  </r>
  <r>
    <x v="1"/>
    <n v="1"/>
    <n v="0.94750267980920799"/>
    <n v="1"/>
    <n v="0.73"/>
    <m/>
    <m/>
    <m/>
    <m/>
    <x v="0"/>
  </r>
  <r>
    <x v="1"/>
    <n v="1"/>
    <n v="0.82543162725548702"/>
    <n v="1"/>
    <n v="0.78"/>
    <m/>
    <m/>
    <m/>
    <m/>
    <x v="0"/>
  </r>
  <r>
    <x v="1"/>
    <n v="1"/>
    <n v="0.95769619779137805"/>
    <n v="1"/>
    <n v="0.83"/>
    <m/>
    <m/>
    <m/>
    <m/>
    <x v="0"/>
  </r>
  <r>
    <x v="1"/>
    <n v="-1"/>
    <n v="0.55554484991908704"/>
    <n v="1"/>
    <n v="0.69"/>
    <m/>
    <m/>
    <m/>
    <m/>
    <x v="1"/>
  </r>
  <r>
    <x v="1"/>
    <n v="1"/>
    <n v="0.90344230762588795"/>
    <n v="1"/>
    <n v="0.63"/>
    <m/>
    <m/>
    <m/>
    <m/>
    <x v="0"/>
  </r>
  <r>
    <x v="1"/>
    <n v="1"/>
    <n v="0.87015072981480501"/>
    <n v="1"/>
    <n v="0.65"/>
    <m/>
    <m/>
    <m/>
    <m/>
    <x v="0"/>
  </r>
  <r>
    <x v="2"/>
    <n v="1"/>
    <n v="0.64165266061255699"/>
    <n v="1"/>
    <n v="0.54"/>
    <m/>
    <m/>
    <m/>
    <m/>
    <x v="0"/>
  </r>
  <r>
    <x v="2"/>
    <n v="1"/>
    <n v="0.53409113509303396"/>
    <n v="1"/>
    <n v="0.54"/>
    <m/>
    <m/>
    <m/>
    <m/>
    <x v="0"/>
  </r>
  <r>
    <x v="2"/>
    <n v="-1"/>
    <n v="0.56376204651267603"/>
    <n v="-1"/>
    <n v="0.59"/>
    <m/>
    <m/>
    <m/>
    <m/>
    <x v="0"/>
  </r>
  <r>
    <x v="2"/>
    <n v="1"/>
    <n v="0.69688579557152897"/>
    <n v="1"/>
    <n v="0.57999999999999996"/>
    <m/>
    <m/>
    <m/>
    <m/>
    <x v="0"/>
  </r>
  <r>
    <x v="2"/>
    <n v="-1"/>
    <n v="0.741992351924878"/>
    <n v="-1"/>
    <n v="0.52"/>
    <m/>
    <m/>
    <m/>
    <m/>
    <x v="0"/>
  </r>
  <r>
    <x v="2"/>
    <n v="1"/>
    <n v="0.90700490435476799"/>
    <n v="1"/>
    <n v="0.56000000000000005"/>
    <m/>
    <m/>
    <m/>
    <m/>
    <x v="0"/>
  </r>
  <r>
    <x v="2"/>
    <n v="1"/>
    <n v="0.51323892662072401"/>
    <n v="1"/>
    <n v="0.54"/>
    <m/>
    <m/>
    <m/>
    <m/>
    <x v="0"/>
  </r>
  <r>
    <x v="2"/>
    <n v="1"/>
    <n v="0.78385607805013502"/>
    <n v="1"/>
    <n v="0.63"/>
    <m/>
    <m/>
    <m/>
    <m/>
    <x v="0"/>
  </r>
  <r>
    <x v="2"/>
    <n v="1"/>
    <n v="0.71523650941214301"/>
    <n v="1"/>
    <n v="0.55000000000000004"/>
    <m/>
    <m/>
    <m/>
    <m/>
    <x v="0"/>
  </r>
  <r>
    <x v="2"/>
    <n v="-1"/>
    <n v="0.84533511973143804"/>
    <n v="1"/>
    <n v="0.6"/>
    <m/>
    <m/>
    <m/>
    <m/>
    <x v="1"/>
  </r>
  <r>
    <x v="2"/>
    <n v="1"/>
    <n v="0.71952292058109901"/>
    <n v="-1"/>
    <n v="0.52"/>
    <m/>
    <m/>
    <m/>
    <m/>
    <x v="1"/>
  </r>
  <r>
    <x v="3"/>
    <n v="-1"/>
    <n v="0.67805544637459603"/>
    <n v="1"/>
    <n v="0.59"/>
    <m/>
    <m/>
    <m/>
    <m/>
    <x v="1"/>
  </r>
  <r>
    <x v="3"/>
    <n v="1"/>
    <n v="0.56092393324064005"/>
    <n v="-1"/>
    <n v="0.52"/>
    <m/>
    <m/>
    <m/>
    <m/>
    <x v="1"/>
  </r>
  <r>
    <x v="3"/>
    <n v="-1"/>
    <n v="0.73466360602257097"/>
    <n v="-1"/>
    <n v="0.55000000000000004"/>
    <m/>
    <m/>
    <m/>
    <m/>
    <x v="0"/>
  </r>
  <r>
    <x v="3"/>
    <n v="1"/>
    <n v="0.74521524361977198"/>
    <n v="1"/>
    <n v="0.61"/>
    <m/>
    <m/>
    <m/>
    <m/>
    <x v="0"/>
  </r>
  <r>
    <x v="3"/>
    <n v="-1"/>
    <n v="0.64560512172223194"/>
    <n v="-1"/>
    <n v="0.51"/>
    <m/>
    <m/>
    <m/>
    <m/>
    <x v="0"/>
  </r>
  <r>
    <x v="3"/>
    <n v="1"/>
    <n v="0.52984226791501798"/>
    <n v="-1"/>
    <n v="0.64"/>
    <m/>
    <m/>
    <m/>
    <m/>
    <x v="1"/>
  </r>
  <r>
    <x v="3"/>
    <n v="1"/>
    <n v="0.65305269825617496"/>
    <n v="1"/>
    <n v="0.51"/>
    <m/>
    <m/>
    <m/>
    <m/>
    <x v="0"/>
  </r>
  <r>
    <x v="3"/>
    <n v="-1"/>
    <n v="0.77960494968253602"/>
    <n v="-1"/>
    <n v="0.56000000000000005"/>
    <m/>
    <m/>
    <m/>
    <m/>
    <x v="0"/>
  </r>
  <r>
    <x v="3"/>
    <n v="-1"/>
    <n v="0.66849471707988195"/>
    <n v="-1"/>
    <n v="0.55000000000000004"/>
    <m/>
    <m/>
    <m/>
    <m/>
    <x v="0"/>
  </r>
  <r>
    <x v="3"/>
    <n v="-1"/>
    <n v="0.73789164355524295"/>
    <n v="1"/>
    <n v="0.66"/>
    <m/>
    <m/>
    <m/>
    <m/>
    <x v="1"/>
  </r>
  <r>
    <x v="3"/>
    <n v="-1"/>
    <n v="0.59235050358180297"/>
    <n v="1"/>
    <n v="0.67"/>
    <m/>
    <m/>
    <m/>
    <m/>
    <x v="1"/>
  </r>
  <r>
    <x v="4"/>
    <n v="1"/>
    <n v="0.79590924014891196"/>
    <n v="1"/>
    <n v="0.61"/>
    <m/>
    <m/>
    <m/>
    <m/>
    <x v="0"/>
  </r>
  <r>
    <x v="4"/>
    <n v="1"/>
    <n v="0.60472026635220499"/>
    <n v="1"/>
    <n v="0.53"/>
    <m/>
    <m/>
    <m/>
    <m/>
    <x v="0"/>
  </r>
  <r>
    <x v="4"/>
    <n v="1"/>
    <n v="0.82379649582201597"/>
    <n v="-1"/>
    <n v="0.56000000000000005"/>
    <m/>
    <m/>
    <m/>
    <m/>
    <x v="1"/>
  </r>
  <r>
    <x v="4"/>
    <n v="1"/>
    <n v="0.81944438356764004"/>
    <n v="1"/>
    <n v="0.54"/>
    <m/>
    <m/>
    <m/>
    <m/>
    <x v="0"/>
  </r>
  <r>
    <x v="4"/>
    <n v="-1"/>
    <n v="0.63555356256711304"/>
    <n v="-1"/>
    <n v="0.7"/>
    <m/>
    <m/>
    <m/>
    <m/>
    <x v="0"/>
  </r>
  <r>
    <x v="4"/>
    <n v="1"/>
    <n v="0.71979913046182897"/>
    <n v="1"/>
    <n v="0.6"/>
    <m/>
    <m/>
    <m/>
    <m/>
    <x v="0"/>
  </r>
  <r>
    <x v="4"/>
    <n v="-1"/>
    <n v="0.597539611533769"/>
    <n v="1"/>
    <n v="0.52"/>
    <m/>
    <m/>
    <m/>
    <m/>
    <x v="1"/>
  </r>
  <r>
    <x v="4"/>
    <n v="1"/>
    <n v="0.61693070717492704"/>
    <n v="-1"/>
    <n v="0.51"/>
    <m/>
    <m/>
    <m/>
    <m/>
    <x v="1"/>
  </r>
  <r>
    <x v="4"/>
    <n v="-1"/>
    <n v="0.57306864952630898"/>
    <n v="-1"/>
    <n v="0.53"/>
    <m/>
    <m/>
    <m/>
    <m/>
    <x v="0"/>
  </r>
  <r>
    <x v="4"/>
    <n v="-1"/>
    <n v="0.66051431145576001"/>
    <n v="1"/>
    <n v="0.51"/>
    <m/>
    <m/>
    <m/>
    <m/>
    <x v="1"/>
  </r>
  <r>
    <x v="4"/>
    <n v="1"/>
    <n v="0.55503240147850197"/>
    <n v="-1"/>
    <n v="0.5"/>
    <m/>
    <m/>
    <m/>
    <m/>
    <x v="1"/>
  </r>
  <r>
    <x v="5"/>
    <n v="1"/>
    <n v="0.91176987803231302"/>
    <n v="1"/>
    <n v="0.71"/>
    <m/>
    <m/>
    <m/>
    <m/>
    <x v="0"/>
  </r>
  <r>
    <x v="5"/>
    <n v="1"/>
    <n v="0.55594284635978197"/>
    <n v="1"/>
    <n v="0.57999999999999996"/>
    <m/>
    <m/>
    <m/>
    <m/>
    <x v="0"/>
  </r>
  <r>
    <x v="5"/>
    <n v="1"/>
    <n v="0.70005536405919899"/>
    <n v="1"/>
    <n v="0.61"/>
    <m/>
    <m/>
    <m/>
    <m/>
    <x v="0"/>
  </r>
  <r>
    <x v="5"/>
    <n v="1"/>
    <n v="0.94438278224945305"/>
    <n v="1"/>
    <n v="0.75"/>
    <m/>
    <m/>
    <m/>
    <m/>
    <x v="0"/>
  </r>
  <r>
    <x v="5"/>
    <n v="1"/>
    <n v="0.79268924865101698"/>
    <n v="1"/>
    <n v="0.62"/>
    <m/>
    <m/>
    <m/>
    <m/>
    <x v="0"/>
  </r>
  <r>
    <x v="5"/>
    <n v="1"/>
    <n v="0.75030701323672699"/>
    <n v="1"/>
    <n v="0.6"/>
    <m/>
    <m/>
    <m/>
    <m/>
    <x v="0"/>
  </r>
  <r>
    <x v="5"/>
    <n v="1"/>
    <n v="0.57894999549424697"/>
    <n v="1"/>
    <n v="0.56999999999999995"/>
    <m/>
    <m/>
    <m/>
    <m/>
    <x v="0"/>
  </r>
  <r>
    <x v="5"/>
    <n v="1"/>
    <n v="0.64859560337454802"/>
    <n v="1"/>
    <n v="0.68"/>
    <m/>
    <m/>
    <m/>
    <m/>
    <x v="0"/>
  </r>
  <r>
    <x v="5"/>
    <n v="1"/>
    <n v="0.65352997251301004"/>
    <n v="1"/>
    <n v="0.67"/>
    <m/>
    <m/>
    <m/>
    <m/>
    <x v="0"/>
  </r>
  <r>
    <x v="5"/>
    <n v="1"/>
    <n v="0.86403194624438995"/>
    <n v="1"/>
    <n v="0.73"/>
    <m/>
    <m/>
    <m/>
    <m/>
    <x v="0"/>
  </r>
  <r>
    <x v="5"/>
    <n v="1"/>
    <n v="0.76352094981880003"/>
    <n v="1"/>
    <n v="0.67"/>
    <m/>
    <m/>
    <m/>
    <m/>
    <x v="0"/>
  </r>
  <r>
    <x v="6"/>
    <n v="1"/>
    <n v="0.99349949832758899"/>
    <n v="1"/>
    <n v="0.8"/>
    <m/>
    <m/>
    <m/>
    <m/>
    <x v="0"/>
  </r>
  <r>
    <x v="6"/>
    <n v="1"/>
    <n v="0.80229499661553105"/>
    <n v="1"/>
    <n v="0.67"/>
    <m/>
    <m/>
    <m/>
    <m/>
    <x v="0"/>
  </r>
  <r>
    <x v="6"/>
    <n v="1"/>
    <n v="0.96268479756476899"/>
    <n v="1"/>
    <n v="0.72"/>
    <m/>
    <m/>
    <m/>
    <m/>
    <x v="0"/>
  </r>
  <r>
    <x v="6"/>
    <n v="1"/>
    <n v="0.93302010951510095"/>
    <n v="1"/>
    <n v="0.77"/>
    <m/>
    <m/>
    <m/>
    <m/>
    <x v="0"/>
  </r>
  <r>
    <x v="6"/>
    <n v="1"/>
    <n v="0.93834876797282796"/>
    <n v="1"/>
    <n v="0.71"/>
    <m/>
    <m/>
    <m/>
    <m/>
    <x v="0"/>
  </r>
  <r>
    <x v="6"/>
    <n v="1"/>
    <n v="0.95288163639420098"/>
    <n v="1"/>
    <n v="0.62"/>
    <m/>
    <m/>
    <m/>
    <m/>
    <x v="0"/>
  </r>
  <r>
    <x v="6"/>
    <n v="1"/>
    <n v="0.94375757681046701"/>
    <n v="1"/>
    <n v="0.75"/>
    <m/>
    <m/>
    <m/>
    <m/>
    <x v="0"/>
  </r>
  <r>
    <x v="6"/>
    <n v="1"/>
    <n v="0.98535585530938696"/>
    <n v="1"/>
    <n v="0.8"/>
    <m/>
    <m/>
    <m/>
    <m/>
    <x v="0"/>
  </r>
  <r>
    <x v="6"/>
    <n v="1"/>
    <n v="0.97231552742271599"/>
    <n v="1"/>
    <n v="0.77"/>
    <m/>
    <m/>
    <m/>
    <m/>
    <x v="0"/>
  </r>
  <r>
    <x v="6"/>
    <n v="1"/>
    <n v="0.96033305974781202"/>
    <n v="1"/>
    <n v="0.79"/>
    <m/>
    <m/>
    <m/>
    <m/>
    <x v="0"/>
  </r>
  <r>
    <x v="6"/>
    <n v="1"/>
    <n v="0.95562084596493901"/>
    <n v="1"/>
    <n v="0.75"/>
    <m/>
    <m/>
    <m/>
    <m/>
    <x v="0"/>
  </r>
  <r>
    <x v="7"/>
    <n v="1"/>
    <n v="0.80870199023414902"/>
    <n v="1"/>
    <n v="0.69"/>
    <m/>
    <m/>
    <m/>
    <m/>
    <x v="0"/>
  </r>
  <r>
    <x v="7"/>
    <n v="1"/>
    <n v="0.79693915575831298"/>
    <n v="1"/>
    <n v="0.61"/>
    <m/>
    <m/>
    <m/>
    <m/>
    <x v="0"/>
  </r>
  <r>
    <x v="7"/>
    <n v="1"/>
    <n v="0.68866896078023798"/>
    <n v="1"/>
    <n v="0.78"/>
    <m/>
    <m/>
    <m/>
    <m/>
    <x v="0"/>
  </r>
  <r>
    <x v="7"/>
    <n v="1"/>
    <n v="0.85846465525090798"/>
    <n v="1"/>
    <n v="0.77"/>
    <m/>
    <m/>
    <m/>
    <m/>
    <x v="0"/>
  </r>
  <r>
    <x v="7"/>
    <n v="1"/>
    <n v="0.86882603610156806"/>
    <n v="1"/>
    <n v="0.74"/>
    <m/>
    <m/>
    <m/>
    <m/>
    <x v="0"/>
  </r>
  <r>
    <x v="7"/>
    <n v="-1"/>
    <n v="0.54747521886287698"/>
    <n v="1"/>
    <n v="0.52"/>
    <m/>
    <m/>
    <m/>
    <m/>
    <x v="1"/>
  </r>
  <r>
    <x v="7"/>
    <n v="1"/>
    <n v="0.85194217514563397"/>
    <n v="1"/>
    <n v="0.74"/>
    <m/>
    <m/>
    <m/>
    <m/>
    <x v="0"/>
  </r>
  <r>
    <x v="7"/>
    <n v="1"/>
    <n v="0.77959618937905795"/>
    <n v="1"/>
    <n v="0.71"/>
    <m/>
    <m/>
    <m/>
    <m/>
    <x v="0"/>
  </r>
  <r>
    <x v="7"/>
    <n v="1"/>
    <n v="0.90736384615600896"/>
    <n v="1"/>
    <n v="0.68"/>
    <m/>
    <m/>
    <m/>
    <m/>
    <x v="0"/>
  </r>
  <r>
    <x v="7"/>
    <n v="1"/>
    <n v="0.55414354204735305"/>
    <n v="1"/>
    <n v="0.66"/>
    <m/>
    <m/>
    <m/>
    <m/>
    <x v="0"/>
  </r>
  <r>
    <x v="7"/>
    <n v="1"/>
    <n v="0.76786836033220796"/>
    <n v="1"/>
    <n v="0.77"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156"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5"/>
        <item m="1" x="136"/>
        <item m="1" x="137"/>
        <item m="1" x="138"/>
        <item m="1" x="139"/>
        <item x="8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11"/>
        <item m="1" x="112"/>
        <item m="1" x="113"/>
        <item m="1" x="114"/>
        <item m="1" x="115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93"/>
        <item m="1" x="94"/>
        <item m="1" x="95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72"/>
        <item m="1" x="73"/>
        <item m="1" x="74"/>
        <item m="1" x="75"/>
        <item m="1" x="76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56"/>
        <item m="1" x="57"/>
        <item m="1" x="58"/>
        <item m="1" x="59"/>
        <item m="1" x="60"/>
        <item m="1" x="61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3"/>
        <item m="1" x="24"/>
        <item m="1" x="25"/>
        <item m="1" x="26"/>
        <item m="1" x="27"/>
        <item m="1" x="28"/>
        <item m="1" x="29"/>
        <item m="1" x="30"/>
        <item m="1" x="18"/>
        <item m="1" x="19"/>
        <item m="1" x="20"/>
        <item m="1" x="21"/>
        <item m="1" x="22"/>
        <item m="1" x="17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0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56"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5"/>
        <item m="1" x="136"/>
        <item m="1" x="137"/>
        <item m="1" x="138"/>
        <item m="1" x="139"/>
        <item x="8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11"/>
        <item m="1" x="112"/>
        <item m="1" x="113"/>
        <item m="1" x="114"/>
        <item m="1" x="115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93"/>
        <item m="1" x="94"/>
        <item m="1" x="95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72"/>
        <item m="1" x="73"/>
        <item m="1" x="74"/>
        <item m="1" x="75"/>
        <item m="1" x="76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56"/>
        <item m="1" x="57"/>
        <item m="1" x="58"/>
        <item m="1" x="59"/>
        <item m="1" x="60"/>
        <item m="1" x="61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3"/>
        <item m="1" x="24"/>
        <item m="1" x="25"/>
        <item m="1" x="26"/>
        <item m="1" x="27"/>
        <item m="1" x="28"/>
        <item m="1" x="29"/>
        <item m="1" x="30"/>
        <item m="1" x="18"/>
        <item m="1" x="19"/>
        <item m="1" x="20"/>
        <item m="1" x="21"/>
        <item m="1" x="22"/>
        <item m="1" x="17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6">
    <i>
      <x v="147"/>
    </i>
    <i>
      <x v="148"/>
    </i>
    <i>
      <x v="152"/>
    </i>
    <i>
      <x v="153"/>
    </i>
    <i>
      <x v="15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156"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5"/>
        <item m="1" x="136"/>
        <item m="1" x="137"/>
        <item m="1" x="138"/>
        <item m="1" x="139"/>
        <item x="8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11"/>
        <item m="1" x="112"/>
        <item m="1" x="113"/>
        <item m="1" x="114"/>
        <item m="1" x="115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93"/>
        <item m="1" x="94"/>
        <item m="1" x="95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72"/>
        <item m="1" x="73"/>
        <item m="1" x="74"/>
        <item m="1" x="75"/>
        <item m="1" x="76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56"/>
        <item m="1" x="57"/>
        <item m="1" x="58"/>
        <item m="1" x="59"/>
        <item m="1" x="60"/>
        <item m="1" x="61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3"/>
        <item m="1" x="24"/>
        <item m="1" x="25"/>
        <item m="1" x="26"/>
        <item m="1" x="27"/>
        <item m="1" x="28"/>
        <item m="1" x="29"/>
        <item m="1" x="30"/>
        <item m="1" x="18"/>
        <item m="1" x="19"/>
        <item m="1" x="20"/>
        <item m="1" x="21"/>
        <item m="1" x="22"/>
        <item m="1" x="17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">
    <i>
      <x v="20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7" firstHeaderRow="0" firstDataRow="1" firstDataCol="1"/>
  <pivotFields count="6">
    <pivotField axis="axisRow" showAll="0">
      <items count="156"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5"/>
        <item m="1" x="136"/>
        <item m="1" x="137"/>
        <item m="1" x="138"/>
        <item m="1" x="139"/>
        <item x="8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11"/>
        <item m="1" x="112"/>
        <item m="1" x="113"/>
        <item m="1" x="114"/>
        <item m="1" x="115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93"/>
        <item m="1" x="94"/>
        <item m="1" x="95"/>
        <item m="1" x="96"/>
        <item m="1" x="97"/>
        <item m="1" x="98"/>
        <item m="1" x="99"/>
        <item m="1" x="100"/>
        <item m="1" x="86"/>
        <item m="1" x="87"/>
        <item m="1" x="88"/>
        <item m="1" x="89"/>
        <item m="1" x="90"/>
        <item m="1" x="91"/>
        <item m="1" x="92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72"/>
        <item m="1" x="73"/>
        <item m="1" x="74"/>
        <item m="1" x="75"/>
        <item m="1" x="76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56"/>
        <item m="1" x="57"/>
        <item m="1" x="58"/>
        <item m="1" x="59"/>
        <item m="1" x="60"/>
        <item m="1" x="61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40"/>
        <item m="1" x="41"/>
        <item m="1" x="42"/>
        <item m="1" x="43"/>
        <item m="1" x="44"/>
        <item m="1" x="45"/>
        <item m="1" x="46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23"/>
        <item m="1" x="24"/>
        <item m="1" x="25"/>
        <item m="1" x="26"/>
        <item m="1" x="27"/>
        <item m="1" x="28"/>
        <item m="1" x="29"/>
        <item m="1" x="30"/>
        <item m="1" x="18"/>
        <item m="1" x="19"/>
        <item m="1" x="20"/>
        <item m="1" x="21"/>
        <item m="1" x="22"/>
        <item m="1" x="17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5">
    <i>
      <x v="20"/>
    </i>
    <i r="1">
      <x v="2"/>
    </i>
    <i>
      <x v="147"/>
    </i>
    <i r="1">
      <x/>
    </i>
    <i r="1">
      <x v="1"/>
    </i>
    <i>
      <x v="148"/>
    </i>
    <i r="1">
      <x/>
    </i>
    <i r="1">
      <x v="1"/>
    </i>
    <i>
      <x v="149"/>
    </i>
    <i r="1">
      <x/>
    </i>
    <i r="1">
      <x v="1"/>
    </i>
    <i>
      <x v="150"/>
    </i>
    <i r="1">
      <x/>
    </i>
    <i r="1">
      <x v="1"/>
    </i>
    <i>
      <x v="151"/>
    </i>
    <i r="1">
      <x/>
    </i>
    <i r="1">
      <x v="1"/>
    </i>
    <i>
      <x v="152"/>
    </i>
    <i r="1">
      <x v="1"/>
    </i>
    <i>
      <x v="153"/>
    </i>
    <i r="1">
      <x v="1"/>
    </i>
    <i>
      <x v="15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5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3"/>
        <item x="4"/>
        <item x="8"/>
        <item m="1" x="25"/>
        <item x="0"/>
        <item m="1" x="13"/>
        <item m="1" x="15"/>
        <item m="1" x="19"/>
        <item x="9"/>
        <item x="2"/>
        <item x="5"/>
        <item x="10"/>
        <item m="1" x="17"/>
        <item x="11"/>
        <item m="1" x="14"/>
        <item x="1"/>
        <item x="6"/>
        <item m="1" x="16"/>
        <item m="1" x="23"/>
        <item m="1" x="18"/>
        <item m="1" x="20"/>
        <item m="1" x="24"/>
        <item m="1" x="30"/>
        <item m="1" x="29"/>
        <item m="1" x="26"/>
        <item m="1" x="21"/>
        <item m="1" x="28"/>
        <item x="7"/>
        <item m="1" x="22"/>
        <item m="1" x="27"/>
        <item m="1" x="12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2">
    <i>
      <x/>
    </i>
    <i>
      <x v="1"/>
    </i>
    <i>
      <x v="2"/>
    </i>
    <i>
      <x v="4"/>
    </i>
    <i>
      <x v="8"/>
    </i>
    <i>
      <x v="9"/>
    </i>
    <i>
      <x v="10"/>
    </i>
    <i>
      <x v="11"/>
    </i>
    <i>
      <x v="15"/>
    </i>
    <i>
      <x v="16"/>
    </i>
    <i>
      <x v="2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3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3"/>
        <item x="4"/>
        <item m="1" x="12"/>
        <item m="1" x="22"/>
        <item x="2"/>
        <item x="8"/>
        <item m="1" x="15"/>
        <item x="6"/>
        <item m="1" x="17"/>
        <item m="1" x="20"/>
        <item m="1" x="28"/>
        <item m="1" x="26"/>
        <item x="7"/>
        <item x="0"/>
        <item m="1" x="29"/>
        <item m="1" x="18"/>
        <item m="1" x="16"/>
        <item m="1" x="25"/>
        <item m="1" x="11"/>
        <item x="1"/>
        <item m="1" x="23"/>
        <item x="10"/>
        <item x="5"/>
        <item m="1" x="13"/>
        <item m="1" x="19"/>
        <item m="1" x="27"/>
        <item m="1" x="21"/>
        <item m="1" x="31"/>
        <item m="1" x="30"/>
        <item m="1" x="14"/>
        <item x="9"/>
        <item m="1" x="24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4"/>
    </i>
    <i>
      <x v="5"/>
    </i>
    <i>
      <x v="7"/>
    </i>
    <i>
      <x v="12"/>
    </i>
    <i>
      <x v="13"/>
    </i>
    <i>
      <x v="19"/>
    </i>
    <i>
      <x v="2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48" dataDxfId="0">
  <autoFilter ref="B2:AE34" xr:uid="{23B59A0C-054A-4F30-9EF5-070D83BF6EAF}"/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30"/>
    <tableColumn id="2" xr3:uid="{9E7F04FA-E2CF-4020-8B2F-7A5FC57A6729}" name="Game" dataDxfId="29"/>
    <tableColumn id="3" xr3:uid="{B110EACF-2F8B-48AE-9468-15B7E6B5D8DC}" name="LR" dataDxfId="28"/>
    <tableColumn id="4" xr3:uid="{201D140A-D037-4471-A2E8-FE8C8B8EA1EC}" name="RF" dataDxfId="27"/>
    <tableColumn id="5" xr3:uid="{B4C395E6-CF63-4654-96B1-CC60AA2E999E}" name="Total" dataDxfId="26"/>
    <tableColumn id="6" xr3:uid="{408B21E6-7F5A-42AC-A537-1A7F9F7CE3D6}" name="Win%" dataDxfId="25" dataCellStyle="Percent"/>
    <tableColumn id="7" xr3:uid="{8470C779-CCA2-4304-B535-7A9B5797C774}" name="ML%" dataDxfId="24" dataCellStyle="Percent"/>
    <tableColumn id="8" xr3:uid="{3DEA8DEE-44A2-49C3-964D-59F1841AA21E}" name="MLDiff%" dataDxfId="23" dataCellStyle="Percent"/>
    <tableColumn id="9" xr3:uid="{F992361E-BC4E-45C7-A991-D74C430D3FCD}" name="Consistent" dataDxfId="22"/>
    <tableColumn id="10" xr3:uid="{DAAA9A8A-D26C-4112-8C69-D67FAC3C9556}" name="No" dataDxfId="21"/>
    <tableColumn id="11" xr3:uid="{D3EEE7C9-D797-40AD-83EC-136EA7D579B9}" name="Consistency" dataDxfId="20" dataCellStyle="Percent"/>
    <tableColumn id="12" xr3:uid="{FD15055B-E1B9-42F2-9A36-8EC6C6B272CE}" name="Factor" dataDxfId="19" dataCellStyle="Percent"/>
    <tableColumn id="13" xr3:uid="{9F969F80-232A-4C59-8D15-C1A648816AC6}" name="Winner" dataDxfId="18"/>
    <tableColumn id="14" xr3:uid="{60F811CB-3A76-4726-8569-7B236B136EE0}" name="ScoreDiff" dataDxfId="17"/>
    <tableColumn id="15" xr3:uid="{FFE4F106-7CBC-436A-8073-09C027394E30}" name="Handicap" dataDxfId="16"/>
    <tableColumn id="16" xr3:uid="{5C03892B-5CAD-4DFF-A220-AF470C1723E9}" name="Avd" dataDxfId="15"/>
    <tableColumn id="17" xr3:uid="{C67C1DAF-6E0A-4852-A8CD-701F56755FFC}" name="AdvAbs" dataDxfId="14"/>
    <tableColumn id="18" xr3:uid="{4EAD0FEA-09D9-489E-B1DD-01A1BEB6C235}" name="SpreadWinner" dataDxfId="13"/>
    <tableColumn id="19" xr3:uid="{446AB8A5-E7D9-4D19-A7D6-1BDEE6E33681}" name="ALWinner" dataDxfId="12"/>
    <tableColumn id="20" xr3:uid="{E4E3C559-64A7-4C91-9B37-02DB275CFADD}" name="AL%" dataDxfId="11" dataCellStyle="Percent"/>
    <tableColumn id="21" xr3:uid="{523CD2CA-6675-4379-85A4-AC0A30CA68C9}" name="Consitent" dataDxfId="10"/>
    <tableColumn id="22" xr3:uid="{43B1E650-1620-4074-AC57-3B39AEDF22E7}" name="Final%" dataDxfId="9" dataCellStyle="Percent"/>
    <tableColumn id="23" xr3:uid="{CA6D2144-C60E-4FB5-B32B-FAAEA55582A6}" name="Ranking" dataDxfId="8"/>
    <tableColumn id="24" xr3:uid="{BAAB4390-0BAF-4781-8C7F-7471845D96C1}" name="AbsRanking" dataDxfId="7"/>
    <tableColumn id="25" xr3:uid="{57CD29B5-18B6-49A1-B4C2-0FFF3204AF74}" name="MoneyLeaders" dataDxfId="6"/>
    <tableColumn id="26" xr3:uid="{5DA8DB83-1D83-4D6C-BEBA-B659DC37607C}" name="Top10%" dataDxfId="5"/>
    <tableColumn id="27" xr3:uid="{B0C41434-66FB-4770-ACB9-CFC8151EB700}" name="Overall" dataDxfId="4"/>
    <tableColumn id="28" xr3:uid="{2ABDFBD8-7FD2-4BDD-8C9D-7526B94F49E4}" name="CoversConsistent" dataDxfId="3"/>
    <tableColumn id="29" xr3:uid="{A8295CCC-9D95-4081-9A7F-FBCD98D87AF1}" name="SpreadPotential" dataDxfId="2"/>
    <tableColumn id="30" xr3:uid="{363AE8A3-3795-44FE-83EA-DF647ADA356C}" name="MLPotenti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5" totalsRowShown="0">
  <autoFilter ref="BR2:CA15" xr:uid="{78D9E7CB-403B-442F-830C-4D50A2900F82}"/>
  <sortState xmlns:xlrd2="http://schemas.microsoft.com/office/spreadsheetml/2017/richdata2" ref="BR3:CA9">
    <sortCondition descending="1" ref="BU2:BU13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7"/>
    <tableColumn id="5" xr3:uid="{3561302D-EE9B-42CC-85CD-E711E9864CF1}" name="Average of ScoreDiff" dataDxfId="46"/>
    <tableColumn id="6" xr3:uid="{267FF7EE-C850-4394-B718-E99597E11087}" name="Max of ScoreDiff" dataDxfId="45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4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2" totalsRowShown="0" dataDxfId="43">
  <autoFilter ref="AS2:BB12" xr:uid="{23194694-37BC-4048-A108-71D380E1B3E8}">
    <filterColumn colId="1">
      <filters>
        <filter val="2"/>
      </filters>
    </filterColumn>
  </autoFilter>
  <sortState xmlns:xlrd2="http://schemas.microsoft.com/office/spreadsheetml/2017/richdata2" ref="AS4:BB12">
    <sortCondition descending="1" ref="BB2:BB12"/>
  </sortState>
  <tableColumns count="10">
    <tableColumn id="1" xr3:uid="{16DCAEDB-5518-461F-B58E-8042B3D088B9}" name="Row Labels" dataDxfId="42"/>
    <tableColumn id="2" xr3:uid="{AD869B99-095F-4BE7-A413-E609CAB0F902}" name="Count of Winner" dataDxfId="41"/>
    <tableColumn id="3" xr3:uid="{1CECCB19-4B6D-4C5B-8830-2F423852F7E4}" name="Average of MLDiff%" dataDxfId="40" dataCellStyle="Percent"/>
    <tableColumn id="4" xr3:uid="{E0A1CA23-0926-4418-85AD-6E9AE6367600}" name="Min of ScoreDiff" dataDxfId="39"/>
    <tableColumn id="5" xr3:uid="{F9DF9285-C80D-468E-8601-0BF3C163ADD0}" name="Average of ScoreDiff" dataDxfId="38" dataCellStyle="Percent"/>
    <tableColumn id="6" xr3:uid="{642B3F80-5BEE-485E-8570-6C11D675BD85}" name="Max of ScoreDiff" dataDxfId="37"/>
    <tableColumn id="7" xr3:uid="{FACF3C5A-CD21-4F10-9F90-72F0D4070FF7}" name="Average of Handicap" dataDxfId="36"/>
    <tableColumn id="8" xr3:uid="{22507F89-141D-474B-9314-040C6C3B4F36}" name="Average of Factor" dataDxfId="35"/>
    <tableColumn id="9" xr3:uid="{EC29AD05-8E65-4733-BCA5-414A85C886C0}" name="Average of AdvAbs"/>
    <tableColumn id="10" xr3:uid="{F57E27A6-1351-4123-9BA4-9FB4289A1109}" name="Average of AL%" dataDxfId="3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0" totalsRowShown="0">
  <autoFilter ref="B2:I10" xr:uid="{502C677E-92F2-4E2E-B8DF-B38CE34D22FC}"/>
  <sortState xmlns:xlrd2="http://schemas.microsoft.com/office/spreadsheetml/2017/richdata2" ref="B3:I10">
    <sortCondition descending="1" ref="D2:D10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3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32">
      <calculatedColumnFormula>ABS(((Table111[[#This Row],[ScoreDiff]]*0.75)-(ABS(Table111[[#This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1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0" sqref="AJ3:BL10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5703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57031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57031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181</v>
      </c>
    </row>
    <row r="2" spans="1:70" x14ac:dyDescent="0.25">
      <c r="A2" t="s">
        <v>171</v>
      </c>
      <c r="B2" t="s">
        <v>154</v>
      </c>
      <c r="C2" s="3">
        <v>1</v>
      </c>
      <c r="D2">
        <v>0.79225987377859097</v>
      </c>
      <c r="E2" s="3">
        <v>1</v>
      </c>
      <c r="F2" s="3">
        <v>0.67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172</v>
      </c>
      <c r="B3" t="s">
        <v>154</v>
      </c>
      <c r="C3" s="3">
        <v>-1</v>
      </c>
      <c r="D3">
        <v>0.67550286220584299</v>
      </c>
      <c r="E3" s="3">
        <v>1</v>
      </c>
      <c r="F3" s="3">
        <v>0.54</v>
      </c>
      <c r="G3" s="3"/>
      <c r="I3" s="3"/>
      <c r="J3" s="3"/>
      <c r="K3" t="str">
        <f t="shared" ref="K3:K66" si="0">IF(E3=C3, "Consistency", "No")</f>
        <v>No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154</v>
      </c>
      <c r="AD3">
        <v>0.63691897128337049</v>
      </c>
      <c r="AE3">
        <v>0.60363636363636353</v>
      </c>
      <c r="AF3">
        <f>AVERAGE(AD4,AE4)</f>
        <v>0.60001156448583082</v>
      </c>
      <c r="AG3">
        <f>AVERAGE(AD5,AE5)</f>
        <v>0.63185829773074498</v>
      </c>
      <c r="AH3">
        <f>ABS(AF3-AG3)</f>
        <v>3.184673324491416E-2</v>
      </c>
      <c r="AJ3" s="2" t="s">
        <v>154</v>
      </c>
      <c r="AK3" s="3">
        <v>3</v>
      </c>
      <c r="AL3" s="3">
        <v>11</v>
      </c>
      <c r="AM3">
        <f>AL3+AK3</f>
        <v>14</v>
      </c>
      <c r="AN3" s="5">
        <f>ABS(((AK3/11)+(AL3/11))/2)</f>
        <v>0.63636363636363635</v>
      </c>
      <c r="AO3" s="5">
        <f>VLOOKUP(AJ3,$AC$3:$AH$47,IF(AM3&gt;0,5,4),FALSE)</f>
        <v>0.63185829773074498</v>
      </c>
      <c r="AP3" s="5">
        <f>VLOOKUP(AJ3,$AC$3:$AH$47,6,FALSE)</f>
        <v>3.184673324491416E-2</v>
      </c>
      <c r="AQ3">
        <v>7</v>
      </c>
      <c r="AR3">
        <v>4</v>
      </c>
      <c r="AS3" s="5">
        <f>AQ3/(AR3+AQ3)</f>
        <v>0.63636363636363635</v>
      </c>
      <c r="AT3" s="5">
        <f>AVERAGE(AN3,AO3,AS3)</f>
        <v>0.63486185681933927</v>
      </c>
      <c r="AU3" t="str">
        <f>IF(AM3&gt;0,MID(AJ3, FIND("@", AJ3) + 1, 3),LEFT(AJ3, 3))</f>
        <v>CHO</v>
      </c>
      <c r="AV3" s="6">
        <f>ABS(AM3*AT3)</f>
        <v>8.8880659954707504</v>
      </c>
      <c r="AW3">
        <v>4.5</v>
      </c>
      <c r="AX3" s="6">
        <f>AW3+AV3</f>
        <v>13.38806599547075</v>
      </c>
      <c r="AY3" s="6">
        <f>ABS(AX3)</f>
        <v>13.38806599547075</v>
      </c>
      <c r="AZ3" t="str">
        <f>IF(AX3&gt;0,AU3,IF(AU3=MID(AJ3, FIND("@", AJ3) + 1, 3),LEFT(AJ3, 3),MID(AJ3, FIND("@", AJ3) + 1, 3)))</f>
        <v>CHO</v>
      </c>
      <c r="BA3" t="str">
        <f>IFERROR(IF(VLOOKUP(AJ3,$BN$5:$BR$20,2,FALSE)=1,MID(AJ3, FIND("@", AJ3) + 1, 3),LEFT(AJ3, 3)),"None")</f>
        <v>CHO</v>
      </c>
      <c r="BB3" s="5">
        <f>IF(BA3="None",0.5, AVERAGE(VLOOKUP(AJ3,$BN$5:$BR$20,4,FALSE),VLOOKUP(AJ3,$BN$5:$BR$20,5,FALSE)))</f>
        <v>0.556418034350323</v>
      </c>
      <c r="BC3" t="str">
        <f>IF(AND(BA3=AU3,BA3,AZ3=AU3), "Yes","No")</f>
        <v>Yes</v>
      </c>
      <c r="BD3" s="7">
        <f>AVERAGE(BB3,AT3)</f>
        <v>0.59563994558483113</v>
      </c>
      <c r="BE3">
        <f>((MAX(BD3,BB3)*AX3*100)+(AP3*100)/AY3)</f>
        <v>797.68456414121636</v>
      </c>
      <c r="BF3">
        <f>ABS(BE3)</f>
        <v>797.68456414121636</v>
      </c>
      <c r="BG3" t="s">
        <v>117</v>
      </c>
      <c r="BH3" t="s">
        <v>117</v>
      </c>
      <c r="BI3" t="s">
        <v>117</v>
      </c>
      <c r="BJ3" t="str">
        <f t="shared" ref="BJ3:BJ7" si="1">IF(AND(BI3=BH3,BH3=BG3,BG3=BI3),"Yes","No")</f>
        <v>Yes</v>
      </c>
      <c r="BK3" t="str">
        <f t="shared" ref="BK3:BK7" si="2">IF(AND(BJ3="Yes",BH3=AZ3),"Yes","No")</f>
        <v>Yes</v>
      </c>
      <c r="BL3" t="str">
        <f t="shared" ref="BL3:BL7" si="3">IF(AND(BJ3="Yes",BH3=AU3),"Yes","No")</f>
        <v>Yes</v>
      </c>
    </row>
    <row r="4" spans="1:70" x14ac:dyDescent="0.25">
      <c r="A4" t="s">
        <v>173</v>
      </c>
      <c r="B4" t="s">
        <v>154</v>
      </c>
      <c r="C4" s="3">
        <v>-1</v>
      </c>
      <c r="D4">
        <v>0.54803506996248197</v>
      </c>
      <c r="E4" s="3">
        <v>1</v>
      </c>
      <c r="F4" s="3">
        <v>0.71</v>
      </c>
      <c r="G4" s="3"/>
      <c r="I4" s="3"/>
      <c r="J4" s="3"/>
      <c r="K4" t="str">
        <f t="shared" si="0"/>
        <v>No</v>
      </c>
      <c r="M4" s="2" t="s">
        <v>83</v>
      </c>
      <c r="N4" s="16">
        <v>77</v>
      </c>
      <c r="O4" s="16"/>
      <c r="P4" s="16">
        <v>77</v>
      </c>
      <c r="R4" s="2" t="s">
        <v>154</v>
      </c>
      <c r="S4" s="3">
        <v>3</v>
      </c>
      <c r="T4" s="3">
        <v>11</v>
      </c>
      <c r="W4" s="4" t="s">
        <v>83</v>
      </c>
      <c r="X4" s="3"/>
      <c r="Y4" s="3"/>
      <c r="AA4" s="3"/>
      <c r="AC4">
        <v>-1</v>
      </c>
      <c r="AD4">
        <v>0.60002312897166177</v>
      </c>
      <c r="AE4">
        <v>0.6</v>
      </c>
      <c r="AJ4" s="2" t="s">
        <v>155</v>
      </c>
      <c r="AK4" s="3">
        <v>9</v>
      </c>
      <c r="AL4" s="3">
        <v>11</v>
      </c>
      <c r="AM4">
        <f t="shared" ref="AM4:AM6" si="4">AL4+AK4</f>
        <v>20</v>
      </c>
      <c r="AN4" s="5">
        <f t="shared" ref="AN4:AN7" si="5">ABS(((AK4/11)+(AL4/11))/2)</f>
        <v>0.90909090909090917</v>
      </c>
      <c r="AO4" s="5">
        <f t="shared" ref="AO4:AO7" si="6">VLOOKUP(AJ4,$AC$3:$AH$47,IF(AM4&gt;0,5,4),FALSE)</f>
        <v>0.79029736056619959</v>
      </c>
      <c r="AP4" s="5">
        <f t="shared" ref="AP4:AP7" si="7">VLOOKUP(AJ4,$AC$3:$AH$47,6,FALSE)</f>
        <v>0.16752493560665616</v>
      </c>
      <c r="AQ4">
        <v>10</v>
      </c>
      <c r="AR4">
        <v>1</v>
      </c>
      <c r="AS4" s="5">
        <f t="shared" ref="AS4:AS6" si="8">AQ4/(AR4+AQ4)</f>
        <v>0.90909090909090906</v>
      </c>
      <c r="AT4" s="5">
        <f t="shared" ref="AT4:AT7" si="9">AVERAGE(AN4,AO4,AS4)</f>
        <v>0.86949305958267253</v>
      </c>
      <c r="AU4" t="str">
        <f t="shared" ref="AU4:AU7" si="10">IF(AM4&gt;0,MID(AJ4, FIND("@", AJ4) + 1, 3),LEFT(AJ4, 3))</f>
        <v>MIA</v>
      </c>
      <c r="AV4" s="6">
        <f t="shared" ref="AV4:AV6" si="11">ABS(AM4*AT4)</f>
        <v>17.389861191653452</v>
      </c>
      <c r="AW4">
        <v>-4.5</v>
      </c>
      <c r="AX4" s="6">
        <f t="shared" ref="AX4:AX6" si="12">AW4+AV4</f>
        <v>12.889861191653452</v>
      </c>
      <c r="AY4" s="6">
        <f t="shared" ref="AY4:AY6" si="13">ABS(AX4)</f>
        <v>12.889861191653452</v>
      </c>
      <c r="AZ4" t="str">
        <f t="shared" ref="AZ4:AZ7" si="14">IF(AX4&gt;0,AU4,IF(AU4=MID(AJ4, FIND("@", AJ4) + 1, 3),LEFT(AJ4, 3),MID(AJ4, FIND("@", AJ4) + 1, 3)))</f>
        <v>MIA</v>
      </c>
      <c r="BA4" t="str">
        <f t="shared" ref="BA4:BA7" si="15">IFERROR(IF(VLOOKUP(AJ4,$BN$5:$BR$20,2,FALSE)=1,MID(AJ4, FIND("@", AJ4) + 1, 3),LEFT(AJ4, 3)),"None")</f>
        <v>MIA</v>
      </c>
      <c r="BB4" s="5">
        <f t="shared" ref="BB4:BB7" si="16">IF(BA4="None",0.5, AVERAGE(VLOOKUP(AJ4,$BN$5:$BR$20,4,FALSE),VLOOKUP(AJ4,$BN$5:$BR$20,5,FALSE)))</f>
        <v>0.76007536490740257</v>
      </c>
      <c r="BC4" t="str">
        <f t="shared" ref="BC4:BC8" si="17">IF(AND(BA4=AU4,BA4,AZ4=AU4), "Yes","No")</f>
        <v>Yes</v>
      </c>
      <c r="BD4" s="7">
        <f t="shared" ref="BD4:BD8" si="18">AVERAGE(BB4,AT4)</f>
        <v>0.8147842122450375</v>
      </c>
      <c r="BE4">
        <f t="shared" ref="BE4:BE6" si="19">((MAX(BD4,BB4)*AX4*100)+(AP4*100)/AY4)</f>
        <v>1051.5452040872037</v>
      </c>
      <c r="BF4">
        <f t="shared" ref="BF4:BF7" si="20">ABS(BE4)</f>
        <v>1051.5452040872037</v>
      </c>
      <c r="BG4" t="s">
        <v>118</v>
      </c>
      <c r="BH4" t="s">
        <v>118</v>
      </c>
      <c r="BI4" t="s">
        <v>118</v>
      </c>
      <c r="BJ4" t="str">
        <f t="shared" si="1"/>
        <v>Yes</v>
      </c>
      <c r="BK4" t="str">
        <f t="shared" si="2"/>
        <v>Yes</v>
      </c>
      <c r="BL4" t="str">
        <f t="shared" si="3"/>
        <v>Yes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174</v>
      </c>
      <c r="B5" t="s">
        <v>154</v>
      </c>
      <c r="C5" s="3">
        <v>1</v>
      </c>
      <c r="D5">
        <v>0.59228535421984196</v>
      </c>
      <c r="E5" s="3">
        <v>1</v>
      </c>
      <c r="F5" s="3">
        <v>0.61</v>
      </c>
      <c r="G5" s="3"/>
      <c r="I5" s="3"/>
      <c r="J5" s="3"/>
      <c r="K5" t="str">
        <f t="shared" si="0"/>
        <v>Consistency</v>
      </c>
      <c r="M5" s="2" t="s">
        <v>154</v>
      </c>
      <c r="N5" s="16">
        <v>7</v>
      </c>
      <c r="O5" s="16">
        <v>4</v>
      </c>
      <c r="P5" s="16">
        <v>11</v>
      </c>
      <c r="R5" s="2" t="s">
        <v>155</v>
      </c>
      <c r="S5" s="3">
        <v>9</v>
      </c>
      <c r="T5" s="3">
        <v>11</v>
      </c>
      <c r="W5" s="2" t="s">
        <v>154</v>
      </c>
      <c r="X5" s="3">
        <v>0.63691897128337049</v>
      </c>
      <c r="Y5" s="3">
        <v>0.60363636363636353</v>
      </c>
      <c r="AA5" s="3"/>
      <c r="AC5">
        <v>1</v>
      </c>
      <c r="AD5">
        <v>0.65800230974720419</v>
      </c>
      <c r="AE5">
        <v>0.60571428571428576</v>
      </c>
      <c r="AJ5" s="2" t="s">
        <v>156</v>
      </c>
      <c r="AK5" s="3">
        <v>5</v>
      </c>
      <c r="AL5" s="3">
        <v>5</v>
      </c>
      <c r="AM5">
        <f t="shared" si="4"/>
        <v>10</v>
      </c>
      <c r="AN5" s="5">
        <f t="shared" si="5"/>
        <v>0.45454545454545453</v>
      </c>
      <c r="AO5" s="5">
        <f t="shared" si="6"/>
        <v>0.6232180581434994</v>
      </c>
      <c r="AP5" s="5">
        <f t="shared" si="7"/>
        <v>2.029686155133259E-2</v>
      </c>
      <c r="AQ5">
        <v>9</v>
      </c>
      <c r="AR5">
        <v>2</v>
      </c>
      <c r="AS5" s="5">
        <f t="shared" si="8"/>
        <v>0.81818181818181823</v>
      </c>
      <c r="AT5" s="5">
        <f t="shared" si="9"/>
        <v>0.63198177695692415</v>
      </c>
      <c r="AU5" t="str">
        <f t="shared" si="10"/>
        <v>GSW</v>
      </c>
      <c r="AV5" s="6">
        <f t="shared" si="11"/>
        <v>6.3198177695692417</v>
      </c>
      <c r="AW5">
        <v>-6</v>
      </c>
      <c r="AX5" s="6">
        <f t="shared" si="12"/>
        <v>0.31981776956924168</v>
      </c>
      <c r="AY5" s="6">
        <f t="shared" si="13"/>
        <v>0.31981776956924168</v>
      </c>
      <c r="AZ5" t="str">
        <f t="shared" si="14"/>
        <v>GSW</v>
      </c>
      <c r="BA5" t="str">
        <f t="shared" si="15"/>
        <v>None</v>
      </c>
      <c r="BB5" s="5">
        <f t="shared" si="16"/>
        <v>0.5</v>
      </c>
      <c r="BC5" t="str">
        <f t="shared" si="17"/>
        <v>No</v>
      </c>
      <c r="BD5" s="7">
        <f t="shared" si="18"/>
        <v>0.56599088847846213</v>
      </c>
      <c r="BE5">
        <f t="shared" si="19"/>
        <v>24.447777665274685</v>
      </c>
      <c r="BF5">
        <f t="shared" si="20"/>
        <v>24.447777665274685</v>
      </c>
      <c r="BG5" t="s">
        <v>167</v>
      </c>
      <c r="BH5" t="s">
        <v>167</v>
      </c>
      <c r="BI5" t="s">
        <v>167</v>
      </c>
      <c r="BJ5" t="str">
        <f t="shared" si="1"/>
        <v>Yes</v>
      </c>
      <c r="BK5" t="str">
        <f t="shared" si="2"/>
        <v>No</v>
      </c>
      <c r="BL5" t="str">
        <f t="shared" si="3"/>
        <v>No</v>
      </c>
      <c r="BN5" s="2" t="s">
        <v>154</v>
      </c>
      <c r="BO5" s="3">
        <v>1</v>
      </c>
      <c r="BP5" s="3">
        <v>1</v>
      </c>
      <c r="BQ5" s="16">
        <v>0.52283606870064603</v>
      </c>
      <c r="BR5" s="3">
        <v>0.59</v>
      </c>
    </row>
    <row r="6" spans="1:70" x14ac:dyDescent="0.25">
      <c r="A6" t="s">
        <v>175</v>
      </c>
      <c r="B6" t="s">
        <v>154</v>
      </c>
      <c r="C6" s="3">
        <v>1</v>
      </c>
      <c r="D6">
        <v>0.65208499855200097</v>
      </c>
      <c r="E6" s="3">
        <v>1</v>
      </c>
      <c r="F6" s="3">
        <v>0.63</v>
      </c>
      <c r="G6" s="3"/>
      <c r="I6" s="3"/>
      <c r="J6" s="3"/>
      <c r="K6" t="str">
        <f t="shared" si="0"/>
        <v>Consistency</v>
      </c>
      <c r="M6" s="2" t="s">
        <v>155</v>
      </c>
      <c r="N6" s="16">
        <v>10</v>
      </c>
      <c r="O6" s="16">
        <v>1</v>
      </c>
      <c r="P6" s="16">
        <v>11</v>
      </c>
      <c r="R6" s="2" t="s">
        <v>156</v>
      </c>
      <c r="S6" s="3">
        <v>5</v>
      </c>
      <c r="T6" s="3">
        <v>5</v>
      </c>
      <c r="W6" s="4">
        <v>-1</v>
      </c>
      <c r="X6" s="3">
        <v>0.60002312897166177</v>
      </c>
      <c r="Y6" s="3">
        <v>0.6</v>
      </c>
      <c r="AA6" s="3"/>
      <c r="AC6" t="s">
        <v>155</v>
      </c>
      <c r="AD6">
        <v>0.85377200556755251</v>
      </c>
      <c r="AE6">
        <v>0.69636363636363641</v>
      </c>
      <c r="AF6">
        <f>AVERAGE(AD7,AE7)</f>
        <v>0.62277242495954344</v>
      </c>
      <c r="AG6">
        <f>AVERAGE(AD8,AE8)</f>
        <v>0.79029736056619959</v>
      </c>
      <c r="AH6">
        <f>ABS(AF6-AG6)</f>
        <v>0.16752493560665616</v>
      </c>
      <c r="AJ6" s="2" t="s">
        <v>157</v>
      </c>
      <c r="AK6" s="3">
        <v>-3</v>
      </c>
      <c r="AL6" s="3">
        <v>-1</v>
      </c>
      <c r="AM6">
        <f t="shared" si="4"/>
        <v>-4</v>
      </c>
      <c r="AN6" s="5">
        <f t="shared" si="5"/>
        <v>0.18181818181818182</v>
      </c>
      <c r="AO6" s="5">
        <f t="shared" si="6"/>
        <v>0.6376189991442045</v>
      </c>
      <c r="AP6" s="5">
        <f t="shared" si="7"/>
        <v>4.1489731265253793E-2</v>
      </c>
      <c r="AQ6">
        <v>6</v>
      </c>
      <c r="AR6">
        <v>5</v>
      </c>
      <c r="AS6" s="5">
        <f t="shared" si="8"/>
        <v>0.54545454545454541</v>
      </c>
      <c r="AT6" s="5">
        <f t="shared" si="9"/>
        <v>0.45496390880564391</v>
      </c>
      <c r="AU6" t="str">
        <f t="shared" si="10"/>
        <v>IND</v>
      </c>
      <c r="AV6" s="6">
        <f t="shared" si="11"/>
        <v>1.8198556352225757</v>
      </c>
      <c r="AW6">
        <v>-3</v>
      </c>
      <c r="AX6" s="6">
        <f t="shared" si="12"/>
        <v>-1.1801443647774243</v>
      </c>
      <c r="AY6" s="6">
        <f t="shared" si="13"/>
        <v>1.1801443647774243</v>
      </c>
      <c r="AZ6" t="str">
        <f t="shared" si="14"/>
        <v>ATL</v>
      </c>
      <c r="BA6" t="str">
        <f t="shared" si="15"/>
        <v>None</v>
      </c>
      <c r="BB6" s="5">
        <f t="shared" si="16"/>
        <v>0.5</v>
      </c>
      <c r="BC6" t="str">
        <f t="shared" si="17"/>
        <v>No</v>
      </c>
      <c r="BD6" s="7">
        <f t="shared" si="18"/>
        <v>0.47748195440282193</v>
      </c>
      <c r="BE6">
        <f t="shared" si="19"/>
        <v>-55.491569433220327</v>
      </c>
      <c r="BF6">
        <f t="shared" si="20"/>
        <v>55.491569433220327</v>
      </c>
      <c r="BG6" t="s">
        <v>165</v>
      </c>
      <c r="BH6" t="s">
        <v>168</v>
      </c>
      <c r="BI6" t="s">
        <v>168</v>
      </c>
      <c r="BJ6" t="str">
        <f t="shared" si="1"/>
        <v>No</v>
      </c>
      <c r="BK6" t="str">
        <f t="shared" si="2"/>
        <v>No</v>
      </c>
      <c r="BL6" t="str">
        <f t="shared" si="3"/>
        <v>No</v>
      </c>
      <c r="BN6" s="2" t="s">
        <v>155</v>
      </c>
      <c r="BO6" s="3">
        <v>1</v>
      </c>
      <c r="BP6" s="3">
        <v>1</v>
      </c>
      <c r="BQ6" s="16">
        <v>0.87015072981480501</v>
      </c>
      <c r="BR6" s="3">
        <v>0.65</v>
      </c>
    </row>
    <row r="7" spans="1:70" x14ac:dyDescent="0.25">
      <c r="A7" t="s">
        <v>176</v>
      </c>
      <c r="B7" t="s">
        <v>154</v>
      </c>
      <c r="C7" s="3">
        <v>-1</v>
      </c>
      <c r="D7">
        <v>0.50367434179622905</v>
      </c>
      <c r="E7" s="3">
        <v>1</v>
      </c>
      <c r="F7" s="3">
        <v>0.55000000000000004</v>
      </c>
      <c r="G7" s="3"/>
      <c r="I7" s="3"/>
      <c r="J7" s="3"/>
      <c r="K7" t="str">
        <f t="shared" si="0"/>
        <v>No</v>
      </c>
      <c r="M7" s="2" t="s">
        <v>156</v>
      </c>
      <c r="N7" s="16">
        <v>9</v>
      </c>
      <c r="O7" s="16">
        <v>2</v>
      </c>
      <c r="P7" s="16">
        <v>11</v>
      </c>
      <c r="R7" s="2" t="s">
        <v>157</v>
      </c>
      <c r="S7" s="3">
        <v>-3</v>
      </c>
      <c r="T7" s="3">
        <v>-1</v>
      </c>
      <c r="W7" s="4">
        <v>1</v>
      </c>
      <c r="X7" s="3">
        <v>0.65800230974720419</v>
      </c>
      <c r="Y7" s="3">
        <v>0.60571428571428576</v>
      </c>
      <c r="AA7" s="3"/>
      <c r="AC7">
        <v>-1</v>
      </c>
      <c r="AD7">
        <v>0.55554484991908704</v>
      </c>
      <c r="AE7">
        <v>0.69</v>
      </c>
      <c r="AJ7" s="2" t="s">
        <v>158</v>
      </c>
      <c r="AK7" s="3">
        <v>3</v>
      </c>
      <c r="AL7" s="3">
        <v>1</v>
      </c>
      <c r="AM7">
        <f t="shared" ref="AM7" si="21">AL7+AK7</f>
        <v>4</v>
      </c>
      <c r="AN7" s="5">
        <f t="shared" si="5"/>
        <v>0.18181818181818182</v>
      </c>
      <c r="AO7" s="5">
        <f t="shared" si="6"/>
        <v>0.62754518750043076</v>
      </c>
      <c r="AP7" s="5">
        <f t="shared" si="7"/>
        <v>3.6710670615061947E-2</v>
      </c>
      <c r="AQ7">
        <v>6</v>
      </c>
      <c r="AR7">
        <v>5</v>
      </c>
      <c r="AS7" s="5">
        <f t="shared" ref="AS7" si="22">AQ7/(AR7+AQ7)</f>
        <v>0.54545454545454541</v>
      </c>
      <c r="AT7" s="5">
        <f t="shared" si="9"/>
        <v>0.4516059715910527</v>
      </c>
      <c r="AU7" t="str">
        <f t="shared" si="10"/>
        <v>BOS</v>
      </c>
      <c r="AV7" s="6">
        <f t="shared" ref="AV7" si="23">ABS(AM7*AT7)</f>
        <v>1.8064238863642108</v>
      </c>
      <c r="AW7">
        <v>-7.5</v>
      </c>
      <c r="AX7" s="6">
        <f t="shared" ref="AX7" si="24">AW7+AV7</f>
        <v>-5.693576113635789</v>
      </c>
      <c r="AY7" s="6">
        <f t="shared" ref="AY7" si="25">ABS(AX7)</f>
        <v>5.693576113635789</v>
      </c>
      <c r="AZ7" t="str">
        <f t="shared" si="14"/>
        <v>LAL</v>
      </c>
      <c r="BA7" t="str">
        <f t="shared" si="15"/>
        <v>None</v>
      </c>
      <c r="BB7" s="5">
        <f t="shared" si="16"/>
        <v>0.5</v>
      </c>
      <c r="BC7" t="str">
        <f t="shared" si="17"/>
        <v>No</v>
      </c>
      <c r="BD7" s="7">
        <f t="shared" si="18"/>
        <v>0.47580298579552638</v>
      </c>
      <c r="BE7">
        <f t="shared" ref="BE7" si="26">((MAX(BD7,BB7)*AX7*100)+(AP7*100)/AY7)</f>
        <v>-284.0340321706891</v>
      </c>
      <c r="BF7">
        <f t="shared" si="20"/>
        <v>284.0340321706891</v>
      </c>
      <c r="BG7" t="s">
        <v>169</v>
      </c>
      <c r="BH7" t="s">
        <v>169</v>
      </c>
      <c r="BI7" t="s">
        <v>169</v>
      </c>
      <c r="BJ7" t="str">
        <f t="shared" si="1"/>
        <v>Yes</v>
      </c>
      <c r="BK7" t="str">
        <f t="shared" si="2"/>
        <v>Yes</v>
      </c>
      <c r="BL7" t="str">
        <f t="shared" si="3"/>
        <v>No</v>
      </c>
      <c r="BN7" s="2" t="s">
        <v>159</v>
      </c>
      <c r="BO7" s="3">
        <v>1</v>
      </c>
      <c r="BP7" s="3">
        <v>1</v>
      </c>
      <c r="BQ7" s="16">
        <v>0.76352094981880003</v>
      </c>
      <c r="BR7" s="3">
        <v>0.67</v>
      </c>
    </row>
    <row r="8" spans="1:70" x14ac:dyDescent="0.25">
      <c r="A8" t="s">
        <v>177</v>
      </c>
      <c r="B8" t="s">
        <v>154</v>
      </c>
      <c r="C8" s="3">
        <v>-1</v>
      </c>
      <c r="D8">
        <v>0.67288024192209295</v>
      </c>
      <c r="E8" s="3">
        <v>1</v>
      </c>
      <c r="F8" s="3">
        <v>0.6</v>
      </c>
      <c r="G8" s="3"/>
      <c r="I8" s="3"/>
      <c r="J8" s="3"/>
      <c r="K8" t="str">
        <f t="shared" si="0"/>
        <v>No</v>
      </c>
      <c r="M8" s="2" t="s">
        <v>157</v>
      </c>
      <c r="N8" s="16">
        <v>6</v>
      </c>
      <c r="O8" s="16">
        <v>5</v>
      </c>
      <c r="P8" s="16">
        <v>11</v>
      </c>
      <c r="R8" s="2" t="s">
        <v>158</v>
      </c>
      <c r="S8" s="3">
        <v>3</v>
      </c>
      <c r="T8" s="3">
        <v>1</v>
      </c>
      <c r="W8" s="2" t="s">
        <v>155</v>
      </c>
      <c r="X8" s="3">
        <v>0.85377200556755251</v>
      </c>
      <c r="Y8" s="3">
        <v>0.69636363636363641</v>
      </c>
      <c r="AA8" s="3"/>
      <c r="AC8">
        <v>1</v>
      </c>
      <c r="AD8">
        <v>0.88359472113239901</v>
      </c>
      <c r="AE8">
        <v>0.69700000000000006</v>
      </c>
      <c r="AJ8" s="2" t="s">
        <v>159</v>
      </c>
      <c r="AK8" s="3">
        <v>11</v>
      </c>
      <c r="AL8" s="3">
        <v>11</v>
      </c>
      <c r="AM8">
        <f t="shared" ref="AM8" si="27">AL8+AK8</f>
        <v>22</v>
      </c>
      <c r="AN8" s="5">
        <f t="shared" ref="AN8" si="28">ABS(((AK8/11)+(AL8/11))/2)</f>
        <v>1</v>
      </c>
      <c r="AO8" s="5">
        <f t="shared" ref="AO8" si="29">VLOOKUP(AJ8,$AC$3:$AH$47,IF(AM8&gt;0,5,4),FALSE)</f>
        <v>0.69789889091061297</v>
      </c>
      <c r="AP8" s="5">
        <f t="shared" ref="AP8" si="30">VLOOKUP(AJ8,$AC$3:$AH$47,6,FALSE)</f>
        <v>0.69789889091061297</v>
      </c>
      <c r="AQ8">
        <v>11</v>
      </c>
      <c r="AR8">
        <v>0</v>
      </c>
      <c r="AS8" s="5">
        <f t="shared" ref="AS8" si="31">AQ8/(AR8+AQ8)</f>
        <v>1</v>
      </c>
      <c r="AT8" s="5">
        <f t="shared" ref="AT8" si="32">AVERAGE(AN8,AO8,AS8)</f>
        <v>0.89929963030353777</v>
      </c>
      <c r="AU8" t="str">
        <f t="shared" ref="AU8" si="33">IF(AM8&gt;0,MID(AJ8, FIND("@", AJ8) + 1, 3),LEFT(AJ8, 3))</f>
        <v>HOU</v>
      </c>
      <c r="AV8" s="6">
        <f t="shared" ref="AV8" si="34">ABS(AM8*AT8)</f>
        <v>19.784591866677832</v>
      </c>
      <c r="AW8">
        <v>-8</v>
      </c>
      <c r="AX8" s="6">
        <f t="shared" ref="AX8" si="35">AW8+AV8</f>
        <v>11.784591866677832</v>
      </c>
      <c r="AY8" s="6">
        <f t="shared" ref="AY8" si="36">ABS(AX8)</f>
        <v>11.784591866677832</v>
      </c>
      <c r="AZ8" t="str">
        <f t="shared" ref="AZ8" si="37">IF(AX8&gt;0,AU8,IF(AU8=MID(AJ8, FIND("@", AJ8) + 1, 3),LEFT(AJ8, 3),MID(AJ8, FIND("@", AJ8) + 1, 3)))</f>
        <v>HOU</v>
      </c>
      <c r="BA8" t="str">
        <f t="shared" ref="BA8" si="38">IFERROR(IF(VLOOKUP(AJ8,$BN$5:$BR$20,2,FALSE)=1,MID(AJ8, FIND("@", AJ8) + 1, 3),LEFT(AJ8, 3)),"None")</f>
        <v>HOU</v>
      </c>
      <c r="BB8" s="5">
        <f t="shared" ref="BB8" si="39">IF(BA8="None",0.5, AVERAGE(VLOOKUP(AJ8,$BN$5:$BR$20,4,FALSE),VLOOKUP(AJ8,$BN$5:$BR$20,5,FALSE)))</f>
        <v>0.71676047490940009</v>
      </c>
      <c r="BC8" t="str">
        <f t="shared" si="17"/>
        <v>Yes</v>
      </c>
      <c r="BD8" s="7">
        <f t="shared" si="18"/>
        <v>0.80803005260646898</v>
      </c>
      <c r="BE8">
        <f t="shared" ref="BE8" si="40">((MAX(BD8,BB8)*AX8*100)+(AP8*100)/AY8)</f>
        <v>958.15256894223387</v>
      </c>
      <c r="BF8">
        <f t="shared" ref="BF8" si="41">ABS(BE8)</f>
        <v>958.15256894223387</v>
      </c>
      <c r="BG8" t="s">
        <v>163</v>
      </c>
      <c r="BH8" t="s">
        <v>163</v>
      </c>
      <c r="BI8" t="s">
        <v>163</v>
      </c>
      <c r="BJ8" t="str">
        <f t="shared" ref="BJ8" si="42">IF(AND(BI8=BH8,BH8=BG8,BG8=BI8),"Yes","No")</f>
        <v>Yes</v>
      </c>
      <c r="BK8" t="str">
        <f t="shared" ref="BK8" si="43">IF(AND(BJ8="Yes",BH8=AZ8),"Yes","No")</f>
        <v>Yes</v>
      </c>
      <c r="BL8" t="str">
        <f t="shared" ref="BL8" si="44">IF(AND(BJ8="Yes",BH8=AU8),"Yes","No")</f>
        <v>Yes</v>
      </c>
      <c r="BN8" s="2" t="s">
        <v>160</v>
      </c>
      <c r="BO8" s="3">
        <v>1</v>
      </c>
      <c r="BP8" s="3">
        <v>1</v>
      </c>
      <c r="BQ8" s="16">
        <v>0.95562084596493901</v>
      </c>
      <c r="BR8" s="3">
        <v>0.75</v>
      </c>
    </row>
    <row r="9" spans="1:70" x14ac:dyDescent="0.25">
      <c r="A9" t="s">
        <v>178</v>
      </c>
      <c r="B9" t="s">
        <v>154</v>
      </c>
      <c r="C9" s="3">
        <v>1</v>
      </c>
      <c r="D9">
        <v>0.69774792404472996</v>
      </c>
      <c r="E9" s="3">
        <v>1</v>
      </c>
      <c r="F9" s="3">
        <v>0.63</v>
      </c>
      <c r="G9" s="3"/>
      <c r="I9" s="3"/>
      <c r="J9" s="3"/>
      <c r="K9" t="str">
        <f t="shared" si="0"/>
        <v>Consistency</v>
      </c>
      <c r="M9" s="2" t="s">
        <v>158</v>
      </c>
      <c r="N9" s="16">
        <v>6</v>
      </c>
      <c r="O9" s="16">
        <v>5</v>
      </c>
      <c r="P9" s="16">
        <v>11</v>
      </c>
      <c r="R9" s="2" t="s">
        <v>159</v>
      </c>
      <c r="S9" s="3">
        <v>11</v>
      </c>
      <c r="T9" s="3">
        <v>11</v>
      </c>
      <c r="W9" s="4">
        <v>-1</v>
      </c>
      <c r="X9" s="3">
        <v>0.55554484991908704</v>
      </c>
      <c r="Y9" s="3">
        <v>0.69</v>
      </c>
      <c r="AA9" s="3"/>
      <c r="AC9" t="s">
        <v>156</v>
      </c>
      <c r="AD9">
        <v>0.69659804076954357</v>
      </c>
      <c r="AE9">
        <v>0.56090909090909091</v>
      </c>
      <c r="AF9">
        <f>AVERAGE(AD10,AE10)</f>
        <v>0.64351491969483199</v>
      </c>
      <c r="AG9">
        <f>AVERAGE(AD11,AE11)</f>
        <v>0.6232180581434994</v>
      </c>
      <c r="AH9">
        <f>ABS(AF9-AG9)</f>
        <v>2.029686155133259E-2</v>
      </c>
      <c r="AJ9" s="2" t="s">
        <v>160</v>
      </c>
      <c r="AK9" s="3">
        <v>11</v>
      </c>
      <c r="AL9" s="3">
        <v>11</v>
      </c>
      <c r="AM9">
        <f t="shared" ref="AM9:AM10" si="45">AL9+AK9</f>
        <v>22</v>
      </c>
      <c r="AN9" s="5">
        <f t="shared" ref="AN9:AN10" si="46">ABS(((AK9/11)+(AL9/11))/2)</f>
        <v>1</v>
      </c>
      <c r="AO9" s="5">
        <f t="shared" ref="AO9:AO10" si="47">VLOOKUP(AJ9,$AC$3:$AH$47,IF(AM9&gt;0,5,4),FALSE)</f>
        <v>0.84318693962024271</v>
      </c>
      <c r="AP9" s="5">
        <f t="shared" ref="AP9:AP10" si="48">VLOOKUP(AJ9,$AC$3:$AH$47,6,FALSE)</f>
        <v>0.84318693962024271</v>
      </c>
      <c r="AQ9">
        <v>11</v>
      </c>
      <c r="AR9">
        <v>0</v>
      </c>
      <c r="AS9" s="5">
        <f t="shared" ref="AS9:AS10" si="49">AQ9/(AR9+AQ9)</f>
        <v>1</v>
      </c>
      <c r="AT9" s="5">
        <f t="shared" ref="AT9:AT10" si="50">AVERAGE(AN9,AO9,AS9)</f>
        <v>0.9477289798734142</v>
      </c>
      <c r="AU9" t="str">
        <f t="shared" ref="AU9:AU10" si="51">IF(AM9&gt;0,MID(AJ9, FIND("@", AJ9) + 1, 3),LEFT(AJ9, 3))</f>
        <v>MIL</v>
      </c>
      <c r="AV9" s="6">
        <f t="shared" ref="AV9:AV10" si="52">ABS(AM9*AT9)</f>
        <v>20.850037557215114</v>
      </c>
      <c r="AW9">
        <v>-4</v>
      </c>
      <c r="AX9" s="6">
        <f t="shared" ref="AX9:AX10" si="53">AW9+AV9</f>
        <v>16.850037557215114</v>
      </c>
      <c r="AY9" s="6">
        <f t="shared" ref="AY9:AY10" si="54">ABS(AX9)</f>
        <v>16.850037557215114</v>
      </c>
      <c r="AZ9" t="str">
        <f t="shared" ref="AZ9:AZ10" si="55">IF(AX9&gt;0,AU9,IF(AU9=MID(AJ9, FIND("@", AJ9) + 1, 3),LEFT(AJ9, 3),MID(AJ9, FIND("@", AJ9) + 1, 3)))</f>
        <v>MIL</v>
      </c>
      <c r="BA9" t="str">
        <f t="shared" ref="BA9:BA10" si="56">IFERROR(IF(VLOOKUP(AJ9,$BN$5:$BR$20,2,FALSE)=1,MID(AJ9, FIND("@", AJ9) + 1, 3),LEFT(AJ9, 3)),"None")</f>
        <v>MIL</v>
      </c>
      <c r="BB9" s="5">
        <f t="shared" ref="BB9:BB10" si="57">IF(BA9="None",0.5, AVERAGE(VLOOKUP(AJ9,$BN$5:$BR$20,4,FALSE),VLOOKUP(AJ9,$BN$5:$BR$20,5,FALSE)))</f>
        <v>0.85281042298246956</v>
      </c>
      <c r="BC9" t="str">
        <f t="shared" ref="BC9:BC10" si="58">IF(AND(BA9=AU9,BA9,AZ9=AU9), "Yes","No")</f>
        <v>Yes</v>
      </c>
      <c r="BD9" s="7">
        <f t="shared" ref="BD9:BD10" si="59">AVERAGE(BB9,AT9)</f>
        <v>0.90026970142794194</v>
      </c>
      <c r="BE9">
        <f t="shared" ref="BE9:BE10" si="60">((MAX(BD9,BB9)*AX9*100)+(AP9*100)/AY9)</f>
        <v>1521.9618937077282</v>
      </c>
      <c r="BF9">
        <f t="shared" ref="BF9:BF10" si="61">ABS(BE9)</f>
        <v>1521.9618937077282</v>
      </c>
      <c r="BG9" t="s">
        <v>162</v>
      </c>
      <c r="BH9" t="s">
        <v>162</v>
      </c>
      <c r="BI9" t="s">
        <v>162</v>
      </c>
      <c r="BJ9" t="str">
        <f t="shared" ref="BJ9:BJ10" si="62">IF(AND(BI9=BH9,BH9=BG9,BG9=BI9),"Yes","No")</f>
        <v>Yes</v>
      </c>
      <c r="BK9" t="str">
        <f t="shared" ref="BK9:BK10" si="63">IF(AND(BJ9="Yes",BH9=AZ9),"Yes","No")</f>
        <v>Yes</v>
      </c>
      <c r="BL9" t="str">
        <f t="shared" ref="BL9:BL10" si="64">IF(AND(BJ9="Yes",BH9=AU9),"Yes","No")</f>
        <v>Yes</v>
      </c>
      <c r="BN9" s="2" t="s">
        <v>161</v>
      </c>
      <c r="BO9" s="3">
        <v>1</v>
      </c>
      <c r="BP9" s="3">
        <v>1</v>
      </c>
      <c r="BQ9" s="16">
        <v>0.76786836033220796</v>
      </c>
      <c r="BR9" s="3">
        <v>0.77</v>
      </c>
    </row>
    <row r="10" spans="1:70" x14ac:dyDescent="0.25">
      <c r="A10" t="s">
        <v>179</v>
      </c>
      <c r="B10" t="s">
        <v>154</v>
      </c>
      <c r="C10" s="3">
        <v>1</v>
      </c>
      <c r="D10">
        <v>0.74557109909282804</v>
      </c>
      <c r="E10" s="3">
        <v>1</v>
      </c>
      <c r="F10" s="3">
        <v>0.51</v>
      </c>
      <c r="G10" s="3"/>
      <c r="I10" s="3"/>
      <c r="J10" s="3"/>
      <c r="K10" t="str">
        <f t="shared" si="0"/>
        <v>Consistency</v>
      </c>
      <c r="M10" s="2" t="s">
        <v>159</v>
      </c>
      <c r="N10" s="16">
        <v>11</v>
      </c>
      <c r="O10" s="16"/>
      <c r="P10" s="16">
        <v>11</v>
      </c>
      <c r="R10" s="2" t="s">
        <v>160</v>
      </c>
      <c r="S10" s="3">
        <v>11</v>
      </c>
      <c r="T10" s="3">
        <v>11</v>
      </c>
      <c r="W10" s="4">
        <v>1</v>
      </c>
      <c r="X10" s="3">
        <v>0.88359472113239901</v>
      </c>
      <c r="Y10" s="3">
        <v>0.69700000000000006</v>
      </c>
      <c r="AA10" s="3"/>
      <c r="AC10">
        <v>-1</v>
      </c>
      <c r="AD10">
        <v>0.71702983938966403</v>
      </c>
      <c r="AE10">
        <v>0.56999999999999995</v>
      </c>
      <c r="AJ10" s="2" t="s">
        <v>161</v>
      </c>
      <c r="AK10" s="3">
        <v>9</v>
      </c>
      <c r="AL10" s="3">
        <v>11</v>
      </c>
      <c r="AM10">
        <f t="shared" si="45"/>
        <v>20</v>
      </c>
      <c r="AN10" s="5">
        <f t="shared" si="46"/>
        <v>0.90909090909090917</v>
      </c>
      <c r="AO10" s="5">
        <f t="shared" si="47"/>
        <v>0.75162574555927186</v>
      </c>
      <c r="AP10" s="5">
        <f t="shared" si="48"/>
        <v>0.21788813612783331</v>
      </c>
      <c r="AQ10">
        <v>10</v>
      </c>
      <c r="AR10">
        <v>1</v>
      </c>
      <c r="AS10" s="5">
        <f t="shared" si="49"/>
        <v>0.90909090909090906</v>
      </c>
      <c r="AT10" s="5">
        <f t="shared" si="50"/>
        <v>0.85660252124703007</v>
      </c>
      <c r="AU10" t="str">
        <f t="shared" si="51"/>
        <v>TOR</v>
      </c>
      <c r="AV10" s="6">
        <f t="shared" si="52"/>
        <v>17.132050424940601</v>
      </c>
      <c r="AW10">
        <v>-3.5</v>
      </c>
      <c r="AX10" s="6">
        <f t="shared" si="53"/>
        <v>13.632050424940601</v>
      </c>
      <c r="AY10" s="6">
        <f t="shared" si="54"/>
        <v>13.632050424940601</v>
      </c>
      <c r="AZ10" t="str">
        <f t="shared" si="55"/>
        <v>TOR</v>
      </c>
      <c r="BA10" t="str">
        <f t="shared" si="56"/>
        <v>TOR</v>
      </c>
      <c r="BB10" s="5">
        <f t="shared" si="57"/>
        <v>0.76893418016610404</v>
      </c>
      <c r="BC10" t="str">
        <f t="shared" si="58"/>
        <v>Yes</v>
      </c>
      <c r="BD10" s="7">
        <f t="shared" si="59"/>
        <v>0.81276835070656706</v>
      </c>
      <c r="BE10">
        <f t="shared" si="60"/>
        <v>1109.5682659565512</v>
      </c>
      <c r="BF10">
        <f t="shared" si="61"/>
        <v>1109.5682659565512</v>
      </c>
      <c r="BG10" t="s">
        <v>119</v>
      </c>
      <c r="BH10" t="s">
        <v>119</v>
      </c>
      <c r="BI10" t="s">
        <v>119</v>
      </c>
      <c r="BJ10" t="str">
        <f t="shared" si="62"/>
        <v>Yes</v>
      </c>
      <c r="BK10" t="str">
        <f t="shared" si="63"/>
        <v>Yes</v>
      </c>
      <c r="BL10" t="str">
        <f t="shared" si="64"/>
        <v>Yes</v>
      </c>
      <c r="BN10" s="2" t="s">
        <v>30</v>
      </c>
      <c r="BO10" s="3">
        <v>5</v>
      </c>
      <c r="BP10" s="3">
        <v>5</v>
      </c>
      <c r="BQ10" s="16">
        <v>3.8799969546313982</v>
      </c>
      <c r="BR10" s="3">
        <v>3.43</v>
      </c>
    </row>
    <row r="11" spans="1:70" x14ac:dyDescent="0.25">
      <c r="A11" t="s">
        <v>180</v>
      </c>
      <c r="B11" t="s">
        <v>154</v>
      </c>
      <c r="C11" s="3">
        <v>1</v>
      </c>
      <c r="D11">
        <v>0.60323084984179098</v>
      </c>
      <c r="E11" s="3">
        <v>1</v>
      </c>
      <c r="F11" s="3">
        <v>0.6</v>
      </c>
      <c r="G11" s="3"/>
      <c r="I11" s="3"/>
      <c r="J11" s="3"/>
      <c r="K11" t="str">
        <f t="shared" si="0"/>
        <v>Consistency</v>
      </c>
      <c r="M11" s="2" t="s">
        <v>160</v>
      </c>
      <c r="N11" s="16">
        <v>11</v>
      </c>
      <c r="O11" s="16"/>
      <c r="P11" s="16">
        <v>11</v>
      </c>
      <c r="R11" s="2" t="s">
        <v>161</v>
      </c>
      <c r="S11" s="3">
        <v>9</v>
      </c>
      <c r="T11" s="3">
        <v>11</v>
      </c>
      <c r="W11" s="2" t="s">
        <v>156</v>
      </c>
      <c r="X11" s="3">
        <v>0.69659804076954357</v>
      </c>
      <c r="Y11" s="3">
        <v>0.56090909090909091</v>
      </c>
      <c r="AA11" s="3"/>
      <c r="AC11">
        <v>1</v>
      </c>
      <c r="AD11">
        <v>0.68893611628699858</v>
      </c>
      <c r="AE11">
        <v>0.55750000000000011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</row>
    <row r="12" spans="1:70" x14ac:dyDescent="0.25">
      <c r="A12" t="s">
        <v>181</v>
      </c>
      <c r="B12" t="s">
        <v>154</v>
      </c>
      <c r="C12" s="3">
        <v>1</v>
      </c>
      <c r="D12">
        <v>0.52283606870064603</v>
      </c>
      <c r="E12" s="3">
        <v>1</v>
      </c>
      <c r="F12" s="3">
        <v>0.59</v>
      </c>
      <c r="G12" s="3"/>
      <c r="I12" s="3"/>
      <c r="J12" s="3"/>
      <c r="K12" t="str">
        <f t="shared" si="0"/>
        <v>Consistency</v>
      </c>
      <c r="M12" s="2" t="s">
        <v>161</v>
      </c>
      <c r="N12" s="16">
        <v>10</v>
      </c>
      <c r="O12" s="16">
        <v>1</v>
      </c>
      <c r="P12" s="16">
        <v>11</v>
      </c>
      <c r="R12" s="2" t="s">
        <v>30</v>
      </c>
      <c r="S12" s="3">
        <v>48</v>
      </c>
      <c r="T12" s="3">
        <v>60</v>
      </c>
      <c r="W12" s="4">
        <v>-1</v>
      </c>
      <c r="X12" s="3">
        <v>0.71702983938966403</v>
      </c>
      <c r="Y12" s="3">
        <v>0.56999999999999995</v>
      </c>
      <c r="AA12" s="3"/>
      <c r="AC12" t="s">
        <v>157</v>
      </c>
      <c r="AD12">
        <v>0.6659727391864062</v>
      </c>
      <c r="AE12">
        <v>0.57909090909090899</v>
      </c>
      <c r="AF12">
        <f>AVERAGE(AD13,AE13)</f>
        <v>0.6376189991442045</v>
      </c>
      <c r="AG12">
        <f>AVERAGE(AD14,AE14)</f>
        <v>0.59612926787895071</v>
      </c>
      <c r="AH12">
        <f>ABS(AF12-AG12)</f>
        <v>4.1489731265253793E-2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</row>
    <row r="13" spans="1:70" x14ac:dyDescent="0.25">
      <c r="A13" t="s">
        <v>171</v>
      </c>
      <c r="B13" t="s">
        <v>155</v>
      </c>
      <c r="C13" s="3">
        <v>1</v>
      </c>
      <c r="D13">
        <v>0.95428864982008799</v>
      </c>
      <c r="E13" s="3">
        <v>1</v>
      </c>
      <c r="F13" s="3">
        <v>0.72</v>
      </c>
      <c r="G13" s="3"/>
      <c r="I13" s="3"/>
      <c r="J13" s="3"/>
      <c r="K13" t="str">
        <f t="shared" si="0"/>
        <v>Consistency</v>
      </c>
      <c r="M13" s="2" t="s">
        <v>30</v>
      </c>
      <c r="N13" s="16">
        <v>147</v>
      </c>
      <c r="O13" s="16">
        <v>18</v>
      </c>
      <c r="P13" s="16">
        <v>165</v>
      </c>
      <c r="W13" s="4">
        <v>1</v>
      </c>
      <c r="X13" s="3">
        <v>0.68893611628699858</v>
      </c>
      <c r="Y13" s="3">
        <v>0.55750000000000011</v>
      </c>
      <c r="AA13" s="3"/>
      <c r="AC13">
        <v>-1</v>
      </c>
      <c r="AD13">
        <v>0.69095228400269471</v>
      </c>
      <c r="AE13">
        <v>0.5842857142857143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172</v>
      </c>
      <c r="B14" t="s">
        <v>155</v>
      </c>
      <c r="C14" s="3">
        <v>1</v>
      </c>
      <c r="D14">
        <v>0.84386224392294695</v>
      </c>
      <c r="E14" s="3">
        <v>1</v>
      </c>
      <c r="F14" s="3">
        <v>0.56000000000000005</v>
      </c>
      <c r="G14" s="3"/>
      <c r="I14" s="3"/>
      <c r="J14" s="3"/>
      <c r="K14" t="str">
        <f t="shared" si="0"/>
        <v>Consistency</v>
      </c>
      <c r="W14" s="2" t="s">
        <v>157</v>
      </c>
      <c r="X14" s="3">
        <v>0.6659727391864062</v>
      </c>
      <c r="Y14" s="3">
        <v>0.57909090909090899</v>
      </c>
      <c r="AA14" s="3"/>
      <c r="AC14">
        <v>1</v>
      </c>
      <c r="AD14">
        <v>0.62225853575790124</v>
      </c>
      <c r="AE14">
        <v>0.57000000000000006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173</v>
      </c>
      <c r="B15" t="s">
        <v>155</v>
      </c>
      <c r="C15" s="3">
        <v>1</v>
      </c>
      <c r="D15">
        <v>0.84413753842377703</v>
      </c>
      <c r="E15" s="3">
        <v>1</v>
      </c>
      <c r="F15" s="3">
        <v>0.62</v>
      </c>
      <c r="G15" s="3"/>
      <c r="I15" s="3"/>
      <c r="J15" s="3"/>
      <c r="K15" t="str">
        <f t="shared" si="0"/>
        <v>Consistency</v>
      </c>
      <c r="W15" s="4">
        <v>-1</v>
      </c>
      <c r="X15" s="3">
        <v>0.69095228400269471</v>
      </c>
      <c r="Y15" s="3">
        <v>0.5842857142857143</v>
      </c>
      <c r="AA15" s="3"/>
      <c r="AC15" t="s">
        <v>158</v>
      </c>
      <c r="AD15">
        <v>0.67293716000808912</v>
      </c>
      <c r="AE15">
        <v>0.55545454545454542</v>
      </c>
      <c r="AF15">
        <f>AVERAGE(AD16,AE16)</f>
        <v>0.59083451688536881</v>
      </c>
      <c r="AG15">
        <f>AVERAGE(AD17,AE17)</f>
        <v>0.62754518750043076</v>
      </c>
      <c r="AH15">
        <f>ABS(AF15-AG15)</f>
        <v>3.6710670615061947E-2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174</v>
      </c>
      <c r="B16" t="s">
        <v>155</v>
      </c>
      <c r="C16" s="3">
        <v>1</v>
      </c>
      <c r="D16">
        <v>0.730850257508876</v>
      </c>
      <c r="E16" s="3">
        <v>1</v>
      </c>
      <c r="F16" s="3">
        <v>0.77</v>
      </c>
      <c r="G16" s="3"/>
      <c r="I16" s="3"/>
      <c r="J16" s="3"/>
      <c r="K16" t="str">
        <f t="shared" si="0"/>
        <v>Consistency</v>
      </c>
      <c r="W16" s="4">
        <v>1</v>
      </c>
      <c r="X16" s="3">
        <v>0.62225853575790124</v>
      </c>
      <c r="Y16" s="3">
        <v>0.57000000000000006</v>
      </c>
      <c r="AA16" s="3"/>
      <c r="AC16">
        <v>-1</v>
      </c>
      <c r="AD16">
        <v>0.61666903377073767</v>
      </c>
      <c r="AE16">
        <v>0.56499999999999995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175</v>
      </c>
      <c r="B17" t="s">
        <v>155</v>
      </c>
      <c r="C17" s="3">
        <v>1</v>
      </c>
      <c r="D17">
        <v>0.95858497935153697</v>
      </c>
      <c r="E17" s="3">
        <v>1</v>
      </c>
      <c r="F17" s="3">
        <v>0.68</v>
      </c>
      <c r="G17" s="3"/>
      <c r="I17" s="3"/>
      <c r="J17" s="3"/>
      <c r="K17" t="str">
        <f t="shared" si="0"/>
        <v>Consistency</v>
      </c>
      <c r="W17" s="2" t="s">
        <v>158</v>
      </c>
      <c r="X17" s="3">
        <v>0.67293716000808912</v>
      </c>
      <c r="Y17" s="3">
        <v>0.55545454545454542</v>
      </c>
      <c r="AA17" s="3"/>
      <c r="AC17">
        <v>1</v>
      </c>
      <c r="AD17">
        <v>0.70509037500086158</v>
      </c>
      <c r="AE17">
        <v>0.55000000000000004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176</v>
      </c>
      <c r="B18" t="s">
        <v>155</v>
      </c>
      <c r="C18" s="3">
        <v>1</v>
      </c>
      <c r="D18">
        <v>0.94750267980920799</v>
      </c>
      <c r="E18" s="3">
        <v>1</v>
      </c>
      <c r="F18" s="3">
        <v>0.73</v>
      </c>
      <c r="G18" s="3"/>
      <c r="I18" s="3"/>
      <c r="J18" s="3"/>
      <c r="K18" t="str">
        <f t="shared" si="0"/>
        <v>Consistency</v>
      </c>
      <c r="W18" s="4">
        <v>-1</v>
      </c>
      <c r="X18" s="3">
        <v>0.61666903377073767</v>
      </c>
      <c r="Y18" s="3">
        <v>0.56499999999999995</v>
      </c>
      <c r="AA18" s="3"/>
      <c r="AC18" t="s">
        <v>159</v>
      </c>
      <c r="AD18">
        <v>0.75267795071982779</v>
      </c>
      <c r="AE18">
        <v>0.62181818181818171</v>
      </c>
      <c r="AF18">
        <f>AVERAGE(AD19,AE19)</f>
        <v>0</v>
      </c>
      <c r="AG18">
        <f>AVERAGE(AD20,AE20)</f>
        <v>0.69789889091061297</v>
      </c>
      <c r="AH18">
        <f>ABS(AF18-AG18)</f>
        <v>0.69789889091061297</v>
      </c>
    </row>
    <row r="19" spans="1:56" x14ac:dyDescent="0.25">
      <c r="A19" t="s">
        <v>177</v>
      </c>
      <c r="B19" t="s">
        <v>155</v>
      </c>
      <c r="C19" s="3">
        <v>1</v>
      </c>
      <c r="D19">
        <v>0.82543162725548702</v>
      </c>
      <c r="E19" s="3">
        <v>1</v>
      </c>
      <c r="F19" s="3">
        <v>0.78</v>
      </c>
      <c r="G19" s="3"/>
      <c r="I19" s="3"/>
      <c r="J19" s="3"/>
      <c r="K19" t="str">
        <f t="shared" si="0"/>
        <v>Consistency</v>
      </c>
      <c r="W19" s="4">
        <v>1</v>
      </c>
      <c r="X19" s="3">
        <v>0.70509037500086158</v>
      </c>
      <c r="Y19" s="3">
        <v>0.55000000000000004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178</v>
      </c>
      <c r="B20" t="s">
        <v>155</v>
      </c>
      <c r="C20" s="3">
        <v>1</v>
      </c>
      <c r="D20">
        <v>0.95769619779137805</v>
      </c>
      <c r="E20" s="3">
        <v>1</v>
      </c>
      <c r="F20" s="3">
        <v>0.83</v>
      </c>
      <c r="G20" s="3"/>
      <c r="I20" s="3"/>
      <c r="J20" s="3"/>
      <c r="K20" t="str">
        <f t="shared" si="0"/>
        <v>Consistency</v>
      </c>
      <c r="W20" s="2" t="s">
        <v>159</v>
      </c>
      <c r="X20" s="3">
        <v>0.74216141818486225</v>
      </c>
      <c r="Y20" s="3">
        <v>0.65363636363636357</v>
      </c>
      <c r="AA20" s="3"/>
      <c r="AC20">
        <v>1</v>
      </c>
      <c r="AD20">
        <v>0.74216141818486225</v>
      </c>
      <c r="AE20">
        <v>0.65363636363636357</v>
      </c>
    </row>
    <row r="21" spans="1:56" x14ac:dyDescent="0.25">
      <c r="A21" t="s">
        <v>179</v>
      </c>
      <c r="B21" t="s">
        <v>155</v>
      </c>
      <c r="C21" s="3">
        <v>-1</v>
      </c>
      <c r="D21">
        <v>0.55554484991908704</v>
      </c>
      <c r="E21" s="3">
        <v>1</v>
      </c>
      <c r="F21" s="3">
        <v>0.69</v>
      </c>
      <c r="G21" s="3"/>
      <c r="I21" s="3"/>
      <c r="J21" s="3"/>
      <c r="K21" t="str">
        <f t="shared" si="0"/>
        <v>No</v>
      </c>
      <c r="W21" s="4">
        <v>1</v>
      </c>
      <c r="X21" s="3">
        <v>0.74216141818486225</v>
      </c>
      <c r="Y21" s="3">
        <v>0.65363636363636357</v>
      </c>
      <c r="AA21" s="3"/>
      <c r="AC21" t="s">
        <v>160</v>
      </c>
      <c r="AD21">
        <v>0.75322028310839528</v>
      </c>
      <c r="AE21">
        <v>0.64999999999999991</v>
      </c>
      <c r="AF21">
        <f>AVERAGE(AD22,AE22)</f>
        <v>0</v>
      </c>
      <c r="AG21">
        <f>AVERAGE(AD23,AE23)</f>
        <v>0.84318693962024271</v>
      </c>
      <c r="AH21">
        <f>ABS(AF21-AG21)</f>
        <v>0.84318693962024271</v>
      </c>
    </row>
    <row r="22" spans="1:56" x14ac:dyDescent="0.25">
      <c r="A22" t="s">
        <v>180</v>
      </c>
      <c r="B22" t="s">
        <v>155</v>
      </c>
      <c r="C22" s="3">
        <v>1</v>
      </c>
      <c r="D22">
        <v>0.90344230762588795</v>
      </c>
      <c r="E22" s="3">
        <v>1</v>
      </c>
      <c r="F22" s="3">
        <v>0.63</v>
      </c>
      <c r="G22" s="3"/>
      <c r="I22" s="3"/>
      <c r="J22" s="3"/>
      <c r="K22" t="str">
        <f t="shared" si="0"/>
        <v>Consistency</v>
      </c>
      <c r="W22" s="2" t="s">
        <v>160</v>
      </c>
      <c r="X22" s="3">
        <v>0.94546478833139458</v>
      </c>
      <c r="Y22" s="3">
        <v>0.74090909090909074</v>
      </c>
      <c r="AA22" s="3"/>
      <c r="AC22">
        <v>-1</v>
      </c>
      <c r="AD22">
        <v>0</v>
      </c>
      <c r="AE22">
        <v>0</v>
      </c>
    </row>
    <row r="23" spans="1:56" x14ac:dyDescent="0.25">
      <c r="A23" t="s">
        <v>181</v>
      </c>
      <c r="B23" t="s">
        <v>155</v>
      </c>
      <c r="C23" s="3">
        <v>1</v>
      </c>
      <c r="D23">
        <v>0.87015072981480501</v>
      </c>
      <c r="E23" s="3">
        <v>1</v>
      </c>
      <c r="F23" s="3">
        <v>0.65</v>
      </c>
      <c r="G23" s="3"/>
      <c r="I23" s="3"/>
      <c r="J23" s="3"/>
      <c r="K23" t="str">
        <f t="shared" si="0"/>
        <v>Consistency</v>
      </c>
      <c r="W23" s="4">
        <v>1</v>
      </c>
      <c r="X23" s="3">
        <v>0.94546478833139458</v>
      </c>
      <c r="Y23" s="3">
        <v>0.74090909090909074</v>
      </c>
      <c r="AA23" s="3"/>
      <c r="AC23">
        <v>1</v>
      </c>
      <c r="AD23">
        <v>0.94546478833139458</v>
      </c>
      <c r="AE23">
        <v>0.74090909090909074</v>
      </c>
    </row>
    <row r="24" spans="1:56" x14ac:dyDescent="0.25">
      <c r="A24" t="s">
        <v>171</v>
      </c>
      <c r="B24" t="s">
        <v>156</v>
      </c>
      <c r="C24" s="3">
        <v>1</v>
      </c>
      <c r="D24">
        <v>0.64165266061255699</v>
      </c>
      <c r="E24" s="3">
        <v>1</v>
      </c>
      <c r="F24" s="3">
        <v>0.54</v>
      </c>
      <c r="G24" s="3"/>
      <c r="I24" s="3"/>
      <c r="J24" s="3"/>
      <c r="K24" t="str">
        <f t="shared" si="0"/>
        <v>Consistency</v>
      </c>
      <c r="W24" s="2" t="s">
        <v>161</v>
      </c>
      <c r="X24" s="3">
        <v>0.76636273909530139</v>
      </c>
      <c r="Y24" s="3">
        <v>0.69727272727272727</v>
      </c>
      <c r="AA24" s="3"/>
      <c r="AC24" t="s">
        <v>161</v>
      </c>
      <c r="AD24">
        <v>0.73489405724866153</v>
      </c>
      <c r="AE24">
        <v>0.64727272727272722</v>
      </c>
      <c r="AF24">
        <f>AVERAGE(AD25,AE25)</f>
        <v>0.53373760943143855</v>
      </c>
      <c r="AG24">
        <f>AVERAGE(AD26,AE26)</f>
        <v>0.75162574555927186</v>
      </c>
      <c r="AH24">
        <f>ABS(AF24-AG24)</f>
        <v>0.21788813612783331</v>
      </c>
    </row>
    <row r="25" spans="1:56" x14ac:dyDescent="0.25">
      <c r="A25" t="s">
        <v>172</v>
      </c>
      <c r="B25" t="s">
        <v>156</v>
      </c>
      <c r="C25" s="3">
        <v>1</v>
      </c>
      <c r="D25">
        <v>0.53409113509303396</v>
      </c>
      <c r="E25" s="3">
        <v>1</v>
      </c>
      <c r="F25" s="3">
        <v>0.54</v>
      </c>
      <c r="G25" s="3"/>
      <c r="I25" s="3"/>
      <c r="J25" s="3"/>
      <c r="K25" t="str">
        <f t="shared" si="0"/>
        <v>Consistency</v>
      </c>
      <c r="W25" s="4">
        <v>-1</v>
      </c>
      <c r="X25" s="3">
        <v>0.54747521886287698</v>
      </c>
      <c r="Y25" s="3">
        <v>0.52</v>
      </c>
      <c r="AA25" s="3"/>
      <c r="AC25">
        <v>-1</v>
      </c>
      <c r="AD25">
        <v>0.54747521886287698</v>
      </c>
      <c r="AE25">
        <v>0.52</v>
      </c>
    </row>
    <row r="26" spans="1:56" x14ac:dyDescent="0.25">
      <c r="A26" t="s">
        <v>173</v>
      </c>
      <c r="B26" t="s">
        <v>156</v>
      </c>
      <c r="C26" s="3">
        <v>-1</v>
      </c>
      <c r="D26">
        <v>0.56376204651267603</v>
      </c>
      <c r="E26" s="3">
        <v>-1</v>
      </c>
      <c r="F26" s="3">
        <v>0.59</v>
      </c>
      <c r="G26" s="3"/>
      <c r="I26" s="3"/>
      <c r="J26" s="3"/>
      <c r="K26" t="str">
        <f t="shared" si="0"/>
        <v>Consistency</v>
      </c>
      <c r="W26" s="4">
        <v>1</v>
      </c>
      <c r="X26" s="3">
        <v>0.78825149111854376</v>
      </c>
      <c r="Y26" s="3">
        <v>0.71500000000000008</v>
      </c>
      <c r="AA26" s="3"/>
      <c r="AC26">
        <v>1</v>
      </c>
      <c r="AD26">
        <v>0.78825149111854376</v>
      </c>
      <c r="AE26">
        <v>0.71500000000000008</v>
      </c>
    </row>
    <row r="27" spans="1:56" x14ac:dyDescent="0.25">
      <c r="A27" t="s">
        <v>174</v>
      </c>
      <c r="B27" t="s">
        <v>156</v>
      </c>
      <c r="C27" s="3">
        <v>1</v>
      </c>
      <c r="D27">
        <v>0.69688579557152897</v>
      </c>
      <c r="E27" s="3">
        <v>1</v>
      </c>
      <c r="F27" s="3">
        <v>0.57999999999999996</v>
      </c>
      <c r="G27" s="3"/>
      <c r="I27" s="3"/>
      <c r="J27" s="3"/>
      <c r="K27" t="str">
        <f t="shared" si="0"/>
        <v>Consistency</v>
      </c>
      <c r="W27" s="2" t="s">
        <v>30</v>
      </c>
      <c r="X27" s="3">
        <v>0.74752348280331471</v>
      </c>
      <c r="Y27" s="3">
        <v>0.63590909090909087</v>
      </c>
      <c r="AA27" s="3"/>
    </row>
    <row r="28" spans="1:56" x14ac:dyDescent="0.25">
      <c r="A28" t="s">
        <v>175</v>
      </c>
      <c r="B28" t="s">
        <v>156</v>
      </c>
      <c r="C28" s="3">
        <v>-1</v>
      </c>
      <c r="D28">
        <v>0.741992351924878</v>
      </c>
      <c r="E28" s="3">
        <v>-1</v>
      </c>
      <c r="F28" s="3">
        <v>0.52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176</v>
      </c>
      <c r="B29" t="s">
        <v>156</v>
      </c>
      <c r="C29" s="3">
        <v>1</v>
      </c>
      <c r="D29">
        <v>0.90700490435476799</v>
      </c>
      <c r="E29" s="3">
        <v>1</v>
      </c>
      <c r="F29" s="3">
        <v>0.56000000000000005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177</v>
      </c>
      <c r="B30" t="s">
        <v>156</v>
      </c>
      <c r="C30" s="3">
        <v>1</v>
      </c>
      <c r="D30">
        <v>0.51323892662072401</v>
      </c>
      <c r="E30" s="3">
        <v>1</v>
      </c>
      <c r="F30" s="3">
        <v>0.54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178</v>
      </c>
      <c r="B31" t="s">
        <v>156</v>
      </c>
      <c r="C31" s="3">
        <v>1</v>
      </c>
      <c r="D31">
        <v>0.78385607805013502</v>
      </c>
      <c r="E31" s="3">
        <v>1</v>
      </c>
      <c r="F31" s="3">
        <v>0.63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179</v>
      </c>
      <c r="B32" t="s">
        <v>156</v>
      </c>
      <c r="C32" s="3">
        <v>1</v>
      </c>
      <c r="D32">
        <v>0.71523650941214301</v>
      </c>
      <c r="E32" s="3">
        <v>1</v>
      </c>
      <c r="F32" s="3">
        <v>0.55000000000000004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180</v>
      </c>
      <c r="B33" t="s">
        <v>156</v>
      </c>
      <c r="C33" s="3">
        <v>-1</v>
      </c>
      <c r="D33">
        <v>0.84533511973143804</v>
      </c>
      <c r="E33" s="3">
        <v>1</v>
      </c>
      <c r="F33" s="3">
        <v>0.6</v>
      </c>
      <c r="G33" s="3"/>
      <c r="I33" s="3"/>
      <c r="J33" s="3"/>
      <c r="K33" t="str">
        <f t="shared" si="0"/>
        <v>No</v>
      </c>
      <c r="AA33" s="3"/>
    </row>
    <row r="34" spans="1:27" x14ac:dyDescent="0.25">
      <c r="A34" t="s">
        <v>181</v>
      </c>
      <c r="B34" t="s">
        <v>156</v>
      </c>
      <c r="C34" s="3">
        <v>1</v>
      </c>
      <c r="D34">
        <v>0.71952292058109901</v>
      </c>
      <c r="E34" s="3">
        <v>-1</v>
      </c>
      <c r="F34" s="3">
        <v>0.52</v>
      </c>
      <c r="G34" s="3"/>
      <c r="I34" s="3"/>
      <c r="J34" s="3"/>
      <c r="K34" t="str">
        <f t="shared" si="0"/>
        <v>No</v>
      </c>
      <c r="AA34" s="3"/>
    </row>
    <row r="35" spans="1:27" x14ac:dyDescent="0.25">
      <c r="A35" t="s">
        <v>171</v>
      </c>
      <c r="B35" t="s">
        <v>157</v>
      </c>
      <c r="C35">
        <v>-1</v>
      </c>
      <c r="D35">
        <v>0.67805544637459603</v>
      </c>
      <c r="E35">
        <v>1</v>
      </c>
      <c r="F35">
        <v>0.59</v>
      </c>
      <c r="K35" t="str">
        <f t="shared" si="0"/>
        <v>No</v>
      </c>
      <c r="AA35" s="3"/>
    </row>
    <row r="36" spans="1:27" x14ac:dyDescent="0.25">
      <c r="A36" t="s">
        <v>172</v>
      </c>
      <c r="B36" t="s">
        <v>157</v>
      </c>
      <c r="C36">
        <v>1</v>
      </c>
      <c r="D36">
        <v>0.56092393324064005</v>
      </c>
      <c r="E36">
        <v>-1</v>
      </c>
      <c r="F36">
        <v>0.52</v>
      </c>
      <c r="K36" t="str">
        <f t="shared" si="0"/>
        <v>No</v>
      </c>
    </row>
    <row r="37" spans="1:27" x14ac:dyDescent="0.25">
      <c r="A37" t="s">
        <v>173</v>
      </c>
      <c r="B37" t="s">
        <v>157</v>
      </c>
      <c r="C37">
        <v>-1</v>
      </c>
      <c r="D37">
        <v>0.73466360602257097</v>
      </c>
      <c r="E37">
        <v>-1</v>
      </c>
      <c r="F37">
        <v>0.55000000000000004</v>
      </c>
      <c r="K37" t="str">
        <f t="shared" si="0"/>
        <v>Consistency</v>
      </c>
    </row>
    <row r="38" spans="1:27" x14ac:dyDescent="0.25">
      <c r="A38" t="s">
        <v>174</v>
      </c>
      <c r="B38" t="s">
        <v>157</v>
      </c>
      <c r="C38">
        <v>1</v>
      </c>
      <c r="D38">
        <v>0.74521524361977198</v>
      </c>
      <c r="E38">
        <v>1</v>
      </c>
      <c r="F38">
        <v>0.61</v>
      </c>
      <c r="K38" t="str">
        <f t="shared" si="0"/>
        <v>Consistency</v>
      </c>
    </row>
    <row r="39" spans="1:27" x14ac:dyDescent="0.25">
      <c r="A39" t="s">
        <v>175</v>
      </c>
      <c r="B39" t="s">
        <v>157</v>
      </c>
      <c r="C39">
        <v>-1</v>
      </c>
      <c r="D39">
        <v>0.64560512172223194</v>
      </c>
      <c r="E39">
        <v>-1</v>
      </c>
      <c r="F39">
        <v>0.51</v>
      </c>
      <c r="K39" t="str">
        <f t="shared" si="0"/>
        <v>Consistency</v>
      </c>
    </row>
    <row r="40" spans="1:27" x14ac:dyDescent="0.25">
      <c r="A40" t="s">
        <v>176</v>
      </c>
      <c r="B40" t="s">
        <v>157</v>
      </c>
      <c r="C40">
        <v>1</v>
      </c>
      <c r="D40">
        <v>0.52984226791501798</v>
      </c>
      <c r="E40">
        <v>-1</v>
      </c>
      <c r="F40">
        <v>0.64</v>
      </c>
      <c r="K40" t="str">
        <f t="shared" si="0"/>
        <v>No</v>
      </c>
    </row>
    <row r="41" spans="1:27" x14ac:dyDescent="0.25">
      <c r="A41" t="s">
        <v>177</v>
      </c>
      <c r="B41" t="s">
        <v>157</v>
      </c>
      <c r="C41">
        <v>1</v>
      </c>
      <c r="D41">
        <v>0.65305269825617496</v>
      </c>
      <c r="E41">
        <v>1</v>
      </c>
      <c r="F41">
        <v>0.51</v>
      </c>
      <c r="K41" t="str">
        <f t="shared" si="0"/>
        <v>Consistency</v>
      </c>
    </row>
    <row r="42" spans="1:27" x14ac:dyDescent="0.25">
      <c r="A42" t="s">
        <v>178</v>
      </c>
      <c r="B42" t="s">
        <v>157</v>
      </c>
      <c r="C42">
        <v>-1</v>
      </c>
      <c r="D42">
        <v>0.77960494968253602</v>
      </c>
      <c r="E42">
        <v>-1</v>
      </c>
      <c r="F42">
        <v>0.56000000000000005</v>
      </c>
      <c r="K42" t="str">
        <f t="shared" si="0"/>
        <v>Consistency</v>
      </c>
    </row>
    <row r="43" spans="1:27" x14ac:dyDescent="0.25">
      <c r="A43" t="s">
        <v>179</v>
      </c>
      <c r="B43" t="s">
        <v>157</v>
      </c>
      <c r="C43">
        <v>-1</v>
      </c>
      <c r="D43">
        <v>0.66849471707988195</v>
      </c>
      <c r="E43">
        <v>-1</v>
      </c>
      <c r="F43">
        <v>0.55000000000000004</v>
      </c>
      <c r="K43" t="str">
        <f t="shared" si="0"/>
        <v>Consistency</v>
      </c>
    </row>
    <row r="44" spans="1:27" x14ac:dyDescent="0.25">
      <c r="A44" t="s">
        <v>180</v>
      </c>
      <c r="B44" t="s">
        <v>157</v>
      </c>
      <c r="C44">
        <v>-1</v>
      </c>
      <c r="D44">
        <v>0.73789164355524295</v>
      </c>
      <c r="E44">
        <v>1</v>
      </c>
      <c r="F44">
        <v>0.66</v>
      </c>
      <c r="K44" t="str">
        <f t="shared" si="0"/>
        <v>No</v>
      </c>
    </row>
    <row r="45" spans="1:27" x14ac:dyDescent="0.25">
      <c r="A45" t="s">
        <v>181</v>
      </c>
      <c r="B45" t="s">
        <v>157</v>
      </c>
      <c r="C45">
        <v>-1</v>
      </c>
      <c r="D45">
        <v>0.59235050358180297</v>
      </c>
      <c r="E45">
        <v>1</v>
      </c>
      <c r="F45">
        <v>0.67</v>
      </c>
      <c r="K45" t="str">
        <f t="shared" si="0"/>
        <v>No</v>
      </c>
    </row>
    <row r="46" spans="1:27" x14ac:dyDescent="0.25">
      <c r="A46" t="s">
        <v>171</v>
      </c>
      <c r="B46" t="s">
        <v>158</v>
      </c>
      <c r="C46" s="3">
        <v>1</v>
      </c>
      <c r="D46">
        <v>0.79590924014891196</v>
      </c>
      <c r="E46" s="3">
        <v>1</v>
      </c>
      <c r="F46" s="3">
        <v>0.61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172</v>
      </c>
      <c r="B47" t="s">
        <v>158</v>
      </c>
      <c r="C47" s="3">
        <v>1</v>
      </c>
      <c r="D47">
        <v>0.60472026635220499</v>
      </c>
      <c r="E47" s="3">
        <v>1</v>
      </c>
      <c r="F47" s="3">
        <v>0.53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173</v>
      </c>
      <c r="B48" t="s">
        <v>158</v>
      </c>
      <c r="C48" s="3">
        <v>1</v>
      </c>
      <c r="D48">
        <v>0.82379649582201597</v>
      </c>
      <c r="E48" s="3">
        <v>-1</v>
      </c>
      <c r="F48" s="3">
        <v>0.56000000000000005</v>
      </c>
      <c r="G48" s="3"/>
      <c r="I48" s="3"/>
      <c r="J48" s="3"/>
      <c r="K48" t="str">
        <f t="shared" si="0"/>
        <v>No</v>
      </c>
    </row>
    <row r="49" spans="1:11" x14ac:dyDescent="0.25">
      <c r="A49" t="s">
        <v>174</v>
      </c>
      <c r="B49" t="s">
        <v>158</v>
      </c>
      <c r="C49" s="3">
        <v>1</v>
      </c>
      <c r="D49">
        <v>0.81944438356764004</v>
      </c>
      <c r="E49" s="3">
        <v>1</v>
      </c>
      <c r="F49" s="3">
        <v>0.54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175</v>
      </c>
      <c r="B50" t="s">
        <v>158</v>
      </c>
      <c r="C50" s="3">
        <v>-1</v>
      </c>
      <c r="D50">
        <v>0.63555356256711304</v>
      </c>
      <c r="E50" s="3">
        <v>-1</v>
      </c>
      <c r="F50" s="3">
        <v>0.7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176</v>
      </c>
      <c r="B51" t="s">
        <v>158</v>
      </c>
      <c r="C51" s="3">
        <v>1</v>
      </c>
      <c r="D51">
        <v>0.71979913046182897</v>
      </c>
      <c r="E51" s="3">
        <v>1</v>
      </c>
      <c r="F51" s="3">
        <v>0.6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177</v>
      </c>
      <c r="B52" t="s">
        <v>158</v>
      </c>
      <c r="C52" s="3">
        <v>-1</v>
      </c>
      <c r="D52">
        <v>0.597539611533769</v>
      </c>
      <c r="E52" s="3">
        <v>1</v>
      </c>
      <c r="F52" s="3">
        <v>0.52</v>
      </c>
      <c r="G52" s="3"/>
      <c r="I52" s="3"/>
      <c r="J52" s="3"/>
      <c r="K52" t="str">
        <f t="shared" si="0"/>
        <v>No</v>
      </c>
    </row>
    <row r="53" spans="1:11" x14ac:dyDescent="0.25">
      <c r="A53" t="s">
        <v>178</v>
      </c>
      <c r="B53" t="s">
        <v>158</v>
      </c>
      <c r="C53" s="3">
        <v>1</v>
      </c>
      <c r="D53">
        <v>0.61693070717492704</v>
      </c>
      <c r="E53" s="3">
        <v>-1</v>
      </c>
      <c r="F53" s="3">
        <v>0.51</v>
      </c>
      <c r="G53" s="3"/>
      <c r="I53" s="3"/>
      <c r="J53" s="3"/>
      <c r="K53" t="str">
        <f t="shared" si="0"/>
        <v>No</v>
      </c>
    </row>
    <row r="54" spans="1:11" x14ac:dyDescent="0.25">
      <c r="A54" t="s">
        <v>179</v>
      </c>
      <c r="B54" t="s">
        <v>158</v>
      </c>
      <c r="C54" s="3">
        <v>-1</v>
      </c>
      <c r="D54">
        <v>0.57306864952630898</v>
      </c>
      <c r="E54" s="3">
        <v>-1</v>
      </c>
      <c r="F54" s="3">
        <v>0.53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180</v>
      </c>
      <c r="B55" t="s">
        <v>158</v>
      </c>
      <c r="C55" s="3">
        <v>-1</v>
      </c>
      <c r="D55">
        <v>0.66051431145576001</v>
      </c>
      <c r="E55" s="3">
        <v>1</v>
      </c>
      <c r="F55" s="3">
        <v>0.51</v>
      </c>
      <c r="G55" s="3"/>
      <c r="I55" s="3"/>
      <c r="J55" s="3"/>
      <c r="K55" t="str">
        <f t="shared" si="0"/>
        <v>No</v>
      </c>
    </row>
    <row r="56" spans="1:11" x14ac:dyDescent="0.25">
      <c r="A56" t="s">
        <v>181</v>
      </c>
      <c r="B56" t="s">
        <v>158</v>
      </c>
      <c r="C56" s="3">
        <v>1</v>
      </c>
      <c r="D56">
        <v>0.55503240147850197</v>
      </c>
      <c r="E56" s="3">
        <v>-1</v>
      </c>
      <c r="F56" s="3">
        <v>0.5</v>
      </c>
      <c r="G56" s="3"/>
      <c r="I56" s="3"/>
      <c r="J56" s="3"/>
      <c r="K56" t="str">
        <f t="shared" si="0"/>
        <v>No</v>
      </c>
    </row>
    <row r="57" spans="1:11" x14ac:dyDescent="0.25">
      <c r="A57" t="s">
        <v>171</v>
      </c>
      <c r="B57" t="s">
        <v>159</v>
      </c>
      <c r="C57">
        <v>1</v>
      </c>
      <c r="D57">
        <v>0.91176987803231302</v>
      </c>
      <c r="E57">
        <v>1</v>
      </c>
      <c r="F57">
        <v>0.71</v>
      </c>
      <c r="K57" t="str">
        <f t="shared" si="0"/>
        <v>Consistency</v>
      </c>
    </row>
    <row r="58" spans="1:11" x14ac:dyDescent="0.25">
      <c r="A58" t="s">
        <v>172</v>
      </c>
      <c r="B58" t="s">
        <v>159</v>
      </c>
      <c r="C58">
        <v>1</v>
      </c>
      <c r="D58">
        <v>0.55594284635978197</v>
      </c>
      <c r="E58">
        <v>1</v>
      </c>
      <c r="F58">
        <v>0.57999999999999996</v>
      </c>
      <c r="K58" t="str">
        <f t="shared" si="0"/>
        <v>Consistency</v>
      </c>
    </row>
    <row r="59" spans="1:11" x14ac:dyDescent="0.25">
      <c r="A59" t="s">
        <v>173</v>
      </c>
      <c r="B59" t="s">
        <v>159</v>
      </c>
      <c r="C59">
        <v>1</v>
      </c>
      <c r="D59">
        <v>0.70005536405919899</v>
      </c>
      <c r="E59">
        <v>1</v>
      </c>
      <c r="F59">
        <v>0.61</v>
      </c>
      <c r="K59" t="str">
        <f t="shared" si="0"/>
        <v>Consistency</v>
      </c>
    </row>
    <row r="60" spans="1:11" x14ac:dyDescent="0.25">
      <c r="A60" t="s">
        <v>174</v>
      </c>
      <c r="B60" t="s">
        <v>159</v>
      </c>
      <c r="C60">
        <v>1</v>
      </c>
      <c r="D60">
        <v>0.94438278224945305</v>
      </c>
      <c r="E60">
        <v>1</v>
      </c>
      <c r="F60">
        <v>0.75</v>
      </c>
      <c r="K60" t="str">
        <f t="shared" si="0"/>
        <v>Consistency</v>
      </c>
    </row>
    <row r="61" spans="1:11" x14ac:dyDescent="0.25">
      <c r="A61" t="s">
        <v>175</v>
      </c>
      <c r="B61" t="s">
        <v>159</v>
      </c>
      <c r="C61">
        <v>1</v>
      </c>
      <c r="D61">
        <v>0.79268924865101698</v>
      </c>
      <c r="E61">
        <v>1</v>
      </c>
      <c r="F61">
        <v>0.62</v>
      </c>
      <c r="K61" t="str">
        <f t="shared" si="0"/>
        <v>Consistency</v>
      </c>
    </row>
    <row r="62" spans="1:11" x14ac:dyDescent="0.25">
      <c r="A62" t="s">
        <v>176</v>
      </c>
      <c r="B62" t="s">
        <v>159</v>
      </c>
      <c r="C62">
        <v>1</v>
      </c>
      <c r="D62">
        <v>0.75030701323672699</v>
      </c>
      <c r="E62">
        <v>1</v>
      </c>
      <c r="F62">
        <v>0.6</v>
      </c>
      <c r="K62" t="str">
        <f t="shared" si="0"/>
        <v>Consistency</v>
      </c>
    </row>
    <row r="63" spans="1:11" x14ac:dyDescent="0.25">
      <c r="A63" t="s">
        <v>177</v>
      </c>
      <c r="B63" t="s">
        <v>159</v>
      </c>
      <c r="C63">
        <v>1</v>
      </c>
      <c r="D63">
        <v>0.57894999549424697</v>
      </c>
      <c r="E63">
        <v>1</v>
      </c>
      <c r="F63">
        <v>0.56999999999999995</v>
      </c>
      <c r="K63" t="str">
        <f t="shared" si="0"/>
        <v>Consistency</v>
      </c>
    </row>
    <row r="64" spans="1:11" x14ac:dyDescent="0.25">
      <c r="A64" t="s">
        <v>178</v>
      </c>
      <c r="B64" t="s">
        <v>159</v>
      </c>
      <c r="C64">
        <v>1</v>
      </c>
      <c r="D64">
        <v>0.64859560337454802</v>
      </c>
      <c r="E64">
        <v>1</v>
      </c>
      <c r="F64">
        <v>0.68</v>
      </c>
      <c r="K64" t="str">
        <f t="shared" si="0"/>
        <v>Consistency</v>
      </c>
    </row>
    <row r="65" spans="1:11" x14ac:dyDescent="0.25">
      <c r="A65" t="s">
        <v>179</v>
      </c>
      <c r="B65" t="s">
        <v>159</v>
      </c>
      <c r="C65">
        <v>1</v>
      </c>
      <c r="D65">
        <v>0.65352997251301004</v>
      </c>
      <c r="E65">
        <v>1</v>
      </c>
      <c r="F65">
        <v>0.67</v>
      </c>
      <c r="K65" t="str">
        <f t="shared" si="0"/>
        <v>Consistency</v>
      </c>
    </row>
    <row r="66" spans="1:11" x14ac:dyDescent="0.25">
      <c r="A66" t="s">
        <v>180</v>
      </c>
      <c r="B66" t="s">
        <v>159</v>
      </c>
      <c r="C66">
        <v>1</v>
      </c>
      <c r="D66">
        <v>0.86403194624438995</v>
      </c>
      <c r="E66">
        <v>1</v>
      </c>
      <c r="F66">
        <v>0.73</v>
      </c>
      <c r="K66" t="str">
        <f t="shared" si="0"/>
        <v>Consistency</v>
      </c>
    </row>
    <row r="67" spans="1:11" x14ac:dyDescent="0.25">
      <c r="A67" t="s">
        <v>181</v>
      </c>
      <c r="B67" t="s">
        <v>159</v>
      </c>
      <c r="C67">
        <v>1</v>
      </c>
      <c r="D67">
        <v>0.76352094981880003</v>
      </c>
      <c r="E67">
        <v>1</v>
      </c>
      <c r="F67">
        <v>0.67</v>
      </c>
      <c r="K67" t="str">
        <f t="shared" ref="K67:K130" si="65">IF(E67=C67, "Consistency", "No")</f>
        <v>Consistency</v>
      </c>
    </row>
    <row r="68" spans="1:11" x14ac:dyDescent="0.25">
      <c r="A68" t="s">
        <v>171</v>
      </c>
      <c r="B68" t="s">
        <v>160</v>
      </c>
      <c r="C68" s="3">
        <v>1</v>
      </c>
      <c r="D68">
        <v>0.99349949832758899</v>
      </c>
      <c r="E68" s="3">
        <v>1</v>
      </c>
      <c r="F68" s="3">
        <v>0.8</v>
      </c>
      <c r="G68" s="3"/>
      <c r="I68" s="3"/>
      <c r="J68" s="3"/>
      <c r="K68" t="str">
        <f t="shared" si="65"/>
        <v>Consistency</v>
      </c>
    </row>
    <row r="69" spans="1:11" x14ac:dyDescent="0.25">
      <c r="A69" t="s">
        <v>172</v>
      </c>
      <c r="B69" t="s">
        <v>160</v>
      </c>
      <c r="C69" s="3">
        <v>1</v>
      </c>
      <c r="D69">
        <v>0.80229499661553105</v>
      </c>
      <c r="E69" s="3">
        <v>1</v>
      </c>
      <c r="F69" s="3">
        <v>0.67</v>
      </c>
      <c r="G69" s="3"/>
      <c r="I69" s="3"/>
      <c r="J69" s="3"/>
      <c r="K69" t="str">
        <f t="shared" si="65"/>
        <v>Consistency</v>
      </c>
    </row>
    <row r="70" spans="1:11" x14ac:dyDescent="0.25">
      <c r="A70" t="s">
        <v>173</v>
      </c>
      <c r="B70" t="s">
        <v>160</v>
      </c>
      <c r="C70" s="3">
        <v>1</v>
      </c>
      <c r="D70">
        <v>0.96268479756476899</v>
      </c>
      <c r="E70" s="3">
        <v>1</v>
      </c>
      <c r="F70" s="3">
        <v>0.72</v>
      </c>
      <c r="G70" s="3"/>
      <c r="I70" s="3"/>
      <c r="J70" s="3"/>
      <c r="K70" t="str">
        <f t="shared" si="65"/>
        <v>Consistency</v>
      </c>
    </row>
    <row r="71" spans="1:11" x14ac:dyDescent="0.25">
      <c r="A71" t="s">
        <v>174</v>
      </c>
      <c r="B71" t="s">
        <v>160</v>
      </c>
      <c r="C71" s="3">
        <v>1</v>
      </c>
      <c r="D71" s="3">
        <v>0.93302010951510095</v>
      </c>
      <c r="E71" s="3">
        <v>1</v>
      </c>
      <c r="F71" s="3">
        <v>0.77</v>
      </c>
      <c r="G71" s="3"/>
      <c r="I71" s="3"/>
      <c r="J71" s="3"/>
      <c r="K71" t="str">
        <f t="shared" si="65"/>
        <v>Consistency</v>
      </c>
    </row>
    <row r="72" spans="1:11" x14ac:dyDescent="0.25">
      <c r="A72" t="s">
        <v>175</v>
      </c>
      <c r="B72" t="s">
        <v>160</v>
      </c>
      <c r="C72" s="3">
        <v>1</v>
      </c>
      <c r="D72">
        <v>0.93834876797282796</v>
      </c>
      <c r="E72" s="3">
        <v>1</v>
      </c>
      <c r="F72" s="3">
        <v>0.71</v>
      </c>
      <c r="G72" s="3"/>
      <c r="H72" s="3"/>
      <c r="I72" s="3"/>
      <c r="J72" s="3"/>
      <c r="K72" t="str">
        <f t="shared" si="65"/>
        <v>Consistency</v>
      </c>
    </row>
    <row r="73" spans="1:11" x14ac:dyDescent="0.25">
      <c r="A73" t="s">
        <v>176</v>
      </c>
      <c r="B73" t="s">
        <v>160</v>
      </c>
      <c r="C73" s="3">
        <v>1</v>
      </c>
      <c r="D73">
        <v>0.95288163639420098</v>
      </c>
      <c r="E73" s="3">
        <v>1</v>
      </c>
      <c r="F73" s="3">
        <v>0.62</v>
      </c>
      <c r="G73" s="3"/>
      <c r="I73" s="3"/>
      <c r="J73" s="3"/>
      <c r="K73" t="str">
        <f t="shared" si="65"/>
        <v>Consistency</v>
      </c>
    </row>
    <row r="74" spans="1:11" x14ac:dyDescent="0.25">
      <c r="A74" t="s">
        <v>177</v>
      </c>
      <c r="B74" t="s">
        <v>160</v>
      </c>
      <c r="C74" s="3">
        <v>1</v>
      </c>
      <c r="D74">
        <v>0.94375757681046701</v>
      </c>
      <c r="E74" s="3">
        <v>1</v>
      </c>
      <c r="F74" s="3">
        <v>0.75</v>
      </c>
      <c r="G74" s="3"/>
      <c r="I74" s="3"/>
      <c r="J74" s="3"/>
      <c r="K74" t="str">
        <f t="shared" si="65"/>
        <v>Consistency</v>
      </c>
    </row>
    <row r="75" spans="1:11" x14ac:dyDescent="0.25">
      <c r="A75" t="s">
        <v>178</v>
      </c>
      <c r="B75" t="s">
        <v>160</v>
      </c>
      <c r="C75" s="3">
        <v>1</v>
      </c>
      <c r="D75">
        <v>0.98535585530938696</v>
      </c>
      <c r="E75" s="3">
        <v>1</v>
      </c>
      <c r="F75" s="3">
        <v>0.8</v>
      </c>
      <c r="G75" s="3"/>
      <c r="I75" s="3"/>
      <c r="J75" s="3"/>
      <c r="K75" t="str">
        <f t="shared" si="65"/>
        <v>Consistency</v>
      </c>
    </row>
    <row r="76" spans="1:11" x14ac:dyDescent="0.25">
      <c r="A76" t="s">
        <v>179</v>
      </c>
      <c r="B76" t="s">
        <v>160</v>
      </c>
      <c r="C76" s="3">
        <v>1</v>
      </c>
      <c r="D76">
        <v>0.97231552742271599</v>
      </c>
      <c r="E76" s="3">
        <v>1</v>
      </c>
      <c r="F76" s="3">
        <v>0.77</v>
      </c>
      <c r="G76" s="3"/>
      <c r="I76" s="3"/>
      <c r="J76" s="3"/>
      <c r="K76" t="str">
        <f t="shared" si="65"/>
        <v>Consistency</v>
      </c>
    </row>
    <row r="77" spans="1:11" x14ac:dyDescent="0.25">
      <c r="A77" t="s">
        <v>180</v>
      </c>
      <c r="B77" t="s">
        <v>160</v>
      </c>
      <c r="C77" s="3">
        <v>1</v>
      </c>
      <c r="D77" s="3">
        <v>0.96033305974781202</v>
      </c>
      <c r="E77" s="3">
        <v>1</v>
      </c>
      <c r="F77" s="3">
        <v>0.79</v>
      </c>
      <c r="G77" s="3"/>
      <c r="I77" s="3"/>
      <c r="J77" s="3"/>
      <c r="K77" t="str">
        <f t="shared" si="65"/>
        <v>Consistency</v>
      </c>
    </row>
    <row r="78" spans="1:11" x14ac:dyDescent="0.25">
      <c r="A78" t="s">
        <v>181</v>
      </c>
      <c r="B78" t="s">
        <v>160</v>
      </c>
      <c r="C78" s="3">
        <v>1</v>
      </c>
      <c r="D78">
        <v>0.95562084596493901</v>
      </c>
      <c r="E78" s="3">
        <v>1</v>
      </c>
      <c r="F78" s="3">
        <v>0.75</v>
      </c>
      <c r="G78" s="3"/>
      <c r="I78" s="3"/>
      <c r="J78" s="3"/>
      <c r="K78" t="str">
        <f t="shared" si="65"/>
        <v>Consistency</v>
      </c>
    </row>
    <row r="79" spans="1:11" x14ac:dyDescent="0.25">
      <c r="A79" t="s">
        <v>171</v>
      </c>
      <c r="B79" t="s">
        <v>161</v>
      </c>
      <c r="C79" s="3">
        <v>1</v>
      </c>
      <c r="D79">
        <v>0.80870199023414902</v>
      </c>
      <c r="E79" s="3">
        <v>1</v>
      </c>
      <c r="F79" s="3">
        <v>0.69</v>
      </c>
      <c r="G79" s="3"/>
      <c r="I79" s="3"/>
      <c r="J79" s="3"/>
      <c r="K79" t="str">
        <f t="shared" si="65"/>
        <v>Consistency</v>
      </c>
    </row>
    <row r="80" spans="1:11" x14ac:dyDescent="0.25">
      <c r="A80" t="s">
        <v>172</v>
      </c>
      <c r="B80" t="s">
        <v>161</v>
      </c>
      <c r="C80" s="3">
        <v>1</v>
      </c>
      <c r="D80">
        <v>0.79693915575831298</v>
      </c>
      <c r="E80" s="3">
        <v>1</v>
      </c>
      <c r="F80" s="3">
        <v>0.61</v>
      </c>
      <c r="G80" s="3"/>
      <c r="I80" s="3"/>
      <c r="J80" s="3"/>
      <c r="K80" t="str">
        <f t="shared" si="65"/>
        <v>Consistency</v>
      </c>
    </row>
    <row r="81" spans="1:11" x14ac:dyDescent="0.25">
      <c r="A81" t="s">
        <v>173</v>
      </c>
      <c r="B81" t="s">
        <v>161</v>
      </c>
      <c r="C81" s="3">
        <v>1</v>
      </c>
      <c r="D81">
        <v>0.68866896078023798</v>
      </c>
      <c r="E81" s="3">
        <v>1</v>
      </c>
      <c r="F81" s="3">
        <v>0.78</v>
      </c>
      <c r="G81" s="3"/>
      <c r="I81" s="3"/>
      <c r="J81" s="3"/>
      <c r="K81" t="str">
        <f t="shared" si="65"/>
        <v>Consistency</v>
      </c>
    </row>
    <row r="82" spans="1:11" x14ac:dyDescent="0.25">
      <c r="A82" t="s">
        <v>174</v>
      </c>
      <c r="B82" t="s">
        <v>161</v>
      </c>
      <c r="C82" s="3">
        <v>1</v>
      </c>
      <c r="D82">
        <v>0.85846465525090798</v>
      </c>
      <c r="E82" s="3">
        <v>1</v>
      </c>
      <c r="F82" s="3">
        <v>0.77</v>
      </c>
      <c r="G82" s="3"/>
      <c r="I82" s="3"/>
      <c r="J82" s="3"/>
      <c r="K82" t="str">
        <f t="shared" si="65"/>
        <v>Consistency</v>
      </c>
    </row>
    <row r="83" spans="1:11" x14ac:dyDescent="0.25">
      <c r="A83" t="s">
        <v>175</v>
      </c>
      <c r="B83" t="s">
        <v>161</v>
      </c>
      <c r="C83" s="3">
        <v>1</v>
      </c>
      <c r="D83" s="3">
        <v>0.86882603610156806</v>
      </c>
      <c r="E83" s="3">
        <v>1</v>
      </c>
      <c r="F83" s="3">
        <v>0.74</v>
      </c>
      <c r="G83" s="3"/>
      <c r="I83" s="3"/>
      <c r="J83" s="3"/>
      <c r="K83" t="str">
        <f t="shared" si="65"/>
        <v>Consistency</v>
      </c>
    </row>
    <row r="84" spans="1:11" x14ac:dyDescent="0.25">
      <c r="A84" t="s">
        <v>176</v>
      </c>
      <c r="B84" t="s">
        <v>161</v>
      </c>
      <c r="C84" s="3">
        <v>-1</v>
      </c>
      <c r="D84">
        <v>0.54747521886287698</v>
      </c>
      <c r="E84" s="3">
        <v>1</v>
      </c>
      <c r="F84" s="3">
        <v>0.52</v>
      </c>
      <c r="G84" s="3"/>
      <c r="I84" s="3"/>
      <c r="J84" s="3"/>
      <c r="K84" t="str">
        <f t="shared" si="65"/>
        <v>No</v>
      </c>
    </row>
    <row r="85" spans="1:11" x14ac:dyDescent="0.25">
      <c r="A85" t="s">
        <v>177</v>
      </c>
      <c r="B85" t="s">
        <v>161</v>
      </c>
      <c r="C85" s="3">
        <v>1</v>
      </c>
      <c r="D85">
        <v>0.85194217514563397</v>
      </c>
      <c r="E85" s="3">
        <v>1</v>
      </c>
      <c r="F85" s="3">
        <v>0.74</v>
      </c>
      <c r="G85" s="3"/>
      <c r="I85" s="3"/>
      <c r="J85" s="3"/>
      <c r="K85" t="str">
        <f t="shared" si="65"/>
        <v>Consistency</v>
      </c>
    </row>
    <row r="86" spans="1:11" x14ac:dyDescent="0.25">
      <c r="A86" t="s">
        <v>178</v>
      </c>
      <c r="B86" t="s">
        <v>161</v>
      </c>
      <c r="C86" s="3">
        <v>1</v>
      </c>
      <c r="D86">
        <v>0.77959618937905795</v>
      </c>
      <c r="E86" s="3">
        <v>1</v>
      </c>
      <c r="F86" s="3">
        <v>0.71</v>
      </c>
      <c r="G86" s="3"/>
      <c r="I86" s="3"/>
      <c r="J86" s="3"/>
      <c r="K86" t="str">
        <f t="shared" si="65"/>
        <v>Consistency</v>
      </c>
    </row>
    <row r="87" spans="1:11" x14ac:dyDescent="0.25">
      <c r="A87" t="s">
        <v>179</v>
      </c>
      <c r="B87" t="s">
        <v>161</v>
      </c>
      <c r="C87" s="3">
        <v>1</v>
      </c>
      <c r="D87">
        <v>0.90736384615600896</v>
      </c>
      <c r="E87" s="3">
        <v>1</v>
      </c>
      <c r="F87" s="3">
        <v>0.68</v>
      </c>
      <c r="G87" s="3"/>
      <c r="I87" s="3"/>
      <c r="J87" s="3"/>
      <c r="K87" t="str">
        <f t="shared" si="65"/>
        <v>Consistency</v>
      </c>
    </row>
    <row r="88" spans="1:11" x14ac:dyDescent="0.25">
      <c r="A88" t="s">
        <v>180</v>
      </c>
      <c r="B88" t="s">
        <v>161</v>
      </c>
      <c r="C88" s="3">
        <v>1</v>
      </c>
      <c r="D88">
        <v>0.55414354204735305</v>
      </c>
      <c r="E88" s="3">
        <v>1</v>
      </c>
      <c r="F88" s="3">
        <v>0.66</v>
      </c>
      <c r="G88" s="3"/>
      <c r="I88" s="3"/>
      <c r="J88" s="3"/>
      <c r="K88" t="str">
        <f t="shared" si="65"/>
        <v>Consistency</v>
      </c>
    </row>
    <row r="89" spans="1:11" x14ac:dyDescent="0.25">
      <c r="A89" t="s">
        <v>181</v>
      </c>
      <c r="B89" t="s">
        <v>161</v>
      </c>
      <c r="C89" s="3">
        <v>1</v>
      </c>
      <c r="D89">
        <v>0.76786836033220796</v>
      </c>
      <c r="E89" s="3">
        <v>1</v>
      </c>
      <c r="F89" s="3">
        <v>0.77</v>
      </c>
      <c r="G89" s="3"/>
      <c r="I89" s="3"/>
      <c r="J89" s="3"/>
      <c r="K89" t="str">
        <f t="shared" si="65"/>
        <v>Consistency</v>
      </c>
    </row>
    <row r="90" spans="1:11" x14ac:dyDescent="0.25">
      <c r="K90" t="str">
        <f t="shared" si="65"/>
        <v>Consistency</v>
      </c>
    </row>
    <row r="91" spans="1:11" x14ac:dyDescent="0.25">
      <c r="K91" t="str">
        <f t="shared" si="65"/>
        <v>Consistency</v>
      </c>
    </row>
    <row r="92" spans="1:11" x14ac:dyDescent="0.25">
      <c r="K92" t="str">
        <f t="shared" si="65"/>
        <v>Consistency</v>
      </c>
    </row>
    <row r="93" spans="1:11" x14ac:dyDescent="0.25">
      <c r="K93" t="str">
        <f t="shared" si="65"/>
        <v>Consistency</v>
      </c>
    </row>
    <row r="94" spans="1:11" x14ac:dyDescent="0.25">
      <c r="K94" t="str">
        <f t="shared" si="65"/>
        <v>Consistency</v>
      </c>
    </row>
    <row r="95" spans="1:11" x14ac:dyDescent="0.25">
      <c r="K95" t="str">
        <f t="shared" si="65"/>
        <v>Consistency</v>
      </c>
    </row>
    <row r="96" spans="1:11" x14ac:dyDescent="0.25">
      <c r="K96" t="str">
        <f t="shared" si="65"/>
        <v>Consistency</v>
      </c>
    </row>
    <row r="97" spans="3:11" x14ac:dyDescent="0.25">
      <c r="K97" t="str">
        <f t="shared" si="65"/>
        <v>Consistency</v>
      </c>
    </row>
    <row r="98" spans="3:11" x14ac:dyDescent="0.25">
      <c r="K98" t="str">
        <f t="shared" si="65"/>
        <v>Consistency</v>
      </c>
    </row>
    <row r="99" spans="3:11" x14ac:dyDescent="0.25">
      <c r="K99" t="str">
        <f t="shared" si="65"/>
        <v>Consistency</v>
      </c>
    </row>
    <row r="100" spans="3:11" x14ac:dyDescent="0.25">
      <c r="K100" t="str">
        <f t="shared" si="65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65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65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65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65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65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65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65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65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65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65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65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65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65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65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65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65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65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65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65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65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65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65"/>
        <v>Consistency</v>
      </c>
    </row>
    <row r="123" spans="3:11" x14ac:dyDescent="0.25">
      <c r="K123" t="str">
        <f t="shared" si="65"/>
        <v>Consistency</v>
      </c>
    </row>
    <row r="124" spans="3:11" x14ac:dyDescent="0.25">
      <c r="K124" t="str">
        <f t="shared" si="65"/>
        <v>Consistency</v>
      </c>
    </row>
    <row r="125" spans="3:11" x14ac:dyDescent="0.25">
      <c r="K125" t="str">
        <f t="shared" si="65"/>
        <v>Consistency</v>
      </c>
    </row>
    <row r="126" spans="3:11" x14ac:dyDescent="0.25">
      <c r="K126" t="str">
        <f t="shared" si="65"/>
        <v>Consistency</v>
      </c>
    </row>
    <row r="127" spans="3:11" x14ac:dyDescent="0.25">
      <c r="K127" t="str">
        <f t="shared" si="65"/>
        <v>Consistency</v>
      </c>
    </row>
    <row r="128" spans="3:11" x14ac:dyDescent="0.25">
      <c r="K128" t="str">
        <f t="shared" si="65"/>
        <v>Consistency</v>
      </c>
    </row>
    <row r="129" spans="11:11" x14ac:dyDescent="0.25">
      <c r="K129" t="str">
        <f t="shared" si="65"/>
        <v>Consistency</v>
      </c>
    </row>
    <row r="130" spans="11:11" x14ac:dyDescent="0.25">
      <c r="K130" t="str">
        <f t="shared" si="65"/>
        <v>Consistency</v>
      </c>
    </row>
    <row r="131" spans="11:11" x14ac:dyDescent="0.25">
      <c r="K131" t="str">
        <f t="shared" ref="K131:K166" si="66">IF(E131=C131, "Consistency", "No")</f>
        <v>Consistency</v>
      </c>
    </row>
    <row r="132" spans="11:11" x14ac:dyDescent="0.25">
      <c r="K132" t="str">
        <f t="shared" si="66"/>
        <v>Consistency</v>
      </c>
    </row>
    <row r="133" spans="11:11" x14ac:dyDescent="0.25">
      <c r="K133" t="str">
        <f t="shared" si="66"/>
        <v>Consistency</v>
      </c>
    </row>
    <row r="134" spans="11:11" x14ac:dyDescent="0.25">
      <c r="K134" t="str">
        <f t="shared" si="66"/>
        <v>Consistency</v>
      </c>
    </row>
    <row r="135" spans="11:11" x14ac:dyDescent="0.25">
      <c r="K135" t="str">
        <f t="shared" si="66"/>
        <v>Consistency</v>
      </c>
    </row>
    <row r="136" spans="11:11" x14ac:dyDescent="0.25">
      <c r="K136" t="str">
        <f t="shared" si="66"/>
        <v>Consistency</v>
      </c>
    </row>
    <row r="137" spans="11:11" x14ac:dyDescent="0.25">
      <c r="K137" t="str">
        <f t="shared" si="66"/>
        <v>Consistency</v>
      </c>
    </row>
    <row r="138" spans="11:11" x14ac:dyDescent="0.25">
      <c r="K138" t="str">
        <f t="shared" si="66"/>
        <v>Consistency</v>
      </c>
    </row>
    <row r="139" spans="11:11" x14ac:dyDescent="0.25">
      <c r="K139" t="str">
        <f t="shared" si="66"/>
        <v>Consistency</v>
      </c>
    </row>
    <row r="140" spans="11:11" x14ac:dyDescent="0.25">
      <c r="K140" t="str">
        <f t="shared" si="66"/>
        <v>Consistency</v>
      </c>
    </row>
    <row r="141" spans="11:11" x14ac:dyDescent="0.25">
      <c r="K141" t="str">
        <f t="shared" si="66"/>
        <v>Consistency</v>
      </c>
    </row>
    <row r="142" spans="11:11" x14ac:dyDescent="0.25">
      <c r="K142" t="str">
        <f t="shared" si="66"/>
        <v>Consistency</v>
      </c>
    </row>
    <row r="143" spans="11:11" x14ac:dyDescent="0.25">
      <c r="K143" t="str">
        <f t="shared" si="66"/>
        <v>Consistency</v>
      </c>
    </row>
    <row r="144" spans="11:11" x14ac:dyDescent="0.25">
      <c r="K144" t="str">
        <f t="shared" si="66"/>
        <v>Consistency</v>
      </c>
    </row>
    <row r="145" spans="11:11" x14ac:dyDescent="0.25">
      <c r="K145" t="str">
        <f t="shared" si="66"/>
        <v>Consistency</v>
      </c>
    </row>
    <row r="146" spans="11:11" x14ac:dyDescent="0.25">
      <c r="K146" t="str">
        <f t="shared" si="66"/>
        <v>Consistency</v>
      </c>
    </row>
    <row r="147" spans="11:11" x14ac:dyDescent="0.25">
      <c r="K147" t="str">
        <f t="shared" si="66"/>
        <v>Consistency</v>
      </c>
    </row>
    <row r="148" spans="11:11" x14ac:dyDescent="0.25">
      <c r="K148" t="str">
        <f t="shared" si="66"/>
        <v>Consistency</v>
      </c>
    </row>
    <row r="149" spans="11:11" x14ac:dyDescent="0.25">
      <c r="K149" t="str">
        <f t="shared" si="66"/>
        <v>Consistency</v>
      </c>
    </row>
    <row r="150" spans="11:11" x14ac:dyDescent="0.25">
      <c r="K150" t="str">
        <f t="shared" si="66"/>
        <v>Consistency</v>
      </c>
    </row>
    <row r="151" spans="11:11" x14ac:dyDescent="0.25">
      <c r="K151" t="str">
        <f t="shared" si="66"/>
        <v>Consistency</v>
      </c>
    </row>
    <row r="152" spans="11:11" x14ac:dyDescent="0.25">
      <c r="K152" t="str">
        <f t="shared" si="66"/>
        <v>Consistency</v>
      </c>
    </row>
    <row r="153" spans="11:11" x14ac:dyDescent="0.25">
      <c r="K153" t="str">
        <f t="shared" si="66"/>
        <v>Consistency</v>
      </c>
    </row>
    <row r="154" spans="11:11" x14ac:dyDescent="0.25">
      <c r="K154" t="str">
        <f t="shared" si="66"/>
        <v>Consistency</v>
      </c>
    </row>
    <row r="155" spans="11:11" x14ac:dyDescent="0.25">
      <c r="K155" t="str">
        <f t="shared" si="66"/>
        <v>Consistency</v>
      </c>
    </row>
    <row r="156" spans="11:11" x14ac:dyDescent="0.25">
      <c r="K156" t="str">
        <f t="shared" si="66"/>
        <v>Consistency</v>
      </c>
    </row>
    <row r="157" spans="11:11" x14ac:dyDescent="0.25">
      <c r="K157" t="str">
        <f t="shared" si="66"/>
        <v>Consistency</v>
      </c>
    </row>
    <row r="158" spans="11:11" x14ac:dyDescent="0.25">
      <c r="K158" t="str">
        <f t="shared" si="66"/>
        <v>Consistency</v>
      </c>
    </row>
    <row r="159" spans="11:11" x14ac:dyDescent="0.25">
      <c r="K159" t="str">
        <f t="shared" si="66"/>
        <v>Consistency</v>
      </c>
    </row>
    <row r="160" spans="11:11" x14ac:dyDescent="0.25">
      <c r="K160" t="str">
        <f t="shared" si="66"/>
        <v>Consistency</v>
      </c>
    </row>
    <row r="161" spans="11:11" x14ac:dyDescent="0.25">
      <c r="K161" t="str">
        <f t="shared" si="66"/>
        <v>Consistency</v>
      </c>
    </row>
    <row r="162" spans="11:11" x14ac:dyDescent="0.25">
      <c r="K162" t="str">
        <f t="shared" si="66"/>
        <v>Consistency</v>
      </c>
    </row>
    <row r="163" spans="11:11" x14ac:dyDescent="0.25">
      <c r="K163" t="str">
        <f t="shared" si="66"/>
        <v>Consistency</v>
      </c>
    </row>
    <row r="164" spans="11:11" x14ac:dyDescent="0.25">
      <c r="K164" t="str">
        <f t="shared" si="66"/>
        <v>Consistency</v>
      </c>
    </row>
    <row r="165" spans="11:11" x14ac:dyDescent="0.25">
      <c r="K165" t="str">
        <f t="shared" si="66"/>
        <v>Consistency</v>
      </c>
    </row>
    <row r="166" spans="11:11" x14ac:dyDescent="0.25">
      <c r="K166" t="str">
        <f t="shared" si="66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4"/>
  <sheetViews>
    <sheetView topLeftCell="F1" zoomScaleNormal="100" workbookViewId="0">
      <selection activeCell="U33" sqref="U33:U34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8.7109375" bestFit="1" customWidth="1"/>
    <col min="37" max="37" width="15.7109375" bestFit="1" customWidth="1"/>
    <col min="38" max="38" width="19.7109375" bestFit="1" customWidth="1"/>
    <col min="39" max="39" width="16" bestFit="1" customWidth="1"/>
    <col min="40" max="40" width="19.5703125" bestFit="1" customWidth="1"/>
    <col min="41" max="41" width="16.5703125" bestFit="1" customWidth="1"/>
    <col min="42" max="42" width="17.7109375" bestFit="1" customWidth="1"/>
    <col min="43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96</v>
      </c>
      <c r="BG1" s="1" t="s">
        <v>84</v>
      </c>
      <c r="BH1" t="s">
        <v>96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29</v>
      </c>
      <c r="AT2" t="s">
        <v>91</v>
      </c>
      <c r="AU2" t="s">
        <v>87</v>
      </c>
      <c r="AV2" t="s">
        <v>94</v>
      </c>
      <c r="AW2" t="s">
        <v>88</v>
      </c>
      <c r="AX2" t="s">
        <v>95</v>
      </c>
      <c r="AY2" t="s">
        <v>90</v>
      </c>
      <c r="AZ2" t="s">
        <v>86</v>
      </c>
      <c r="BA2" t="s">
        <v>92</v>
      </c>
      <c r="BB2" t="s">
        <v>89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154</v>
      </c>
      <c r="D3" s="10">
        <v>3</v>
      </c>
      <c r="E3" s="10">
        <v>11</v>
      </c>
      <c r="F3" s="10">
        <v>14</v>
      </c>
      <c r="G3" s="11">
        <v>0.63636363636363635</v>
      </c>
      <c r="H3" s="11">
        <v>0.63185829773074498</v>
      </c>
      <c r="I3" s="11">
        <v>3.184673324491416E-2</v>
      </c>
      <c r="J3" s="10">
        <v>7</v>
      </c>
      <c r="K3" s="10">
        <v>4</v>
      </c>
      <c r="L3" s="11">
        <v>0.63636363636363635</v>
      </c>
      <c r="M3" s="11">
        <v>0.63486185681933927</v>
      </c>
      <c r="N3" s="10" t="s">
        <v>117</v>
      </c>
      <c r="O3" s="12">
        <v>8.8880659954707504</v>
      </c>
      <c r="P3" s="10">
        <v>4.5</v>
      </c>
      <c r="Q3" s="12">
        <v>13.38806599547075</v>
      </c>
      <c r="R3" s="12">
        <v>13.38806599547075</v>
      </c>
      <c r="S3" s="10" t="s">
        <v>117</v>
      </c>
      <c r="T3" s="10" t="s">
        <v>117</v>
      </c>
      <c r="U3" s="11">
        <v>0.556418034350323</v>
      </c>
      <c r="V3" s="10" t="s">
        <v>101</v>
      </c>
      <c r="W3" s="11">
        <v>0.59563994558483113</v>
      </c>
      <c r="X3" s="10">
        <v>797.68456414121636</v>
      </c>
      <c r="Y3" s="10">
        <v>797.68456414121636</v>
      </c>
      <c r="Z3" s="10" t="s">
        <v>117</v>
      </c>
      <c r="AA3" s="10" t="s">
        <v>117</v>
      </c>
      <c r="AB3" s="10" t="s">
        <v>117</v>
      </c>
      <c r="AC3" s="10" t="s">
        <v>101</v>
      </c>
      <c r="AD3" s="10" t="s">
        <v>101</v>
      </c>
      <c r="AE3" s="10" t="s">
        <v>101</v>
      </c>
      <c r="AH3" s="1" t="s">
        <v>29</v>
      </c>
      <c r="AI3" t="s">
        <v>91</v>
      </c>
      <c r="AJ3" t="s">
        <v>87</v>
      </c>
      <c r="AK3" t="s">
        <v>94</v>
      </c>
      <c r="AL3" t="s">
        <v>88</v>
      </c>
      <c r="AM3" t="s">
        <v>95</v>
      </c>
      <c r="AN3" t="s">
        <v>90</v>
      </c>
      <c r="AO3" t="s">
        <v>86</v>
      </c>
      <c r="AP3" t="s">
        <v>92</v>
      </c>
      <c r="AQ3" t="s">
        <v>89</v>
      </c>
      <c r="AS3" t="s">
        <v>165</v>
      </c>
      <c r="AT3">
        <v>1</v>
      </c>
      <c r="AU3" s="8">
        <v>1.1281063666649604E-2</v>
      </c>
      <c r="AV3">
        <v>4.0251321523789345</v>
      </c>
      <c r="AW3" s="9">
        <v>4.0251321523789345</v>
      </c>
      <c r="AX3" s="6">
        <v>4.0251321523789345</v>
      </c>
      <c r="AY3" s="6">
        <v>3</v>
      </c>
      <c r="AZ3" s="6">
        <v>0.50314151904736681</v>
      </c>
      <c r="BA3">
        <v>7.0251321523789345</v>
      </c>
      <c r="BB3" s="5">
        <v>0.5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165</v>
      </c>
      <c r="BS3">
        <v>1</v>
      </c>
      <c r="BT3" s="5">
        <v>1.1281063666649604E-2</v>
      </c>
      <c r="BU3" s="6">
        <v>4.0251321523789345</v>
      </c>
      <c r="BV3" s="6">
        <v>4.0251321523789345</v>
      </c>
      <c r="BW3" s="6">
        <v>4.0251321523789345</v>
      </c>
      <c r="BX3">
        <v>3</v>
      </c>
      <c r="BY3" s="5">
        <v>0.50314151904736681</v>
      </c>
      <c r="BZ3" s="6">
        <v>7.0251321523789345</v>
      </c>
      <c r="CA3" s="5">
        <v>0.5</v>
      </c>
    </row>
    <row r="4" spans="2:79" x14ac:dyDescent="0.25">
      <c r="B4" s="10">
        <v>5</v>
      </c>
      <c r="C4" s="10" t="s">
        <v>154</v>
      </c>
      <c r="D4" s="10">
        <v>5</v>
      </c>
      <c r="E4" s="10">
        <v>-1</v>
      </c>
      <c r="F4" s="10">
        <v>4</v>
      </c>
      <c r="G4" s="11">
        <v>0.18181818181818182</v>
      </c>
      <c r="H4" s="11">
        <v>0.60887254801241053</v>
      </c>
      <c r="I4" s="11">
        <v>2.1131176281247499E-2</v>
      </c>
      <c r="J4" s="10">
        <v>6</v>
      </c>
      <c r="K4" s="10">
        <v>5</v>
      </c>
      <c r="L4" s="11">
        <v>0.54545454545454541</v>
      </c>
      <c r="M4" s="11">
        <v>0.44538175842837924</v>
      </c>
      <c r="N4" s="10" t="s">
        <v>117</v>
      </c>
      <c r="O4" s="12">
        <v>1.7815270337135169</v>
      </c>
      <c r="P4" s="10">
        <v>4.5</v>
      </c>
      <c r="Q4" s="12">
        <v>6.2815270337135169</v>
      </c>
      <c r="R4" s="12">
        <v>6.2815270337135169</v>
      </c>
      <c r="S4" s="10" t="s">
        <v>117</v>
      </c>
      <c r="T4" s="10" t="s">
        <v>102</v>
      </c>
      <c r="U4" s="11">
        <v>0.5</v>
      </c>
      <c r="V4" s="10" t="s">
        <v>33</v>
      </c>
      <c r="W4" s="11">
        <v>0.47269087921418962</v>
      </c>
      <c r="X4" s="10">
        <v>314.41275358552969</v>
      </c>
      <c r="Y4" s="10">
        <v>314.41275358552969</v>
      </c>
      <c r="Z4" s="10" t="s">
        <v>117</v>
      </c>
      <c r="AA4" s="10" t="s">
        <v>117</v>
      </c>
      <c r="AB4" s="10" t="s">
        <v>117</v>
      </c>
      <c r="AC4" s="10" t="s">
        <v>101</v>
      </c>
      <c r="AD4" s="10" t="s">
        <v>101</v>
      </c>
      <c r="AE4" s="10" t="s">
        <v>101</v>
      </c>
      <c r="AH4" s="2" t="s">
        <v>165</v>
      </c>
      <c r="AI4" s="16">
        <v>1</v>
      </c>
      <c r="AJ4" s="7">
        <v>1.1281063666649604E-2</v>
      </c>
      <c r="AK4" s="6">
        <v>4.0251321523789345</v>
      </c>
      <c r="AL4" s="6">
        <v>4.0251321523789345</v>
      </c>
      <c r="AM4" s="6">
        <v>4.0251321523789345</v>
      </c>
      <c r="AN4" s="16">
        <v>3</v>
      </c>
      <c r="AO4" s="7">
        <v>0.50314151904736681</v>
      </c>
      <c r="AP4" s="6">
        <v>7.0251321523789345</v>
      </c>
      <c r="AQ4" s="7">
        <v>0.5</v>
      </c>
      <c r="AS4" s="7" t="s">
        <v>166</v>
      </c>
      <c r="AT4">
        <v>2</v>
      </c>
      <c r="AU4" s="8">
        <v>0.12117708706939606</v>
      </c>
      <c r="AV4">
        <v>8.9925308430668824</v>
      </c>
      <c r="AW4" s="9">
        <v>11.545358482291284</v>
      </c>
      <c r="AX4" s="6">
        <v>14.098186121515688</v>
      </c>
      <c r="AY4" s="6">
        <v>-7.5</v>
      </c>
      <c r="AZ4" s="8">
        <v>0.71277809697703076</v>
      </c>
      <c r="BA4" s="6">
        <v>4.0453584822912854</v>
      </c>
      <c r="BB4" s="5">
        <v>0.67122946413517126</v>
      </c>
      <c r="BC4" s="6"/>
      <c r="BD4" s="8"/>
      <c r="BG4" s="2" t="s">
        <v>165</v>
      </c>
      <c r="BH4" s="16">
        <v>1</v>
      </c>
      <c r="BI4" s="7">
        <v>1.1281063666649604E-2</v>
      </c>
      <c r="BJ4" s="6">
        <v>4.0251321523789345</v>
      </c>
      <c r="BK4" s="6">
        <v>4.0251321523789345</v>
      </c>
      <c r="BL4" s="6">
        <v>4.0251321523789345</v>
      </c>
      <c r="BM4" s="16">
        <v>3</v>
      </c>
      <c r="BN4" s="7">
        <v>0.50314151904736681</v>
      </c>
      <c r="BO4" s="6">
        <v>7.0251321523789345</v>
      </c>
      <c r="BP4" s="7">
        <v>0.5</v>
      </c>
      <c r="BR4" t="s">
        <v>166</v>
      </c>
      <c r="BS4">
        <v>2</v>
      </c>
      <c r="BT4" s="5">
        <v>0.12117708706939606</v>
      </c>
      <c r="BU4" s="6">
        <v>8.9925308430668824</v>
      </c>
      <c r="BV4" s="6">
        <v>11.545358482291284</v>
      </c>
      <c r="BW4" s="6">
        <v>14.098186121515688</v>
      </c>
      <c r="BX4">
        <v>-7.5</v>
      </c>
      <c r="BY4" s="5">
        <v>0.71277809697703076</v>
      </c>
      <c r="BZ4" s="6">
        <v>4.0453584822912854</v>
      </c>
      <c r="CA4" s="5">
        <v>0.67122946413517126</v>
      </c>
    </row>
    <row r="5" spans="2:79" x14ac:dyDescent="0.25">
      <c r="B5" s="10">
        <v>10</v>
      </c>
      <c r="C5" s="10" t="s">
        <v>154</v>
      </c>
      <c r="D5" s="10">
        <v>-11</v>
      </c>
      <c r="E5" s="10">
        <v>-11</v>
      </c>
      <c r="F5" s="10">
        <v>-22</v>
      </c>
      <c r="G5" s="11">
        <v>1</v>
      </c>
      <c r="H5" s="11">
        <v>0.6963978510233787</v>
      </c>
      <c r="I5" s="11">
        <v>0.6963978510233787</v>
      </c>
      <c r="J5" s="10">
        <v>11</v>
      </c>
      <c r="K5" s="10">
        <v>0</v>
      </c>
      <c r="L5" s="11">
        <v>1</v>
      </c>
      <c r="M5" s="11">
        <v>0.89879928367445949</v>
      </c>
      <c r="N5" s="10" t="s">
        <v>170</v>
      </c>
      <c r="O5" s="12">
        <v>19.773584240838108</v>
      </c>
      <c r="P5" s="10">
        <v>-4.5</v>
      </c>
      <c r="Q5" s="12">
        <v>15.273584240838108</v>
      </c>
      <c r="R5" s="12">
        <v>15.273584240838108</v>
      </c>
      <c r="S5" s="10" t="s">
        <v>170</v>
      </c>
      <c r="T5" s="10" t="s">
        <v>170</v>
      </c>
      <c r="U5" s="11">
        <v>0.72568283087254404</v>
      </c>
      <c r="V5" s="10" t="s">
        <v>101</v>
      </c>
      <c r="W5" s="11">
        <v>0.81224105727350171</v>
      </c>
      <c r="X5" s="10">
        <v>1245.142713209817</v>
      </c>
      <c r="Y5" s="10">
        <v>1245.142713209817</v>
      </c>
      <c r="Z5" s="10" t="s">
        <v>117</v>
      </c>
      <c r="AA5" s="10" t="s">
        <v>117</v>
      </c>
      <c r="AB5" s="10" t="s">
        <v>117</v>
      </c>
      <c r="AC5" s="10" t="s">
        <v>101</v>
      </c>
      <c r="AD5" s="10" t="s">
        <v>33</v>
      </c>
      <c r="AE5" s="10" t="s">
        <v>33</v>
      </c>
      <c r="AH5" s="2" t="s">
        <v>166</v>
      </c>
      <c r="AI5" s="16">
        <v>2</v>
      </c>
      <c r="AJ5" s="7">
        <v>0.12117708706939606</v>
      </c>
      <c r="AK5" s="6">
        <v>8.9925308430668824</v>
      </c>
      <c r="AL5" s="6">
        <v>11.545358482291284</v>
      </c>
      <c r="AM5" s="6">
        <v>14.098186121515688</v>
      </c>
      <c r="AN5" s="16">
        <v>-7.5</v>
      </c>
      <c r="AO5" s="7">
        <v>0.71277809697703076</v>
      </c>
      <c r="AP5" s="6">
        <v>4.0453584822912854</v>
      </c>
      <c r="AQ5" s="7">
        <v>0.67122946413517126</v>
      </c>
      <c r="AS5" s="7" t="s">
        <v>164</v>
      </c>
      <c r="AT5">
        <v>2</v>
      </c>
      <c r="AU5" s="8">
        <v>9.2556483393972211E-2</v>
      </c>
      <c r="AV5">
        <v>5.7013707819775092</v>
      </c>
      <c r="AW5" s="9">
        <v>8.6203845377228276</v>
      </c>
      <c r="AX5" s="6">
        <v>11.539398293468148</v>
      </c>
      <c r="AY5" s="6">
        <v>-6</v>
      </c>
      <c r="AZ5" s="8">
        <v>0.64567473576975509</v>
      </c>
      <c r="BA5" s="6">
        <v>2.9190137557453193</v>
      </c>
      <c r="BB5" s="5">
        <v>0.66261063942312626</v>
      </c>
      <c r="BC5" s="6"/>
      <c r="BD5" s="8"/>
      <c r="BG5" s="2" t="s">
        <v>166</v>
      </c>
      <c r="BH5" s="16">
        <v>2</v>
      </c>
      <c r="BI5" s="7">
        <v>0.12117708706939606</v>
      </c>
      <c r="BJ5" s="6">
        <v>8.9925308430668824</v>
      </c>
      <c r="BK5" s="6">
        <v>11.545358482291284</v>
      </c>
      <c r="BL5" s="6">
        <v>14.098186121515688</v>
      </c>
      <c r="BM5" s="16">
        <v>-7.5</v>
      </c>
      <c r="BN5" s="7">
        <v>0.71277809697703076</v>
      </c>
      <c r="BO5" s="6">
        <v>4.0453584822912854</v>
      </c>
      <c r="BP5" s="7">
        <v>0.67122946413517126</v>
      </c>
      <c r="BR5" t="s">
        <v>170</v>
      </c>
      <c r="BS5">
        <v>1</v>
      </c>
      <c r="BT5" s="5">
        <v>0.6963978510233787</v>
      </c>
      <c r="BU5" s="6">
        <v>19.773584240838108</v>
      </c>
      <c r="BV5" s="6">
        <v>19.773584240838108</v>
      </c>
      <c r="BW5" s="6">
        <v>19.773584240838108</v>
      </c>
      <c r="BX5">
        <v>-4.5</v>
      </c>
      <c r="BY5" s="5">
        <v>0.89879928367445949</v>
      </c>
      <c r="BZ5" s="6">
        <v>15.273584240838108</v>
      </c>
      <c r="CA5" s="5">
        <v>0.72568283087254404</v>
      </c>
    </row>
    <row r="6" spans="2:79" x14ac:dyDescent="0.25">
      <c r="B6" s="10" t="s">
        <v>85</v>
      </c>
      <c r="C6" s="10" t="s">
        <v>154</v>
      </c>
      <c r="D6" s="10">
        <v>-3</v>
      </c>
      <c r="E6" s="10">
        <v>-5</v>
      </c>
      <c r="F6" s="10">
        <v>-8</v>
      </c>
      <c r="G6" s="11">
        <v>0.36363636363636365</v>
      </c>
      <c r="H6" s="11">
        <v>0.59653055148256073</v>
      </c>
      <c r="I6" s="11">
        <v>1.4503887849965924E-3</v>
      </c>
      <c r="J6" s="10">
        <v>6</v>
      </c>
      <c r="K6" s="10">
        <v>5</v>
      </c>
      <c r="L6" s="11">
        <v>0.54545454545454541</v>
      </c>
      <c r="M6" s="11">
        <v>0.50187382019115656</v>
      </c>
      <c r="N6" s="10" t="s">
        <v>170</v>
      </c>
      <c r="O6" s="12">
        <v>4.0149905615292525</v>
      </c>
      <c r="P6" s="10">
        <v>-4.5</v>
      </c>
      <c r="Q6" s="12">
        <v>-0.48500943847074751</v>
      </c>
      <c r="R6" s="12">
        <v>0.48500943847074751</v>
      </c>
      <c r="S6" s="10" t="s">
        <v>117</v>
      </c>
      <c r="T6" s="10" t="s">
        <v>170</v>
      </c>
      <c r="U6" s="11">
        <v>0.55784630352158204</v>
      </c>
      <c r="V6" s="10" t="s">
        <v>33</v>
      </c>
      <c r="W6" s="11">
        <v>0.52986006185636936</v>
      </c>
      <c r="X6" s="10">
        <v>-26.757028827991999</v>
      </c>
      <c r="Y6" s="10">
        <v>26.757028827991999</v>
      </c>
      <c r="Z6" s="10" t="s">
        <v>117</v>
      </c>
      <c r="AA6" s="10" t="s">
        <v>117</v>
      </c>
      <c r="AB6" s="10" t="s">
        <v>117</v>
      </c>
      <c r="AC6" s="10" t="s">
        <v>101</v>
      </c>
      <c r="AD6" s="10" t="s">
        <v>101</v>
      </c>
      <c r="AE6" s="10" t="s">
        <v>33</v>
      </c>
      <c r="AH6" s="2" t="s">
        <v>164</v>
      </c>
      <c r="AI6" s="16">
        <v>2</v>
      </c>
      <c r="AJ6" s="7">
        <v>9.2556483393972211E-2</v>
      </c>
      <c r="AK6" s="6">
        <v>5.7013707819775092</v>
      </c>
      <c r="AL6" s="6">
        <v>8.6203845377228276</v>
      </c>
      <c r="AM6" s="6">
        <v>11.539398293468148</v>
      </c>
      <c r="AN6" s="16">
        <v>-6</v>
      </c>
      <c r="AO6" s="7">
        <v>0.64567473576975509</v>
      </c>
      <c r="AP6" s="6">
        <v>2.9190137557453193</v>
      </c>
      <c r="AQ6" s="7">
        <v>0.66261063942312626</v>
      </c>
      <c r="AS6" s="7" t="s">
        <v>168</v>
      </c>
      <c r="AT6">
        <v>1</v>
      </c>
      <c r="AU6" s="8">
        <v>0.10643147288105803</v>
      </c>
      <c r="AV6">
        <v>7.0415247219759163</v>
      </c>
      <c r="AW6" s="9">
        <v>7.0415247219759163</v>
      </c>
      <c r="AX6" s="6">
        <v>7.0415247219759163</v>
      </c>
      <c r="AY6" s="6">
        <v>-3</v>
      </c>
      <c r="AZ6" s="8">
        <v>0.58679372683132636</v>
      </c>
      <c r="BA6" s="6">
        <v>4.0415247219759163</v>
      </c>
      <c r="BB6" s="5">
        <v>0.5</v>
      </c>
      <c r="BC6" s="6"/>
      <c r="BD6" s="8"/>
      <c r="BG6" s="2" t="s">
        <v>170</v>
      </c>
      <c r="BH6" s="16">
        <v>1</v>
      </c>
      <c r="BI6" s="7">
        <v>0.6963978510233787</v>
      </c>
      <c r="BJ6" s="6">
        <v>19.773584240838108</v>
      </c>
      <c r="BK6" s="6">
        <v>19.773584240838108</v>
      </c>
      <c r="BL6" s="6">
        <v>19.773584240838108</v>
      </c>
      <c r="BM6" s="16">
        <v>-4.5</v>
      </c>
      <c r="BN6" s="7">
        <v>0.89879928367445949</v>
      </c>
      <c r="BO6" s="6">
        <v>15.273584240838108</v>
      </c>
      <c r="BP6" s="7">
        <v>0.72568283087254404</v>
      </c>
      <c r="BR6" t="s">
        <v>117</v>
      </c>
      <c r="BS6">
        <v>1</v>
      </c>
      <c r="BT6" s="5">
        <v>1.4503887849965924E-3</v>
      </c>
      <c r="BU6" s="6">
        <v>4.0149905615292525</v>
      </c>
      <c r="BV6" s="6">
        <v>4.0149905615292525</v>
      </c>
      <c r="BW6" s="6">
        <v>4.0149905615292525</v>
      </c>
      <c r="BX6">
        <v>-4.5</v>
      </c>
      <c r="BY6" s="5">
        <v>0.50187382019115656</v>
      </c>
      <c r="BZ6" s="6">
        <v>0.48500943847074751</v>
      </c>
      <c r="CA6" s="5">
        <v>0.55784630352158204</v>
      </c>
    </row>
    <row r="7" spans="2:79" x14ac:dyDescent="0.25">
      <c r="B7" s="13">
        <v>3</v>
      </c>
      <c r="C7" s="13" t="s">
        <v>155</v>
      </c>
      <c r="D7" s="13">
        <v>9</v>
      </c>
      <c r="E7" s="13">
        <v>11</v>
      </c>
      <c r="F7" s="13">
        <v>20</v>
      </c>
      <c r="G7" s="14">
        <v>0.90909090909090917</v>
      </c>
      <c r="H7" s="14">
        <v>0.79029736056619959</v>
      </c>
      <c r="I7" s="14">
        <v>0.16752493560665616</v>
      </c>
      <c r="J7" s="13">
        <v>10</v>
      </c>
      <c r="K7" s="13">
        <v>1</v>
      </c>
      <c r="L7" s="14">
        <v>0.90909090909090906</v>
      </c>
      <c r="M7" s="14">
        <v>0.86949305958267253</v>
      </c>
      <c r="N7" s="13" t="s">
        <v>118</v>
      </c>
      <c r="O7" s="15">
        <v>17.389861191653452</v>
      </c>
      <c r="P7" s="13">
        <v>-4.5</v>
      </c>
      <c r="Q7" s="15">
        <v>12.889861191653452</v>
      </c>
      <c r="R7" s="15">
        <v>12.889861191653452</v>
      </c>
      <c r="S7" s="13" t="s">
        <v>118</v>
      </c>
      <c r="T7" s="13" t="s">
        <v>118</v>
      </c>
      <c r="U7" s="14">
        <v>0.76007536490740257</v>
      </c>
      <c r="V7" s="13" t="s">
        <v>101</v>
      </c>
      <c r="W7" s="14">
        <v>0.8147842122450375</v>
      </c>
      <c r="X7" s="13">
        <v>1051.5452040872037</v>
      </c>
      <c r="Y7" s="13">
        <v>1051.5452040872037</v>
      </c>
      <c r="Z7" s="13" t="s">
        <v>118</v>
      </c>
      <c r="AA7" s="13" t="s">
        <v>118</v>
      </c>
      <c r="AB7" s="13" t="s">
        <v>118</v>
      </c>
      <c r="AC7" s="13" t="s">
        <v>101</v>
      </c>
      <c r="AD7" s="13" t="s">
        <v>101</v>
      </c>
      <c r="AE7" s="13" t="s">
        <v>101</v>
      </c>
      <c r="AH7" s="2" t="s">
        <v>168</v>
      </c>
      <c r="AI7" s="16">
        <v>1</v>
      </c>
      <c r="AJ7" s="7">
        <v>0.10643147288105803</v>
      </c>
      <c r="AK7" s="6">
        <v>7.0415247219759163</v>
      </c>
      <c r="AL7" s="6">
        <v>7.0415247219759163</v>
      </c>
      <c r="AM7" s="6">
        <v>7.0415247219759163</v>
      </c>
      <c r="AN7" s="16">
        <v>-3</v>
      </c>
      <c r="AO7" s="7">
        <v>0.58679372683132636</v>
      </c>
      <c r="AP7" s="6">
        <v>4.0415247219759163</v>
      </c>
      <c r="AQ7" s="7">
        <v>0.5</v>
      </c>
      <c r="AS7" s="7" t="s">
        <v>162</v>
      </c>
      <c r="AT7">
        <v>2</v>
      </c>
      <c r="AU7" s="8">
        <v>0.73832359103911127</v>
      </c>
      <c r="AV7">
        <v>19.811807704730782</v>
      </c>
      <c r="AW7" s="9">
        <v>20.08103966762015</v>
      </c>
      <c r="AX7" s="6">
        <v>20.350271630509518</v>
      </c>
      <c r="AY7" s="6">
        <v>-4</v>
      </c>
      <c r="AZ7" s="8">
        <v>0.91277453034637035</v>
      </c>
      <c r="BA7" s="6">
        <v>16.08103966762015</v>
      </c>
      <c r="BB7" s="5">
        <v>0.77337549578793074</v>
      </c>
      <c r="BC7" s="6"/>
      <c r="BD7" s="8"/>
      <c r="BG7" s="2" t="s">
        <v>117</v>
      </c>
      <c r="BH7" s="16">
        <v>1</v>
      </c>
      <c r="BI7" s="7">
        <v>1.4503887849965924E-3</v>
      </c>
      <c r="BJ7" s="6">
        <v>4.0149905615292525</v>
      </c>
      <c r="BK7" s="6">
        <v>4.0149905615292525</v>
      </c>
      <c r="BL7" s="6">
        <v>4.0149905615292525</v>
      </c>
      <c r="BM7" s="16">
        <v>-4.5</v>
      </c>
      <c r="BN7" s="7">
        <v>0.50187382019115656</v>
      </c>
      <c r="BO7" s="6">
        <v>0.48500943847074751</v>
      </c>
      <c r="BP7" s="7">
        <v>0.55784630352158204</v>
      </c>
      <c r="BR7" t="s">
        <v>167</v>
      </c>
      <c r="BS7">
        <v>1</v>
      </c>
      <c r="BT7" s="5">
        <v>3.2750768771602989E-2</v>
      </c>
      <c r="BU7" s="6">
        <v>5.7013707819775092</v>
      </c>
      <c r="BV7" s="6">
        <v>5.7013707819775092</v>
      </c>
      <c r="BW7" s="6">
        <v>5.7013707819775092</v>
      </c>
      <c r="BX7">
        <v>-6</v>
      </c>
      <c r="BY7" s="5">
        <v>0.57013707819775095</v>
      </c>
      <c r="BZ7" s="6">
        <v>0.29862921802249076</v>
      </c>
      <c r="CA7" s="5">
        <v>0.66728979391606957</v>
      </c>
    </row>
    <row r="8" spans="2:79" x14ac:dyDescent="0.25">
      <c r="B8" s="13">
        <v>5</v>
      </c>
      <c r="C8" s="13" t="s">
        <v>155</v>
      </c>
      <c r="D8" s="13">
        <v>9</v>
      </c>
      <c r="E8" s="13">
        <v>11</v>
      </c>
      <c r="F8" s="13">
        <v>20</v>
      </c>
      <c r="G8" s="14">
        <v>0.90909090909090917</v>
      </c>
      <c r="H8" s="14">
        <v>0.7261481906336934</v>
      </c>
      <c r="I8" s="14">
        <v>0.1397606810279729</v>
      </c>
      <c r="J8" s="13">
        <v>10</v>
      </c>
      <c r="K8" s="13">
        <v>1</v>
      </c>
      <c r="L8" s="14">
        <v>0.90909090909090906</v>
      </c>
      <c r="M8" s="14">
        <v>0.84811000293850392</v>
      </c>
      <c r="N8" s="13" t="s">
        <v>118</v>
      </c>
      <c r="O8" s="15">
        <v>16.96220005877008</v>
      </c>
      <c r="P8" s="13">
        <v>-4.5</v>
      </c>
      <c r="Q8" s="15">
        <v>12.46220005877008</v>
      </c>
      <c r="R8" s="15">
        <v>12.46220005877008</v>
      </c>
      <c r="S8" s="13" t="s">
        <v>118</v>
      </c>
      <c r="T8" s="13" t="s">
        <v>118</v>
      </c>
      <c r="U8" s="14">
        <v>0.74204430418121747</v>
      </c>
      <c r="V8" s="13" t="s">
        <v>101</v>
      </c>
      <c r="W8" s="14">
        <v>0.79507715355986064</v>
      </c>
      <c r="X8" s="13">
        <v>991.9625317708045</v>
      </c>
      <c r="Y8" s="13">
        <v>991.9625317708045</v>
      </c>
      <c r="Z8" s="13" t="s">
        <v>118</v>
      </c>
      <c r="AA8" s="13" t="s">
        <v>118</v>
      </c>
      <c r="AB8" s="13" t="s">
        <v>118</v>
      </c>
      <c r="AC8" s="13" t="s">
        <v>101</v>
      </c>
      <c r="AD8" s="13" t="s">
        <v>101</v>
      </c>
      <c r="AE8" s="13" t="s">
        <v>101</v>
      </c>
      <c r="AH8" s="2" t="s">
        <v>162</v>
      </c>
      <c r="AI8" s="16">
        <v>2</v>
      </c>
      <c r="AJ8" s="7">
        <v>0.73832359103911127</v>
      </c>
      <c r="AK8" s="6">
        <v>19.811807704730782</v>
      </c>
      <c r="AL8" s="6">
        <v>20.08103966762015</v>
      </c>
      <c r="AM8" s="6">
        <v>20.350271630509518</v>
      </c>
      <c r="AN8" s="16">
        <v>-4</v>
      </c>
      <c r="AO8" s="7">
        <v>0.91277453034637035</v>
      </c>
      <c r="AP8" s="6">
        <v>16.08103966762015</v>
      </c>
      <c r="AQ8" s="7">
        <v>0.77337549578793074</v>
      </c>
      <c r="AS8" s="7" t="s">
        <v>119</v>
      </c>
      <c r="AT8">
        <v>2</v>
      </c>
      <c r="AU8" s="8">
        <v>0.35032914598008025</v>
      </c>
      <c r="AV8">
        <v>14.033928829585252</v>
      </c>
      <c r="AW8" s="9">
        <v>16.686632440909012</v>
      </c>
      <c r="AX8" s="6">
        <v>19.339336052232774</v>
      </c>
      <c r="AY8" s="6">
        <v>-3.5</v>
      </c>
      <c r="AZ8" s="6">
        <v>0.82936172120084017</v>
      </c>
      <c r="BA8">
        <v>13.186632440909012</v>
      </c>
      <c r="BB8" s="5">
        <v>0.70857330269744601</v>
      </c>
      <c r="BC8" s="6"/>
      <c r="BD8" s="8"/>
      <c r="BG8" s="2" t="s">
        <v>167</v>
      </c>
      <c r="BH8" s="16">
        <v>1</v>
      </c>
      <c r="BI8" s="7">
        <v>3.2750768771602989E-2</v>
      </c>
      <c r="BJ8" s="6">
        <v>5.7013707819775092</v>
      </c>
      <c r="BK8" s="6">
        <v>5.7013707819775092</v>
      </c>
      <c r="BL8" s="6">
        <v>5.7013707819775092</v>
      </c>
      <c r="BM8" s="16">
        <v>-6</v>
      </c>
      <c r="BN8" s="7">
        <v>0.57013707819775095</v>
      </c>
      <c r="BO8" s="6">
        <v>0.29862921802249076</v>
      </c>
      <c r="BP8" s="7">
        <v>0.66728979391606957</v>
      </c>
      <c r="BR8" t="s">
        <v>164</v>
      </c>
      <c r="BS8">
        <v>1</v>
      </c>
      <c r="BT8" s="5">
        <v>0.15236219801634143</v>
      </c>
      <c r="BU8" s="6">
        <v>11.539398293468148</v>
      </c>
      <c r="BV8" s="6">
        <v>11.539398293468148</v>
      </c>
      <c r="BW8" s="6">
        <v>11.539398293468148</v>
      </c>
      <c r="BX8">
        <v>-6</v>
      </c>
      <c r="BY8" s="5">
        <v>0.72121239334175924</v>
      </c>
      <c r="BZ8" s="6">
        <v>5.5393982934681478</v>
      </c>
      <c r="CA8" s="5">
        <v>0.65793148493018294</v>
      </c>
    </row>
    <row r="9" spans="2:79" x14ac:dyDescent="0.25">
      <c r="B9" s="13">
        <v>10</v>
      </c>
      <c r="C9" s="13" t="s">
        <v>155</v>
      </c>
      <c r="D9" s="13">
        <v>11</v>
      </c>
      <c r="E9" s="13">
        <v>11</v>
      </c>
      <c r="F9" s="13">
        <v>22</v>
      </c>
      <c r="G9" s="14">
        <v>1</v>
      </c>
      <c r="H9" s="14">
        <v>0.74057345269932062</v>
      </c>
      <c r="I9" s="14">
        <v>0.74057345269932062</v>
      </c>
      <c r="J9" s="13">
        <v>11</v>
      </c>
      <c r="K9" s="13">
        <v>0</v>
      </c>
      <c r="L9" s="14">
        <v>1</v>
      </c>
      <c r="M9" s="14">
        <v>0.91352448423310684</v>
      </c>
      <c r="N9" s="13" t="s">
        <v>118</v>
      </c>
      <c r="O9" s="15">
        <v>20.09753865312835</v>
      </c>
      <c r="P9" s="13">
        <v>-4.5</v>
      </c>
      <c r="Q9" s="15">
        <v>15.59753865312835</v>
      </c>
      <c r="R9" s="15">
        <v>15.59753865312835</v>
      </c>
      <c r="S9" s="13" t="s">
        <v>118</v>
      </c>
      <c r="T9" s="13" t="s">
        <v>118</v>
      </c>
      <c r="U9" s="14">
        <v>0.75145267146702199</v>
      </c>
      <c r="V9" s="13" t="s">
        <v>101</v>
      </c>
      <c r="W9" s="14">
        <v>0.83248857785006436</v>
      </c>
      <c r="X9" s="13">
        <v>1303.225291988208</v>
      </c>
      <c r="Y9" s="13">
        <v>1303.225291988208</v>
      </c>
      <c r="Z9" s="13" t="s">
        <v>118</v>
      </c>
      <c r="AA9" s="13" t="s">
        <v>118</v>
      </c>
      <c r="AB9" s="13" t="s">
        <v>118</v>
      </c>
      <c r="AC9" s="13" t="s">
        <v>101</v>
      </c>
      <c r="AD9" s="13" t="s">
        <v>101</v>
      </c>
      <c r="AE9" s="13" t="s">
        <v>101</v>
      </c>
      <c r="AH9" s="2" t="s">
        <v>119</v>
      </c>
      <c r="AI9" s="16">
        <v>2</v>
      </c>
      <c r="AJ9" s="7">
        <v>0.35032914598008025</v>
      </c>
      <c r="AK9" s="6">
        <v>14.033928829585252</v>
      </c>
      <c r="AL9" s="6">
        <v>16.686632440909012</v>
      </c>
      <c r="AM9" s="6">
        <v>19.339336052232774</v>
      </c>
      <c r="AN9" s="16">
        <v>-3.5</v>
      </c>
      <c r="AO9" s="7">
        <v>0.82936172120084017</v>
      </c>
      <c r="AP9" s="6">
        <v>13.186632440909012</v>
      </c>
      <c r="AQ9" s="7">
        <v>0.70857330269744601</v>
      </c>
      <c r="AS9" s="7" t="s">
        <v>170</v>
      </c>
      <c r="AT9">
        <v>2</v>
      </c>
      <c r="AU9" s="8">
        <v>0.34892411990418765</v>
      </c>
      <c r="AV9">
        <v>4.0149905615292525</v>
      </c>
      <c r="AW9" s="9">
        <v>11.89428740118368</v>
      </c>
      <c r="AX9" s="6">
        <v>19.773584240838108</v>
      </c>
      <c r="AY9" s="6">
        <v>-4.5</v>
      </c>
      <c r="AZ9" s="8">
        <v>0.70033655193280797</v>
      </c>
      <c r="BA9" s="6">
        <v>7.8792968396544278</v>
      </c>
      <c r="BB9" s="5">
        <v>0.6417645671970631</v>
      </c>
      <c r="BC9" s="6"/>
      <c r="BD9" s="8"/>
      <c r="BG9" s="2" t="s">
        <v>164</v>
      </c>
      <c r="BH9" s="16">
        <v>1</v>
      </c>
      <c r="BI9" s="7">
        <v>0.15236219801634143</v>
      </c>
      <c r="BJ9" s="6">
        <v>11.539398293468148</v>
      </c>
      <c r="BK9" s="6">
        <v>11.539398293468148</v>
      </c>
      <c r="BL9" s="6">
        <v>11.539398293468148</v>
      </c>
      <c r="BM9" s="16">
        <v>-6</v>
      </c>
      <c r="BN9" s="7">
        <v>0.72121239334175924</v>
      </c>
      <c r="BO9" s="6">
        <v>5.5393982934681478</v>
      </c>
      <c r="BP9" s="7">
        <v>0.65793148493018294</v>
      </c>
      <c r="BR9" t="s">
        <v>163</v>
      </c>
      <c r="BS9">
        <v>2</v>
      </c>
      <c r="BT9" s="5">
        <v>6.2767363436871337E-2</v>
      </c>
      <c r="BU9" s="6">
        <v>11.857791111939404</v>
      </c>
      <c r="BV9" s="6">
        <v>12.748420404562086</v>
      </c>
      <c r="BW9" s="6">
        <v>13.639049697184769</v>
      </c>
      <c r="BX9">
        <v>-8</v>
      </c>
      <c r="BY9" s="5">
        <v>0.74941846383657218</v>
      </c>
      <c r="BZ9" s="6">
        <v>4.7484204045620864</v>
      </c>
      <c r="CA9" s="5">
        <v>0.72513148361305602</v>
      </c>
    </row>
    <row r="10" spans="2:79" x14ac:dyDescent="0.25">
      <c r="B10" s="13" t="s">
        <v>85</v>
      </c>
      <c r="C10" s="13" t="s">
        <v>155</v>
      </c>
      <c r="D10" s="13">
        <v>7</v>
      </c>
      <c r="E10" s="13">
        <v>7</v>
      </c>
      <c r="F10" s="13">
        <v>14</v>
      </c>
      <c r="G10" s="14">
        <v>0.63636363636363635</v>
      </c>
      <c r="H10" s="14">
        <v>0.67751986312082146</v>
      </c>
      <c r="I10" s="14">
        <v>3.5549264605269526E-2</v>
      </c>
      <c r="J10" s="13">
        <v>7</v>
      </c>
      <c r="K10" s="13">
        <v>4</v>
      </c>
      <c r="L10" s="14">
        <v>0.63636363636363635</v>
      </c>
      <c r="M10" s="14">
        <v>0.65008237861603135</v>
      </c>
      <c r="N10" s="13" t="s">
        <v>118</v>
      </c>
      <c r="O10" s="15">
        <v>9.1011533006244392</v>
      </c>
      <c r="P10" s="13">
        <v>-4.5</v>
      </c>
      <c r="Q10" s="15">
        <v>4.6011533006244392</v>
      </c>
      <c r="R10" s="15">
        <v>4.6011533006244392</v>
      </c>
      <c r="S10" s="13" t="s">
        <v>118</v>
      </c>
      <c r="T10" s="13" t="s">
        <v>118</v>
      </c>
      <c r="U10" s="14">
        <v>0.73267349386752501</v>
      </c>
      <c r="V10" s="13" t="s">
        <v>101</v>
      </c>
      <c r="W10" s="14">
        <v>0.69137793624177823</v>
      </c>
      <c r="X10" s="13">
        <v>337.88692285050377</v>
      </c>
      <c r="Y10" s="13">
        <v>337.88692285050377</v>
      </c>
      <c r="Z10" s="13" t="s">
        <v>118</v>
      </c>
      <c r="AA10" s="13" t="s">
        <v>118</v>
      </c>
      <c r="AB10" s="13" t="s">
        <v>118</v>
      </c>
      <c r="AC10" s="13" t="s">
        <v>101</v>
      </c>
      <c r="AD10" s="13" t="s">
        <v>101</v>
      </c>
      <c r="AE10" s="13" t="s">
        <v>101</v>
      </c>
      <c r="AH10" s="2" t="s">
        <v>170</v>
      </c>
      <c r="AI10" s="16">
        <v>2</v>
      </c>
      <c r="AJ10" s="7">
        <v>0.34892411990418765</v>
      </c>
      <c r="AK10" s="6">
        <v>4.0149905615292525</v>
      </c>
      <c r="AL10" s="6">
        <v>11.89428740118368</v>
      </c>
      <c r="AM10" s="6">
        <v>19.773584240838108</v>
      </c>
      <c r="AN10" s="16">
        <v>-4.5</v>
      </c>
      <c r="AO10" s="7">
        <v>0.70033655193280797</v>
      </c>
      <c r="AP10" s="6">
        <v>7.8792968396544278</v>
      </c>
      <c r="AQ10" s="7">
        <v>0.6417645671970631</v>
      </c>
      <c r="AS10" s="7" t="s">
        <v>118</v>
      </c>
      <c r="AT10">
        <v>2</v>
      </c>
      <c r="AU10" s="8">
        <v>0.38806135865229507</v>
      </c>
      <c r="AV10">
        <v>9.1011533006244392</v>
      </c>
      <c r="AW10" s="9">
        <v>14.599345976876394</v>
      </c>
      <c r="AX10" s="6">
        <v>20.09753865312835</v>
      </c>
      <c r="AY10" s="6">
        <v>-4.5</v>
      </c>
      <c r="AZ10" s="8">
        <v>0.7818034314245691</v>
      </c>
      <c r="BA10" s="6">
        <v>10.099345976876394</v>
      </c>
      <c r="BB10" s="5">
        <v>0.7420630826672735</v>
      </c>
      <c r="BC10" s="6"/>
      <c r="BD10" s="8"/>
      <c r="BG10" s="2" t="s">
        <v>163</v>
      </c>
      <c r="BH10" s="16">
        <v>2</v>
      </c>
      <c r="BI10" s="7">
        <v>6.2767363436871337E-2</v>
      </c>
      <c r="BJ10" s="6">
        <v>11.857791111939404</v>
      </c>
      <c r="BK10" s="6">
        <v>12.748420404562086</v>
      </c>
      <c r="BL10" s="6">
        <v>13.639049697184769</v>
      </c>
      <c r="BM10" s="16">
        <v>-8</v>
      </c>
      <c r="BN10" s="7">
        <v>0.74941846383657218</v>
      </c>
      <c r="BO10" s="6">
        <v>4.7484204045620864</v>
      </c>
      <c r="BP10" s="7">
        <v>0.72513148361305602</v>
      </c>
      <c r="BR10" t="s">
        <v>168</v>
      </c>
      <c r="BS10">
        <v>1</v>
      </c>
      <c r="BT10" s="5">
        <v>0.10643147288105803</v>
      </c>
      <c r="BU10" s="6">
        <v>7.0415247219759163</v>
      </c>
      <c r="BV10" s="6">
        <v>7.0415247219759163</v>
      </c>
      <c r="BW10" s="6">
        <v>7.0415247219759163</v>
      </c>
      <c r="BX10">
        <v>-3</v>
      </c>
      <c r="BY10" s="5">
        <v>0.58679372683132636</v>
      </c>
      <c r="BZ10" s="6">
        <v>4.0415247219759163</v>
      </c>
      <c r="CA10" s="5">
        <v>0.5</v>
      </c>
    </row>
    <row r="11" spans="2:79" x14ac:dyDescent="0.25">
      <c r="B11" s="10">
        <v>3</v>
      </c>
      <c r="C11" s="10" t="s">
        <v>156</v>
      </c>
      <c r="D11" s="10">
        <v>5</v>
      </c>
      <c r="E11" s="10">
        <v>5</v>
      </c>
      <c r="F11" s="10">
        <v>10</v>
      </c>
      <c r="G11" s="11">
        <v>0.45454545454545453</v>
      </c>
      <c r="H11" s="11">
        <v>0.6232180581434994</v>
      </c>
      <c r="I11" s="11">
        <v>2.029686155133259E-2</v>
      </c>
      <c r="J11" s="10">
        <v>9</v>
      </c>
      <c r="K11" s="10">
        <v>2</v>
      </c>
      <c r="L11" s="11">
        <v>0.81818181818181823</v>
      </c>
      <c r="M11" s="11">
        <v>0.63198177695692415</v>
      </c>
      <c r="N11" s="10" t="s">
        <v>164</v>
      </c>
      <c r="O11" s="12">
        <v>6.3198177695692417</v>
      </c>
      <c r="P11" s="10">
        <v>-6</v>
      </c>
      <c r="Q11" s="12">
        <v>0.31981776956924168</v>
      </c>
      <c r="R11" s="12">
        <v>0.31981776956924168</v>
      </c>
      <c r="S11" s="10" t="s">
        <v>164</v>
      </c>
      <c r="T11" s="10" t="s">
        <v>102</v>
      </c>
      <c r="U11" s="11">
        <v>0.5</v>
      </c>
      <c r="V11" s="10" t="s">
        <v>33</v>
      </c>
      <c r="W11" s="11">
        <v>0.56599088847846213</v>
      </c>
      <c r="X11" s="10">
        <v>24.447777665274685</v>
      </c>
      <c r="Y11" s="10">
        <v>24.447777665274685</v>
      </c>
      <c r="Z11" s="10" t="s">
        <v>167</v>
      </c>
      <c r="AA11" s="10" t="s">
        <v>167</v>
      </c>
      <c r="AB11" s="10" t="s">
        <v>167</v>
      </c>
      <c r="AC11" s="10" t="s">
        <v>101</v>
      </c>
      <c r="AD11" s="10" t="s">
        <v>33</v>
      </c>
      <c r="AE11" s="10" t="s">
        <v>33</v>
      </c>
      <c r="AH11" s="2" t="s">
        <v>118</v>
      </c>
      <c r="AI11" s="16">
        <v>2</v>
      </c>
      <c r="AJ11" s="7">
        <v>0.38806135865229507</v>
      </c>
      <c r="AK11" s="6">
        <v>9.1011533006244392</v>
      </c>
      <c r="AL11" s="6">
        <v>14.599345976876394</v>
      </c>
      <c r="AM11" s="6">
        <v>20.09753865312835</v>
      </c>
      <c r="AN11" s="16">
        <v>-4.5</v>
      </c>
      <c r="AO11" s="7">
        <v>0.7818034314245691</v>
      </c>
      <c r="AP11" s="6">
        <v>10.099345976876394</v>
      </c>
      <c r="AQ11" s="7">
        <v>0.7420630826672735</v>
      </c>
      <c r="AS11" s="7" t="s">
        <v>163</v>
      </c>
      <c r="AT11">
        <v>2</v>
      </c>
      <c r="AU11" s="8">
        <v>6.2767363436871337E-2</v>
      </c>
      <c r="AV11">
        <v>11.857791111939404</v>
      </c>
      <c r="AW11" s="9">
        <v>12.748420404562086</v>
      </c>
      <c r="AX11" s="6">
        <v>13.639049697184769</v>
      </c>
      <c r="AY11" s="6">
        <v>-8</v>
      </c>
      <c r="AZ11" s="8">
        <v>0.74941846383657218</v>
      </c>
      <c r="BA11" s="6">
        <v>4.7484204045620864</v>
      </c>
      <c r="BB11" s="5">
        <v>0.72513148361305602</v>
      </c>
      <c r="BC11" s="6"/>
      <c r="BD11" s="8"/>
      <c r="BG11" s="2" t="s">
        <v>168</v>
      </c>
      <c r="BH11" s="16">
        <v>1</v>
      </c>
      <c r="BI11" s="7">
        <v>0.10643147288105803</v>
      </c>
      <c r="BJ11" s="6">
        <v>7.0415247219759163</v>
      </c>
      <c r="BK11" s="6">
        <v>7.0415247219759163</v>
      </c>
      <c r="BL11" s="6">
        <v>7.0415247219759163</v>
      </c>
      <c r="BM11" s="16">
        <v>-3</v>
      </c>
      <c r="BN11" s="7">
        <v>0.58679372683132636</v>
      </c>
      <c r="BO11" s="6">
        <v>4.0415247219759163</v>
      </c>
      <c r="BP11" s="7">
        <v>0.5</v>
      </c>
      <c r="BR11" t="s">
        <v>118</v>
      </c>
      <c r="BS11">
        <v>2</v>
      </c>
      <c r="BT11" s="5">
        <v>0.38806135865229507</v>
      </c>
      <c r="BU11" s="6">
        <v>9.1011533006244392</v>
      </c>
      <c r="BV11" s="6">
        <v>14.599345976876394</v>
      </c>
      <c r="BW11" s="6">
        <v>20.09753865312835</v>
      </c>
      <c r="BX11">
        <v>-4.5</v>
      </c>
      <c r="BY11" s="5">
        <v>0.7818034314245691</v>
      </c>
      <c r="BZ11" s="6">
        <v>10.099345976876394</v>
      </c>
      <c r="CA11" s="5">
        <v>0.7420630826672735</v>
      </c>
    </row>
    <row r="12" spans="2:79" x14ac:dyDescent="0.25">
      <c r="B12" s="10">
        <v>5</v>
      </c>
      <c r="C12" s="10" t="s">
        <v>156</v>
      </c>
      <c r="D12" s="10">
        <v>5</v>
      </c>
      <c r="E12" s="10">
        <v>5</v>
      </c>
      <c r="F12" s="10">
        <v>10</v>
      </c>
      <c r="G12" s="11">
        <v>0.45454545454545453</v>
      </c>
      <c r="H12" s="11">
        <v>0.61083255880250587</v>
      </c>
      <c r="I12" s="11">
        <v>9.799518840554855E-3</v>
      </c>
      <c r="J12" s="10">
        <v>7</v>
      </c>
      <c r="K12" s="10">
        <v>4</v>
      </c>
      <c r="L12" s="11">
        <v>0.63636363636363635</v>
      </c>
      <c r="M12" s="11">
        <v>0.56724721657053223</v>
      </c>
      <c r="N12" s="10" t="s">
        <v>164</v>
      </c>
      <c r="O12" s="12">
        <v>5.6724721657053223</v>
      </c>
      <c r="P12" s="10">
        <v>-6</v>
      </c>
      <c r="Q12" s="12">
        <v>-0.32752783429467769</v>
      </c>
      <c r="R12" s="12">
        <v>0.32752783429467769</v>
      </c>
      <c r="S12" s="10" t="s">
        <v>167</v>
      </c>
      <c r="T12" s="10" t="s">
        <v>164</v>
      </c>
      <c r="U12" s="11">
        <v>0.62967340756179102</v>
      </c>
      <c r="V12" s="10" t="s">
        <v>33</v>
      </c>
      <c r="W12" s="11">
        <v>0.59846031206616157</v>
      </c>
      <c r="X12" s="10">
        <v>-17.63159154362652</v>
      </c>
      <c r="Y12" s="10">
        <v>17.63159154362652</v>
      </c>
      <c r="Z12" s="10" t="s">
        <v>167</v>
      </c>
      <c r="AA12" s="10" t="s">
        <v>167</v>
      </c>
      <c r="AB12" s="10" t="s">
        <v>167</v>
      </c>
      <c r="AC12" s="10" t="s">
        <v>101</v>
      </c>
      <c r="AD12" s="10" t="s">
        <v>101</v>
      </c>
      <c r="AE12" s="10" t="s">
        <v>33</v>
      </c>
      <c r="AH12" s="2" t="s">
        <v>163</v>
      </c>
      <c r="AI12" s="16">
        <v>2</v>
      </c>
      <c r="AJ12" s="7">
        <v>6.2767363436871337E-2</v>
      </c>
      <c r="AK12" s="6">
        <v>11.857791111939404</v>
      </c>
      <c r="AL12" s="6">
        <v>12.748420404562086</v>
      </c>
      <c r="AM12" s="6">
        <v>13.639049697184769</v>
      </c>
      <c r="AN12" s="16">
        <v>-8</v>
      </c>
      <c r="AO12" s="7">
        <v>0.74941846383657218</v>
      </c>
      <c r="AP12" s="6">
        <v>4.7484204045620864</v>
      </c>
      <c r="AQ12" s="7">
        <v>0.72513148361305602</v>
      </c>
      <c r="AS12" s="7"/>
      <c r="AU12" s="8"/>
      <c r="AW12" s="9"/>
      <c r="AX12" s="6"/>
      <c r="AY12" s="6"/>
      <c r="AZ12" s="8"/>
      <c r="BA12" s="6"/>
      <c r="BB12" s="5"/>
      <c r="BC12" s="6"/>
      <c r="BD12" s="8"/>
      <c r="BG12" s="2" t="s">
        <v>118</v>
      </c>
      <c r="BH12" s="16">
        <v>2</v>
      </c>
      <c r="BI12" s="7">
        <v>0.38806135865229507</v>
      </c>
      <c r="BJ12" s="6">
        <v>9.1011533006244392</v>
      </c>
      <c r="BK12" s="6">
        <v>14.599345976876394</v>
      </c>
      <c r="BL12" s="6">
        <v>20.09753865312835</v>
      </c>
      <c r="BM12" s="16">
        <v>-4.5</v>
      </c>
      <c r="BN12" s="7">
        <v>0.7818034314245691</v>
      </c>
      <c r="BO12" s="6">
        <v>10.099345976876394</v>
      </c>
      <c r="BP12" s="7">
        <v>0.7420630826672735</v>
      </c>
      <c r="BR12" t="s">
        <v>162</v>
      </c>
      <c r="BS12">
        <v>2</v>
      </c>
      <c r="BT12" s="5">
        <v>0.73832359103911127</v>
      </c>
      <c r="BU12" s="6">
        <v>19.811807704730782</v>
      </c>
      <c r="BV12" s="6">
        <v>20.08103966762015</v>
      </c>
      <c r="BW12" s="6">
        <v>20.350271630509518</v>
      </c>
      <c r="BX12">
        <v>-4</v>
      </c>
      <c r="BY12" s="5">
        <v>0.91277453034637035</v>
      </c>
      <c r="BZ12" s="6">
        <v>16.08103966762015</v>
      </c>
      <c r="CA12" s="5">
        <v>0.77337549578793074</v>
      </c>
    </row>
    <row r="13" spans="2:79" x14ac:dyDescent="0.25">
      <c r="B13" s="10">
        <v>10</v>
      </c>
      <c r="C13" s="10" t="s">
        <v>156</v>
      </c>
      <c r="D13" s="10">
        <v>5</v>
      </c>
      <c r="E13" s="10">
        <v>5</v>
      </c>
      <c r="F13" s="10">
        <v>10</v>
      </c>
      <c r="G13" s="11">
        <v>0.45454545454545453</v>
      </c>
      <c r="H13" s="11">
        <v>0.61950214368416223</v>
      </c>
      <c r="I13" s="11">
        <v>3.2750768771602989E-2</v>
      </c>
      <c r="J13" s="10">
        <v>7</v>
      </c>
      <c r="K13" s="10">
        <v>4</v>
      </c>
      <c r="L13" s="11">
        <v>0.63636363636363635</v>
      </c>
      <c r="M13" s="11">
        <v>0.57013707819775095</v>
      </c>
      <c r="N13" s="10" t="s">
        <v>164</v>
      </c>
      <c r="O13" s="12">
        <v>5.7013707819775092</v>
      </c>
      <c r="P13" s="10">
        <v>-6</v>
      </c>
      <c r="Q13" s="12">
        <v>-0.29862921802249076</v>
      </c>
      <c r="R13" s="12">
        <v>0.29862921802249076</v>
      </c>
      <c r="S13" s="10" t="s">
        <v>167</v>
      </c>
      <c r="T13" s="10" t="s">
        <v>164</v>
      </c>
      <c r="U13" s="11">
        <v>0.66728979391606957</v>
      </c>
      <c r="V13" s="10" t="s">
        <v>33</v>
      </c>
      <c r="W13" s="11">
        <v>0.6187134360569102</v>
      </c>
      <c r="X13" s="10">
        <v>-8.9601886347343509</v>
      </c>
      <c r="Y13" s="10">
        <v>8.9601886347343509</v>
      </c>
      <c r="Z13" s="10" t="s">
        <v>167</v>
      </c>
      <c r="AA13" s="10" t="s">
        <v>167</v>
      </c>
      <c r="AB13" s="10" t="s">
        <v>167</v>
      </c>
      <c r="AC13" s="10" t="s">
        <v>101</v>
      </c>
      <c r="AD13" s="10" t="s">
        <v>101</v>
      </c>
      <c r="AE13" s="10" t="s">
        <v>33</v>
      </c>
      <c r="AH13" s="2" t="s">
        <v>30</v>
      </c>
      <c r="AI13" s="16">
        <v>16</v>
      </c>
      <c r="AJ13" s="7">
        <v>0.27012442721872093</v>
      </c>
      <c r="AK13" s="6">
        <v>4.0149905615292525</v>
      </c>
      <c r="AL13" s="6">
        <v>12.713599668542859</v>
      </c>
      <c r="AM13" s="6">
        <v>20.350271630509518</v>
      </c>
      <c r="AN13" s="16">
        <v>-4.75</v>
      </c>
      <c r="AO13" s="7">
        <v>0.73463939430341174</v>
      </c>
      <c r="AP13" s="6">
        <v>8.0615545006045117</v>
      </c>
      <c r="AQ13" s="7">
        <v>0.6780935044401335</v>
      </c>
      <c r="BC13" s="6"/>
      <c r="BD13" s="8"/>
      <c r="BG13" s="2" t="s">
        <v>162</v>
      </c>
      <c r="BH13" s="16">
        <v>2</v>
      </c>
      <c r="BI13" s="7">
        <v>0.73832359103911127</v>
      </c>
      <c r="BJ13" s="6">
        <v>19.811807704730782</v>
      </c>
      <c r="BK13" s="6">
        <v>20.08103966762015</v>
      </c>
      <c r="BL13" s="6">
        <v>20.350271630509518</v>
      </c>
      <c r="BM13" s="16">
        <v>-4</v>
      </c>
      <c r="BN13" s="7">
        <v>0.91277453034637035</v>
      </c>
      <c r="BO13" s="6">
        <v>16.08103966762015</v>
      </c>
      <c r="BP13" s="7">
        <v>0.77337549578793074</v>
      </c>
      <c r="BR13" t="s">
        <v>119</v>
      </c>
      <c r="BS13">
        <v>2</v>
      </c>
      <c r="BT13" s="5">
        <v>0.35032914598008025</v>
      </c>
      <c r="BU13" s="6">
        <v>14.033928829585252</v>
      </c>
      <c r="BV13" s="6">
        <v>16.686632440909012</v>
      </c>
      <c r="BW13" s="6">
        <v>19.339336052232774</v>
      </c>
      <c r="BX13">
        <v>-3.5</v>
      </c>
      <c r="BY13" s="5">
        <v>0.82936172120084017</v>
      </c>
      <c r="BZ13" s="6">
        <v>13.186632440909012</v>
      </c>
      <c r="CA13" s="5">
        <v>0.70857330269744601</v>
      </c>
    </row>
    <row r="14" spans="2:79" x14ac:dyDescent="0.25">
      <c r="B14" s="10" t="s">
        <v>85</v>
      </c>
      <c r="C14" s="10" t="s">
        <v>156</v>
      </c>
      <c r="D14" s="10">
        <v>7</v>
      </c>
      <c r="E14" s="10">
        <v>9</v>
      </c>
      <c r="F14" s="10">
        <v>16</v>
      </c>
      <c r="G14" s="11">
        <v>0.72727272727272729</v>
      </c>
      <c r="H14" s="11">
        <v>0.70909172547982346</v>
      </c>
      <c r="I14" s="11">
        <v>0.15236219801634143</v>
      </c>
      <c r="J14" s="10">
        <v>8</v>
      </c>
      <c r="K14" s="10">
        <v>3</v>
      </c>
      <c r="L14" s="11">
        <v>0.72727272727272729</v>
      </c>
      <c r="M14" s="11">
        <v>0.72121239334175924</v>
      </c>
      <c r="N14" s="10" t="s">
        <v>164</v>
      </c>
      <c r="O14" s="12">
        <v>11.539398293468148</v>
      </c>
      <c r="P14" s="10">
        <v>-6</v>
      </c>
      <c r="Q14" s="12">
        <v>5.5393982934681478</v>
      </c>
      <c r="R14" s="12">
        <v>5.5393982934681478</v>
      </c>
      <c r="S14" s="10" t="s">
        <v>164</v>
      </c>
      <c r="T14" s="10" t="s">
        <v>164</v>
      </c>
      <c r="U14" s="11">
        <v>0.65793148493018294</v>
      </c>
      <c r="V14" s="10" t="s">
        <v>101</v>
      </c>
      <c r="W14" s="11">
        <v>0.68957193913597115</v>
      </c>
      <c r="X14" s="10">
        <v>384.73188120553294</v>
      </c>
      <c r="Y14" s="10">
        <v>384.73188120553294</v>
      </c>
      <c r="Z14" s="10" t="s">
        <v>167</v>
      </c>
      <c r="AA14" s="10" t="s">
        <v>167</v>
      </c>
      <c r="AB14" s="10" t="s">
        <v>167</v>
      </c>
      <c r="AC14" s="10" t="s">
        <v>101</v>
      </c>
      <c r="AD14" s="10" t="s">
        <v>33</v>
      </c>
      <c r="AE14" s="10" t="s">
        <v>33</v>
      </c>
      <c r="BC14" s="6"/>
      <c r="BD14" s="8"/>
      <c r="BG14" s="2" t="s">
        <v>119</v>
      </c>
      <c r="BH14" s="16">
        <v>2</v>
      </c>
      <c r="BI14" s="7">
        <v>0.35032914598008025</v>
      </c>
      <c r="BJ14" s="6">
        <v>14.033928829585252</v>
      </c>
      <c r="BK14" s="6">
        <v>16.686632440909012</v>
      </c>
      <c r="BL14" s="6">
        <v>19.339336052232774</v>
      </c>
      <c r="BM14" s="16">
        <v>-3.5</v>
      </c>
      <c r="BN14" s="7">
        <v>0.82936172120084017</v>
      </c>
      <c r="BO14" s="6">
        <v>13.186632440909012</v>
      </c>
      <c r="BP14" s="7">
        <v>0.70857330269744601</v>
      </c>
      <c r="BT14" s="5"/>
      <c r="BU14" s="6"/>
      <c r="BV14" s="6"/>
      <c r="BW14" s="6"/>
      <c r="BY14" s="5"/>
      <c r="BZ14" s="6"/>
      <c r="CA14" s="5"/>
    </row>
    <row r="15" spans="2:79" x14ac:dyDescent="0.25">
      <c r="B15" s="13">
        <v>3</v>
      </c>
      <c r="C15" s="13" t="s">
        <v>157</v>
      </c>
      <c r="D15" s="13">
        <v>-3</v>
      </c>
      <c r="E15" s="13">
        <v>-1</v>
      </c>
      <c r="F15" s="13">
        <v>-4</v>
      </c>
      <c r="G15" s="14">
        <v>0.18181818181818182</v>
      </c>
      <c r="H15" s="14">
        <v>0.6376189991442045</v>
      </c>
      <c r="I15" s="14">
        <v>4.1489731265253793E-2</v>
      </c>
      <c r="J15" s="13">
        <v>6</v>
      </c>
      <c r="K15" s="13">
        <v>5</v>
      </c>
      <c r="L15" s="14">
        <v>0.54545454545454541</v>
      </c>
      <c r="M15" s="14">
        <v>0.45496390880564391</v>
      </c>
      <c r="N15" s="13" t="s">
        <v>168</v>
      </c>
      <c r="O15" s="15">
        <v>1.8198556352225757</v>
      </c>
      <c r="P15" s="13">
        <v>-3</v>
      </c>
      <c r="Q15" s="15">
        <v>-1.1801443647774243</v>
      </c>
      <c r="R15" s="15">
        <v>1.1801443647774243</v>
      </c>
      <c r="S15" s="13" t="s">
        <v>165</v>
      </c>
      <c r="T15" s="13" t="s">
        <v>102</v>
      </c>
      <c r="U15" s="14">
        <v>0.5</v>
      </c>
      <c r="V15" s="13" t="s">
        <v>33</v>
      </c>
      <c r="W15" s="14">
        <v>0.47748195440282193</v>
      </c>
      <c r="X15" s="13">
        <v>-55.491569433220327</v>
      </c>
      <c r="Y15" s="13">
        <v>55.491569433220327</v>
      </c>
      <c r="Z15" s="13" t="s">
        <v>165</v>
      </c>
      <c r="AA15" s="13" t="s">
        <v>168</v>
      </c>
      <c r="AB15" s="13" t="s">
        <v>168</v>
      </c>
      <c r="AC15" s="13" t="s">
        <v>33</v>
      </c>
      <c r="AD15" s="13" t="s">
        <v>33</v>
      </c>
      <c r="AE15" s="13" t="s">
        <v>33</v>
      </c>
      <c r="BC15" s="6"/>
      <c r="BD15" s="8"/>
      <c r="BG15" s="2" t="s">
        <v>30</v>
      </c>
      <c r="BH15" s="16">
        <v>16</v>
      </c>
      <c r="BI15" s="7">
        <v>0.27012442721872099</v>
      </c>
      <c r="BJ15" s="6">
        <v>4.0149905615292525</v>
      </c>
      <c r="BK15" s="6">
        <v>12.713599668542859</v>
      </c>
      <c r="BL15" s="6">
        <v>20.350271630509518</v>
      </c>
      <c r="BM15" s="16">
        <v>-4.75</v>
      </c>
      <c r="BN15" s="7">
        <v>0.73463939430341152</v>
      </c>
      <c r="BO15" s="6">
        <v>8.0615545006045117</v>
      </c>
      <c r="BP15" s="7">
        <v>0.67809350444013339</v>
      </c>
      <c r="BT15" s="5"/>
      <c r="BU15" s="6"/>
      <c r="BV15" s="6"/>
      <c r="BW15" s="6"/>
      <c r="BY15" s="5"/>
      <c r="BZ15" s="6"/>
      <c r="CA15" s="5"/>
    </row>
    <row r="16" spans="2:79" x14ac:dyDescent="0.25">
      <c r="B16" s="13">
        <v>5</v>
      </c>
      <c r="C16" s="13" t="s">
        <v>157</v>
      </c>
      <c r="D16" s="13">
        <v>-11</v>
      </c>
      <c r="E16" s="13">
        <v>-3</v>
      </c>
      <c r="F16" s="13">
        <v>-14</v>
      </c>
      <c r="G16" s="14">
        <v>0.63636363636363635</v>
      </c>
      <c r="H16" s="14">
        <v>0.68869728362507932</v>
      </c>
      <c r="I16" s="14">
        <v>0.68869728362507932</v>
      </c>
      <c r="J16" s="13">
        <v>7</v>
      </c>
      <c r="K16" s="13">
        <v>4</v>
      </c>
      <c r="L16" s="14">
        <v>0.63636363636363635</v>
      </c>
      <c r="M16" s="14">
        <v>0.6538081854507839</v>
      </c>
      <c r="N16" s="13" t="s">
        <v>168</v>
      </c>
      <c r="O16" s="15">
        <v>9.1533145963109739</v>
      </c>
      <c r="P16" s="13">
        <v>-3</v>
      </c>
      <c r="Q16" s="15">
        <v>6.1533145963109739</v>
      </c>
      <c r="R16" s="15">
        <v>6.1533145963109739</v>
      </c>
      <c r="S16" s="13" t="s">
        <v>168</v>
      </c>
      <c r="T16" s="13" t="s">
        <v>102</v>
      </c>
      <c r="U16" s="14">
        <v>0.5</v>
      </c>
      <c r="V16" s="13" t="s">
        <v>33</v>
      </c>
      <c r="W16" s="14">
        <v>0.57690409272539189</v>
      </c>
      <c r="X16" s="13">
        <v>366.17953507217464</v>
      </c>
      <c r="Y16" s="13">
        <v>366.17953507217464</v>
      </c>
      <c r="Z16" s="13" t="s">
        <v>165</v>
      </c>
      <c r="AA16" s="13" t="s">
        <v>168</v>
      </c>
      <c r="AB16" s="13" t="s">
        <v>168</v>
      </c>
      <c r="AC16" s="13" t="s">
        <v>33</v>
      </c>
      <c r="AD16" s="13" t="s">
        <v>33</v>
      </c>
      <c r="AE16" s="13" t="s">
        <v>33</v>
      </c>
      <c r="BC16" s="6"/>
      <c r="BD16" s="8"/>
    </row>
    <row r="17" spans="2:56" x14ac:dyDescent="0.25">
      <c r="B17" s="13">
        <v>10</v>
      </c>
      <c r="C17" s="13" t="s">
        <v>157</v>
      </c>
      <c r="D17" s="13">
        <v>-5</v>
      </c>
      <c r="E17" s="13">
        <v>-7</v>
      </c>
      <c r="F17" s="13">
        <v>-12</v>
      </c>
      <c r="G17" s="14">
        <v>0.54545454545454541</v>
      </c>
      <c r="H17" s="14">
        <v>0.66947208958488824</v>
      </c>
      <c r="I17" s="14">
        <v>0.10643147288105803</v>
      </c>
      <c r="J17" s="13">
        <v>6</v>
      </c>
      <c r="K17" s="13">
        <v>5</v>
      </c>
      <c r="L17" s="14">
        <v>0.54545454545454541</v>
      </c>
      <c r="M17" s="14">
        <v>0.58679372683132636</v>
      </c>
      <c r="N17" s="13" t="s">
        <v>168</v>
      </c>
      <c r="O17" s="15">
        <v>7.0415247219759163</v>
      </c>
      <c r="P17" s="13">
        <v>-3</v>
      </c>
      <c r="Q17" s="15">
        <v>4.0415247219759163</v>
      </c>
      <c r="R17" s="15">
        <v>4.0415247219759163</v>
      </c>
      <c r="S17" s="13" t="s">
        <v>168</v>
      </c>
      <c r="T17" s="13" t="s">
        <v>102</v>
      </c>
      <c r="U17" s="14">
        <v>0.5</v>
      </c>
      <c r="V17" s="13" t="s">
        <v>33</v>
      </c>
      <c r="W17" s="14">
        <v>0.54339686341566318</v>
      </c>
      <c r="X17" s="13">
        <v>222.24863425150048</v>
      </c>
      <c r="Y17" s="13">
        <v>222.24863425150048</v>
      </c>
      <c r="Z17" s="13" t="s">
        <v>165</v>
      </c>
      <c r="AA17" s="13" t="s">
        <v>168</v>
      </c>
      <c r="AB17" s="13" t="s">
        <v>168</v>
      </c>
      <c r="AC17" s="13" t="s">
        <v>33</v>
      </c>
      <c r="AD17" s="13" t="s">
        <v>33</v>
      </c>
      <c r="AE17" s="13" t="s">
        <v>33</v>
      </c>
      <c r="BC17" s="6"/>
      <c r="BD17" s="8"/>
    </row>
    <row r="18" spans="2:56" x14ac:dyDescent="0.25">
      <c r="B18" s="13" t="s">
        <v>85</v>
      </c>
      <c r="C18" s="13" t="s">
        <v>157</v>
      </c>
      <c r="D18" s="13">
        <v>5</v>
      </c>
      <c r="E18" s="13">
        <v>3</v>
      </c>
      <c r="F18" s="13">
        <v>8</v>
      </c>
      <c r="G18" s="14">
        <v>0.36363636363636365</v>
      </c>
      <c r="H18" s="14">
        <v>0.60033364805119138</v>
      </c>
      <c r="I18" s="14">
        <v>1.1281063666649604E-2</v>
      </c>
      <c r="J18" s="13">
        <v>6</v>
      </c>
      <c r="K18" s="13">
        <v>5</v>
      </c>
      <c r="L18" s="14">
        <v>0.54545454545454541</v>
      </c>
      <c r="M18" s="14">
        <v>0.50314151904736681</v>
      </c>
      <c r="N18" s="13" t="s">
        <v>165</v>
      </c>
      <c r="O18" s="15">
        <v>4.0251321523789345</v>
      </c>
      <c r="P18" s="13">
        <v>3</v>
      </c>
      <c r="Q18" s="15">
        <v>7.0251321523789345</v>
      </c>
      <c r="R18" s="15">
        <v>7.0251321523789345</v>
      </c>
      <c r="S18" s="13" t="s">
        <v>165</v>
      </c>
      <c r="T18" s="13" t="s">
        <v>102</v>
      </c>
      <c r="U18" s="14">
        <v>0.5</v>
      </c>
      <c r="V18" s="13" t="s">
        <v>33</v>
      </c>
      <c r="W18" s="14">
        <v>0.50157075952368335</v>
      </c>
      <c r="X18" s="13">
        <v>352.52066845765961</v>
      </c>
      <c r="Y18" s="13">
        <v>352.52066845765961</v>
      </c>
      <c r="Z18" s="13" t="s">
        <v>165</v>
      </c>
      <c r="AA18" s="13" t="s">
        <v>168</v>
      </c>
      <c r="AB18" s="13" t="s">
        <v>168</v>
      </c>
      <c r="AC18" s="13" t="s">
        <v>33</v>
      </c>
      <c r="AD18" s="13" t="s">
        <v>33</v>
      </c>
      <c r="AE18" s="13" t="s">
        <v>33</v>
      </c>
    </row>
    <row r="19" spans="2:56" x14ac:dyDescent="0.25">
      <c r="B19" s="10">
        <v>3</v>
      </c>
      <c r="C19" s="10" t="s">
        <v>158</v>
      </c>
      <c r="D19" s="10">
        <v>3</v>
      </c>
      <c r="E19" s="10">
        <v>1</v>
      </c>
      <c r="F19" s="10">
        <v>4</v>
      </c>
      <c r="G19" s="11">
        <v>0.18181818181818182</v>
      </c>
      <c r="H19" s="11">
        <v>0.62754518750043076</v>
      </c>
      <c r="I19" s="11">
        <v>3.6710670615061947E-2</v>
      </c>
      <c r="J19" s="10">
        <v>6</v>
      </c>
      <c r="K19" s="10">
        <v>5</v>
      </c>
      <c r="L19" s="11">
        <v>0.54545454545454541</v>
      </c>
      <c r="M19" s="11">
        <v>0.4516059715910527</v>
      </c>
      <c r="N19" s="10" t="s">
        <v>166</v>
      </c>
      <c r="O19" s="12">
        <v>1.8064238863642108</v>
      </c>
      <c r="P19" s="10">
        <v>-7.5</v>
      </c>
      <c r="Q19" s="12">
        <v>-5.693576113635789</v>
      </c>
      <c r="R19" s="12">
        <v>5.693576113635789</v>
      </c>
      <c r="S19" s="10" t="s">
        <v>169</v>
      </c>
      <c r="T19" s="10" t="s">
        <v>102</v>
      </c>
      <c r="U19" s="11">
        <v>0.5</v>
      </c>
      <c r="V19" s="10" t="s">
        <v>33</v>
      </c>
      <c r="W19" s="11">
        <v>0.47580298579552638</v>
      </c>
      <c r="X19" s="10">
        <v>-284.0340321706891</v>
      </c>
      <c r="Y19" s="10">
        <v>284.0340321706891</v>
      </c>
      <c r="Z19" s="10" t="s">
        <v>169</v>
      </c>
      <c r="AA19" s="10" t="s">
        <v>169</v>
      </c>
      <c r="AB19" s="10" t="s">
        <v>169</v>
      </c>
      <c r="AC19" s="10" t="s">
        <v>101</v>
      </c>
      <c r="AD19" s="10" t="s">
        <v>101</v>
      </c>
      <c r="AE19" s="10" t="s">
        <v>33</v>
      </c>
    </row>
    <row r="20" spans="2:56" x14ac:dyDescent="0.25">
      <c r="B20" s="10">
        <v>5</v>
      </c>
      <c r="C20" s="10" t="s">
        <v>158</v>
      </c>
      <c r="D20" s="10">
        <v>-3</v>
      </c>
      <c r="E20" s="10">
        <v>-5</v>
      </c>
      <c r="F20" s="10">
        <v>-8</v>
      </c>
      <c r="G20" s="11">
        <v>0.36363636363636365</v>
      </c>
      <c r="H20" s="11">
        <v>0.59634911885107234</v>
      </c>
      <c r="I20" s="11">
        <v>4.8383208163894409E-2</v>
      </c>
      <c r="J20" s="10">
        <v>8</v>
      </c>
      <c r="K20" s="10">
        <v>3</v>
      </c>
      <c r="L20" s="11">
        <v>0.72727272727272729</v>
      </c>
      <c r="M20" s="11">
        <v>0.5624194032533878</v>
      </c>
      <c r="N20" s="10" t="s">
        <v>169</v>
      </c>
      <c r="O20" s="12">
        <v>4.4993552260271024</v>
      </c>
      <c r="P20" s="10">
        <v>7.5</v>
      </c>
      <c r="Q20" s="12">
        <v>11.999355226027102</v>
      </c>
      <c r="R20" s="12">
        <v>11.999355226027102</v>
      </c>
      <c r="S20" s="10" t="s">
        <v>169</v>
      </c>
      <c r="T20" s="10" t="s">
        <v>169</v>
      </c>
      <c r="U20" s="11">
        <v>0.62919873158794903</v>
      </c>
      <c r="V20" s="10" t="s">
        <v>101</v>
      </c>
      <c r="W20" s="11">
        <v>0.59580906742066841</v>
      </c>
      <c r="X20" s="10">
        <v>755.40112387552892</v>
      </c>
      <c r="Y20" s="10">
        <v>755.40112387552892</v>
      </c>
      <c r="Z20" s="10" t="s">
        <v>169</v>
      </c>
      <c r="AA20" s="10" t="s">
        <v>169</v>
      </c>
      <c r="AB20" s="10" t="s">
        <v>169</v>
      </c>
      <c r="AC20" s="10" t="s">
        <v>101</v>
      </c>
      <c r="AD20" s="10" t="s">
        <v>101</v>
      </c>
      <c r="AE20" s="10" t="s">
        <v>101</v>
      </c>
    </row>
    <row r="21" spans="2:56" x14ac:dyDescent="0.25">
      <c r="B21" s="10">
        <v>10</v>
      </c>
      <c r="C21" s="10" t="s">
        <v>158</v>
      </c>
      <c r="D21" s="10">
        <v>7</v>
      </c>
      <c r="E21" s="10">
        <v>7</v>
      </c>
      <c r="F21" s="10">
        <v>14</v>
      </c>
      <c r="G21" s="11">
        <v>0.63636363636363635</v>
      </c>
      <c r="H21" s="11">
        <v>0.65424362221563115</v>
      </c>
      <c r="I21" s="11">
        <v>0.10132417966618312</v>
      </c>
      <c r="J21" s="10">
        <v>7</v>
      </c>
      <c r="K21" s="10">
        <v>4</v>
      </c>
      <c r="L21" s="11">
        <v>0.63636363636363635</v>
      </c>
      <c r="M21" s="11">
        <v>0.64232363164763451</v>
      </c>
      <c r="N21" s="10" t="s">
        <v>166</v>
      </c>
      <c r="O21" s="12">
        <v>8.9925308430668824</v>
      </c>
      <c r="P21" s="10">
        <v>-7.5</v>
      </c>
      <c r="Q21" s="12">
        <v>1.4925308430668824</v>
      </c>
      <c r="R21" s="12">
        <v>1.4925308430668824</v>
      </c>
      <c r="S21" s="10" t="s">
        <v>166</v>
      </c>
      <c r="T21" s="10" t="s">
        <v>166</v>
      </c>
      <c r="U21" s="11">
        <v>0.60228996776151456</v>
      </c>
      <c r="V21" s="10" t="s">
        <v>101</v>
      </c>
      <c r="W21" s="11">
        <v>0.62230679970457459</v>
      </c>
      <c r="X21" s="10">
        <v>99.669958708781081</v>
      </c>
      <c r="Y21" s="10">
        <v>99.669958708781081</v>
      </c>
      <c r="Z21" s="10" t="s">
        <v>169</v>
      </c>
      <c r="AA21" s="10" t="s">
        <v>169</v>
      </c>
      <c r="AB21" s="10" t="s">
        <v>169</v>
      </c>
      <c r="AC21" s="10" t="s">
        <v>101</v>
      </c>
      <c r="AD21" s="10" t="s">
        <v>33</v>
      </c>
      <c r="AE21" s="10" t="s">
        <v>33</v>
      </c>
    </row>
    <row r="22" spans="2:56" x14ac:dyDescent="0.25">
      <c r="B22" s="10" t="s">
        <v>85</v>
      </c>
      <c r="C22" s="10" t="s">
        <v>158</v>
      </c>
      <c r="D22" s="10">
        <v>9</v>
      </c>
      <c r="E22" s="10">
        <v>9</v>
      </c>
      <c r="F22" s="10">
        <v>18</v>
      </c>
      <c r="G22" s="11">
        <v>0.81818181818181823</v>
      </c>
      <c r="H22" s="11">
        <v>0.71333405055564492</v>
      </c>
      <c r="I22" s="11">
        <v>0.141029994472609</v>
      </c>
      <c r="J22" s="10">
        <v>9</v>
      </c>
      <c r="K22" s="10">
        <v>2</v>
      </c>
      <c r="L22" s="11">
        <v>0.81818181818181823</v>
      </c>
      <c r="M22" s="11">
        <v>0.78323256230642713</v>
      </c>
      <c r="N22" s="10" t="s">
        <v>166</v>
      </c>
      <c r="O22" s="12">
        <v>14.098186121515688</v>
      </c>
      <c r="P22" s="10">
        <v>-7.5</v>
      </c>
      <c r="Q22" s="12">
        <v>6.5981861215156883</v>
      </c>
      <c r="R22" s="12">
        <v>6.5981861215156883</v>
      </c>
      <c r="S22" s="10" t="s">
        <v>166</v>
      </c>
      <c r="T22" s="10" t="s">
        <v>166</v>
      </c>
      <c r="U22" s="11">
        <v>0.74016896050882797</v>
      </c>
      <c r="V22" s="10" t="s">
        <v>101</v>
      </c>
      <c r="W22" s="11">
        <v>0.76170076140762755</v>
      </c>
      <c r="X22" s="10">
        <v>504.72174478816027</v>
      </c>
      <c r="Y22" s="10">
        <v>504.72174478816027</v>
      </c>
      <c r="Z22" s="10" t="s">
        <v>169</v>
      </c>
      <c r="AA22" s="10" t="s">
        <v>169</v>
      </c>
      <c r="AB22" s="10" t="s">
        <v>169</v>
      </c>
      <c r="AC22" s="10" t="s">
        <v>101</v>
      </c>
      <c r="AD22" s="10" t="s">
        <v>33</v>
      </c>
      <c r="AE22" s="10" t="s">
        <v>33</v>
      </c>
    </row>
    <row r="23" spans="2:56" x14ac:dyDescent="0.25">
      <c r="B23" s="13">
        <v>3</v>
      </c>
      <c r="C23" s="13" t="s">
        <v>159</v>
      </c>
      <c r="D23" s="13">
        <v>11</v>
      </c>
      <c r="E23" s="13">
        <v>11</v>
      </c>
      <c r="F23" s="13">
        <v>22</v>
      </c>
      <c r="G23" s="14">
        <v>1</v>
      </c>
      <c r="H23" s="14">
        <v>0.69789889091061297</v>
      </c>
      <c r="I23" s="14">
        <v>0.69789889091061297</v>
      </c>
      <c r="J23" s="13">
        <v>11</v>
      </c>
      <c r="K23" s="13">
        <v>0</v>
      </c>
      <c r="L23" s="14">
        <v>1</v>
      </c>
      <c r="M23" s="14">
        <v>0.89929963030353777</v>
      </c>
      <c r="N23" s="13" t="s">
        <v>163</v>
      </c>
      <c r="O23" s="15">
        <v>19.784591866677832</v>
      </c>
      <c r="P23" s="13">
        <v>-8</v>
      </c>
      <c r="Q23" s="15">
        <v>11.784591866677832</v>
      </c>
      <c r="R23" s="15">
        <v>11.784591866677832</v>
      </c>
      <c r="S23" s="13" t="s">
        <v>163</v>
      </c>
      <c r="T23" s="13" t="s">
        <v>163</v>
      </c>
      <c r="U23" s="14">
        <v>0.71676047490940009</v>
      </c>
      <c r="V23" s="13" t="s">
        <v>101</v>
      </c>
      <c r="W23" s="14">
        <v>0.80803005260646898</v>
      </c>
      <c r="X23" s="13">
        <v>958.15256894223387</v>
      </c>
      <c r="Y23" s="13">
        <v>958.15256894223387</v>
      </c>
      <c r="Z23" s="13" t="s">
        <v>163</v>
      </c>
      <c r="AA23" s="13" t="s">
        <v>163</v>
      </c>
      <c r="AB23" s="13" t="s">
        <v>163</v>
      </c>
      <c r="AC23" s="13" t="s">
        <v>101</v>
      </c>
      <c r="AD23" s="13" t="s">
        <v>101</v>
      </c>
      <c r="AE23" s="13" t="s">
        <v>101</v>
      </c>
    </row>
    <row r="24" spans="2:56" x14ac:dyDescent="0.25">
      <c r="B24" s="13">
        <v>5</v>
      </c>
      <c r="C24" s="13" t="s">
        <v>159</v>
      </c>
      <c r="D24" s="13">
        <v>9</v>
      </c>
      <c r="E24" s="13">
        <v>7</v>
      </c>
      <c r="F24" s="13">
        <v>16</v>
      </c>
      <c r="G24" s="14">
        <v>0.72727272727272729</v>
      </c>
      <c r="H24" s="14">
        <v>0.70577520982837183</v>
      </c>
      <c r="I24" s="14">
        <v>0.20379857915303679</v>
      </c>
      <c r="J24" s="13">
        <v>10</v>
      </c>
      <c r="K24" s="13">
        <v>1</v>
      </c>
      <c r="L24" s="14">
        <v>0.90909090909090906</v>
      </c>
      <c r="M24" s="14">
        <v>0.78071294873066943</v>
      </c>
      <c r="N24" s="13" t="s">
        <v>163</v>
      </c>
      <c r="O24" s="15">
        <v>12.491407179690711</v>
      </c>
      <c r="P24" s="13">
        <v>-8</v>
      </c>
      <c r="Q24" s="15">
        <v>4.4914071796907109</v>
      </c>
      <c r="R24" s="15">
        <v>4.4914071796907109</v>
      </c>
      <c r="S24" s="13" t="s">
        <v>163</v>
      </c>
      <c r="T24" s="13" t="s">
        <v>163</v>
      </c>
      <c r="U24" s="14">
        <v>0.71191925069712703</v>
      </c>
      <c r="V24" s="13" t="s">
        <v>101</v>
      </c>
      <c r="W24" s="14">
        <v>0.74631609971389823</v>
      </c>
      <c r="X24" s="13">
        <v>339.73847064062971</v>
      </c>
      <c r="Y24" s="13">
        <v>339.73847064062971</v>
      </c>
      <c r="Z24" s="13" t="s">
        <v>163</v>
      </c>
      <c r="AA24" s="13" t="s">
        <v>163</v>
      </c>
      <c r="AB24" s="13" t="s">
        <v>163</v>
      </c>
      <c r="AC24" s="13" t="s">
        <v>101</v>
      </c>
      <c r="AD24" s="13" t="s">
        <v>101</v>
      </c>
      <c r="AE24" s="13" t="s">
        <v>101</v>
      </c>
    </row>
    <row r="25" spans="2:56" x14ac:dyDescent="0.25">
      <c r="B25" s="13">
        <v>10</v>
      </c>
      <c r="C25" s="13" t="s">
        <v>159</v>
      </c>
      <c r="D25" s="13">
        <v>9</v>
      </c>
      <c r="E25" s="13">
        <v>9</v>
      </c>
      <c r="F25" s="13">
        <v>18</v>
      </c>
      <c r="G25" s="14">
        <v>0.81818181818181823</v>
      </c>
      <c r="H25" s="14">
        <v>0.63681131316715844</v>
      </c>
      <c r="I25" s="14">
        <v>2.003152517897544E-2</v>
      </c>
      <c r="J25" s="13">
        <v>9</v>
      </c>
      <c r="K25" s="13">
        <v>2</v>
      </c>
      <c r="L25" s="14">
        <v>0.81818181818181823</v>
      </c>
      <c r="M25" s="14">
        <v>0.7577249831769316</v>
      </c>
      <c r="N25" s="13" t="s">
        <v>163</v>
      </c>
      <c r="O25" s="15">
        <v>13.639049697184769</v>
      </c>
      <c r="P25" s="13">
        <v>-8</v>
      </c>
      <c r="Q25" s="15">
        <v>5.6390496971847686</v>
      </c>
      <c r="R25" s="15">
        <v>5.6390496971847686</v>
      </c>
      <c r="S25" s="13" t="s">
        <v>163</v>
      </c>
      <c r="T25" s="13" t="s">
        <v>163</v>
      </c>
      <c r="U25" s="14">
        <v>0.63185718598174145</v>
      </c>
      <c r="V25" s="13" t="s">
        <v>101</v>
      </c>
      <c r="W25" s="14">
        <v>0.69479108457933658</v>
      </c>
      <c r="X25" s="13">
        <v>392.15137425023119</v>
      </c>
      <c r="Y25" s="13">
        <v>392.15137425023119</v>
      </c>
      <c r="Z25" s="13" t="s">
        <v>163</v>
      </c>
      <c r="AA25" s="13" t="s">
        <v>163</v>
      </c>
      <c r="AB25" s="13" t="s">
        <v>163</v>
      </c>
      <c r="AC25" s="13" t="s">
        <v>101</v>
      </c>
      <c r="AD25" s="13" t="s">
        <v>101</v>
      </c>
      <c r="AE25" s="13" t="s">
        <v>101</v>
      </c>
    </row>
    <row r="26" spans="2:56" x14ac:dyDescent="0.25">
      <c r="B26" s="13" t="s">
        <v>85</v>
      </c>
      <c r="C26" s="13" t="s">
        <v>159</v>
      </c>
      <c r="D26" s="13">
        <v>5</v>
      </c>
      <c r="E26" s="13">
        <v>11</v>
      </c>
      <c r="F26" s="13">
        <v>16</v>
      </c>
      <c r="G26" s="14">
        <v>0.72727272727272729</v>
      </c>
      <c r="H26" s="14">
        <v>0.76879037894318358</v>
      </c>
      <c r="I26" s="14">
        <v>0.10550320169476723</v>
      </c>
      <c r="J26" s="13">
        <v>8</v>
      </c>
      <c r="K26" s="13">
        <v>3</v>
      </c>
      <c r="L26" s="14">
        <v>0.72727272727272729</v>
      </c>
      <c r="M26" s="14">
        <v>0.74111194449621276</v>
      </c>
      <c r="N26" s="13" t="s">
        <v>163</v>
      </c>
      <c r="O26" s="15">
        <v>11.857791111939404</v>
      </c>
      <c r="P26" s="13">
        <v>-8</v>
      </c>
      <c r="Q26" s="15">
        <v>3.8577911119394042</v>
      </c>
      <c r="R26" s="15">
        <v>3.8577911119394042</v>
      </c>
      <c r="S26" s="13" t="s">
        <v>163</v>
      </c>
      <c r="T26" s="13" t="s">
        <v>163</v>
      </c>
      <c r="U26" s="14">
        <v>0.81840578124437047</v>
      </c>
      <c r="V26" s="13" t="s">
        <v>101</v>
      </c>
      <c r="W26" s="14">
        <v>0.77975886287029161</v>
      </c>
      <c r="X26" s="13">
        <v>318.45866344802653</v>
      </c>
      <c r="Y26" s="13">
        <v>318.45866344802653</v>
      </c>
      <c r="Z26" s="13" t="s">
        <v>163</v>
      </c>
      <c r="AA26" s="13" t="s">
        <v>163</v>
      </c>
      <c r="AB26" s="13" t="s">
        <v>163</v>
      </c>
      <c r="AC26" s="13" t="s">
        <v>101</v>
      </c>
      <c r="AD26" s="13" t="s">
        <v>101</v>
      </c>
      <c r="AE26" s="13" t="s">
        <v>101</v>
      </c>
    </row>
    <row r="27" spans="2:56" x14ac:dyDescent="0.25">
      <c r="B27" s="10">
        <v>3</v>
      </c>
      <c r="C27" s="10" t="s">
        <v>160</v>
      </c>
      <c r="D27" s="10">
        <v>11</v>
      </c>
      <c r="E27" s="10">
        <v>11</v>
      </c>
      <c r="F27" s="10">
        <v>22</v>
      </c>
      <c r="G27" s="11">
        <v>1</v>
      </c>
      <c r="H27" s="11">
        <v>0.84318693962024271</v>
      </c>
      <c r="I27" s="11">
        <v>0.84318693962024271</v>
      </c>
      <c r="J27" s="10">
        <v>11</v>
      </c>
      <c r="K27" s="10">
        <v>0</v>
      </c>
      <c r="L27" s="11">
        <v>1</v>
      </c>
      <c r="M27" s="11">
        <v>0.9477289798734142</v>
      </c>
      <c r="N27" s="10" t="s">
        <v>162</v>
      </c>
      <c r="O27" s="12">
        <v>20.850037557215114</v>
      </c>
      <c r="P27" s="10">
        <v>-4</v>
      </c>
      <c r="Q27" s="12">
        <v>16.850037557215114</v>
      </c>
      <c r="R27" s="12">
        <v>16.850037557215114</v>
      </c>
      <c r="S27" s="10" t="s">
        <v>162</v>
      </c>
      <c r="T27" s="10" t="s">
        <v>162</v>
      </c>
      <c r="U27" s="11">
        <v>0.85281042298246956</v>
      </c>
      <c r="V27" s="10" t="s">
        <v>101</v>
      </c>
      <c r="W27" s="11">
        <v>0.90026970142794194</v>
      </c>
      <c r="X27" s="10">
        <v>1521.9618937077282</v>
      </c>
      <c r="Y27" s="10">
        <v>1521.9618937077282</v>
      </c>
      <c r="Z27" s="10" t="s">
        <v>162</v>
      </c>
      <c r="AA27" s="10" t="s">
        <v>162</v>
      </c>
      <c r="AB27" s="10" t="s">
        <v>162</v>
      </c>
      <c r="AC27" s="10" t="s">
        <v>101</v>
      </c>
      <c r="AD27" s="10" t="s">
        <v>101</v>
      </c>
      <c r="AE27" s="10" t="s">
        <v>101</v>
      </c>
    </row>
    <row r="28" spans="2:56" x14ac:dyDescent="0.25">
      <c r="B28" s="10">
        <v>5</v>
      </c>
      <c r="C28" s="10" t="s">
        <v>160</v>
      </c>
      <c r="D28" s="10">
        <v>11</v>
      </c>
      <c r="E28" s="10">
        <v>11</v>
      </c>
      <c r="F28" s="10">
        <v>22</v>
      </c>
      <c r="G28" s="11">
        <v>1</v>
      </c>
      <c r="H28" s="11">
        <v>0.89597463422908374</v>
      </c>
      <c r="I28" s="11">
        <v>0.89597463422908374</v>
      </c>
      <c r="J28" s="10">
        <v>11</v>
      </c>
      <c r="K28" s="10">
        <v>0</v>
      </c>
      <c r="L28" s="11">
        <v>1</v>
      </c>
      <c r="M28" s="11">
        <v>0.96532487807636125</v>
      </c>
      <c r="N28" s="10" t="s">
        <v>162</v>
      </c>
      <c r="O28" s="12">
        <v>21.237147317679948</v>
      </c>
      <c r="P28" s="10">
        <v>-4</v>
      </c>
      <c r="Q28" s="12">
        <v>17.237147317679948</v>
      </c>
      <c r="R28" s="12">
        <v>17.237147317679948</v>
      </c>
      <c r="S28" s="10" t="s">
        <v>162</v>
      </c>
      <c r="T28" s="10" t="s">
        <v>162</v>
      </c>
      <c r="U28" s="11">
        <v>0.93833623868496951</v>
      </c>
      <c r="V28" s="10" t="s">
        <v>101</v>
      </c>
      <c r="W28" s="11">
        <v>0.95183055838066544</v>
      </c>
      <c r="X28" s="10">
        <v>1645.8822843668233</v>
      </c>
      <c r="Y28" s="10">
        <v>1645.8822843668233</v>
      </c>
      <c r="Z28" s="10" t="s">
        <v>162</v>
      </c>
      <c r="AA28" s="10" t="s">
        <v>162</v>
      </c>
      <c r="AB28" s="10" t="s">
        <v>162</v>
      </c>
      <c r="AC28" s="10" t="s">
        <v>101</v>
      </c>
      <c r="AD28" s="10" t="s">
        <v>101</v>
      </c>
      <c r="AE28" s="10" t="s">
        <v>101</v>
      </c>
    </row>
    <row r="29" spans="2:56" x14ac:dyDescent="0.25">
      <c r="B29" s="10">
        <v>10</v>
      </c>
      <c r="C29" s="10" t="s">
        <v>160</v>
      </c>
      <c r="D29" s="10">
        <v>11</v>
      </c>
      <c r="E29" s="10">
        <v>11</v>
      </c>
      <c r="F29" s="10">
        <v>22</v>
      </c>
      <c r="G29" s="11">
        <v>1</v>
      </c>
      <c r="H29" s="11">
        <v>0.775037040524025</v>
      </c>
      <c r="I29" s="11">
        <v>0.775037040524025</v>
      </c>
      <c r="J29" s="10">
        <v>11</v>
      </c>
      <c r="K29" s="10">
        <v>0</v>
      </c>
      <c r="L29" s="11">
        <v>1</v>
      </c>
      <c r="M29" s="11">
        <v>0.9250123468413417</v>
      </c>
      <c r="N29" s="10" t="s">
        <v>162</v>
      </c>
      <c r="O29" s="12">
        <v>20.350271630509518</v>
      </c>
      <c r="P29" s="10">
        <v>-4</v>
      </c>
      <c r="Q29" s="12">
        <v>16.350271630509518</v>
      </c>
      <c r="R29" s="12">
        <v>16.350271630509518</v>
      </c>
      <c r="S29" s="10" t="s">
        <v>162</v>
      </c>
      <c r="T29" s="10" t="s">
        <v>162</v>
      </c>
      <c r="U29" s="11">
        <v>0.8115758349218275</v>
      </c>
      <c r="V29" s="10" t="s">
        <v>101</v>
      </c>
      <c r="W29" s="11">
        <v>0.8682940908815846</v>
      </c>
      <c r="X29" s="10">
        <v>1424.4246330662506</v>
      </c>
      <c r="Y29" s="10">
        <v>1424.4246330662506</v>
      </c>
      <c r="Z29" s="10" t="s">
        <v>162</v>
      </c>
      <c r="AA29" s="10" t="s">
        <v>162</v>
      </c>
      <c r="AB29" s="10" t="s">
        <v>162</v>
      </c>
      <c r="AC29" s="10" t="s">
        <v>101</v>
      </c>
      <c r="AD29" s="10" t="s">
        <v>101</v>
      </c>
      <c r="AE29" s="10" t="s">
        <v>101</v>
      </c>
    </row>
    <row r="30" spans="2:56" x14ac:dyDescent="0.25">
      <c r="B30" s="10" t="s">
        <v>85</v>
      </c>
      <c r="C30" s="10" t="s">
        <v>160</v>
      </c>
      <c r="D30" s="10">
        <v>11</v>
      </c>
      <c r="E30" s="10">
        <v>11</v>
      </c>
      <c r="F30" s="10">
        <v>22</v>
      </c>
      <c r="G30" s="11">
        <v>1</v>
      </c>
      <c r="H30" s="11">
        <v>0.70161014155419754</v>
      </c>
      <c r="I30" s="11">
        <v>0.70161014155419754</v>
      </c>
      <c r="J30" s="10">
        <v>11</v>
      </c>
      <c r="K30" s="10">
        <v>0</v>
      </c>
      <c r="L30" s="11">
        <v>1</v>
      </c>
      <c r="M30" s="11">
        <v>0.90053671385139911</v>
      </c>
      <c r="N30" s="10" t="s">
        <v>162</v>
      </c>
      <c r="O30" s="12">
        <v>19.811807704730782</v>
      </c>
      <c r="P30" s="10">
        <v>-4</v>
      </c>
      <c r="Q30" s="12">
        <v>15.811807704730782</v>
      </c>
      <c r="R30" s="12">
        <v>15.811807704730782</v>
      </c>
      <c r="S30" s="10" t="s">
        <v>162</v>
      </c>
      <c r="T30" s="10" t="s">
        <v>162</v>
      </c>
      <c r="U30" s="11">
        <v>0.73517515665403399</v>
      </c>
      <c r="V30" s="10" t="s">
        <v>101</v>
      </c>
      <c r="W30" s="11">
        <v>0.8178559352527166</v>
      </c>
      <c r="X30" s="10">
        <v>1297.6153322923526</v>
      </c>
      <c r="Y30" s="10">
        <v>1297.6153322923526</v>
      </c>
      <c r="Z30" s="10" t="s">
        <v>162</v>
      </c>
      <c r="AA30" s="10" t="s">
        <v>162</v>
      </c>
      <c r="AB30" s="10" t="s">
        <v>162</v>
      </c>
      <c r="AC30" s="10" t="s">
        <v>101</v>
      </c>
      <c r="AD30" s="10" t="s">
        <v>101</v>
      </c>
      <c r="AE30" s="10" t="s">
        <v>101</v>
      </c>
    </row>
    <row r="31" spans="2:56" x14ac:dyDescent="0.25">
      <c r="B31" s="13">
        <v>3</v>
      </c>
      <c r="C31" s="13" t="s">
        <v>161</v>
      </c>
      <c r="D31" s="13">
        <v>9</v>
      </c>
      <c r="E31" s="13">
        <v>11</v>
      </c>
      <c r="F31" s="13">
        <v>20</v>
      </c>
      <c r="G31" s="14">
        <v>0.90909090909090917</v>
      </c>
      <c r="H31" s="14">
        <v>0.75162574555927186</v>
      </c>
      <c r="I31" s="14">
        <v>0.21788813612783331</v>
      </c>
      <c r="J31" s="13">
        <v>10</v>
      </c>
      <c r="K31" s="13">
        <v>1</v>
      </c>
      <c r="L31" s="14">
        <v>0.90909090909090906</v>
      </c>
      <c r="M31" s="14">
        <v>0.85660252124703007</v>
      </c>
      <c r="N31" s="13" t="s">
        <v>119</v>
      </c>
      <c r="O31" s="15">
        <v>17.132050424940601</v>
      </c>
      <c r="P31" s="13">
        <v>-3.5</v>
      </c>
      <c r="Q31" s="15">
        <v>13.632050424940601</v>
      </c>
      <c r="R31" s="15">
        <v>13.632050424940601</v>
      </c>
      <c r="S31" s="13" t="s">
        <v>119</v>
      </c>
      <c r="T31" s="13" t="s">
        <v>119</v>
      </c>
      <c r="U31" s="14">
        <v>0.76893418016610404</v>
      </c>
      <c r="V31" s="13" t="s">
        <v>101</v>
      </c>
      <c r="W31" s="14">
        <v>0.81276835070656706</v>
      </c>
      <c r="X31" s="13">
        <v>1109.5682659565512</v>
      </c>
      <c r="Y31" s="13">
        <v>1109.5682659565512</v>
      </c>
      <c r="Z31" s="13" t="s">
        <v>119</v>
      </c>
      <c r="AA31" s="13" t="s">
        <v>119</v>
      </c>
      <c r="AB31" s="13" t="s">
        <v>119</v>
      </c>
      <c r="AC31" s="13" t="s">
        <v>101</v>
      </c>
      <c r="AD31" s="13" t="s">
        <v>101</v>
      </c>
      <c r="AE31" s="13" t="s">
        <v>101</v>
      </c>
    </row>
    <row r="32" spans="2:56" x14ac:dyDescent="0.25">
      <c r="B32" s="13">
        <v>5</v>
      </c>
      <c r="C32" s="13" t="s">
        <v>161</v>
      </c>
      <c r="D32" s="13">
        <v>3</v>
      </c>
      <c r="E32" s="13">
        <v>7</v>
      </c>
      <c r="F32" s="13">
        <v>10</v>
      </c>
      <c r="G32" s="14">
        <v>0.45454545454545453</v>
      </c>
      <c r="H32" s="14">
        <v>0.58206256041672189</v>
      </c>
      <c r="I32" s="14">
        <v>3.7048755919249277E-2</v>
      </c>
      <c r="J32" s="13">
        <v>9</v>
      </c>
      <c r="K32" s="13">
        <v>2</v>
      </c>
      <c r="L32" s="14">
        <v>0.81818181818181823</v>
      </c>
      <c r="M32" s="14">
        <v>0.61826327771466483</v>
      </c>
      <c r="N32" s="13" t="s">
        <v>119</v>
      </c>
      <c r="O32" s="15">
        <v>6.1826327771466483</v>
      </c>
      <c r="P32" s="13">
        <v>-3.5</v>
      </c>
      <c r="Q32" s="15">
        <v>2.6826327771466483</v>
      </c>
      <c r="R32" s="15">
        <v>2.6826327771466483</v>
      </c>
      <c r="S32" s="13" t="s">
        <v>119</v>
      </c>
      <c r="T32" s="13" t="s">
        <v>119</v>
      </c>
      <c r="U32" s="14">
        <v>0.5321649516016016</v>
      </c>
      <c r="V32" s="13" t="s">
        <v>101</v>
      </c>
      <c r="W32" s="14">
        <v>0.57521411465813321</v>
      </c>
      <c r="X32" s="13">
        <v>155.68988332694747</v>
      </c>
      <c r="Y32" s="13">
        <v>155.68988332694747</v>
      </c>
      <c r="Z32" s="13" t="s">
        <v>119</v>
      </c>
      <c r="AA32" s="13" t="s">
        <v>119</v>
      </c>
      <c r="AB32" s="13" t="s">
        <v>119</v>
      </c>
      <c r="AC32" s="13" t="s">
        <v>101</v>
      </c>
      <c r="AD32" s="13" t="s">
        <v>101</v>
      </c>
      <c r="AE32" s="13" t="s">
        <v>101</v>
      </c>
    </row>
    <row r="33" spans="2:31" x14ac:dyDescent="0.25">
      <c r="B33" s="13">
        <v>10</v>
      </c>
      <c r="C33" s="13" t="s">
        <v>161</v>
      </c>
      <c r="D33" s="13">
        <v>11</v>
      </c>
      <c r="E33" s="13">
        <v>11</v>
      </c>
      <c r="F33" s="13">
        <v>22</v>
      </c>
      <c r="G33" s="14">
        <v>1</v>
      </c>
      <c r="H33" s="14">
        <v>0.63718218894083267</v>
      </c>
      <c r="I33" s="14">
        <v>0.63718218894083267</v>
      </c>
      <c r="J33" s="13">
        <v>11</v>
      </c>
      <c r="K33" s="13">
        <v>0</v>
      </c>
      <c r="L33" s="14">
        <v>1</v>
      </c>
      <c r="M33" s="14">
        <v>0.87906072964694426</v>
      </c>
      <c r="N33" s="13" t="s">
        <v>119</v>
      </c>
      <c r="O33" s="15">
        <v>19.339336052232774</v>
      </c>
      <c r="P33" s="13">
        <v>-3.5</v>
      </c>
      <c r="Q33" s="15">
        <v>15.839336052232774</v>
      </c>
      <c r="R33" s="15">
        <v>15.839336052232774</v>
      </c>
      <c r="S33" s="13" t="s">
        <v>119</v>
      </c>
      <c r="T33" s="13" t="s">
        <v>119</v>
      </c>
      <c r="U33" s="14">
        <v>0.66532919338643204</v>
      </c>
      <c r="V33" s="13" t="s">
        <v>101</v>
      </c>
      <c r="W33" s="14">
        <v>0.77219496151668809</v>
      </c>
      <c r="X33" s="13">
        <v>1227.1283327781157</v>
      </c>
      <c r="Y33" s="13">
        <v>1227.1283327781157</v>
      </c>
      <c r="Z33" s="13" t="s">
        <v>119</v>
      </c>
      <c r="AA33" s="13" t="s">
        <v>119</v>
      </c>
      <c r="AB33" s="13" t="s">
        <v>119</v>
      </c>
      <c r="AC33" s="13" t="s">
        <v>101</v>
      </c>
      <c r="AD33" s="13" t="s">
        <v>101</v>
      </c>
      <c r="AE33" s="13" t="s">
        <v>101</v>
      </c>
    </row>
    <row r="34" spans="2:31" x14ac:dyDescent="0.25">
      <c r="B34" s="13" t="s">
        <v>85</v>
      </c>
      <c r="C34" s="13" t="s">
        <v>161</v>
      </c>
      <c r="D34" s="13">
        <v>7</v>
      </c>
      <c r="E34" s="13">
        <v>11</v>
      </c>
      <c r="F34" s="13">
        <v>18</v>
      </c>
      <c r="G34" s="14">
        <v>0.81818181818181812</v>
      </c>
      <c r="H34" s="14">
        <v>0.70262450190057213</v>
      </c>
      <c r="I34" s="14">
        <v>6.3476103019327823E-2</v>
      </c>
      <c r="J34" s="13">
        <v>9</v>
      </c>
      <c r="K34" s="13">
        <v>2</v>
      </c>
      <c r="L34" s="14">
        <v>0.81818181818181823</v>
      </c>
      <c r="M34" s="14">
        <v>0.7796627127547362</v>
      </c>
      <c r="N34" s="13" t="s">
        <v>119</v>
      </c>
      <c r="O34" s="15">
        <v>14.033928829585252</v>
      </c>
      <c r="P34" s="13">
        <v>-3.5</v>
      </c>
      <c r="Q34" s="15">
        <v>10.533928829585252</v>
      </c>
      <c r="R34" s="15">
        <v>10.533928829585252</v>
      </c>
      <c r="S34" s="13" t="s">
        <v>119</v>
      </c>
      <c r="T34" s="13" t="s">
        <v>119</v>
      </c>
      <c r="U34" s="14">
        <v>0.75181741200845997</v>
      </c>
      <c r="V34" s="13" t="s">
        <v>101</v>
      </c>
      <c r="W34" s="14">
        <v>0.76574006238159809</v>
      </c>
      <c r="X34" s="13">
        <v>807.22771907325216</v>
      </c>
      <c r="Y34" s="13">
        <v>807.22771907325216</v>
      </c>
      <c r="Z34" s="13" t="s">
        <v>119</v>
      </c>
      <c r="AA34" s="13" t="s">
        <v>119</v>
      </c>
      <c r="AB34" s="13" t="s">
        <v>119</v>
      </c>
      <c r="AC34" s="13" t="s">
        <v>101</v>
      </c>
      <c r="AD34" s="13" t="s">
        <v>101</v>
      </c>
      <c r="AE34" s="13" t="s">
        <v>101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6">
        <v>3</v>
      </c>
      <c r="O53" s="16">
        <v>2</v>
      </c>
      <c r="P53" s="16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6">
        <v>7</v>
      </c>
      <c r="O54" s="16">
        <v>4</v>
      </c>
      <c r="P54" s="16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6">
        <v>5</v>
      </c>
      <c r="O55" s="16">
        <v>6</v>
      </c>
      <c r="P55" s="16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6">
        <v>8</v>
      </c>
      <c r="O56" s="16">
        <v>2</v>
      </c>
      <c r="P56" s="1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6">
        <v>7</v>
      </c>
      <c r="O57" s="16">
        <v>3</v>
      </c>
      <c r="P57" s="16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6">
        <v>6</v>
      </c>
      <c r="O58" s="16">
        <v>4</v>
      </c>
      <c r="P58" s="16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6">
        <v>6</v>
      </c>
      <c r="O59" s="16">
        <v>5</v>
      </c>
      <c r="P59" s="16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6">
        <v>42</v>
      </c>
      <c r="O60" s="16">
        <v>26</v>
      </c>
      <c r="P60" s="16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0"/>
  <sheetViews>
    <sheetView tabSelected="1" workbookViewId="0">
      <selection activeCell="F16" sqref="F16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97</v>
      </c>
      <c r="D2" t="s">
        <v>98</v>
      </c>
      <c r="E2" t="s">
        <v>50</v>
      </c>
      <c r="F2" t="s">
        <v>51</v>
      </c>
      <c r="G2" t="s">
        <v>99</v>
      </c>
      <c r="H2" t="s">
        <v>100</v>
      </c>
      <c r="I2" t="s">
        <v>48</v>
      </c>
    </row>
    <row r="3" spans="2:9" x14ac:dyDescent="0.25">
      <c r="B3" t="s">
        <v>160</v>
      </c>
      <c r="C3" t="s">
        <v>162</v>
      </c>
      <c r="D3" s="7">
        <v>0.77</v>
      </c>
      <c r="E3">
        <v>18</v>
      </c>
      <c r="F3">
        <v>-4</v>
      </c>
      <c r="G3" t="s">
        <v>162</v>
      </c>
      <c r="H3" t="s">
        <v>162</v>
      </c>
      <c r="I3">
        <f>ABS(((Table111[[#This Row],[ScoreDiff]]*0.75)-(ABS(Table111[[#This Row],[Handicap]]))*Table111[[#This Row],[ML Win%]]))</f>
        <v>10.42</v>
      </c>
    </row>
    <row r="4" spans="2:9" x14ac:dyDescent="0.25">
      <c r="B4" t="s">
        <v>155</v>
      </c>
      <c r="C4" t="s">
        <v>118</v>
      </c>
      <c r="D4" s="7">
        <v>0.74</v>
      </c>
      <c r="E4">
        <v>9</v>
      </c>
      <c r="F4">
        <v>-4.5</v>
      </c>
      <c r="G4" t="s">
        <v>118</v>
      </c>
      <c r="H4" t="s">
        <v>118</v>
      </c>
      <c r="I4">
        <f>ABS(((Table111[[#This Row],[ScoreDiff]]*0.75)-(ABS(Table111[[#This Row],[Handicap]]))*Table111[[#This Row],[ML Win%]]))</f>
        <v>3.42</v>
      </c>
    </row>
    <row r="5" spans="2:9" x14ac:dyDescent="0.25">
      <c r="B5" t="s">
        <v>159</v>
      </c>
      <c r="C5" t="s">
        <v>163</v>
      </c>
      <c r="D5" s="7">
        <v>0.73</v>
      </c>
      <c r="E5">
        <v>10</v>
      </c>
      <c r="F5">
        <v>-8</v>
      </c>
      <c r="G5" t="s">
        <v>163</v>
      </c>
      <c r="H5" t="s">
        <v>163</v>
      </c>
      <c r="I5">
        <f>ABS(((Table111[[#This Row],[ScoreDiff]]*0.75)-(ABS(Table111[[#This Row],[Handicap]]))*Table111[[#This Row],[ML Win%]]))</f>
        <v>1.6600000000000001</v>
      </c>
    </row>
    <row r="6" spans="2:9" x14ac:dyDescent="0.25">
      <c r="B6" t="s">
        <v>161</v>
      </c>
      <c r="C6" t="s">
        <v>119</v>
      </c>
      <c r="D6" s="7">
        <v>0.71</v>
      </c>
      <c r="E6">
        <v>12</v>
      </c>
      <c r="F6">
        <v>-3.5</v>
      </c>
      <c r="G6" t="s">
        <v>119</v>
      </c>
      <c r="H6" t="s">
        <v>119</v>
      </c>
      <c r="I6">
        <f>ABS(((Table111[[#This Row],[ScoreDiff]]*0.75)-(ABS(Table111[[#This Row],[Handicap]]))*Table111[[#This Row],[ML Win%]]))</f>
        <v>6.5150000000000006</v>
      </c>
    </row>
    <row r="7" spans="2:9" x14ac:dyDescent="0.25">
      <c r="B7" t="s">
        <v>156</v>
      </c>
      <c r="C7" t="s">
        <v>164</v>
      </c>
      <c r="D7" s="7">
        <v>0.66</v>
      </c>
      <c r="E7">
        <v>4</v>
      </c>
      <c r="F7">
        <v>-6</v>
      </c>
      <c r="G7" t="s">
        <v>167</v>
      </c>
      <c r="H7" t="s">
        <v>167</v>
      </c>
      <c r="I7">
        <f>ABS(((Table111[[#This Row],[ScoreDiff]]*0.75)-(ABS(Table111[[#This Row],[Handicap]]))*Table111[[#This Row],[ML Win%]]))</f>
        <v>0.96</v>
      </c>
    </row>
    <row r="8" spans="2:9" x14ac:dyDescent="0.25">
      <c r="B8" t="s">
        <v>158</v>
      </c>
      <c r="C8" t="s">
        <v>166</v>
      </c>
      <c r="D8" s="7">
        <v>0.56999999999999995</v>
      </c>
      <c r="E8">
        <v>7</v>
      </c>
      <c r="F8">
        <v>-7.5</v>
      </c>
      <c r="G8" t="s">
        <v>169</v>
      </c>
      <c r="H8" t="s">
        <v>169</v>
      </c>
      <c r="I8">
        <f>ABS(((Table111[[#This Row],[ScoreDiff]]*0.75)-(ABS(Table111[[#This Row],[Handicap]]))*Table111[[#This Row],[ML Win%]]))</f>
        <v>0.97500000000000053</v>
      </c>
    </row>
    <row r="9" spans="2:9" x14ac:dyDescent="0.25">
      <c r="B9" t="s">
        <v>154</v>
      </c>
      <c r="C9" t="s">
        <v>170</v>
      </c>
      <c r="D9" s="7">
        <v>0.54</v>
      </c>
      <c r="E9">
        <v>6</v>
      </c>
      <c r="F9">
        <v>-4.5</v>
      </c>
      <c r="G9" t="s">
        <v>117</v>
      </c>
      <c r="H9" t="s">
        <v>117</v>
      </c>
      <c r="I9">
        <f>ABS(((Table111[[#This Row],[ScoreDiff]]*0.75)-(ABS(Table111[[#This Row],[Handicap]]))*Table111[[#This Row],[ML Win%]]))</f>
        <v>2.0699999999999998</v>
      </c>
    </row>
    <row r="10" spans="2:9" x14ac:dyDescent="0.25">
      <c r="B10" t="s">
        <v>157</v>
      </c>
      <c r="C10" t="s">
        <v>165</v>
      </c>
      <c r="D10" s="7">
        <v>0.51</v>
      </c>
      <c r="E10">
        <v>2</v>
      </c>
      <c r="F10">
        <v>3</v>
      </c>
      <c r="G10" t="s">
        <v>165</v>
      </c>
      <c r="H10" t="s">
        <v>168</v>
      </c>
      <c r="I10">
        <f>ABS(((Table111[[#This Row],[ScoreDiff]]*0.75)-(ABS(Table111[[#This Row],[Handicap]]))*Table111[[#This Row],[ML Win%]]))</f>
        <v>3.0000000000000027E-2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112</v>
      </c>
      <c r="C2" t="s">
        <v>113</v>
      </c>
      <c r="D2" t="s">
        <v>39</v>
      </c>
      <c r="E2" t="s">
        <v>38</v>
      </c>
      <c r="F2" t="s">
        <v>153</v>
      </c>
    </row>
    <row r="3" spans="2:6" x14ac:dyDescent="0.25">
      <c r="B3" t="s">
        <v>123</v>
      </c>
      <c r="C3" t="s">
        <v>116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128</v>
      </c>
      <c r="C4" t="s">
        <v>116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130</v>
      </c>
      <c r="C5" t="s">
        <v>116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125</v>
      </c>
      <c r="C6" t="s">
        <v>116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120</v>
      </c>
      <c r="C7" t="s">
        <v>116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127</v>
      </c>
      <c r="C8" t="s">
        <v>116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140</v>
      </c>
      <c r="C9" t="s">
        <v>116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126</v>
      </c>
      <c r="C10" t="s">
        <v>116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138</v>
      </c>
      <c r="C11" t="s">
        <v>116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122</v>
      </c>
      <c r="C12" t="s">
        <v>116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129</v>
      </c>
      <c r="C13" t="s">
        <v>116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121</v>
      </c>
      <c r="C14" t="s">
        <v>116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136</v>
      </c>
      <c r="C15" t="s">
        <v>116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139</v>
      </c>
      <c r="C16" t="s">
        <v>116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150</v>
      </c>
      <c r="C17" t="s">
        <v>116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124</v>
      </c>
      <c r="C18" t="s">
        <v>116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131</v>
      </c>
      <c r="C19" t="s">
        <v>116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134</v>
      </c>
      <c r="C20" t="s">
        <v>116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132</v>
      </c>
      <c r="C21" t="s">
        <v>116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135</v>
      </c>
      <c r="C22" t="s">
        <v>116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149</v>
      </c>
      <c r="C23" t="s">
        <v>116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137</v>
      </c>
      <c r="C24" t="s">
        <v>116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146</v>
      </c>
      <c r="C25" t="s">
        <v>116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141</v>
      </c>
      <c r="C26" t="s">
        <v>116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144</v>
      </c>
      <c r="C27" t="s">
        <v>116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114</v>
      </c>
      <c r="C28" t="s">
        <v>116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152</v>
      </c>
      <c r="C29" t="s">
        <v>116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133</v>
      </c>
      <c r="C30" t="s">
        <v>116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151</v>
      </c>
      <c r="C31" t="s">
        <v>116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115</v>
      </c>
      <c r="C32" t="s">
        <v>116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142</v>
      </c>
      <c r="C33" t="s">
        <v>116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143</v>
      </c>
      <c r="C34" t="s">
        <v>116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148</v>
      </c>
      <c r="C35" t="s">
        <v>116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111</v>
      </c>
      <c r="C36" t="s">
        <v>116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147</v>
      </c>
      <c r="C37" t="s">
        <v>116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104</v>
      </c>
      <c r="C38" t="s">
        <v>116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107</v>
      </c>
      <c r="C39" t="s">
        <v>116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103</v>
      </c>
      <c r="C40" t="s">
        <v>116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145</v>
      </c>
      <c r="C41" t="s">
        <v>116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109</v>
      </c>
      <c r="C42" t="s">
        <v>116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110</v>
      </c>
      <c r="C43" t="s">
        <v>116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108</v>
      </c>
      <c r="C44" t="s">
        <v>116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106</v>
      </c>
      <c r="C45" t="s">
        <v>116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105</v>
      </c>
      <c r="C46" t="s">
        <v>116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Under</vt:lpstr>
      <vt:lpstr>Selections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2025-03-09T16:41:39Z</dcterms:modified>
</cp:coreProperties>
</file>