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8_{93A4FAAA-0725-4229-924B-9C0F234E5C31}" xr6:coauthVersionLast="47" xr6:coauthVersionMax="47" xr10:uidLastSave="{00000000-0000-0000-0000-000000000000}"/>
  <bookViews>
    <workbookView xWindow="1560" yWindow="1560" windowWidth="8805" windowHeight="9360" tabRatio="601" firstSheet="2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AS7" i="1"/>
  <c r="BA7" i="1"/>
  <c r="BB7" i="1" s="1"/>
  <c r="BJ7" i="1"/>
  <c r="AM7" i="1"/>
  <c r="AU7" i="1" s="1"/>
  <c r="AN7" i="1"/>
  <c r="AG15" i="1"/>
  <c r="AF15" i="1"/>
  <c r="I6" i="6"/>
  <c r="I5" i="6"/>
  <c r="I4" i="6"/>
  <c r="I7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O7" i="1" l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AZ7" i="1" l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7" i="1" l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<sst xmlns="http://schemas.openxmlformats.org/spreadsheetml/2006/main" count="830" uniqueCount="175">
  <si>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</si>
  <si>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</si>
  <si>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</si>
  <si>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</si>
  <si>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</si>
  <si>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</si>
  <si>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</si>
  <si>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</si>
  <si>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</si>
  <si>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</si>
  <si>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</si>
  <si>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</si>
  <si>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</si>
  <si>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</si>
  <si>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</si>
  <si>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</si>
  <si>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</si>
  <si>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</si>
  <si>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</si>
  <si>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</si>
  <si>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</si>
  <si>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</si>
  <si>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</si>
  <si>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</si>
  <si>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</si>
  <si>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</si>
  <si>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</si>
  <si>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</si>
  <si>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</si>
  <si>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</si>
  <si>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</si>
  <si>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</si>
  <si>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</si>
  <si>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</si>
  <si>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</si>
  <si>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</si>
  <si>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</si>
  <si>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</si>
  <si>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</si>
  <si>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</si>
  <si>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</si>
  <si>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</si>
  <si>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</si>
  <si>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</si>
  <si>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</si>
  <si>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</si>
  <si>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</si>
  <si>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</si>
  <si>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</si>
  <si>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</si>
  <si>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</si>
  <si>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</si>
  <si>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</si>
  <si>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</si>
  <si>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</si>
  <si>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</si>
  <si>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</si>
  <si>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</si>
  <si>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</si>
  <si>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</si>
  <si>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</si>
  <si>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</si>
  <si>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</si>
  <si>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</si>
  <si>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</si>
  <si>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</si>
  <si>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</si>
  <si>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</si>
  <si>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</si>
  <si>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</si>
  <si>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</si>
  <si>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</si>
  <si>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</si>
  <si>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</si>
  <si>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</si>
  <si>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</si>
  <si>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</si>
  <si>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</si>
  <si>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</si>
  <si>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</si>
  <si>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</si>
  <si>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</si>
  <si>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</si>
  <si>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</si>
  <si>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</si>
  <si>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</si>
  <si>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</si>
  <si>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</si>
  <si>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</si>
  <si>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</si>
  <si>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</si>
  <si>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</si>
  <si>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</si>
  <si>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</si>
  <si>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</si>
  <si>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</si>
  <si>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</si>
  <si>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</si>
  <si>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</si>
  <si>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</si>
  <si>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</si>
  <si>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</si>
  <si>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</si>
  <si>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</si>
  <si>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</si>
  <si>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</si>
  <si>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</si>
  <si>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</si>
  <si>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</si>
  <si>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</si>
  <si>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</si>
  <si>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</si>
  <si>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</si>
  <si>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</si>
  <si>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</si>
  <si>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</si>
  <si>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</si>
  <si>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</si>
  <si>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</si>
  <si>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</si>
  <si>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</si>
  <si>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</si>
  <si>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</si>
  <si>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</si>
  <si>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</si>
  <si>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</si>
  <si>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</si>
  <si>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</si>
  <si>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</si>
  <si>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</si>
  <si>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</si>
  <si>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</si>
  <si>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</si>
  <si>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</si>
  <si>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</si>
  <si>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</si>
  <si>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</si>
  <si>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</si>
  <si>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</si>
  <si>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</si>
  <si>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</si>
  <si>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</si>
  <si>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</si>
  <si>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</si>
  <si>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</si>
  <si>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</si>
  <si>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</si>
  <si>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</si>
  <si>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</si>
  <si>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</si>
  <si>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</si>
  <si>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</si>
  <si>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</si>
  <si>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</si>
  <si>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</si>
  <si>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</si>
  <si>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</si>
  <si>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</si>
  <si>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</si>
  <si>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</si>
  <si>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</si>
  <si>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</si>
  <si>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</si>
  <si>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BRK@CHI@2025_03_13</t>
  </si>
  <si>
    <t>LAL@MIL@2025_03_13</t>
  </si>
  <si>
    <t>ORL@NOP@2025_03_13</t>
  </si>
  <si>
    <t>SAC@GSW@2025_03_13</t>
  </si>
  <si>
    <t>WAS@DET@2025_03_13</t>
  </si>
  <si>
    <t>CHI</t>
  </si>
  <si>
    <t>MIL</t>
  </si>
  <si>
    <t>NOP</t>
  </si>
  <si>
    <t>GSW</t>
  </si>
  <si>
    <t>DET</t>
  </si>
  <si>
    <t>LAL</t>
  </si>
  <si>
    <t>ORL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</si>
</sst>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35" borderId="0" xfId="0" applyFill="1"/>
    <xf numFmtId="9" fontId="0" fillId="35" borderId="0" xfId="1" applyFont="1" applyFill="1"/>
    <xf numFmtId="1" fontId="0" fillId="35" borderId="0" xfId="0" applyNumberFormat="1" applyFill="1"/>
    <xf numFmtId="0" fontId="0" fillId="36" borderId="0" xfId="0" applyFill="1"/>
    <xf numFmtId="9" fontId="0" fillId="36" borderId="0" xfId="1" applyFont="1" applyFill="1"/>
    <xf numFmtId="1" fontId="0" fillId="36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9.630573263887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9.630573958333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9.630574537034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9.630575115742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93">
        <s v="BRK@CHI@2025_03_13"/>
        <s v="LAL@MIL@2025_03_13"/>
        <s v="ORL@NOP@2025_03_13"/>
        <s v="SAC@GSW@2025_03_13"/>
        <s v="WAS@DET@2025_03_13"/>
        <m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527595529293401" maxValue="0.98900075886528604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9.630575694442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93">
        <s v="BRK@CHI@2025_03_13"/>
        <s v="LAL@MIL@2025_03_13"/>
        <s v="ORL@NOP@2025_03_13"/>
        <s v="SAC@GSW@2025_03_13"/>
        <s v="WAS@DET@2025_03_13"/>
        <m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1"/>
        <n v="-1"/>
        <m/>
        <n v="0" u="1"/>
      </sharedItems>
    </cacheField>
    <cacheField name="LR probability" numFmtId="0">
      <sharedItems containsString="0" containsBlank="1" containsNumber="1" minValue="0.50527595529293401" maxValue="0.98900075886528604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9.630576620373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93">
        <s v="BRK@CHI@2025_03_13"/>
        <s v="LAL@MIL@2025_03_13"/>
        <s v="ORL@NOP@2025_03_13"/>
        <s v="SAC@GSW@2025_03_13"/>
        <s v="WAS@DET@2025_03_13"/>
        <m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527595529293401" maxValue="0.98900075886528604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9.630577199074" createdVersion="8" refreshedVersion="8" minRefreshableVersion="3" recordCount="20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5" maxValue="11"/>
    </cacheField>
    <cacheField name="RF" numFmtId="0">
      <sharedItems containsSemiMixedTypes="0" containsString="0" containsNumber="1" containsInteger="1" minValue="-1" maxValue="11"/>
    </cacheField>
    <cacheField name="Total" numFmtId="0">
      <sharedItems containsSemiMixedTypes="0" containsString="0" containsNumber="1" containsInteger="1" minValue="-6" maxValue="22"/>
    </cacheField>
    <cacheField name="Win%" numFmtId="9">
      <sharedItems containsSemiMixedTypes="0" containsString="0" containsNumber="1" minValue="9.0909090909090898E-2" maxValue="1"/>
    </cacheField>
    <cacheField name="ML%" numFmtId="9">
      <sharedItems containsSemiMixedTypes="0" containsString="0" containsNumber="1" minValue="0.58190076183062978" maxValue="0.85797640130915132"/>
    </cacheField>
    <cacheField name="MLDiff%" numFmtId="9">
      <sharedItems containsSemiMixedTypes="0" containsString="0" containsNumber="1" minValue="7.2514090112517637E-3" maxValue="0.85797640130915132"/>
    </cacheField>
    <cacheField name="Consistent" numFmtId="0">
      <sharedItems containsSemiMixedTypes="0" containsString="0" containsNumber="1" containsInteger="1" minValue="5" maxValue="11"/>
    </cacheField>
    <cacheField name="No" numFmtId="0">
      <sharedItems containsSemiMixedTypes="0" containsString="0" containsNumber="1" containsInteger="1" minValue="0" maxValue="6"/>
    </cacheField>
    <cacheField name="Consistency" numFmtId="9">
      <sharedItems containsSemiMixedTypes="0" containsString="0" containsNumber="1" minValue="0.45454545454545453" maxValue="1"/>
    </cacheField>
    <cacheField name="Factor" numFmtId="9">
      <sharedItems containsSemiMixedTypes="0" containsString="0" containsNumber="1" minValue="0.3898954763037446" maxValue="0.95265880043638373"/>
    </cacheField>
    <cacheField name="Winner" numFmtId="0">
      <sharedItems containsBlank="1" count="32">
        <s v="CHI"/>
        <s v="MIL"/>
        <s v="NOP"/>
        <s v="GSW"/>
        <s v="DET"/>
        <s v="ORL"/>
        <s v="LAL"/>
        <m u="1"/>
        <s v="ATL" u="1"/>
        <s v="DAL" u="1"/>
        <s v="SAS" u="1"/>
        <s v="LAC" u="1"/>
        <s v="MIA" u="1"/>
        <s v="MIN" u="1"/>
        <s v="DEN" u="1"/>
        <s v="NYK" u="1"/>
        <s v="POR" u="1"/>
        <s v="BOS" u="1"/>
        <s v="TOR" u="1"/>
        <s v="HOU" u="1"/>
        <s v="MEM" u="1"/>
        <s v="CLE" u="1"/>
        <s v="OKC" u="1"/>
        <s v="IND" u="1"/>
        <s v="SAC" u="1"/>
        <s v="PHO" u="1"/>
        <s v="PHI" u="1"/>
        <s v="UTA" u="1"/>
        <s v="CHO" u="1"/>
        <s v="BRK" u="1"/>
        <s v="WAS" u="1"/>
        <s v="Winner" u="1"/>
      </sharedItems>
    </cacheField>
    <cacheField name="ScoreDiff" numFmtId="1">
      <sharedItems containsSemiMixedTypes="0" containsString="0" containsNumber="1" minValue="0.77979095260748921" maxValue="20.958493609600442"/>
    </cacheField>
    <cacheField name="Handicap" numFmtId="0">
      <sharedItems containsSemiMixedTypes="0" containsString="0" containsNumber="1" minValue="-13.5" maxValue="7"/>
    </cacheField>
    <cacheField name="Avd" numFmtId="1">
      <sharedItems containsSemiMixedTypes="0" containsString="0" containsNumber="1" minValue="-4.9218212726313757" maxValue="19.025747821583867"/>
    </cacheField>
    <cacheField name="AdvAbs" numFmtId="1">
      <sharedItems containsSemiMixedTypes="0" containsString="0" containsNumber="1" minValue="0.57418841071154958" maxValue="19.025747821583867"/>
    </cacheField>
    <cacheField name="SpreadWinner" numFmtId="0">
      <sharedItems containsBlank="1" count="32">
        <s v="CHI"/>
        <s v="MIL"/>
        <s v="NOP"/>
        <s v="GSW"/>
        <s v="DET"/>
        <s v="LAL"/>
        <s v="ORL"/>
        <m u="1"/>
        <s v="ATL" u="1"/>
        <s v="DAL" u="1"/>
        <s v="SAS" u="1"/>
        <s v="LAC" u="1"/>
        <s v="MIA" u="1"/>
        <s v="MIN" u="1"/>
        <s v="DEN" u="1"/>
        <s v="NYK" u="1"/>
        <s v="POR" u="1"/>
        <s v="BOS" u="1"/>
        <s v="TOR" u="1"/>
        <s v="HOU" u="1"/>
        <s v="MEM" u="1"/>
        <s v="UTA" u="1"/>
        <s v="BRK" u="1"/>
        <s v="IND" u="1"/>
        <s v="WAS" u="1"/>
        <s v="CLE" u="1"/>
        <s v="CHO" u="1"/>
        <s v="OKC" u="1"/>
        <s v="SAC" u="1"/>
        <s v="PHI" u="1"/>
        <s v="PHO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0645226240938204"/>
    </cacheField>
    <cacheField name="Consitent" numFmtId="0">
      <sharedItems/>
    </cacheField>
    <cacheField name="Final%" numFmtId="9">
      <sharedItems containsSemiMixedTypes="0" containsString="0" containsNumber="1" minValue="0.44494773815187227" maxValue="0.92955553142288294"/>
    </cacheField>
    <cacheField name="Ranking" numFmtId="0">
      <sharedItems containsSemiMixedTypes="0" containsString="0" containsNumber="1" minValue="-266.26086776066415" maxValue="1602.738650072416"/>
    </cacheField>
    <cacheField name="AbsRanking" numFmtId="0">
      <sharedItems containsSemiMixedTypes="0" containsString="0" containsNumber="1" minValue="43.918042810719363" maxValue="1602.738650072416"/>
    </cacheField>
    <cacheField name="MoneyLeaders" numFmtId="0">
      <sharedItems containsNonDate="0" containsString="0" containsBlank="1"/>
    </cacheField>
    <cacheField name="Top10%" numFmtId="0">
      <sharedItems containsNonDate="0" containsString="0" containsBlank="1"/>
    </cacheField>
    <cacheField name="Overall" numFmtId="0">
      <sharedItems containsNonDate="0" containsString="0" containsBlank="1"/>
    </cacheField>
    <cacheField name="CoversConsistent" numFmtId="0">
      <sharedItems containsBlank="1"/>
    </cacheField>
    <cacheField name="SpreadPotential" numFmtId="0">
      <sharedItems containsBlank="1"/>
    </cacheField>
    <cacheField name="MLPotenti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90965860500533302"/>
    <n v="1"/>
    <n v="0.73"/>
    <m/>
    <m/>
    <m/>
    <m/>
    <x v="0"/>
  </r>
  <r>
    <x v="0"/>
    <n v="1"/>
    <n v="0.85897274036975202"/>
    <n v="1"/>
    <n v="0.62"/>
    <m/>
    <m/>
    <m/>
    <m/>
    <x v="0"/>
  </r>
  <r>
    <x v="0"/>
    <n v="1"/>
    <n v="0.82977104732731299"/>
    <n v="1"/>
    <n v="0.8"/>
    <m/>
    <m/>
    <m/>
    <m/>
    <x v="0"/>
  </r>
  <r>
    <x v="0"/>
    <n v="1"/>
    <n v="0.91713980805476003"/>
    <n v="1"/>
    <n v="0.71"/>
    <m/>
    <m/>
    <m/>
    <m/>
    <x v="0"/>
  </r>
  <r>
    <x v="0"/>
    <n v="1"/>
    <n v="0.85128880766836201"/>
    <n v="1"/>
    <n v="0.76"/>
    <m/>
    <m/>
    <m/>
    <m/>
    <x v="0"/>
  </r>
  <r>
    <x v="0"/>
    <n v="1"/>
    <n v="0.70953016238255995"/>
    <n v="1"/>
    <n v="0.67"/>
    <m/>
    <m/>
    <m/>
    <m/>
    <x v="0"/>
  </r>
  <r>
    <x v="0"/>
    <n v="1"/>
    <n v="0.85093040800446995"/>
    <n v="1"/>
    <n v="0.69"/>
    <m/>
    <m/>
    <m/>
    <m/>
    <x v="0"/>
  </r>
  <r>
    <x v="0"/>
    <n v="1"/>
    <n v="0.92611056625044996"/>
    <n v="1"/>
    <n v="0.87"/>
    <m/>
    <m/>
    <m/>
    <m/>
    <x v="0"/>
  </r>
  <r>
    <x v="0"/>
    <n v="1"/>
    <n v="0.882647659174843"/>
    <n v="1"/>
    <n v="0.71"/>
    <m/>
    <m/>
    <m/>
    <m/>
    <x v="0"/>
  </r>
  <r>
    <x v="0"/>
    <n v="1"/>
    <n v="0.72376649904335999"/>
    <n v="1"/>
    <n v="0.69"/>
    <m/>
    <m/>
    <m/>
    <m/>
    <x v="0"/>
  </r>
  <r>
    <x v="0"/>
    <n v="1"/>
    <n v="0.86929640186729096"/>
    <n v="1"/>
    <n v="0.74"/>
    <m/>
    <m/>
    <m/>
    <m/>
    <x v="0"/>
  </r>
  <r>
    <x v="1"/>
    <n v="1"/>
    <n v="0.78011847630254905"/>
    <n v="1"/>
    <n v="0.7"/>
    <m/>
    <m/>
    <m/>
    <m/>
    <x v="0"/>
  </r>
  <r>
    <x v="1"/>
    <n v="-1"/>
    <n v="0.57105012584722403"/>
    <n v="-1"/>
    <n v="0.56999999999999995"/>
    <m/>
    <m/>
    <m/>
    <m/>
    <x v="0"/>
  </r>
  <r>
    <x v="1"/>
    <n v="1"/>
    <n v="0.64032360084828299"/>
    <n v="1"/>
    <n v="0.66"/>
    <m/>
    <m/>
    <m/>
    <m/>
    <x v="0"/>
  </r>
  <r>
    <x v="1"/>
    <n v="-1"/>
    <n v="0.50527595529293401"/>
    <n v="1"/>
    <n v="0.53"/>
    <m/>
    <m/>
    <m/>
    <m/>
    <x v="1"/>
  </r>
  <r>
    <x v="1"/>
    <n v="-1"/>
    <n v="0.672758742408187"/>
    <n v="1"/>
    <n v="0.64"/>
    <m/>
    <m/>
    <m/>
    <m/>
    <x v="1"/>
  </r>
  <r>
    <x v="1"/>
    <n v="-1"/>
    <n v="0.67395972959095796"/>
    <n v="-1"/>
    <n v="0.57999999999999996"/>
    <m/>
    <m/>
    <m/>
    <m/>
    <x v="0"/>
  </r>
  <r>
    <x v="1"/>
    <n v="1"/>
    <n v="0.66453238124912195"/>
    <n v="1"/>
    <n v="0.57999999999999996"/>
    <m/>
    <m/>
    <m/>
    <m/>
    <x v="0"/>
  </r>
  <r>
    <x v="1"/>
    <n v="-1"/>
    <n v="0.55794604828980698"/>
    <n v="1"/>
    <n v="0.52"/>
    <m/>
    <m/>
    <m/>
    <m/>
    <x v="1"/>
  </r>
  <r>
    <x v="1"/>
    <n v="-1"/>
    <n v="0.70757919108381195"/>
    <n v="-1"/>
    <n v="0.57999999999999996"/>
    <m/>
    <m/>
    <m/>
    <m/>
    <x v="0"/>
  </r>
  <r>
    <x v="1"/>
    <n v="-1"/>
    <n v="0.55665461242761904"/>
    <n v="-1"/>
    <n v="0.5"/>
    <m/>
    <m/>
    <m/>
    <m/>
    <x v="0"/>
  </r>
  <r>
    <x v="1"/>
    <n v="-1"/>
    <n v="0.64518778434953505"/>
    <n v="-1"/>
    <n v="0.5"/>
    <m/>
    <m/>
    <m/>
    <m/>
    <x v="0"/>
  </r>
  <r>
    <x v="2"/>
    <n v="1"/>
    <n v="0.57500300916297298"/>
    <n v="1"/>
    <n v="0.6"/>
    <m/>
    <m/>
    <m/>
    <m/>
    <x v="0"/>
  </r>
  <r>
    <x v="2"/>
    <n v="-1"/>
    <n v="0.73341664960006703"/>
    <n v="1"/>
    <n v="0.62"/>
    <m/>
    <m/>
    <m/>
    <m/>
    <x v="1"/>
  </r>
  <r>
    <x v="2"/>
    <n v="1"/>
    <n v="0.73741424494998997"/>
    <n v="1"/>
    <n v="0.75"/>
    <m/>
    <m/>
    <m/>
    <m/>
    <x v="0"/>
  </r>
  <r>
    <x v="2"/>
    <n v="-1"/>
    <n v="0.70371394796573095"/>
    <n v="1"/>
    <n v="0.54"/>
    <m/>
    <m/>
    <m/>
    <m/>
    <x v="1"/>
  </r>
  <r>
    <x v="2"/>
    <n v="-1"/>
    <n v="0.76831729627559797"/>
    <n v="1"/>
    <n v="0.6"/>
    <m/>
    <m/>
    <m/>
    <m/>
    <x v="1"/>
  </r>
  <r>
    <x v="2"/>
    <n v="1"/>
    <n v="0.59906526420552897"/>
    <n v="-1"/>
    <n v="0.5"/>
    <m/>
    <m/>
    <m/>
    <m/>
    <x v="1"/>
  </r>
  <r>
    <x v="2"/>
    <n v="-1"/>
    <n v="0.58148746286115405"/>
    <n v="-1"/>
    <n v="0.56000000000000005"/>
    <m/>
    <m/>
    <m/>
    <m/>
    <x v="0"/>
  </r>
  <r>
    <x v="2"/>
    <n v="1"/>
    <n v="0.555733907681075"/>
    <n v="1"/>
    <n v="0.55000000000000004"/>
    <m/>
    <m/>
    <m/>
    <m/>
    <x v="0"/>
  </r>
  <r>
    <x v="2"/>
    <n v="1"/>
    <n v="0.58942107254081699"/>
    <n v="1"/>
    <n v="0.56999999999999995"/>
    <m/>
    <m/>
    <m/>
    <m/>
    <x v="0"/>
  </r>
  <r>
    <x v="2"/>
    <n v="1"/>
    <n v="0.63673642837408595"/>
    <n v="1"/>
    <n v="0.67"/>
    <m/>
    <m/>
    <m/>
    <m/>
    <x v="0"/>
  </r>
  <r>
    <x v="2"/>
    <n v="-1"/>
    <n v="0.52542972284133005"/>
    <n v="1"/>
    <n v="0.72"/>
    <m/>
    <m/>
    <m/>
    <m/>
    <x v="1"/>
  </r>
  <r>
    <x v="3"/>
    <n v="1"/>
    <n v="0.94442115697020901"/>
    <n v="1"/>
    <n v="0.74"/>
    <m/>
    <m/>
    <m/>
    <m/>
    <x v="0"/>
  </r>
  <r>
    <x v="3"/>
    <n v="1"/>
    <n v="0.75569017539870198"/>
    <n v="1"/>
    <n v="0.6"/>
    <m/>
    <m/>
    <m/>
    <m/>
    <x v="0"/>
  </r>
  <r>
    <x v="3"/>
    <n v="1"/>
    <n v="0.70885844933263498"/>
    <n v="1"/>
    <n v="0.63"/>
    <m/>
    <m/>
    <m/>
    <m/>
    <x v="0"/>
  </r>
  <r>
    <x v="3"/>
    <n v="1"/>
    <n v="0.97713072864930495"/>
    <n v="1"/>
    <n v="0.72"/>
    <m/>
    <m/>
    <m/>
    <m/>
    <x v="0"/>
  </r>
  <r>
    <x v="3"/>
    <n v="1"/>
    <n v="0.78517892363057395"/>
    <n v="1"/>
    <n v="0.65"/>
    <m/>
    <m/>
    <m/>
    <m/>
    <x v="0"/>
  </r>
  <r>
    <x v="3"/>
    <n v="1"/>
    <n v="0.88788563373020102"/>
    <n v="1"/>
    <n v="0.61"/>
    <m/>
    <m/>
    <m/>
    <m/>
    <x v="0"/>
  </r>
  <r>
    <x v="3"/>
    <n v="1"/>
    <n v="0.91732598637523199"/>
    <n v="1"/>
    <n v="0.73"/>
    <m/>
    <m/>
    <m/>
    <m/>
    <x v="0"/>
  </r>
  <r>
    <x v="3"/>
    <n v="1"/>
    <n v="0.85642737965788196"/>
    <n v="1"/>
    <n v="0.78"/>
    <m/>
    <m/>
    <m/>
    <m/>
    <x v="0"/>
  </r>
  <r>
    <x v="3"/>
    <n v="1"/>
    <n v="0.85556801945953098"/>
    <n v="1"/>
    <n v="0.71"/>
    <m/>
    <m/>
    <m/>
    <m/>
    <x v="0"/>
  </r>
  <r>
    <x v="3"/>
    <n v="1"/>
    <n v="0.87230499588103605"/>
    <n v="1"/>
    <n v="0.7"/>
    <m/>
    <m/>
    <m/>
    <m/>
    <x v="0"/>
  </r>
  <r>
    <x v="3"/>
    <n v="1"/>
    <n v="0.82925686454415404"/>
    <n v="1"/>
    <n v="0.66"/>
    <m/>
    <m/>
    <m/>
    <m/>
    <x v="0"/>
  </r>
  <r>
    <x v="4"/>
    <n v="1"/>
    <n v="0.97181028839704997"/>
    <n v="1"/>
    <n v="0.84"/>
    <m/>
    <m/>
    <m/>
    <m/>
    <x v="0"/>
  </r>
  <r>
    <x v="4"/>
    <n v="1"/>
    <n v="0.95809327466379401"/>
    <n v="1"/>
    <n v="0.79"/>
    <m/>
    <m/>
    <m/>
    <m/>
    <x v="0"/>
  </r>
  <r>
    <x v="4"/>
    <n v="1"/>
    <n v="0.92183841235510999"/>
    <n v="1"/>
    <n v="0.79"/>
    <m/>
    <m/>
    <m/>
    <m/>
    <x v="0"/>
  </r>
  <r>
    <x v="4"/>
    <n v="1"/>
    <n v="0.98900075886528604"/>
    <n v="1"/>
    <n v="0.86"/>
    <m/>
    <m/>
    <m/>
    <m/>
    <x v="0"/>
  </r>
  <r>
    <x v="4"/>
    <n v="1"/>
    <n v="0.96126266147953698"/>
    <n v="1"/>
    <n v="0.76"/>
    <m/>
    <m/>
    <m/>
    <m/>
    <x v="0"/>
  </r>
  <r>
    <x v="4"/>
    <n v="1"/>
    <n v="0.92092698967245201"/>
    <n v="1"/>
    <n v="0.83"/>
    <m/>
    <m/>
    <m/>
    <m/>
    <x v="0"/>
  </r>
  <r>
    <x v="4"/>
    <n v="1"/>
    <n v="0.90519578774329901"/>
    <n v="1"/>
    <n v="0.75"/>
    <m/>
    <m/>
    <m/>
    <m/>
    <x v="0"/>
  </r>
  <r>
    <x v="4"/>
    <n v="1"/>
    <n v="0.93078295247921305"/>
    <n v="1"/>
    <n v="0.83"/>
    <m/>
    <m/>
    <m/>
    <m/>
    <x v="0"/>
  </r>
  <r>
    <x v="4"/>
    <n v="1"/>
    <n v="0.75396774207920303"/>
    <n v="1"/>
    <n v="0.77"/>
    <m/>
    <m/>
    <m/>
    <m/>
    <x v="0"/>
  </r>
  <r>
    <x v="4"/>
    <n v="1"/>
    <n v="0.68642721936460205"/>
    <n v="1"/>
    <n v="0.78"/>
    <m/>
    <m/>
    <m/>
    <m/>
    <x v="0"/>
  </r>
  <r>
    <x v="4"/>
    <n v="1"/>
    <n v="0.91060877906990001"/>
    <n v="1"/>
    <n v="0.9"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0965860500533302"/>
    <n v="1"/>
    <n v="0.73"/>
  </r>
  <r>
    <x v="0"/>
    <x v="0"/>
    <n v="0.85897274036975202"/>
    <n v="1"/>
    <n v="0.62"/>
  </r>
  <r>
    <x v="0"/>
    <x v="0"/>
    <n v="0.82977104732731299"/>
    <n v="1"/>
    <n v="0.8"/>
  </r>
  <r>
    <x v="0"/>
    <x v="0"/>
    <n v="0.91713980805476003"/>
    <n v="1"/>
    <n v="0.71"/>
  </r>
  <r>
    <x v="0"/>
    <x v="0"/>
    <n v="0.85128880766836201"/>
    <n v="1"/>
    <n v="0.76"/>
  </r>
  <r>
    <x v="0"/>
    <x v="0"/>
    <n v="0.70953016238255995"/>
    <n v="1"/>
    <n v="0.67"/>
  </r>
  <r>
    <x v="0"/>
    <x v="0"/>
    <n v="0.85093040800446995"/>
    <n v="1"/>
    <n v="0.69"/>
  </r>
  <r>
    <x v="0"/>
    <x v="0"/>
    <n v="0.92611056625044996"/>
    <n v="1"/>
    <n v="0.87"/>
  </r>
  <r>
    <x v="0"/>
    <x v="0"/>
    <n v="0.882647659174843"/>
    <n v="1"/>
    <n v="0.71"/>
  </r>
  <r>
    <x v="0"/>
    <x v="0"/>
    <n v="0.72376649904335999"/>
    <n v="1"/>
    <n v="0.69"/>
  </r>
  <r>
    <x v="0"/>
    <x v="0"/>
    <n v="0.86929640186729096"/>
    <n v="1"/>
    <n v="0.74"/>
  </r>
  <r>
    <x v="1"/>
    <x v="0"/>
    <n v="0.78011847630254905"/>
    <n v="1"/>
    <n v="0.7"/>
  </r>
  <r>
    <x v="1"/>
    <x v="1"/>
    <n v="0.57105012584722403"/>
    <n v="-1"/>
    <n v="0.56999999999999995"/>
  </r>
  <r>
    <x v="1"/>
    <x v="0"/>
    <n v="0.64032360084828299"/>
    <n v="1"/>
    <n v="0.66"/>
  </r>
  <r>
    <x v="1"/>
    <x v="1"/>
    <n v="0.50527595529293401"/>
    <n v="1"/>
    <n v="0.53"/>
  </r>
  <r>
    <x v="1"/>
    <x v="1"/>
    <n v="0.672758742408187"/>
    <n v="1"/>
    <n v="0.64"/>
  </r>
  <r>
    <x v="1"/>
    <x v="1"/>
    <n v="0.67395972959095796"/>
    <n v="-1"/>
    <n v="0.57999999999999996"/>
  </r>
  <r>
    <x v="1"/>
    <x v="0"/>
    <n v="0.66453238124912195"/>
    <n v="1"/>
    <n v="0.57999999999999996"/>
  </r>
  <r>
    <x v="1"/>
    <x v="1"/>
    <n v="0.55794604828980698"/>
    <n v="1"/>
    <n v="0.52"/>
  </r>
  <r>
    <x v="1"/>
    <x v="1"/>
    <n v="0.70757919108381195"/>
    <n v="-1"/>
    <n v="0.57999999999999996"/>
  </r>
  <r>
    <x v="1"/>
    <x v="1"/>
    <n v="0.55665461242761904"/>
    <n v="-1"/>
    <n v="0.5"/>
  </r>
  <r>
    <x v="1"/>
    <x v="1"/>
    <n v="0.64518778434953505"/>
    <n v="-1"/>
    <n v="0.5"/>
  </r>
  <r>
    <x v="2"/>
    <x v="0"/>
    <n v="0.57500300916297298"/>
    <n v="1"/>
    <n v="0.6"/>
  </r>
  <r>
    <x v="2"/>
    <x v="1"/>
    <n v="0.73341664960006703"/>
    <n v="1"/>
    <n v="0.62"/>
  </r>
  <r>
    <x v="2"/>
    <x v="0"/>
    <n v="0.73741424494998997"/>
    <n v="1"/>
    <n v="0.75"/>
  </r>
  <r>
    <x v="2"/>
    <x v="1"/>
    <n v="0.70371394796573095"/>
    <n v="1"/>
    <n v="0.54"/>
  </r>
  <r>
    <x v="2"/>
    <x v="1"/>
    <n v="0.76831729627559797"/>
    <n v="1"/>
    <n v="0.6"/>
  </r>
  <r>
    <x v="2"/>
    <x v="0"/>
    <n v="0.59906526420552897"/>
    <n v="-1"/>
    <n v="0.5"/>
  </r>
  <r>
    <x v="2"/>
    <x v="1"/>
    <n v="0.58148746286115405"/>
    <n v="-1"/>
    <n v="0.56000000000000005"/>
  </r>
  <r>
    <x v="2"/>
    <x v="0"/>
    <n v="0.555733907681075"/>
    <n v="1"/>
    <n v="0.55000000000000004"/>
  </r>
  <r>
    <x v="2"/>
    <x v="0"/>
    <n v="0.58942107254081699"/>
    <n v="1"/>
    <n v="0.56999999999999995"/>
  </r>
  <r>
    <x v="2"/>
    <x v="0"/>
    <n v="0.63673642837408595"/>
    <n v="1"/>
    <n v="0.67"/>
  </r>
  <r>
    <x v="2"/>
    <x v="1"/>
    <n v="0.52542972284133005"/>
    <n v="1"/>
    <n v="0.72"/>
  </r>
  <r>
    <x v="3"/>
    <x v="0"/>
    <n v="0.94442115697020901"/>
    <n v="1"/>
    <n v="0.74"/>
  </r>
  <r>
    <x v="3"/>
    <x v="0"/>
    <n v="0.75569017539870198"/>
    <n v="1"/>
    <n v="0.6"/>
  </r>
  <r>
    <x v="3"/>
    <x v="0"/>
    <n v="0.70885844933263498"/>
    <n v="1"/>
    <n v="0.63"/>
  </r>
  <r>
    <x v="3"/>
    <x v="0"/>
    <n v="0.97713072864930495"/>
    <n v="1"/>
    <n v="0.72"/>
  </r>
  <r>
    <x v="3"/>
    <x v="0"/>
    <n v="0.78517892363057395"/>
    <n v="1"/>
    <n v="0.65"/>
  </r>
  <r>
    <x v="3"/>
    <x v="0"/>
    <n v="0.88788563373020102"/>
    <n v="1"/>
    <n v="0.61"/>
  </r>
  <r>
    <x v="3"/>
    <x v="0"/>
    <n v="0.91732598637523199"/>
    <n v="1"/>
    <n v="0.73"/>
  </r>
  <r>
    <x v="3"/>
    <x v="0"/>
    <n v="0.85642737965788196"/>
    <n v="1"/>
    <n v="0.78"/>
  </r>
  <r>
    <x v="3"/>
    <x v="0"/>
    <n v="0.85556801945953098"/>
    <n v="1"/>
    <n v="0.71"/>
  </r>
  <r>
    <x v="3"/>
    <x v="0"/>
    <n v="0.87230499588103605"/>
    <n v="1"/>
    <n v="0.7"/>
  </r>
  <r>
    <x v="3"/>
    <x v="0"/>
    <n v="0.82925686454415404"/>
    <n v="1"/>
    <n v="0.66"/>
  </r>
  <r>
    <x v="4"/>
    <x v="0"/>
    <n v="0.97181028839704997"/>
    <n v="1"/>
    <n v="0.84"/>
  </r>
  <r>
    <x v="4"/>
    <x v="0"/>
    <n v="0.95809327466379401"/>
    <n v="1"/>
    <n v="0.79"/>
  </r>
  <r>
    <x v="4"/>
    <x v="0"/>
    <n v="0.92183841235510999"/>
    <n v="1"/>
    <n v="0.79"/>
  </r>
  <r>
    <x v="4"/>
    <x v="0"/>
    <n v="0.98900075886528604"/>
    <n v="1"/>
    <n v="0.86"/>
  </r>
  <r>
    <x v="4"/>
    <x v="0"/>
    <n v="0.96126266147953698"/>
    <n v="1"/>
    <n v="0.76"/>
  </r>
  <r>
    <x v="4"/>
    <x v="0"/>
    <n v="0.92092698967245201"/>
    <n v="1"/>
    <n v="0.83"/>
  </r>
  <r>
    <x v="4"/>
    <x v="0"/>
    <n v="0.90519578774329901"/>
    <n v="1"/>
    <n v="0.75"/>
  </r>
  <r>
    <x v="4"/>
    <x v="0"/>
    <n v="0.93078295247921305"/>
    <n v="1"/>
    <n v="0.83"/>
  </r>
  <r>
    <x v="4"/>
    <x v="0"/>
    <n v="0.75396774207920303"/>
    <n v="1"/>
    <n v="0.77"/>
  </r>
  <r>
    <x v="4"/>
    <x v="0"/>
    <n v="0.68642721936460205"/>
    <n v="1"/>
    <n v="0.78"/>
  </r>
  <r>
    <x v="4"/>
    <x v="0"/>
    <n v="0.91060877906990001"/>
    <n v="1"/>
    <n v="0.9"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90965860500533302"/>
    <n v="1"/>
    <n v="0.73"/>
    <m/>
    <m/>
    <m/>
    <m/>
    <x v="0"/>
  </r>
  <r>
    <x v="1"/>
    <x v="0"/>
    <n v="1"/>
    <n v="0.85897274036975202"/>
    <n v="1"/>
    <n v="0.62"/>
    <m/>
    <m/>
    <m/>
    <m/>
    <x v="0"/>
  </r>
  <r>
    <x v="2"/>
    <x v="0"/>
    <n v="1"/>
    <n v="0.82977104732731299"/>
    <n v="1"/>
    <n v="0.8"/>
    <m/>
    <m/>
    <m/>
    <m/>
    <x v="0"/>
  </r>
  <r>
    <x v="3"/>
    <x v="0"/>
    <n v="1"/>
    <n v="0.91713980805476003"/>
    <n v="1"/>
    <n v="0.71"/>
    <m/>
    <m/>
    <m/>
    <m/>
    <x v="0"/>
  </r>
  <r>
    <x v="4"/>
    <x v="0"/>
    <n v="1"/>
    <n v="0.85128880766836201"/>
    <n v="1"/>
    <n v="0.76"/>
    <m/>
    <m/>
    <m/>
    <m/>
    <x v="0"/>
  </r>
  <r>
    <x v="5"/>
    <x v="0"/>
    <n v="1"/>
    <n v="0.70953016238255995"/>
    <n v="1"/>
    <n v="0.67"/>
    <m/>
    <m/>
    <m/>
    <m/>
    <x v="0"/>
  </r>
  <r>
    <x v="6"/>
    <x v="0"/>
    <n v="1"/>
    <n v="0.85093040800446995"/>
    <n v="1"/>
    <n v="0.69"/>
    <m/>
    <m/>
    <m/>
    <m/>
    <x v="0"/>
  </r>
  <r>
    <x v="7"/>
    <x v="0"/>
    <n v="1"/>
    <n v="0.92611056625044996"/>
    <n v="1"/>
    <n v="0.87"/>
    <m/>
    <m/>
    <m/>
    <m/>
    <x v="0"/>
  </r>
  <r>
    <x v="8"/>
    <x v="0"/>
    <n v="1"/>
    <n v="0.882647659174843"/>
    <n v="1"/>
    <n v="0.71"/>
    <m/>
    <m/>
    <m/>
    <m/>
    <x v="0"/>
  </r>
  <r>
    <x v="9"/>
    <x v="0"/>
    <n v="1"/>
    <n v="0.72376649904335999"/>
    <n v="1"/>
    <n v="0.69"/>
    <m/>
    <m/>
    <m/>
    <m/>
    <x v="0"/>
  </r>
  <r>
    <x v="10"/>
    <x v="0"/>
    <n v="1"/>
    <n v="0.86929640186729096"/>
    <n v="1"/>
    <n v="0.74"/>
    <m/>
    <m/>
    <m/>
    <m/>
    <x v="0"/>
  </r>
  <r>
    <x v="0"/>
    <x v="1"/>
    <n v="1"/>
    <n v="0.78011847630254905"/>
    <n v="1"/>
    <n v="0.7"/>
    <m/>
    <m/>
    <m/>
    <m/>
    <x v="0"/>
  </r>
  <r>
    <x v="1"/>
    <x v="1"/>
    <n v="-1"/>
    <n v="0.57105012584722403"/>
    <n v="-1"/>
    <n v="0.56999999999999995"/>
    <m/>
    <m/>
    <m/>
    <m/>
    <x v="0"/>
  </r>
  <r>
    <x v="2"/>
    <x v="1"/>
    <n v="1"/>
    <n v="0.64032360084828299"/>
    <n v="1"/>
    <n v="0.66"/>
    <m/>
    <m/>
    <m/>
    <m/>
    <x v="0"/>
  </r>
  <r>
    <x v="3"/>
    <x v="1"/>
    <n v="-1"/>
    <n v="0.50527595529293401"/>
    <n v="1"/>
    <n v="0.53"/>
    <m/>
    <m/>
    <m/>
    <m/>
    <x v="1"/>
  </r>
  <r>
    <x v="4"/>
    <x v="1"/>
    <n v="-1"/>
    <n v="0.672758742408187"/>
    <n v="1"/>
    <n v="0.64"/>
    <m/>
    <m/>
    <m/>
    <m/>
    <x v="1"/>
  </r>
  <r>
    <x v="5"/>
    <x v="1"/>
    <n v="-1"/>
    <n v="0.67395972959095796"/>
    <n v="-1"/>
    <n v="0.57999999999999996"/>
    <m/>
    <m/>
    <m/>
    <m/>
    <x v="0"/>
  </r>
  <r>
    <x v="6"/>
    <x v="1"/>
    <n v="1"/>
    <n v="0.66453238124912195"/>
    <n v="1"/>
    <n v="0.57999999999999996"/>
    <m/>
    <m/>
    <m/>
    <m/>
    <x v="0"/>
  </r>
  <r>
    <x v="7"/>
    <x v="1"/>
    <n v="-1"/>
    <n v="0.55794604828980698"/>
    <n v="1"/>
    <n v="0.52"/>
    <m/>
    <m/>
    <m/>
    <m/>
    <x v="1"/>
  </r>
  <r>
    <x v="8"/>
    <x v="1"/>
    <n v="-1"/>
    <n v="0.70757919108381195"/>
    <n v="-1"/>
    <n v="0.57999999999999996"/>
    <m/>
    <m/>
    <m/>
    <m/>
    <x v="0"/>
  </r>
  <r>
    <x v="9"/>
    <x v="1"/>
    <n v="-1"/>
    <n v="0.55665461242761904"/>
    <n v="-1"/>
    <n v="0.5"/>
    <m/>
    <m/>
    <m/>
    <m/>
    <x v="0"/>
  </r>
  <r>
    <x v="10"/>
    <x v="1"/>
    <n v="-1"/>
    <n v="0.64518778434953505"/>
    <n v="-1"/>
    <n v="0.5"/>
    <m/>
    <m/>
    <m/>
    <m/>
    <x v="0"/>
  </r>
  <r>
    <x v="0"/>
    <x v="2"/>
    <n v="1"/>
    <n v="0.57500300916297298"/>
    <n v="1"/>
    <n v="0.6"/>
    <m/>
    <m/>
    <m/>
    <m/>
    <x v="0"/>
  </r>
  <r>
    <x v="1"/>
    <x v="2"/>
    <n v="-1"/>
    <n v="0.73341664960006703"/>
    <n v="1"/>
    <n v="0.62"/>
    <m/>
    <m/>
    <m/>
    <m/>
    <x v="1"/>
  </r>
  <r>
    <x v="2"/>
    <x v="2"/>
    <n v="1"/>
    <n v="0.73741424494998997"/>
    <n v="1"/>
    <n v="0.75"/>
    <m/>
    <m/>
    <m/>
    <m/>
    <x v="0"/>
  </r>
  <r>
    <x v="3"/>
    <x v="2"/>
    <n v="-1"/>
    <n v="0.70371394796573095"/>
    <n v="1"/>
    <n v="0.54"/>
    <m/>
    <m/>
    <m/>
    <m/>
    <x v="1"/>
  </r>
  <r>
    <x v="4"/>
    <x v="2"/>
    <n v="-1"/>
    <n v="0.76831729627559797"/>
    <n v="1"/>
    <n v="0.6"/>
    <m/>
    <m/>
    <m/>
    <m/>
    <x v="1"/>
  </r>
  <r>
    <x v="5"/>
    <x v="2"/>
    <n v="1"/>
    <n v="0.59906526420552897"/>
    <n v="-1"/>
    <n v="0.5"/>
    <m/>
    <m/>
    <m/>
    <m/>
    <x v="1"/>
  </r>
  <r>
    <x v="6"/>
    <x v="2"/>
    <n v="-1"/>
    <n v="0.58148746286115405"/>
    <n v="-1"/>
    <n v="0.56000000000000005"/>
    <m/>
    <m/>
    <m/>
    <m/>
    <x v="0"/>
  </r>
  <r>
    <x v="7"/>
    <x v="2"/>
    <n v="1"/>
    <n v="0.555733907681075"/>
    <n v="1"/>
    <n v="0.55000000000000004"/>
    <m/>
    <m/>
    <m/>
    <m/>
    <x v="0"/>
  </r>
  <r>
    <x v="8"/>
    <x v="2"/>
    <n v="1"/>
    <n v="0.58942107254081699"/>
    <n v="1"/>
    <n v="0.56999999999999995"/>
    <m/>
    <m/>
    <m/>
    <m/>
    <x v="0"/>
  </r>
  <r>
    <x v="9"/>
    <x v="2"/>
    <n v="1"/>
    <n v="0.63673642837408595"/>
    <n v="1"/>
    <n v="0.67"/>
    <m/>
    <m/>
    <m/>
    <m/>
    <x v="0"/>
  </r>
  <r>
    <x v="10"/>
    <x v="2"/>
    <n v="-1"/>
    <n v="0.52542972284133005"/>
    <n v="1"/>
    <n v="0.72"/>
    <m/>
    <m/>
    <m/>
    <m/>
    <x v="1"/>
  </r>
  <r>
    <x v="0"/>
    <x v="3"/>
    <n v="1"/>
    <n v="0.94442115697020901"/>
    <n v="1"/>
    <n v="0.74"/>
    <m/>
    <m/>
    <m/>
    <m/>
    <x v="0"/>
  </r>
  <r>
    <x v="1"/>
    <x v="3"/>
    <n v="1"/>
    <n v="0.75569017539870198"/>
    <n v="1"/>
    <n v="0.6"/>
    <m/>
    <m/>
    <m/>
    <m/>
    <x v="0"/>
  </r>
  <r>
    <x v="2"/>
    <x v="3"/>
    <n v="1"/>
    <n v="0.70885844933263498"/>
    <n v="1"/>
    <n v="0.63"/>
    <m/>
    <m/>
    <m/>
    <m/>
    <x v="0"/>
  </r>
  <r>
    <x v="3"/>
    <x v="3"/>
    <n v="1"/>
    <n v="0.97713072864930495"/>
    <n v="1"/>
    <n v="0.72"/>
    <m/>
    <m/>
    <m/>
    <m/>
    <x v="0"/>
  </r>
  <r>
    <x v="4"/>
    <x v="3"/>
    <n v="1"/>
    <n v="0.78517892363057395"/>
    <n v="1"/>
    <n v="0.65"/>
    <m/>
    <m/>
    <m/>
    <m/>
    <x v="0"/>
  </r>
  <r>
    <x v="5"/>
    <x v="3"/>
    <n v="1"/>
    <n v="0.88788563373020102"/>
    <n v="1"/>
    <n v="0.61"/>
    <m/>
    <m/>
    <m/>
    <m/>
    <x v="0"/>
  </r>
  <r>
    <x v="6"/>
    <x v="3"/>
    <n v="1"/>
    <n v="0.91732598637523199"/>
    <n v="1"/>
    <n v="0.73"/>
    <m/>
    <m/>
    <m/>
    <m/>
    <x v="0"/>
  </r>
  <r>
    <x v="7"/>
    <x v="3"/>
    <n v="1"/>
    <n v="0.85642737965788196"/>
    <n v="1"/>
    <n v="0.78"/>
    <m/>
    <m/>
    <m/>
    <m/>
    <x v="0"/>
  </r>
  <r>
    <x v="8"/>
    <x v="3"/>
    <n v="1"/>
    <n v="0.85556801945953098"/>
    <n v="1"/>
    <n v="0.71"/>
    <m/>
    <m/>
    <m/>
    <m/>
    <x v="0"/>
  </r>
  <r>
    <x v="9"/>
    <x v="3"/>
    <n v="1"/>
    <n v="0.87230499588103605"/>
    <n v="1"/>
    <n v="0.7"/>
    <m/>
    <m/>
    <m/>
    <m/>
    <x v="0"/>
  </r>
  <r>
    <x v="10"/>
    <x v="3"/>
    <n v="1"/>
    <n v="0.82925686454415404"/>
    <n v="1"/>
    <n v="0.66"/>
    <m/>
    <m/>
    <m/>
    <m/>
    <x v="0"/>
  </r>
  <r>
    <x v="0"/>
    <x v="4"/>
    <n v="1"/>
    <n v="0.97181028839704997"/>
    <n v="1"/>
    <n v="0.84"/>
    <m/>
    <m/>
    <m/>
    <m/>
    <x v="0"/>
  </r>
  <r>
    <x v="1"/>
    <x v="4"/>
    <n v="1"/>
    <n v="0.95809327466379401"/>
    <n v="1"/>
    <n v="0.79"/>
    <m/>
    <m/>
    <m/>
    <m/>
    <x v="0"/>
  </r>
  <r>
    <x v="2"/>
    <x v="4"/>
    <n v="1"/>
    <n v="0.92183841235510999"/>
    <n v="1"/>
    <n v="0.79"/>
    <m/>
    <m/>
    <m/>
    <m/>
    <x v="0"/>
  </r>
  <r>
    <x v="3"/>
    <x v="4"/>
    <n v="1"/>
    <n v="0.98900075886528604"/>
    <n v="1"/>
    <n v="0.86"/>
    <m/>
    <m/>
    <m/>
    <m/>
    <x v="0"/>
  </r>
  <r>
    <x v="4"/>
    <x v="4"/>
    <n v="1"/>
    <n v="0.96126266147953698"/>
    <n v="1"/>
    <n v="0.76"/>
    <m/>
    <m/>
    <m/>
    <m/>
    <x v="0"/>
  </r>
  <r>
    <x v="5"/>
    <x v="4"/>
    <n v="1"/>
    <n v="0.92092698967245201"/>
    <n v="1"/>
    <n v="0.83"/>
    <m/>
    <m/>
    <m/>
    <m/>
    <x v="0"/>
  </r>
  <r>
    <x v="6"/>
    <x v="4"/>
    <n v="1"/>
    <n v="0.90519578774329901"/>
    <n v="1"/>
    <n v="0.75"/>
    <m/>
    <m/>
    <m/>
    <m/>
    <x v="0"/>
  </r>
  <r>
    <x v="7"/>
    <x v="4"/>
    <n v="1"/>
    <n v="0.93078295247921305"/>
    <n v="1"/>
    <n v="0.83"/>
    <m/>
    <m/>
    <m/>
    <m/>
    <x v="0"/>
  </r>
  <r>
    <x v="8"/>
    <x v="4"/>
    <n v="1"/>
    <n v="0.75396774207920303"/>
    <n v="1"/>
    <n v="0.77"/>
    <m/>
    <m/>
    <m/>
    <m/>
    <x v="0"/>
  </r>
  <r>
    <x v="9"/>
    <x v="4"/>
    <n v="1"/>
    <n v="0.68642721936460205"/>
    <n v="1"/>
    <n v="0.78"/>
    <m/>
    <m/>
    <m/>
    <m/>
    <x v="0"/>
  </r>
  <r>
    <x v="10"/>
    <x v="4"/>
    <n v="1"/>
    <n v="0.91060877906990001"/>
    <n v="1"/>
    <n v="0.9"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BRK@CHI@2025_03_13"/>
    <n v="5"/>
    <n v="7"/>
    <n v="12"/>
    <n v="0.54545454545454541"/>
    <n v="0.59499306500241345"/>
    <n v="7.2514090112517637E-3"/>
    <n v="8"/>
    <n v="3"/>
    <n v="0.72727272727272729"/>
    <n v="0.62257344590989538"/>
    <x v="0"/>
    <n v="7.4708813509187451"/>
    <n v="-2"/>
    <n v="5.4708813509187451"/>
    <n v="5.4708813509187451"/>
    <x v="0"/>
    <s v="CHI"/>
    <n v="0.58460314156229343"/>
    <s v="Yes"/>
    <n v="0.60358829373609435"/>
    <n v="330.34853951938021"/>
    <n v="330.34853951938021"/>
    <m/>
    <m/>
    <m/>
    <s v="Yes"/>
    <s v="No"/>
    <s v="No"/>
  </r>
  <r>
    <x v="0"/>
    <s v="LAL@MIL@2025_03_13"/>
    <n v="5"/>
    <n v="9"/>
    <n v="14"/>
    <n v="0.63636363636363635"/>
    <n v="0.69593585442300776"/>
    <n v="0.12988339508791258"/>
    <n v="7"/>
    <n v="4"/>
    <n v="0.63636363636363635"/>
    <n v="0.65622104238342682"/>
    <x v="1"/>
    <n v="9.1870945933679753"/>
    <n v="-7"/>
    <n v="2.1870945933679753"/>
    <n v="2.1870945933679753"/>
    <x v="1"/>
    <s v="MIL"/>
    <n v="0.68808061152677946"/>
    <s v="Yes"/>
    <n v="0.67215082695510309"/>
    <n v="156.42836575808332"/>
    <n v="156.42836575808332"/>
    <m/>
    <m/>
    <m/>
    <s v="Yes"/>
    <s v="No"/>
    <s v="No"/>
  </r>
  <r>
    <x v="0"/>
    <s v="ORL@NOP@2025_03_13"/>
    <n v="3"/>
    <n v="-1"/>
    <n v="2"/>
    <n v="9.0909090909090898E-2"/>
    <n v="0.62423188345668845"/>
    <n v="4.5549906823130648E-2"/>
    <n v="5"/>
    <n v="6"/>
    <n v="0.45454545454545453"/>
    <n v="0.3898954763037446"/>
    <x v="2"/>
    <n v="0.77979095260748921"/>
    <n v="2.5"/>
    <n v="3.2797909526074891"/>
    <n v="3.2797909526074891"/>
    <x v="2"/>
    <s v="None"/>
    <n v="0.5"/>
    <s v="No"/>
    <n v="0.44494773815187227"/>
    <n v="165.37835281586709"/>
    <n v="165.37835281586709"/>
    <m/>
    <m/>
    <m/>
    <s v="Yes"/>
    <s v="No"/>
    <s v="No"/>
  </r>
  <r>
    <x v="0"/>
    <s v="SAC@GSW@2025_03_13"/>
    <n v="5"/>
    <n v="7"/>
    <n v="12"/>
    <n v="0.54545454545454541"/>
    <n v="0.69554263690199747"/>
    <n v="9.3760636835416689E-2"/>
    <n v="10"/>
    <n v="1"/>
    <n v="0.90909090909090906"/>
    <n v="0.71669603048248398"/>
    <x v="3"/>
    <n v="8.6003523657898082"/>
    <n v="-7"/>
    <n v="1.6003523657898082"/>
    <n v="1.6003523657898082"/>
    <x v="3"/>
    <s v="GSW"/>
    <n v="0.55947460994815701"/>
    <s v="Yes"/>
    <n v="0.6380853202153205"/>
    <n v="107.97488471612947"/>
    <n v="107.97488471612947"/>
    <m/>
    <m/>
    <m/>
    <s v="Yes"/>
    <s v="No"/>
    <s v="No"/>
  </r>
  <r>
    <x v="0"/>
    <s v="WAS@DET@2025_03_13"/>
    <n v="7"/>
    <n v="11"/>
    <n v="18"/>
    <n v="0.81818181818181812"/>
    <n v="0.73160865893636695"/>
    <n v="2.8474085707844154E-2"/>
    <n v="9"/>
    <n v="2"/>
    <n v="0.81818181818181823"/>
    <n v="0.78932409843333451"/>
    <x v="4"/>
    <n v="14.207833771800022"/>
    <n v="-13.5"/>
    <n v="0.70783377180002205"/>
    <n v="0.70783377180002205"/>
    <x v="4"/>
    <s v="DET"/>
    <n v="0.82106473829050741"/>
    <s v="Yes"/>
    <n v="0.80519441836192096"/>
    <n v="62.140443051555984"/>
    <n v="62.140443051555984"/>
    <m/>
    <m/>
    <m/>
    <s v="Yes"/>
    <s v="No"/>
    <s v="No"/>
  </r>
  <r>
    <x v="1"/>
    <s v="BRK@CHI@2025_03_13"/>
    <n v="11"/>
    <n v="11"/>
    <n v="22"/>
    <n v="1"/>
    <n v="0.75848097301191142"/>
    <n v="0.75848097301191142"/>
    <n v="11"/>
    <n v="0"/>
    <n v="1"/>
    <n v="0.91949365767063718"/>
    <x v="0"/>
    <n v="20.228860468754018"/>
    <n v="-2"/>
    <n v="18.228860468754018"/>
    <n v="18.228860468754018"/>
    <x v="0"/>
    <s v="CHI"/>
    <n v="0.76849270081874743"/>
    <s v="Yes"/>
    <n v="0.8439931792446923"/>
    <n v="1542.6642699031449"/>
    <n v="1542.6642699031449"/>
    <m/>
    <m/>
    <m/>
    <s v="Yes"/>
    <s v="No"/>
    <s v="No"/>
  </r>
  <r>
    <x v="1"/>
    <s v="LAL@MIL@2025_03_13"/>
    <n v="-1"/>
    <n v="5"/>
    <n v="4"/>
    <n v="0.18181818181818182"/>
    <n v="0.64954313643555905"/>
    <n v="6.9515385649863259E-2"/>
    <n v="8"/>
    <n v="3"/>
    <n v="0.72727272727272729"/>
    <n v="0.51954468184215608"/>
    <x v="1"/>
    <n v="2.0781787273686243"/>
    <n v="-7"/>
    <n v="-4.9218212726313757"/>
    <n v="4.9218212726313757"/>
    <x v="5"/>
    <s v="LAL"/>
    <n v="0.54385001900865149"/>
    <s v="No"/>
    <n v="0.53169735042540378"/>
    <n v="-266.26086776066415"/>
    <n v="266.26086776066415"/>
    <m/>
    <m/>
    <m/>
    <s v="Yes"/>
    <s v="No"/>
    <s v="No"/>
  </r>
  <r>
    <x v="1"/>
    <s v="ORL@NOP@2025_03_13"/>
    <n v="9"/>
    <n v="11"/>
    <n v="20"/>
    <n v="0.90909090909090917"/>
    <n v="0.66068035505576184"/>
    <n v="7.5176756616902818E-2"/>
    <n v="10"/>
    <n v="1"/>
    <n v="0.90909090909090906"/>
    <n v="0.82628739107919336"/>
    <x v="2"/>
    <n v="16.525747821583867"/>
    <n v="2.5"/>
    <n v="19.025747821583867"/>
    <n v="19.025747821583867"/>
    <x v="2"/>
    <s v="NOP"/>
    <n v="0.63997870327978856"/>
    <s v="Yes"/>
    <n v="0.73313304717949102"/>
    <n v="1395.2355792086207"/>
    <n v="1395.2355792086207"/>
    <m/>
    <m/>
    <m/>
    <s v="Yes"/>
    <s v="No"/>
    <s v="No"/>
  </r>
  <r>
    <x v="1"/>
    <s v="SAC@GSW@2025_03_13"/>
    <n v="9"/>
    <n v="9"/>
    <n v="18"/>
    <n v="0.81818181818181823"/>
    <n v="0.72524003610364529"/>
    <n v="0.13910882325843077"/>
    <n v="9"/>
    <n v="2"/>
    <n v="0.81818181818181823"/>
    <n v="0.78720122415576066"/>
    <x v="3"/>
    <n v="14.169622034803691"/>
    <n v="-7"/>
    <n v="7.169622034803691"/>
    <n v="7.169622034803691"/>
    <x v="3"/>
    <s v="GSW"/>
    <n v="0.74663244797641792"/>
    <s v="Yes"/>
    <n v="0.76691683606608929"/>
    <n v="551.79063790421958"/>
    <n v="551.79063790421958"/>
    <m/>
    <m/>
    <m/>
    <s v="Yes"/>
    <s v="No"/>
    <s v="No"/>
  </r>
  <r>
    <x v="1"/>
    <s v="WAS@DET@2025_03_13"/>
    <n v="11"/>
    <n v="11"/>
    <n v="22"/>
    <n v="1"/>
    <n v="0.84351783908665268"/>
    <n v="0.84351783908665268"/>
    <n v="11"/>
    <n v="0"/>
    <n v="1"/>
    <n v="0.94783927969555093"/>
    <x v="4"/>
    <n v="20.852464153302119"/>
    <n v="-13.5"/>
    <n v="7.3524641533021189"/>
    <n v="7.3524641533021189"/>
    <x v="4"/>
    <s v="DET"/>
    <n v="0.88987953672674203"/>
    <s v="Yes"/>
    <n v="0.91885940821114653"/>
    <n v="687.06067297707011"/>
    <n v="687.06067297707011"/>
    <m/>
    <m/>
    <m/>
    <s v="Yes"/>
    <s v="No"/>
    <s v="No"/>
  </r>
  <r>
    <x v="2"/>
    <s v="BRK@CHI@2025_03_13"/>
    <n v="7"/>
    <n v="3"/>
    <n v="10"/>
    <n v="0.45454545454545453"/>
    <n v="0.61758169424184328"/>
    <n v="2.7641373804310865E-2"/>
    <n v="7"/>
    <n v="4"/>
    <n v="0.63636363636363635"/>
    <n v="0.56949692838364474"/>
    <x v="0"/>
    <n v="5.6949692838364472"/>
    <n v="-2"/>
    <n v="3.6949692838364472"/>
    <n v="3.6949692838364472"/>
    <x v="0"/>
    <s v="CHI"/>
    <n v="0.61491256476973"/>
    <s v="Yes"/>
    <n v="0.59220474657668731"/>
    <n v="227.95638519477762"/>
    <n v="227.95638519477762"/>
    <m/>
    <m/>
    <m/>
    <m/>
    <m/>
    <m/>
  </r>
  <r>
    <x v="2"/>
    <s v="LAL@MIL@2025_03_13"/>
    <n v="7"/>
    <n v="5"/>
    <n v="12"/>
    <n v="0.54545454545454541"/>
    <n v="0.62081982995061469"/>
    <n v="6.5701236259696483E-2"/>
    <n v="8"/>
    <n v="3"/>
    <n v="0.72727272727272729"/>
    <n v="0.6311823675592958"/>
    <x v="1"/>
    <n v="7.5741884107115496"/>
    <n v="-7"/>
    <n v="0.57418841071154958"/>
    <n v="0.57418841071154958"/>
    <x v="1"/>
    <s v="None"/>
    <n v="0.5"/>
    <s v="No"/>
    <n v="0.5655911837796479"/>
    <n v="43.918042810719363"/>
    <n v="43.918042810719363"/>
    <m/>
    <m/>
    <m/>
    <m/>
    <m/>
    <m/>
  </r>
  <r>
    <x v="2"/>
    <s v="ORL@NOP@2025_03_13"/>
    <n v="-5"/>
    <n v="-1"/>
    <n v="-6"/>
    <n v="0.27272727272727271"/>
    <n v="0.67402872822901383"/>
    <n v="3.4194834336080948E-2"/>
    <n v="9"/>
    <n v="2"/>
    <n v="0.81818181818181823"/>
    <n v="0.58831260637936822"/>
    <x v="5"/>
    <n v="3.5298756382762093"/>
    <n v="2.5"/>
    <n v="6.0298756382762093"/>
    <n v="6.0298756382762093"/>
    <x v="6"/>
    <s v="None"/>
    <n v="0.5"/>
    <s v="No"/>
    <n v="0.54415630318968411"/>
    <n v="328.68657381040282"/>
    <n v="328.68657381040282"/>
    <m/>
    <m/>
    <m/>
    <m/>
    <m/>
    <m/>
  </r>
  <r>
    <x v="2"/>
    <s v="SAC@GSW@2025_03_13"/>
    <n v="11"/>
    <n v="11"/>
    <n v="22"/>
    <n v="1"/>
    <n v="0.73778057319622459"/>
    <n v="0.73778057319622459"/>
    <n v="11"/>
    <n v="0"/>
    <n v="1"/>
    <n v="0.91259352439874153"/>
    <x v="3"/>
    <n v="20.077057536772315"/>
    <n v="-7"/>
    <n v="13.077057536772315"/>
    <n v="13.077057536772315"/>
    <x v="3"/>
    <s v="GSW"/>
    <n v="0.72618980601474159"/>
    <s v="Yes"/>
    <n v="0.81939166520674156"/>
    <n v="1077.1649885379302"/>
    <n v="1077.1649885379302"/>
    <m/>
    <m/>
    <m/>
    <m/>
    <m/>
    <m/>
  </r>
  <r>
    <x v="2"/>
    <s v="WAS@DET@2025_03_13"/>
    <n v="11"/>
    <n v="11"/>
    <n v="22"/>
    <n v="1"/>
    <n v="0.85797640130915132"/>
    <n v="0.85797640130915132"/>
    <n v="11"/>
    <n v="0"/>
    <n v="1"/>
    <n v="0.95265880043638373"/>
    <x v="4"/>
    <n v="20.958493609600442"/>
    <n v="-13.5"/>
    <n v="7.4584936096004419"/>
    <n v="7.4584936096004419"/>
    <x v="4"/>
    <s v="DET"/>
    <n v="0.90645226240938204"/>
    <s v="Yes"/>
    <n v="0.92955553142288294"/>
    <n v="704.81174609431616"/>
    <n v="704.81174609431616"/>
    <m/>
    <m/>
    <m/>
    <m/>
    <m/>
    <m/>
  </r>
  <r>
    <x v="3"/>
    <s v="BRK@CHI@2025_03_13"/>
    <n v="11"/>
    <n v="11"/>
    <n v="22"/>
    <n v="1"/>
    <n v="0.78723239568856795"/>
    <n v="0.78723239568856795"/>
    <n v="11"/>
    <n v="0"/>
    <n v="1"/>
    <n v="0.92907746522952273"/>
    <x v="0"/>
    <n v="20.439704235049501"/>
    <n v="-2"/>
    <n v="18.439704235049501"/>
    <n v="18.439704235049501"/>
    <x v="0"/>
    <s v="CHI"/>
    <n v="0.80464820093364553"/>
    <s v="Yes"/>
    <n v="0.86686283308158418"/>
    <n v="1602.738650072416"/>
    <n v="1602.738650072416"/>
    <m/>
    <m/>
    <m/>
    <s v="Yes"/>
    <s v="No"/>
    <s v="No"/>
  </r>
  <r>
    <x v="3"/>
    <s v="LAL@MIL@2025_03_13"/>
    <n v="-5"/>
    <n v="1"/>
    <n v="-4"/>
    <n v="0.18181818181818182"/>
    <n v="0.58190076183062978"/>
    <n v="8.8928314569362454E-2"/>
    <n v="8"/>
    <n v="3"/>
    <n v="0.72727272727272729"/>
    <n v="0.49699722364051296"/>
    <x v="6"/>
    <n v="1.9879888945620519"/>
    <n v="7"/>
    <n v="8.9879888945620525"/>
    <n v="8.9879888945620525"/>
    <x v="5"/>
    <s v="LAL"/>
    <n v="0.57259389217476753"/>
    <s v="Yes"/>
    <n v="0.53479555790764022"/>
    <n v="515.63616721816095"/>
    <n v="515.63616721816095"/>
    <m/>
    <m/>
    <m/>
    <s v="Yes"/>
    <s v="No"/>
    <s v="No"/>
  </r>
  <r>
    <x v="3"/>
    <s v="ORL@NOP@2025_03_13"/>
    <n v="1"/>
    <n v="7"/>
    <n v="8"/>
    <n v="0.36363636363636365"/>
    <n v="0.6111144939095392"/>
    <n v="2.4122014044848816E-2"/>
    <n v="6"/>
    <n v="5"/>
    <n v="0.54545454545454541"/>
    <n v="0.50673513433348283"/>
    <x v="2"/>
    <n v="4.0538810746678626"/>
    <n v="2.5"/>
    <n v="6.5538810746678626"/>
    <n v="6.5538810746678626"/>
    <x v="2"/>
    <s v="None"/>
    <n v="0.5"/>
    <s v="No"/>
    <n v="0.50336756716674147"/>
    <n v="330.26917414420075"/>
    <n v="330.26917414420075"/>
    <m/>
    <m/>
    <m/>
    <s v="Yes"/>
    <s v="No"/>
    <s v="No"/>
  </r>
  <r>
    <x v="3"/>
    <s v="SAC@GSW@2025_03_13"/>
    <n v="11"/>
    <n v="11"/>
    <n v="22"/>
    <n v="1"/>
    <n v="0.76909310516497564"/>
    <n v="0.76909310516497564"/>
    <n v="11"/>
    <n v="0"/>
    <n v="1"/>
    <n v="0.92303103505499184"/>
    <x v="3"/>
    <n v="20.306682771209822"/>
    <n v="-7"/>
    <n v="13.306682771209822"/>
    <n v="13.306682771209822"/>
    <x v="3"/>
    <s v="GSW"/>
    <n v="0.74462843227207709"/>
    <s v="Yes"/>
    <n v="0.83382973366353452"/>
    <n v="1115.3305259156402"/>
    <n v="1115.3305259156402"/>
    <m/>
    <m/>
    <m/>
    <s v="Yes"/>
    <s v="No"/>
    <s v="No"/>
  </r>
  <r>
    <x v="3"/>
    <s v="WAS@DET@2025_03_13"/>
    <n v="11"/>
    <n v="11"/>
    <n v="22"/>
    <n v="1"/>
    <n v="0.8549961302804292"/>
    <n v="0.8549961302804292"/>
    <n v="11"/>
    <n v="0"/>
    <n v="1"/>
    <n v="0.95166537676014296"/>
    <x v="4"/>
    <n v="20.936638288723145"/>
    <n v="-13.5"/>
    <n v="7.4366382887231453"/>
    <n v="7.4366382887231453"/>
    <x v="4"/>
    <s v="DET"/>
    <n v="0.90530438953494996"/>
    <s v="Yes"/>
    <n v="0.92848488314754651"/>
    <n v="701.97770159645586"/>
    <n v="701.97770159645586"/>
    <m/>
    <m/>
    <m/>
    <s v="Yes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0" firstHeaderRow="1" firstDataRow="2" firstDataCol="1"/>
  <pivotFields count="10">
    <pivotField axis="axisRow" showAll="0">
      <items count="194"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73"/>
        <item m="1" x="174"/>
        <item m="1" x="175"/>
        <item m="1" x="176"/>
        <item m="1" x="177"/>
        <item x="5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9"/>
        <item m="1" x="150"/>
        <item m="1" x="151"/>
        <item m="1" x="152"/>
        <item m="1" x="153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1"/>
        <item m="1" x="132"/>
        <item m="1" x="133"/>
        <item m="1" x="134"/>
        <item m="1" x="135"/>
        <item m="1" x="136"/>
        <item m="1" x="137"/>
        <item m="1" x="138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10"/>
        <item m="1" x="111"/>
        <item m="1" x="112"/>
        <item m="1" x="113"/>
        <item m="1" x="114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4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1"/>
        <item m="1" x="62"/>
        <item m="1" x="63"/>
        <item m="1" x="64"/>
        <item m="1" x="65"/>
        <item m="1" x="66"/>
        <item m="1" x="67"/>
        <item m="1" x="68"/>
        <item m="1" x="56"/>
        <item m="1" x="57"/>
        <item m="1" x="58"/>
        <item m="1" x="59"/>
        <item m="1" x="60"/>
        <item m="1" x="55"/>
        <item m="1" x="47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7">
    <i>
      <x v="20"/>
    </i>
    <i>
      <x v="188"/>
    </i>
    <i>
      <x v="189"/>
    </i>
    <i>
      <x v="190"/>
    </i>
    <i>
      <x v="191"/>
    </i>
    <i>
      <x v="19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17" firstHeaderRow="0" firstDataRow="1" firstDataCol="1"/>
  <pivotFields count="6">
    <pivotField axis="axisRow" showAll="0">
      <items count="194"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73"/>
        <item m="1" x="174"/>
        <item m="1" x="175"/>
        <item m="1" x="176"/>
        <item m="1" x="177"/>
        <item x="5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9"/>
        <item m="1" x="150"/>
        <item m="1" x="151"/>
        <item m="1" x="152"/>
        <item m="1" x="153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1"/>
        <item m="1" x="132"/>
        <item m="1" x="133"/>
        <item m="1" x="134"/>
        <item m="1" x="135"/>
        <item m="1" x="136"/>
        <item m="1" x="137"/>
        <item m="1" x="138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10"/>
        <item m="1" x="111"/>
        <item m="1" x="112"/>
        <item m="1" x="113"/>
        <item m="1" x="114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4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1"/>
        <item m="1" x="62"/>
        <item m="1" x="63"/>
        <item m="1" x="64"/>
        <item m="1" x="65"/>
        <item m="1" x="66"/>
        <item m="1" x="67"/>
        <item m="1" x="68"/>
        <item m="1" x="56"/>
        <item m="1" x="57"/>
        <item m="1" x="58"/>
        <item m="1" x="59"/>
        <item m="1" x="60"/>
        <item m="1" x="55"/>
        <item m="1" x="47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  <item x="1"/>
        <item x="2"/>
        <item x="3"/>
        <item x="4"/>
        <item t="default"/>
      </items>
    </pivotField>
    <pivotField axis="axisRow" numFmtId="2" showAll="0">
      <items count="5">
        <item x="1"/>
        <item x="0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15">
    <i>
      <x v="20"/>
    </i>
    <i r="1">
      <x v="2"/>
    </i>
    <i>
      <x v="188"/>
    </i>
    <i r="1">
      <x v="1"/>
    </i>
    <i>
      <x v="189"/>
    </i>
    <i r="1">
      <x/>
    </i>
    <i r="1">
      <x v="1"/>
    </i>
    <i>
      <x v="190"/>
    </i>
    <i r="1">
      <x/>
    </i>
    <i r="1">
      <x v="1"/>
    </i>
    <i>
      <x v="191"/>
    </i>
    <i r="1">
      <x v="1"/>
    </i>
    <i>
      <x v="19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9" firstHeaderRow="0" firstDataRow="1" firstDataCol="1"/>
  <pivotFields count="6">
    <pivotField axis="axisRow" showAll="0">
      <items count="194"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73"/>
        <item m="1" x="174"/>
        <item m="1" x="175"/>
        <item m="1" x="176"/>
        <item m="1" x="177"/>
        <item x="5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9"/>
        <item m="1" x="150"/>
        <item m="1" x="151"/>
        <item m="1" x="152"/>
        <item m="1" x="153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1"/>
        <item m="1" x="132"/>
        <item m="1" x="133"/>
        <item m="1" x="134"/>
        <item m="1" x="135"/>
        <item m="1" x="136"/>
        <item m="1" x="137"/>
        <item m="1" x="138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10"/>
        <item m="1" x="111"/>
        <item m="1" x="112"/>
        <item m="1" x="113"/>
        <item m="1" x="114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4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1"/>
        <item m="1" x="62"/>
        <item m="1" x="63"/>
        <item m="1" x="64"/>
        <item m="1" x="65"/>
        <item m="1" x="66"/>
        <item m="1" x="67"/>
        <item m="1" x="68"/>
        <item m="1" x="56"/>
        <item m="1" x="57"/>
        <item m="1" x="58"/>
        <item m="1" x="59"/>
        <item m="1" x="60"/>
        <item m="1" x="55"/>
        <item m="1" x="47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  <item x="1"/>
        <item x="2"/>
        <item x="3"/>
        <item x="4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7">
    <i>
      <x v="20"/>
    </i>
    <i>
      <x v="188"/>
    </i>
    <i>
      <x v="189"/>
    </i>
    <i>
      <x v="190"/>
    </i>
    <i>
      <x v="191"/>
    </i>
    <i>
      <x v="19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9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94"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73"/>
        <item m="1" x="174"/>
        <item m="1" x="175"/>
        <item m="1" x="176"/>
        <item m="1" x="177"/>
        <item x="5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9"/>
        <item m="1" x="150"/>
        <item m="1" x="151"/>
        <item m="1" x="152"/>
        <item m="1" x="153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1"/>
        <item m="1" x="132"/>
        <item m="1" x="133"/>
        <item m="1" x="134"/>
        <item m="1" x="135"/>
        <item m="1" x="136"/>
        <item m="1" x="137"/>
        <item m="1" x="138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10"/>
        <item m="1" x="111"/>
        <item m="1" x="112"/>
        <item m="1" x="113"/>
        <item m="1" x="114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4"/>
        <item m="1" x="95"/>
        <item m="1" x="96"/>
        <item m="1" x="97"/>
        <item m="1" x="98"/>
        <item m="1" x="99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78"/>
        <item m="1" x="79"/>
        <item m="1" x="80"/>
        <item m="1" x="81"/>
        <item m="1" x="82"/>
        <item m="1" x="83"/>
        <item m="1" x="84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61"/>
        <item m="1" x="62"/>
        <item m="1" x="63"/>
        <item m="1" x="64"/>
        <item m="1" x="65"/>
        <item m="1" x="66"/>
        <item m="1" x="67"/>
        <item m="1" x="68"/>
        <item m="1" x="56"/>
        <item m="1" x="57"/>
        <item m="1" x="58"/>
        <item m="1" x="59"/>
        <item m="1" x="60"/>
        <item m="1" x="55"/>
        <item m="1" x="47"/>
        <item m="1" x="48"/>
        <item m="1" x="49"/>
        <item m="1" x="50"/>
        <item m="1" x="51"/>
        <item m="1" x="52"/>
        <item m="1" x="53"/>
        <item m="1" x="54"/>
        <item m="1" x="39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15"/>
        <item m="1" x="16"/>
        <item m="1" x="17"/>
        <item m="1" x="18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  <item x="1"/>
        <item x="2"/>
        <item x="3"/>
        <item x="4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5">
    <i>
      <x v="188"/>
    </i>
    <i>
      <x v="189"/>
    </i>
    <i>
      <x v="191"/>
    </i>
    <i>
      <x v="19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0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8"/>
        <item m="1" x="17"/>
        <item m="1" x="22"/>
        <item x="0"/>
        <item m="1" x="26"/>
        <item m="1" x="25"/>
        <item m="1" x="9"/>
        <item m="1" x="14"/>
        <item x="4"/>
        <item x="3"/>
        <item m="1" x="19"/>
        <item m="1" x="23"/>
        <item m="1" x="11"/>
        <item x="5"/>
        <item m="1" x="20"/>
        <item m="1" x="12"/>
        <item x="1"/>
        <item m="1" x="13"/>
        <item x="2"/>
        <item m="1" x="15"/>
        <item m="1" x="27"/>
        <item x="6"/>
        <item m="1" x="29"/>
        <item m="1" x="30"/>
        <item m="1" x="16"/>
        <item m="1" x="28"/>
        <item m="1" x="10"/>
        <item m="1" x="18"/>
        <item m="1" x="21"/>
        <item m="1" x="24"/>
        <item m="1" x="7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">
    <i>
      <x v="3"/>
    </i>
    <i>
      <x v="8"/>
    </i>
    <i>
      <x v="9"/>
    </i>
    <i>
      <x v="13"/>
    </i>
    <i>
      <x v="16"/>
    </i>
    <i>
      <x v="1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9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8"/>
        <item m="1" x="17"/>
        <item m="1" x="21"/>
        <item x="4"/>
        <item x="3"/>
        <item m="1" x="23"/>
        <item m="1" x="11"/>
        <item x="1"/>
        <item m="1" x="22"/>
        <item x="5"/>
        <item m="1" x="25"/>
        <item m="1" x="10"/>
        <item m="1" x="18"/>
        <item m="1" x="29"/>
        <item m="1" x="26"/>
        <item m="1" x="24"/>
        <item m="1" x="14"/>
        <item m="1" x="27"/>
        <item m="1" x="7"/>
        <item m="1" x="12"/>
        <item m="1" x="16"/>
        <item x="6"/>
        <item m="1" x="19"/>
        <item m="1" x="20"/>
        <item x="2"/>
        <item m="1" x="15"/>
        <item x="0"/>
        <item m="1" x="31"/>
        <item m="1" x="9"/>
        <item m="1" x="13"/>
        <item m="1" x="28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 v="3"/>
    </i>
    <i>
      <x v="4"/>
    </i>
    <i>
      <x v="7"/>
    </i>
    <i>
      <x v="24"/>
    </i>
    <i>
      <x v="2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22" totalsRowShown="0" headerRowDxfId="56" dataDxfId="55">
  <autoFilter ref="B2:AE22" xr:uid="{23B59A0C-054A-4F30-9EF5-070D83BF6EAF}"/>
  <sortState xmlns:xlrd2="http://schemas.microsoft.com/office/spreadsheetml/2017/richdata2" ref="B3:AE22">
    <sortCondition ref="C2:C22"/>
  </sortState>
  <tableColumns count="30">
    <tableColumn id="1" xr3:uid="{24593591-B60A-4BAA-AE9E-AD09A97415CB}" name="Periodicity" dataDxfId="54"/>
    <tableColumn id="2" xr3:uid="{9E7F04FA-E2CF-4020-8B2F-7A5FC57A6729}" name="Game" dataDxfId="53"/>
    <tableColumn id="3" xr3:uid="{B110EACF-2F8B-48AE-9468-15B7E6B5D8DC}" name="LR" dataDxfId="52"/>
    <tableColumn id="4" xr3:uid="{201D140A-D037-4471-A2E8-FE8C8B8EA1EC}" name="RF" dataDxfId="51"/>
    <tableColumn id="5" xr3:uid="{B4C395E6-CF63-4654-96B1-CC60AA2E999E}" name="Total" dataDxfId="50"/>
    <tableColumn id="6" xr3:uid="{408B21E6-7F5A-42AC-A537-1A7F9F7CE3D6}" name="Win%" dataDxfId="49" dataCellStyle="Percent"/>
    <tableColumn id="7" xr3:uid="{8470C779-CCA2-4304-B535-7A9B5797C774}" name="ML%" dataDxfId="48" dataCellStyle="Percent"/>
    <tableColumn id="8" xr3:uid="{3DEA8DEE-44A2-49C3-964D-59F1841AA21E}" name="MLDiff%" dataDxfId="47" dataCellStyle="Percent"/>
    <tableColumn id="9" xr3:uid="{F992361E-BC4E-45C7-A991-D74C430D3FCD}" name="Consistent" dataDxfId="46"/>
    <tableColumn id="10" xr3:uid="{DAAA9A8A-D26C-4112-8C69-D67FAC3C9556}" name="No" dataDxfId="45"/>
    <tableColumn id="11" xr3:uid="{D3EEE7C9-D797-40AD-83EC-136EA7D579B9}" name="Consistency" dataDxfId="44" dataCellStyle="Percent"/>
    <tableColumn id="12" xr3:uid="{FD15055B-E1B9-42F2-9A36-8EC6C6B272CE}" name="Factor" dataDxfId="43" dataCellStyle="Percent"/>
    <tableColumn id="13" xr3:uid="{9F969F80-232A-4C59-8D15-C1A648816AC6}" name="Winner" dataDxfId="42"/>
    <tableColumn id="14" xr3:uid="{60F811CB-3A76-4726-8569-7B236B136EE0}" name="ScoreDiff" dataDxfId="41"/>
    <tableColumn id="15" xr3:uid="{FFE4F106-7CBC-436A-8073-09C027394E30}" name="Handicap" dataDxfId="40"/>
    <tableColumn id="16" xr3:uid="{5C03892B-5CAD-4DFF-A220-AF470C1723E9}" name="Avd" dataDxfId="39"/>
    <tableColumn id="17" xr3:uid="{C67C1DAF-6E0A-4852-A8CD-701F56755FFC}" name="AdvAbs" dataDxfId="38"/>
    <tableColumn id="18" xr3:uid="{4EAD0FEA-09D9-489E-B1DD-01A1BEB6C235}" name="SpreadWinner" dataDxfId="37"/>
    <tableColumn id="19" xr3:uid="{446AB8A5-E7D9-4D19-A7D6-1BDEE6E33681}" name="ALWinner" dataDxfId="36"/>
    <tableColumn id="20" xr3:uid="{E4E3C559-64A7-4C91-9B37-02DB275CFADD}" name="AL%" dataDxfId="35" dataCellStyle="Percent"/>
    <tableColumn id="21" xr3:uid="{523CD2CA-6675-4379-85A4-AC0A30CA68C9}" name="Consitent" dataDxfId="34"/>
    <tableColumn id="22" xr3:uid="{43B1E650-1620-4074-AC57-3B39AEDF22E7}" name="Final%" dataDxfId="33" dataCellStyle="Percent"/>
    <tableColumn id="23" xr3:uid="{CA6D2144-C60E-4FB5-B32B-FAAEA55582A6}" name="Ranking" dataDxfId="32"/>
    <tableColumn id="24" xr3:uid="{BAAB4390-0BAF-4781-8C7F-7471845D96C1}" name="AbsRanking" dataDxfId="31"/>
    <tableColumn id="25" xr3:uid="{57CD29B5-18B6-49A1-B4C2-0FFF3204AF74}" name="MoneyLeaders" dataDxfId="30"/>
    <tableColumn id="26" xr3:uid="{5DA8DB83-1D83-4D6C-BEBA-B659DC37607C}" name="Top10%" dataDxfId="29"/>
    <tableColumn id="27" xr3:uid="{B0C41434-66FB-4770-ACB9-CFC8151EB700}" name="Overall" dataDxfId="28"/>
    <tableColumn id="28" xr3:uid="{2ABDFBD8-7FD2-4BDD-8C9D-7526B94F49E4}" name="CoversConsistent" dataDxfId="27"/>
    <tableColumn id="29" xr3:uid="{A8295CCC-9D95-4081-9A7F-FBCD98D87AF1}" name="SpreadPotential" dataDxfId="26"/>
    <tableColumn id="30" xr3:uid="{363AE8A3-3795-44FE-83EA-DF647ADA356C}" name="MLPotential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8" totalsRowShown="0">
  <autoFilter ref="BR2:CA8" xr:uid="{78D9E7CB-403B-442F-830C-4D50A2900F82}"/>
  <sortState xmlns:xlrd2="http://schemas.microsoft.com/office/spreadsheetml/2017/richdata2" ref="BR5:CA8">
    <sortCondition descending="1" ref="BS2:BS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24"/>
    <tableColumn id="5" xr3:uid="{3561302D-EE9B-42CC-85CD-E711E9864CF1}" name="Average of ScoreDiff" dataDxfId="23"/>
    <tableColumn id="6" xr3:uid="{267FF7EE-C850-4394-B718-E99597E11087}" name="Max of ScoreDiff" dataDxfId="22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21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7" totalsRowShown="0" dataDxfId="20">
  <autoFilter ref="AS2:BB7" xr:uid="{23194694-37BC-4048-A108-71D380E1B3E8}"/>
  <sortState xmlns:xlrd2="http://schemas.microsoft.com/office/spreadsheetml/2017/richdata2" ref="AS3:BB6">
    <sortCondition descending="1" ref="AW2:AW6"/>
  </sortState>
  <tableColumns count="10">
    <tableColumn id="1" xr3:uid="{16DCAEDB-5518-461F-B58E-8042B3D088B9}" name="Team" dataDxfId="19"/>
    <tableColumn id="2" xr3:uid="{AD869B99-095F-4BE7-A413-E609CAB0F902}" name="Count of Winner" dataDxfId="18"/>
    <tableColumn id="3" xr3:uid="{1CECCB19-4B6D-4C5B-8830-2F423852F7E4}" name="Average of AL%" dataDxfId="17" dataCellStyle="Percent"/>
    <tableColumn id="4" xr3:uid="{E0A1CA23-0926-4418-85AD-6E9AE6367600}" name="Average of MLDiff%" dataDxfId="16"/>
    <tableColumn id="5" xr3:uid="{F9DF9285-C80D-468E-8601-0BF3C163ADD0}" name="Min of ScoreDiff" dataDxfId="15" dataCellStyle="Percent"/>
    <tableColumn id="6" xr3:uid="{642B3F80-5BEE-485E-8570-6C11D675BD85}" name="Average of ScoreDiff" dataDxfId="14"/>
    <tableColumn id="7" xr3:uid="{FACF3C5A-CD21-4F10-9F90-72F0D4070FF7}" name="Max of ScoreDiff" dataDxfId="13"/>
    <tableColumn id="8" xr3:uid="{22507F89-141D-474B-9314-040C6C3B4F36}" name="Average of Handicap" dataDxfId="12"/>
    <tableColumn id="9" xr3:uid="{EC29AD05-8E65-4733-BCA5-414A85C886C0}" name="Average of Factor" dataDxfId="11"/>
    <tableColumn id="10" xr3:uid="{F57E27A6-1351-4123-9BA4-9FB4289A1109}" name="Average of AdvAbs" dataDxfId="1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7" totalsRowShown="0" dataDxfId="9">
  <autoFilter ref="B2:I7" xr:uid="{502C677E-92F2-4E2E-B8DF-B38CE34D22FC}"/>
  <sortState xmlns:xlrd2="http://schemas.microsoft.com/office/spreadsheetml/2017/richdata2" ref="B3:I7">
    <sortCondition descending="1" ref="D2:D7"/>
  </sortState>
  <tableColumns count="8">
    <tableColumn id="1" xr3:uid="{BDA70125-9855-4F4C-AC12-B2B3526A433F}" name="Game" dataDxfId="8"/>
    <tableColumn id="2" xr3:uid="{0753FD2E-378D-4FC9-BAAF-F4B6F678B951}" name="ML Winner" dataDxfId="7"/>
    <tableColumn id="3" xr3:uid="{91F7B914-D66A-459E-8EE1-B643E620A47B}" name="ML Win%" dataDxfId="6"/>
    <tableColumn id="4" xr3:uid="{37EFAEF1-C1D6-47A0-80F9-F4ADCFD57F29}" name="ScoreDiff" dataDxfId="5"/>
    <tableColumn id="5" xr3:uid="{AE527ACF-069F-4E1D-82A9-18EB5A482E4F}" name="Handicap" dataDxfId="4"/>
    <tableColumn id="6" xr3:uid="{7862B7D6-6456-46CC-ABD9-9F7E1750CAC8}" name="Spread Winner" dataDxfId="3"/>
    <tableColumn id="7" xr3:uid="{4BF44559-46BB-45A1-8C38-8AFACC420720}" name="Betting Trend" dataDxfId="2"/>
    <tableColumn id="8" xr3:uid="{28134A2B-AAEF-43FA-9131-E7C1B555E149}" name="Factor" dataDxfId="1">
      <calculatedColumnFormula>ABS(((Table111[[#This Row],[ScoreDiff]]*0.75)+((Table111[[#This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0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7" sqref="AJ3:BL7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1.8554687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162</v>
      </c>
    </row>
    <row r="2" spans="1:70" x14ac:dyDescent="0.25">
      <c r="A2" t="s">
        <v>152</v>
      </c>
      <c r="B2" t="s">
        <v>163</v>
      </c>
      <c r="C2" s="3">
        <v>1</v>
      </c>
      <c r="D2">
        <v>0.90965860500533302</v>
      </c>
      <c r="E2" s="3">
        <v>1</v>
      </c>
      <c r="F2" s="3">
        <v>0.73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153</v>
      </c>
      <c r="B3" t="s">
        <v>163</v>
      </c>
      <c r="C3" s="3">
        <v>1</v>
      </c>
      <c r="D3">
        <v>0.85897274036975202</v>
      </c>
      <c r="E3" s="3">
        <v>1</v>
      </c>
      <c r="F3" s="3">
        <v>0.62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163</v>
      </c>
      <c r="AD3">
        <v>0.64693016164575523</v>
      </c>
      <c r="AE3">
        <v>0.57818181818181813</v>
      </c>
      <c r="AF3">
        <f>AVERAGE(AD4,AE4)</f>
        <v>0</v>
      </c>
      <c r="AG3">
        <f>AVERAGE(AD5,AE5)</f>
        <v>0.78723239568856795</v>
      </c>
      <c r="AH3">
        <f>ABS(AF3-AG3)</f>
        <v>0.78723239568856795</v>
      </c>
      <c r="AJ3" s="2" t="s">
        <v>163</v>
      </c>
      <c r="AK3" s="3">
        <v>11</v>
      </c>
      <c r="AL3" s="3">
        <v>11</v>
      </c>
      <c r="AM3">
        <f>AL3+AK3</f>
        <v>22</v>
      </c>
      <c r="AN3" s="5">
        <f>ABS(((AK3/11)+(AL3/11))/2)</f>
        <v>1</v>
      </c>
      <c r="AO3" s="5">
        <f>VLOOKUP(AJ3,$AC$3:$AH$47,IF(AM3&gt;0,5,4),FALSE)</f>
        <v>0.78723239568856795</v>
      </c>
      <c r="AP3" s="5">
        <f>VLOOKUP(AJ3,$AC$3:$AH$47,6,FALSE)</f>
        <v>0.78723239568856795</v>
      </c>
      <c r="AQ3">
        <v>11</v>
      </c>
      <c r="AR3">
        <v>0</v>
      </c>
      <c r="AS3" s="5">
        <f>AQ3/(AR3+AQ3)</f>
        <v>1</v>
      </c>
      <c r="AT3" s="5">
        <f>AVERAGE(AN3,AO3,AS3)</f>
        <v>0.92907746522952273</v>
      </c>
      <c r="AU3" t="str">
        <f>IF(AM3&gt;0,MID(AJ3, FIND("@", AJ3) + 1, 3),LEFT(AJ3, 3))</f>
        <v>CHI</v>
      </c>
      <c r="AV3" s="6">
        <f>ABS(AM3*AT3)</f>
        <v>20.439704235049501</v>
      </c>
      <c r="AW3">
        <v>-2</v>
      </c>
      <c r="AX3" s="6">
        <f>AW3+AV3</f>
        <v>18.439704235049501</v>
      </c>
      <c r="AY3" s="6">
        <f>ABS(AX3)</f>
        <v>18.439704235049501</v>
      </c>
      <c r="AZ3" t="str">
        <f>IF(AX3&gt;0,AU3,IF(AU3=MID(AJ3, FIND("@", AJ3) + 1, 3),LEFT(AJ3, 3),MID(AJ3, FIND("@", AJ3) + 1, 3)))</f>
        <v>CHI</v>
      </c>
      <c r="BA3" t="str">
        <f>IFERROR(IF(VLOOKUP(AJ3,$BN$5:$BR$20,2,FALSE)=1,MID(AJ3, FIND("@", AJ3) + 1, 3),LEFT(AJ3, 3)),"None")</f>
        <v>CHI</v>
      </c>
      <c r="BB3" s="5">
        <f>IF(BA3="None",0.5, AVERAGE(VLOOKUP(AJ3,$BN$5:$BR$20,4,FALSE),VLOOKUP(AJ3,$BN$5:$BR$20,5,FALSE)))</f>
        <v>0.80464820093364553</v>
      </c>
      <c r="BC3" t="str">
        <f>IF(AND(BA3=AU3,BA3,AZ3=AU3), "Yes","No")</f>
        <v>Yes</v>
      </c>
      <c r="BD3" s="7">
        <f>AVERAGE(BB3,AT3)</f>
        <v>0.86686283308158418</v>
      </c>
      <c r="BE3">
        <f>((MAX(BD3,BB3)*AX3*100)+(AP3*100)/AY3)</f>
        <v>1602.738650072416</v>
      </c>
      <c r="BF3">
        <f>ABS(BE3)</f>
        <v>1602.738650072416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No</v>
      </c>
    </row>
    <row r="4" spans="1:70" x14ac:dyDescent="0.25">
      <c r="A4" t="s">
        <v>154</v>
      </c>
      <c r="B4" t="s">
        <v>163</v>
      </c>
      <c r="C4" s="3">
        <v>1</v>
      </c>
      <c r="D4">
        <v>0.82977104732731299</v>
      </c>
      <c r="E4" s="3">
        <v>1</v>
      </c>
      <c r="F4" s="3">
        <v>0.8</v>
      </c>
      <c r="G4" s="3"/>
      <c r="I4" s="3"/>
      <c r="J4" s="3"/>
      <c r="K4" t="str">
        <f t="shared" si="0"/>
        <v>Consistency</v>
      </c>
      <c r="M4" s="2" t="s">
        <v>83</v>
      </c>
      <c r="N4">
        <v>110</v>
      </c>
      <c r="P4">
        <v>110</v>
      </c>
      <c r="R4" s="2" t="s">
        <v>163</v>
      </c>
      <c r="S4" s="3">
        <v>11</v>
      </c>
      <c r="T4" s="3">
        <v>11</v>
      </c>
      <c r="W4" s="4" t="s">
        <v>83</v>
      </c>
      <c r="X4" s="3"/>
      <c r="Y4" s="3"/>
      <c r="AA4" s="3"/>
      <c r="AC4">
        <v>-1</v>
      </c>
      <c r="AD4">
        <v>0</v>
      </c>
      <c r="AE4">
        <v>0</v>
      </c>
      <c r="AJ4" s="2" t="s">
        <v>164</v>
      </c>
      <c r="AK4" s="3">
        <v>-5</v>
      </c>
      <c r="AL4" s="3">
        <v>1</v>
      </c>
      <c r="AM4">
        <f>AL4+AK4</f>
        <v>-4</v>
      </c>
      <c r="AN4" s="5">
        <f>ABS(((AK4/11)+(AL4/11))/2)</f>
        <v>0.18181818181818182</v>
      </c>
      <c r="AO4" s="5">
        <f>VLOOKUP(AJ4,$AC$3:$AH$47,IF(AM4&gt;0,5,4),FALSE)</f>
        <v>0.58190076183062978</v>
      </c>
      <c r="AP4" s="5">
        <f>VLOOKUP(AJ4,$AC$3:$AH$47,6,FALSE)</f>
        <v>8.8928314569362454E-2</v>
      </c>
      <c r="AQ4">
        <v>8</v>
      </c>
      <c r="AR4">
        <v>3</v>
      </c>
      <c r="AS4" s="5">
        <f>AQ4/(AR4+AQ4)</f>
        <v>0.72727272727272729</v>
      </c>
      <c r="AT4" s="5">
        <f>AVERAGE(AN4,AO4,AS4)</f>
        <v>0.49699722364051296</v>
      </c>
      <c r="AU4" t="str">
        <f>IF(AM4&gt;0,MID(AJ4, FIND("@", AJ4) + 1, 3),LEFT(AJ4, 3))</f>
        <v>LAL</v>
      </c>
      <c r="AV4" s="6">
        <f>ABS(AM4*AT4)</f>
        <v>1.9879888945620519</v>
      </c>
      <c r="AW4">
        <v>7</v>
      </c>
      <c r="AX4" s="6">
        <f>AW4+AV4</f>
        <v>8.9879888945620525</v>
      </c>
      <c r="AY4" s="6">
        <f>ABS(AX4)</f>
        <v>8.9879888945620525</v>
      </c>
      <c r="AZ4" t="str">
        <f>IF(AX4&gt;0,AU4,IF(AU4=MID(AJ4, FIND("@", AJ4) + 1, 3),LEFT(AJ4, 3),MID(AJ4, FIND("@", AJ4) + 1, 3)))</f>
        <v>LAL</v>
      </c>
      <c r="BA4" t="str">
        <f>IFERROR(IF(VLOOKUP(AJ4,$BN$5:$BR$20,2,FALSE)=1,MID(AJ4, FIND("@", AJ4) + 1, 3),LEFT(AJ4, 3)),"None")</f>
        <v>LAL</v>
      </c>
      <c r="BB4" s="5">
        <f>IF(BA4="None",0.5, AVERAGE(VLOOKUP(AJ4,$BN$5:$BR$20,4,FALSE),VLOOKUP(AJ4,$BN$5:$BR$20,5,FALSE)))</f>
        <v>0.57259389217476753</v>
      </c>
      <c r="BC4" t="str">
        <f>IF(AND(BA4=AU4,BA4,AZ4=AU4), "Yes","No")</f>
        <v>Yes</v>
      </c>
      <c r="BD4" s="7">
        <f>AVERAGE(BB4,AT4)</f>
        <v>0.53479555790764022</v>
      </c>
      <c r="BE4">
        <f>((MAX(BD4,BB4)*AX4*100)+(AP4*100)/AY4)</f>
        <v>515.63616721816095</v>
      </c>
      <c r="BF4">
        <f>ABS(BE4)</f>
        <v>515.63616721816095</v>
      </c>
      <c r="BJ4" t="str">
        <f>IF(AND(BI4=BH4,BH4=BG4,BG4=BI4),"Yes","No")</f>
        <v>Yes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155</v>
      </c>
      <c r="B5" t="s">
        <v>163</v>
      </c>
      <c r="C5" s="3">
        <v>1</v>
      </c>
      <c r="D5">
        <v>0.91713980805476003</v>
      </c>
      <c r="E5" s="3">
        <v>1</v>
      </c>
      <c r="F5" s="3">
        <v>0.71</v>
      </c>
      <c r="G5" s="3"/>
      <c r="I5" s="3"/>
      <c r="J5" s="3"/>
      <c r="K5" t="str">
        <f t="shared" si="0"/>
        <v>Consistency</v>
      </c>
      <c r="M5" s="2" t="s">
        <v>163</v>
      </c>
      <c r="N5">
        <v>11</v>
      </c>
      <c r="P5">
        <v>11</v>
      </c>
      <c r="R5" s="2" t="s">
        <v>164</v>
      </c>
      <c r="S5" s="3">
        <v>-5</v>
      </c>
      <c r="T5" s="3">
        <v>1</v>
      </c>
      <c r="W5" s="2" t="s">
        <v>163</v>
      </c>
      <c r="X5" s="3">
        <v>0.84810115501349947</v>
      </c>
      <c r="Y5" s="3">
        <v>0.72636363636363643</v>
      </c>
      <c r="AA5" s="3"/>
      <c r="AC5">
        <v>1</v>
      </c>
      <c r="AD5">
        <v>0.84810115501349947</v>
      </c>
      <c r="AE5">
        <v>0.72636363636363643</v>
      </c>
      <c r="AJ5" s="2" t="s">
        <v>165</v>
      </c>
      <c r="AK5" s="3">
        <v>1</v>
      </c>
      <c r="AL5" s="3">
        <v>7</v>
      </c>
      <c r="AM5">
        <f>AL5+AK5</f>
        <v>8</v>
      </c>
      <c r="AN5" s="5">
        <f>ABS(((AK5/11)+(AL5/11))/2)</f>
        <v>0.36363636363636365</v>
      </c>
      <c r="AO5" s="5">
        <f>VLOOKUP(AJ5,$AC$3:$AH$47,IF(AM5&gt;0,5,4),FALSE)</f>
        <v>0.6111144939095392</v>
      </c>
      <c r="AP5" s="5">
        <f>VLOOKUP(AJ5,$AC$3:$AH$47,6,FALSE)</f>
        <v>2.4122014044848816E-2</v>
      </c>
      <c r="AQ5">
        <v>6</v>
      </c>
      <c r="AR5">
        <v>5</v>
      </c>
      <c r="AS5" s="5">
        <f>AQ5/(AR5+AQ5)</f>
        <v>0.54545454545454541</v>
      </c>
      <c r="AT5" s="5">
        <f>AVERAGE(AN5,AO5,AS5)</f>
        <v>0.50673513433348283</v>
      </c>
      <c r="AU5" t="str">
        <f>IF(AM5&gt;0,MID(AJ5, FIND("@", AJ5) + 1, 3),LEFT(AJ5, 3))</f>
        <v>NOP</v>
      </c>
      <c r="AV5" s="6">
        <f>ABS(AM5*AT5)</f>
        <v>4.0538810746678626</v>
      </c>
      <c r="AW5">
        <v>2.5</v>
      </c>
      <c r="AX5" s="6">
        <f>AW5+AV5</f>
        <v>6.5538810746678626</v>
      </c>
      <c r="AY5" s="6">
        <f>ABS(AX5)</f>
        <v>6.5538810746678626</v>
      </c>
      <c r="AZ5" t="str">
        <f>IF(AX5&gt;0,AU5,IF(AU5=MID(AJ5, FIND("@", AJ5) + 1, 3),LEFT(AJ5, 3),MID(AJ5, FIND("@", AJ5) + 1, 3)))</f>
        <v>NOP</v>
      </c>
      <c r="BA5" t="str">
        <f>IFERROR(IF(VLOOKUP(AJ5,$BN$5:$BR$20,2,FALSE)=1,MID(AJ5, FIND("@", AJ5) + 1, 3),LEFT(AJ5, 3)),"None")</f>
        <v>None</v>
      </c>
      <c r="BB5" s="5">
        <f>IF(BA5="None",0.5, AVERAGE(VLOOKUP(AJ5,$BN$5:$BR$20,4,FALSE),VLOOKUP(AJ5,$BN$5:$BR$20,5,FALSE)))</f>
        <v>0.5</v>
      </c>
      <c r="BC5" t="str">
        <f>IF(AND(BA5=AU5,BA5,AZ5=AU5), "Yes","No")</f>
        <v>No</v>
      </c>
      <c r="BD5" s="7">
        <f>AVERAGE(BB5,AT5)</f>
        <v>0.50336756716674147</v>
      </c>
      <c r="BE5">
        <f>((MAX(BD5,BB5)*AX5*100)+(AP5*100)/AY5)</f>
        <v>330.26917414420075</v>
      </c>
      <c r="BF5">
        <f>ABS(BE5)</f>
        <v>330.26917414420075</v>
      </c>
      <c r="BJ5" t="str">
        <f>IF(AND(BI5=BH5,BH5=BG5,BG5=BI5),"Yes","No")</f>
        <v>Yes</v>
      </c>
      <c r="BK5" t="str">
        <f>IF(AND(BJ5="Yes",BH5=AZ5),"Yes","No")</f>
        <v>No</v>
      </c>
      <c r="BL5" t="str">
        <f>IF(AND(BJ5="Yes",BH5=AU5),"Yes","No")</f>
        <v>No</v>
      </c>
      <c r="BN5" s="2" t="s">
        <v>163</v>
      </c>
      <c r="BO5" s="3">
        <v>1</v>
      </c>
      <c r="BP5" s="3">
        <v>1</v>
      </c>
      <c r="BQ5">
        <v>0.86929640186729096</v>
      </c>
      <c r="BR5" s="3">
        <v>0.74</v>
      </c>
    </row>
    <row r="6" spans="1:70" x14ac:dyDescent="0.25">
      <c r="A6" t="s">
        <v>156</v>
      </c>
      <c r="B6" t="s">
        <v>163</v>
      </c>
      <c r="C6" s="3">
        <v>1</v>
      </c>
      <c r="D6">
        <v>0.85128880766836201</v>
      </c>
      <c r="E6" s="3">
        <v>1</v>
      </c>
      <c r="F6" s="3">
        <v>0.76</v>
      </c>
      <c r="G6" s="3"/>
      <c r="I6" s="3"/>
      <c r="J6" s="3"/>
      <c r="K6" t="str">
        <f t="shared" si="0"/>
        <v>Consistency</v>
      </c>
      <c r="M6" s="2" t="s">
        <v>164</v>
      </c>
      <c r="N6">
        <v>8</v>
      </c>
      <c r="O6">
        <v>3</v>
      </c>
      <c r="P6">
        <v>11</v>
      </c>
      <c r="R6" s="2" t="s">
        <v>165</v>
      </c>
      <c r="S6" s="3">
        <v>1</v>
      </c>
      <c r="T6" s="3">
        <v>7</v>
      </c>
      <c r="W6" s="4">
        <v>1</v>
      </c>
      <c r="X6" s="3">
        <v>0.84810115501349947</v>
      </c>
      <c r="Y6" s="3">
        <v>0.72636363636363643</v>
      </c>
      <c r="AA6" s="3"/>
      <c r="AC6" t="s">
        <v>164</v>
      </c>
      <c r="AD6">
        <v>0.63412605888091178</v>
      </c>
      <c r="AE6">
        <v>0.57818181818181824</v>
      </c>
      <c r="AF6">
        <f>AVERAGE(AD7,AE7)</f>
        <v>0.58190076183062978</v>
      </c>
      <c r="AG6">
        <f>AVERAGE(AD8,AE8)</f>
        <v>0.67082907639999223</v>
      </c>
      <c r="AH6">
        <f>ABS(AF6-AG6)</f>
        <v>8.8928314569362454E-2</v>
      </c>
      <c r="AJ6" s="2" t="s">
        <v>166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0.76909310516497564</v>
      </c>
      <c r="AP6" s="5">
        <f>VLOOKUP(AJ6,$AC$3:$AH$47,6,FALSE)</f>
        <v>0.76909310516497564</v>
      </c>
      <c r="AQ6">
        <v>11</v>
      </c>
      <c r="AR6">
        <v>0</v>
      </c>
      <c r="AS6" s="5">
        <f>AQ6/(AR6+AQ6)</f>
        <v>1</v>
      </c>
      <c r="AT6" s="5">
        <f>AVERAGE(AN6,AO6,AS6)</f>
        <v>0.92303103505499184</v>
      </c>
      <c r="AU6" t="str">
        <f>IF(AM6&gt;0,MID(AJ6, FIND("@", AJ6) + 1, 3),LEFT(AJ6, 3))</f>
        <v>GSW</v>
      </c>
      <c r="AV6" s="6">
        <f>ABS(AM6*AT6)</f>
        <v>20.306682771209822</v>
      </c>
      <c r="AW6">
        <v>-7</v>
      </c>
      <c r="AX6" s="6">
        <f>AW6+AV6</f>
        <v>13.306682771209822</v>
      </c>
      <c r="AY6" s="6">
        <f>ABS(AX6)</f>
        <v>13.306682771209822</v>
      </c>
      <c r="AZ6" t="str">
        <f>IF(AX6&gt;0,AU6,IF(AU6=MID(AJ6, FIND("@", AJ6) + 1, 3),LEFT(AJ6, 3),MID(AJ6, FIND("@", AJ6) + 1, 3)))</f>
        <v>GSW</v>
      </c>
      <c r="BA6" t="str">
        <f>IFERROR(IF(VLOOKUP(AJ6,$BN$5:$BR$20,2,FALSE)=1,MID(AJ6, FIND("@", AJ6) + 1, 3),LEFT(AJ6, 3)),"None")</f>
        <v>GSW</v>
      </c>
      <c r="BB6" s="5">
        <f>IF(BA6="None",0.5, AVERAGE(VLOOKUP(AJ6,$BN$5:$BR$20,4,FALSE),VLOOKUP(AJ6,$BN$5:$BR$20,5,FALSE)))</f>
        <v>0.74462843227207709</v>
      </c>
      <c r="BC6" t="str">
        <f>IF(AND(BA6=AU6,BA6,AZ6=AU6), "Yes","No")</f>
        <v>Yes</v>
      </c>
      <c r="BD6" s="7">
        <f>AVERAGE(BB6,AT6)</f>
        <v>0.83382973366353452</v>
      </c>
      <c r="BE6">
        <f>((MAX(BD6,BB6)*AX6*100)+(AP6*100)/AY6)</f>
        <v>1115.3305259156402</v>
      </c>
      <c r="BF6">
        <f>ABS(BE6)</f>
        <v>1115.3305259156402</v>
      </c>
      <c r="BJ6" t="str">
        <f>IF(AND(BI6=BH6,BH6=BG6,BG6=BI6),"Yes","No")</f>
        <v>Yes</v>
      </c>
      <c r="BK6" t="str">
        <f>IF(AND(BJ6="Yes",BH6=AZ6),"Yes","No")</f>
        <v>No</v>
      </c>
      <c r="BL6" t="str">
        <f>IF(AND(BJ6="Yes",BH6=AU6),"Yes","No")</f>
        <v>No</v>
      </c>
      <c r="BN6" s="2" t="s">
        <v>164</v>
      </c>
      <c r="BO6" s="3">
        <v>-1</v>
      </c>
      <c r="BP6" s="3">
        <v>-1</v>
      </c>
      <c r="BQ6">
        <v>0.64518778434953505</v>
      </c>
      <c r="BR6" s="3">
        <v>0.5</v>
      </c>
    </row>
    <row r="7" spans="1:70" x14ac:dyDescent="0.25">
      <c r="A7" t="s">
        <v>157</v>
      </c>
      <c r="B7" t="s">
        <v>163</v>
      </c>
      <c r="C7" s="3">
        <v>1</v>
      </c>
      <c r="D7">
        <v>0.70953016238255995</v>
      </c>
      <c r="E7" s="3">
        <v>1</v>
      </c>
      <c r="F7" s="3">
        <v>0.67</v>
      </c>
      <c r="G7" s="3"/>
      <c r="I7" s="3"/>
      <c r="J7" s="3"/>
      <c r="K7" t="str">
        <f t="shared" si="0"/>
        <v>Consistency</v>
      </c>
      <c r="M7" s="2" t="s">
        <v>165</v>
      </c>
      <c r="N7">
        <v>6</v>
      </c>
      <c r="O7">
        <v>5</v>
      </c>
      <c r="P7">
        <v>11</v>
      </c>
      <c r="R7" s="2" t="s">
        <v>166</v>
      </c>
      <c r="S7" s="3">
        <v>11</v>
      </c>
      <c r="T7" s="3">
        <v>11</v>
      </c>
      <c r="W7" s="2" t="s">
        <v>164</v>
      </c>
      <c r="X7" s="3">
        <v>0.63412605888091178</v>
      </c>
      <c r="Y7" s="3">
        <v>0.57818181818181824</v>
      </c>
      <c r="AA7" s="3"/>
      <c r="AC7">
        <v>-1</v>
      </c>
      <c r="AD7">
        <v>0.61130152366125956</v>
      </c>
      <c r="AE7">
        <v>0.55249999999999999</v>
      </c>
      <c r="AJ7" s="2" t="s">
        <v>167</v>
      </c>
      <c r="AK7" s="3">
        <v>11</v>
      </c>
      <c r="AL7" s="3">
        <v>11</v>
      </c>
      <c r="AM7">
        <f>AL7+AK7</f>
        <v>22</v>
      </c>
      <c r="AN7" s="5">
        <f>ABS(((AK7/11)+(AL7/11))/2)</f>
        <v>1</v>
      </c>
      <c r="AO7" s="5">
        <f>VLOOKUP(AJ7,$AC$3:$AH$47,IF(AM7&gt;0,5,4),FALSE)</f>
        <v>0.8549961302804292</v>
      </c>
      <c r="AP7" s="5">
        <f>VLOOKUP(AJ7,$AC$3:$AH$47,6,FALSE)</f>
        <v>0.8549961302804292</v>
      </c>
      <c r="AQ7">
        <v>11</v>
      </c>
      <c r="AR7">
        <v>0</v>
      </c>
      <c r="AS7" s="5">
        <f>AQ7/(AR7+AQ7)</f>
        <v>1</v>
      </c>
      <c r="AT7" s="5">
        <f>AVERAGE(AN7,AO7,AS7)</f>
        <v>0.95166537676014296</v>
      </c>
      <c r="AU7" t="str">
        <f>IF(AM7&gt;0,MID(AJ7, FIND("@", AJ7) + 1, 3),LEFT(AJ7, 3))</f>
        <v>DET</v>
      </c>
      <c r="AV7" s="6">
        <f>ABS(AM7*AT7)</f>
        <v>20.936638288723145</v>
      </c>
      <c r="AW7">
        <v>-13.5</v>
      </c>
      <c r="AX7" s="6">
        <f>AW7+AV7</f>
        <v>7.4366382887231453</v>
      </c>
      <c r="AY7" s="6">
        <f>ABS(AX7)</f>
        <v>7.4366382887231453</v>
      </c>
      <c r="AZ7" t="str">
        <f>IF(AX7&gt;0,AU7,IF(AU7=MID(AJ7, FIND("@", AJ7) + 1, 3),LEFT(AJ7, 3),MID(AJ7, FIND("@", AJ7) + 1, 3)))</f>
        <v>DET</v>
      </c>
      <c r="BA7" t="str">
        <f>IFERROR(IF(VLOOKUP(AJ7,$BN$5:$BR$20,2,FALSE)=1,MID(AJ7, FIND("@", AJ7) + 1, 3),LEFT(AJ7, 3)),"None")</f>
        <v>DET</v>
      </c>
      <c r="BB7" s="5">
        <f>IF(BA7="None",0.5, AVERAGE(VLOOKUP(AJ7,$BN$5:$BR$20,4,FALSE),VLOOKUP(AJ7,$BN$5:$BR$20,5,FALSE)))</f>
        <v>0.90530438953494996</v>
      </c>
      <c r="BC7" t="str">
        <f>IF(AND(BA7=AU7,BA7,AZ7=AU7), "Yes","No")</f>
        <v>Yes</v>
      </c>
      <c r="BD7" s="7">
        <f>AVERAGE(BB7,AT7)</f>
        <v>0.92848488314754651</v>
      </c>
      <c r="BE7">
        <f>((MAX(BD7,BB7)*AX7*100)+(AP7*100)/AY7)</f>
        <v>701.97770159645586</v>
      </c>
      <c r="BF7">
        <f>ABS(BE7)</f>
        <v>701.97770159645586</v>
      </c>
      <c r="BJ7" t="str">
        <f>IF(AND(BI7=BH7,BH7=BG7,BG7=BI7),"Yes","No")</f>
        <v>Yes</v>
      </c>
      <c r="BK7" t="str">
        <f>IF(AND(BJ7="Yes",BH7=AZ7),"Yes","No")</f>
        <v>No</v>
      </c>
      <c r="BL7" t="str">
        <f>IF(AND(BJ7="Yes",BH7=AU7),"Yes","No")</f>
        <v>No</v>
      </c>
      <c r="BN7" s="2" t="s">
        <v>166</v>
      </c>
      <c r="BO7" s="3">
        <v>1</v>
      </c>
      <c r="BP7" s="3">
        <v>1</v>
      </c>
      <c r="BQ7">
        <v>0.82925686454415404</v>
      </c>
      <c r="BR7" s="3">
        <v>0.66</v>
      </c>
    </row>
    <row r="8" spans="1:70" x14ac:dyDescent="0.25">
      <c r="A8" t="s">
        <v>158</v>
      </c>
      <c r="B8" t="s">
        <v>163</v>
      </c>
      <c r="C8" s="3">
        <v>1</v>
      </c>
      <c r="D8">
        <v>0.85093040800446995</v>
      </c>
      <c r="E8" s="3">
        <v>1</v>
      </c>
      <c r="F8" s="3">
        <v>0.69</v>
      </c>
      <c r="G8" s="3"/>
      <c r="I8" s="3"/>
      <c r="J8" s="3"/>
      <c r="K8" t="str">
        <f t="shared" si="0"/>
        <v>Consistency</v>
      </c>
      <c r="M8" s="2" t="s">
        <v>166</v>
      </c>
      <c r="N8">
        <v>11</v>
      </c>
      <c r="P8">
        <v>11</v>
      </c>
      <c r="R8" s="2" t="s">
        <v>167</v>
      </c>
      <c r="S8" s="3">
        <v>11</v>
      </c>
      <c r="T8" s="3">
        <v>11</v>
      </c>
      <c r="W8" s="4">
        <v>-1</v>
      </c>
      <c r="X8" s="3">
        <v>0.61130152366125956</v>
      </c>
      <c r="Y8" s="3">
        <v>0.55249999999999999</v>
      </c>
      <c r="AA8" s="3"/>
      <c r="AC8">
        <v>1</v>
      </c>
      <c r="AD8">
        <v>0.69499148613331796</v>
      </c>
      <c r="AE8">
        <v>0.64666666666666661</v>
      </c>
      <c r="AJ8" s="2"/>
      <c r="AK8" s="3"/>
      <c r="AL8" s="3"/>
      <c r="AN8" s="5"/>
      <c r="AO8" s="5"/>
      <c r="AP8" s="5"/>
      <c r="AS8" s="5"/>
      <c r="AT8" s="5"/>
      <c r="AV8" s="6"/>
      <c r="AX8" s="6"/>
      <c r="AY8" s="6"/>
      <c r="BB8" s="5"/>
      <c r="BD8" s="7"/>
      <c r="BN8" s="2" t="s">
        <v>167</v>
      </c>
      <c r="BO8" s="3">
        <v>1</v>
      </c>
      <c r="BP8" s="3">
        <v>1</v>
      </c>
      <c r="BQ8">
        <v>0.91060877906990001</v>
      </c>
      <c r="BR8" s="3">
        <v>0.9</v>
      </c>
    </row>
    <row r="9" spans="1:70" x14ac:dyDescent="0.25">
      <c r="A9" t="s">
        <v>159</v>
      </c>
      <c r="B9" t="s">
        <v>163</v>
      </c>
      <c r="C9" s="3">
        <v>1</v>
      </c>
      <c r="D9">
        <v>0.92611056625044996</v>
      </c>
      <c r="E9" s="3">
        <v>1</v>
      </c>
      <c r="F9" s="3">
        <v>0.87</v>
      </c>
      <c r="G9" s="3"/>
      <c r="I9" s="3"/>
      <c r="J9" s="3"/>
      <c r="K9" t="str">
        <f t="shared" si="0"/>
        <v>Consistency</v>
      </c>
      <c r="M9" s="2" t="s">
        <v>167</v>
      </c>
      <c r="N9">
        <v>11</v>
      </c>
      <c r="P9">
        <v>11</v>
      </c>
      <c r="R9" s="2" t="s">
        <v>30</v>
      </c>
      <c r="S9" s="3">
        <v>29</v>
      </c>
      <c r="T9" s="3">
        <v>41</v>
      </c>
      <c r="W9" s="4">
        <v>1</v>
      </c>
      <c r="X9" s="3">
        <v>0.69499148613331796</v>
      </c>
      <c r="Y9" s="3">
        <v>0.64666666666666661</v>
      </c>
      <c r="AA9" s="3"/>
      <c r="AC9" t="s">
        <v>165</v>
      </c>
      <c r="AD9">
        <v>0.63688536422348641</v>
      </c>
      <c r="AE9">
        <v>0.6072727272727273</v>
      </c>
      <c r="AF9">
        <f>AVERAGE(AD10,AE10)</f>
        <v>0.63523650795438802</v>
      </c>
      <c r="AG9">
        <f>AVERAGE(AD11,AE11)</f>
        <v>0.6111144939095392</v>
      </c>
      <c r="AH9">
        <f>ABS(AF9-AG9)</f>
        <v>2.4122014044848816E-2</v>
      </c>
      <c r="AJ9" s="2"/>
      <c r="AK9" s="3"/>
      <c r="AL9" s="3"/>
      <c r="AN9" s="5"/>
      <c r="AO9" s="5"/>
      <c r="AP9" s="5"/>
      <c r="AS9" s="5"/>
      <c r="AT9" s="5"/>
      <c r="AV9" s="6"/>
      <c r="AX9" s="6"/>
      <c r="AY9" s="6"/>
      <c r="BB9" s="5"/>
      <c r="BD9" s="7"/>
      <c r="BN9" s="2" t="s">
        <v>30</v>
      </c>
      <c r="BO9" s="3">
        <v>2</v>
      </c>
      <c r="BP9" s="3">
        <v>2</v>
      </c>
      <c r="BQ9">
        <v>3.2543498298308799</v>
      </c>
      <c r="BR9" s="3">
        <v>2.8</v>
      </c>
    </row>
    <row r="10" spans="1:70" x14ac:dyDescent="0.25">
      <c r="A10" t="s">
        <v>160</v>
      </c>
      <c r="B10" t="s">
        <v>163</v>
      </c>
      <c r="C10" s="3">
        <v>1</v>
      </c>
      <c r="D10">
        <v>0.882647659174843</v>
      </c>
      <c r="E10" s="3">
        <v>1</v>
      </c>
      <c r="F10" s="3">
        <v>0.71</v>
      </c>
      <c r="G10" s="3"/>
      <c r="I10" s="3"/>
      <c r="J10" s="3"/>
      <c r="K10" t="str">
        <f t="shared" si="0"/>
        <v>Consistency</v>
      </c>
      <c r="M10" s="2" t="s">
        <v>30</v>
      </c>
      <c r="N10">
        <v>157</v>
      </c>
      <c r="O10">
        <v>8</v>
      </c>
      <c r="P10">
        <v>165</v>
      </c>
      <c r="W10" s="2" t="s">
        <v>165</v>
      </c>
      <c r="X10" s="3">
        <v>0.63688536422348641</v>
      </c>
      <c r="Y10" s="3">
        <v>0.6072727272727273</v>
      </c>
      <c r="AA10" s="3"/>
      <c r="AC10">
        <v>-1</v>
      </c>
      <c r="AD10">
        <v>0.66247301590877594</v>
      </c>
      <c r="AE10">
        <v>0.60799999999999998</v>
      </c>
      <c r="AJ10" s="2"/>
      <c r="AK10" s="3"/>
      <c r="AL10" s="3"/>
      <c r="AN10" s="5"/>
      <c r="AO10" s="5"/>
      <c r="AP10" s="5"/>
      <c r="AS10" s="5"/>
      <c r="AT10" s="5"/>
      <c r="AV10" s="6"/>
      <c r="AX10" s="6"/>
      <c r="AY10" s="6"/>
      <c r="BB10" s="5"/>
      <c r="BD10" s="7"/>
    </row>
    <row r="11" spans="1:70" x14ac:dyDescent="0.25">
      <c r="A11" t="s">
        <v>161</v>
      </c>
      <c r="B11" t="s">
        <v>163</v>
      </c>
      <c r="C11" s="3">
        <v>1</v>
      </c>
      <c r="D11">
        <v>0.72376649904335999</v>
      </c>
      <c r="E11" s="3">
        <v>1</v>
      </c>
      <c r="F11" s="3">
        <v>0.69</v>
      </c>
      <c r="G11" s="3"/>
      <c r="I11" s="3"/>
      <c r="J11" s="3"/>
      <c r="K11" t="str">
        <f t="shared" si="0"/>
        <v>Consistency</v>
      </c>
      <c r="W11" s="4">
        <v>-1</v>
      </c>
      <c r="X11" s="3">
        <v>0.66247301590877594</v>
      </c>
      <c r="Y11" s="3">
        <v>0.60799999999999998</v>
      </c>
      <c r="AA11" s="3"/>
      <c r="AC11">
        <v>1</v>
      </c>
      <c r="AD11">
        <v>0.61556232115241161</v>
      </c>
      <c r="AE11">
        <v>0.60666666666666669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</row>
    <row r="12" spans="1:70" x14ac:dyDescent="0.25">
      <c r="A12" t="s">
        <v>162</v>
      </c>
      <c r="B12" t="s">
        <v>163</v>
      </c>
      <c r="C12" s="3">
        <v>1</v>
      </c>
      <c r="D12">
        <v>0.86929640186729096</v>
      </c>
      <c r="E12" s="3">
        <v>1</v>
      </c>
      <c r="F12" s="3">
        <v>0.74</v>
      </c>
      <c r="G12" s="3"/>
      <c r="I12" s="3"/>
      <c r="J12" s="3"/>
      <c r="K12" t="str">
        <f t="shared" si="0"/>
        <v>Consistency</v>
      </c>
      <c r="W12" s="4">
        <v>1</v>
      </c>
      <c r="X12" s="3">
        <v>0.61556232115241161</v>
      </c>
      <c r="Y12" s="3">
        <v>0.60666666666666669</v>
      </c>
      <c r="AA12" s="3"/>
      <c r="AC12" t="s">
        <v>166</v>
      </c>
      <c r="AD12">
        <v>0.85364075578449661</v>
      </c>
      <c r="AE12">
        <v>0.68454545454545457</v>
      </c>
      <c r="AF12">
        <f>AVERAGE(AD13,AE13)</f>
        <v>0</v>
      </c>
      <c r="AG12">
        <f>AVERAGE(AD14,AE14)</f>
        <v>0.76909310516497564</v>
      </c>
      <c r="AH12">
        <f>ABS(AF12-AG12)</f>
        <v>0.76909310516497564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</row>
    <row r="13" spans="1:70" x14ac:dyDescent="0.25">
      <c r="A13" t="s">
        <v>152</v>
      </c>
      <c r="B13" t="s">
        <v>164</v>
      </c>
      <c r="C13" s="3">
        <v>1</v>
      </c>
      <c r="D13">
        <v>0.78011847630254905</v>
      </c>
      <c r="E13" s="3">
        <v>1</v>
      </c>
      <c r="F13" s="3">
        <v>0.7</v>
      </c>
      <c r="G13" s="3"/>
      <c r="I13" s="3"/>
      <c r="J13" s="3"/>
      <c r="K13" t="str">
        <f t="shared" si="0"/>
        <v>Consistency</v>
      </c>
      <c r="W13" s="2" t="s">
        <v>166</v>
      </c>
      <c r="X13" s="3">
        <v>0.85364075578449661</v>
      </c>
      <c r="Y13" s="3">
        <v>0.68454545454545457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153</v>
      </c>
      <c r="B14" t="s">
        <v>164</v>
      </c>
      <c r="C14" s="3">
        <v>-1</v>
      </c>
      <c r="D14">
        <v>0.57105012584722403</v>
      </c>
      <c r="E14" s="3">
        <v>-1</v>
      </c>
      <c r="F14" s="3">
        <v>0.56999999999999995</v>
      </c>
      <c r="G14" s="3"/>
      <c r="I14" s="3"/>
      <c r="J14" s="3"/>
      <c r="K14" t="str">
        <f t="shared" si="0"/>
        <v>Consistency</v>
      </c>
      <c r="W14" s="4">
        <v>1</v>
      </c>
      <c r="X14" s="3">
        <v>0.85364075578449661</v>
      </c>
      <c r="Y14" s="3">
        <v>0.68454545454545457</v>
      </c>
      <c r="AA14" s="3"/>
      <c r="AC14">
        <v>1</v>
      </c>
      <c r="AD14">
        <v>0.85364075578449661</v>
      </c>
      <c r="AE14">
        <v>0.68454545454545457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154</v>
      </c>
      <c r="B15" t="s">
        <v>164</v>
      </c>
      <c r="C15" s="3">
        <v>1</v>
      </c>
      <c r="D15">
        <v>0.64032360084828299</v>
      </c>
      <c r="E15" s="3">
        <v>1</v>
      </c>
      <c r="F15" s="3">
        <v>0.66</v>
      </c>
      <c r="G15" s="3"/>
      <c r="I15" s="3"/>
      <c r="J15" s="3"/>
      <c r="K15" t="str">
        <f t="shared" si="0"/>
        <v>Consistency</v>
      </c>
      <c r="W15" s="2" t="s">
        <v>167</v>
      </c>
      <c r="X15" s="3">
        <v>0.90090135146994943</v>
      </c>
      <c r="Y15" s="3">
        <v>0.80909090909090908</v>
      </c>
      <c r="AA15" s="3"/>
      <c r="AC15" t="s">
        <v>167</v>
      </c>
      <c r="AD15">
        <v>0.7246812867062451</v>
      </c>
      <c r="AE15">
        <v>0.72818181818181815</v>
      </c>
      <c r="AF15">
        <f>AVERAGE(AD16,AE16)</f>
        <v>0</v>
      </c>
      <c r="AG15">
        <f>AVERAGE(AD17,AE17)</f>
        <v>0.8549961302804292</v>
      </c>
      <c r="AH15">
        <f>ABS(AF15-AG15)</f>
        <v>0.8549961302804292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155</v>
      </c>
      <c r="B16" t="s">
        <v>164</v>
      </c>
      <c r="C16" s="3">
        <v>-1</v>
      </c>
      <c r="D16">
        <v>0.50527595529293401</v>
      </c>
      <c r="E16" s="3">
        <v>1</v>
      </c>
      <c r="F16" s="3">
        <v>0.53</v>
      </c>
      <c r="G16" s="3"/>
      <c r="I16" s="3"/>
      <c r="J16" s="3"/>
      <c r="K16" t="str">
        <f t="shared" si="0"/>
        <v>No</v>
      </c>
      <c r="W16" s="4">
        <v>1</v>
      </c>
      <c r="X16" s="3">
        <v>0.90090135146994943</v>
      </c>
      <c r="Y16" s="3">
        <v>0.80909090909090908</v>
      </c>
      <c r="AA16" s="3"/>
      <c r="AC16">
        <v>-1</v>
      </c>
      <c r="AD16">
        <v>0</v>
      </c>
      <c r="AE16">
        <v>0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156</v>
      </c>
      <c r="B17" t="s">
        <v>164</v>
      </c>
      <c r="C17" s="3">
        <v>-1</v>
      </c>
      <c r="D17">
        <v>0.672758742408187</v>
      </c>
      <c r="E17" s="3">
        <v>1</v>
      </c>
      <c r="F17" s="3">
        <v>0.64</v>
      </c>
      <c r="G17" s="3"/>
      <c r="I17" s="3"/>
      <c r="J17" s="3"/>
      <c r="K17" t="str">
        <f t="shared" si="0"/>
        <v>No</v>
      </c>
      <c r="W17" s="2" t="s">
        <v>30</v>
      </c>
      <c r="X17" s="3">
        <v>0.77473093707446883</v>
      </c>
      <c r="Y17" s="3">
        <v>0.68109090909090897</v>
      </c>
      <c r="AA17" s="3"/>
      <c r="AC17">
        <v>1</v>
      </c>
      <c r="AD17">
        <v>0.90090135146994943</v>
      </c>
      <c r="AE17">
        <v>0.80909090909090908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157</v>
      </c>
      <c r="B18" t="s">
        <v>164</v>
      </c>
      <c r="C18" s="3">
        <v>-1</v>
      </c>
      <c r="D18">
        <v>0.67395972959095796</v>
      </c>
      <c r="E18" s="3">
        <v>-1</v>
      </c>
      <c r="F18" s="3">
        <v>0.57999999999999996</v>
      </c>
      <c r="G18" s="3"/>
      <c r="I18" s="3"/>
      <c r="J18" s="3"/>
      <c r="K18" t="str">
        <f t="shared" si="0"/>
        <v>Consistency</v>
      </c>
      <c r="AA18" s="3"/>
    </row>
    <row r="19" spans="1:56" x14ac:dyDescent="0.25">
      <c r="A19" t="s">
        <v>158</v>
      </c>
      <c r="B19" t="s">
        <v>164</v>
      </c>
      <c r="C19" s="3">
        <v>1</v>
      </c>
      <c r="D19">
        <v>0.66453238124912195</v>
      </c>
      <c r="E19" s="3">
        <v>1</v>
      </c>
      <c r="F19" s="3">
        <v>0.57999999999999996</v>
      </c>
      <c r="G19" s="3"/>
      <c r="I19" s="3"/>
      <c r="J19" s="3"/>
      <c r="K19" t="str">
        <f t="shared" si="0"/>
        <v>Consistency</v>
      </c>
      <c r="AA19" s="3"/>
    </row>
    <row r="20" spans="1:56" x14ac:dyDescent="0.25">
      <c r="A20" t="s">
        <v>159</v>
      </c>
      <c r="B20" t="s">
        <v>164</v>
      </c>
      <c r="C20" s="3">
        <v>-1</v>
      </c>
      <c r="D20">
        <v>0.55794604828980698</v>
      </c>
      <c r="E20" s="3">
        <v>1</v>
      </c>
      <c r="F20" s="3">
        <v>0.52</v>
      </c>
      <c r="G20" s="3"/>
      <c r="I20" s="3"/>
      <c r="J20" s="3"/>
      <c r="K20" t="str">
        <f t="shared" si="0"/>
        <v>No</v>
      </c>
      <c r="AA20" s="3"/>
    </row>
    <row r="21" spans="1:56" x14ac:dyDescent="0.25">
      <c r="A21" t="s">
        <v>160</v>
      </c>
      <c r="B21" t="s">
        <v>164</v>
      </c>
      <c r="C21" s="3">
        <v>-1</v>
      </c>
      <c r="D21">
        <v>0.70757919108381195</v>
      </c>
      <c r="E21" s="3">
        <v>-1</v>
      </c>
      <c r="F21" s="3">
        <v>0.57999999999999996</v>
      </c>
      <c r="G21" s="3"/>
      <c r="I21" s="3"/>
      <c r="J21" s="3"/>
      <c r="K21" t="str">
        <f t="shared" si="0"/>
        <v>Consistency</v>
      </c>
      <c r="AA21" s="3"/>
    </row>
    <row r="22" spans="1:56" x14ac:dyDescent="0.25">
      <c r="A22" t="s">
        <v>161</v>
      </c>
      <c r="B22" t="s">
        <v>164</v>
      </c>
      <c r="C22" s="3">
        <v>-1</v>
      </c>
      <c r="D22">
        <v>0.55665461242761904</v>
      </c>
      <c r="E22" s="3">
        <v>-1</v>
      </c>
      <c r="F22" s="3">
        <v>0.5</v>
      </c>
      <c r="G22" s="3"/>
      <c r="I22" s="3"/>
      <c r="J22" s="3"/>
      <c r="K22" t="str">
        <f t="shared" si="0"/>
        <v>Consistency</v>
      </c>
      <c r="AA22" s="3"/>
    </row>
    <row r="23" spans="1:56" x14ac:dyDescent="0.25">
      <c r="A23" t="s">
        <v>162</v>
      </c>
      <c r="B23" t="s">
        <v>164</v>
      </c>
      <c r="C23" s="3">
        <v>-1</v>
      </c>
      <c r="D23">
        <v>0.64518778434953505</v>
      </c>
      <c r="E23" s="3">
        <v>-1</v>
      </c>
      <c r="F23" s="3">
        <v>0.5</v>
      </c>
      <c r="G23" s="3"/>
      <c r="I23" s="3"/>
      <c r="J23" s="3"/>
      <c r="K23" t="str">
        <f t="shared" si="0"/>
        <v>Consistency</v>
      </c>
      <c r="AA23" s="3"/>
    </row>
    <row r="24" spans="1:56" x14ac:dyDescent="0.25">
      <c r="A24" t="s">
        <v>152</v>
      </c>
      <c r="B24" t="s">
        <v>165</v>
      </c>
      <c r="C24" s="3">
        <v>1</v>
      </c>
      <c r="D24">
        <v>0.57500300916297298</v>
      </c>
      <c r="E24" s="3">
        <v>1</v>
      </c>
      <c r="F24" s="3">
        <v>0.6</v>
      </c>
      <c r="G24" s="3"/>
      <c r="I24" s="3"/>
      <c r="J24" s="3"/>
      <c r="K24" t="str">
        <f t="shared" si="0"/>
        <v>Consistency</v>
      </c>
      <c r="AA24" s="3"/>
    </row>
    <row r="25" spans="1:56" x14ac:dyDescent="0.25">
      <c r="A25" t="s">
        <v>153</v>
      </c>
      <c r="B25" t="s">
        <v>165</v>
      </c>
      <c r="C25" s="3">
        <v>-1</v>
      </c>
      <c r="D25">
        <v>0.73341664960006703</v>
      </c>
      <c r="E25" s="3">
        <v>1</v>
      </c>
      <c r="F25" s="3">
        <v>0.62</v>
      </c>
      <c r="G25" s="3"/>
      <c r="I25" s="3"/>
      <c r="J25" s="3"/>
      <c r="K25" t="str">
        <f t="shared" si="0"/>
        <v>No</v>
      </c>
      <c r="AA25" s="3"/>
    </row>
    <row r="26" spans="1:56" x14ac:dyDescent="0.25">
      <c r="A26" t="s">
        <v>154</v>
      </c>
      <c r="B26" t="s">
        <v>165</v>
      </c>
      <c r="C26" s="3">
        <v>1</v>
      </c>
      <c r="D26">
        <v>0.73741424494998997</v>
      </c>
      <c r="E26" s="3">
        <v>1</v>
      </c>
      <c r="F26" s="3">
        <v>0.75</v>
      </c>
      <c r="G26" s="3"/>
      <c r="I26" s="3"/>
      <c r="J26" s="3"/>
      <c r="K26" t="str">
        <f t="shared" si="0"/>
        <v>Consistency</v>
      </c>
      <c r="AA26" s="3"/>
    </row>
    <row r="27" spans="1:56" x14ac:dyDescent="0.25">
      <c r="A27" t="s">
        <v>155</v>
      </c>
      <c r="B27" t="s">
        <v>165</v>
      </c>
      <c r="C27" s="3">
        <v>-1</v>
      </c>
      <c r="D27">
        <v>0.70371394796573095</v>
      </c>
      <c r="E27" s="3">
        <v>1</v>
      </c>
      <c r="F27" s="3">
        <v>0.54</v>
      </c>
      <c r="G27" s="3"/>
      <c r="I27" s="3"/>
      <c r="J27" s="3"/>
      <c r="K27" t="str">
        <f t="shared" si="0"/>
        <v>No</v>
      </c>
      <c r="AA27" s="3"/>
    </row>
    <row r="28" spans="1:56" x14ac:dyDescent="0.25">
      <c r="A28" t="s">
        <v>156</v>
      </c>
      <c r="B28" t="s">
        <v>165</v>
      </c>
      <c r="C28" s="3">
        <v>-1</v>
      </c>
      <c r="D28">
        <v>0.76831729627559797</v>
      </c>
      <c r="E28" s="3">
        <v>1</v>
      </c>
      <c r="F28" s="3">
        <v>0.6</v>
      </c>
      <c r="G28" s="3"/>
      <c r="I28" s="3"/>
      <c r="J28" s="3"/>
      <c r="K28" t="str">
        <f t="shared" si="0"/>
        <v>No</v>
      </c>
      <c r="AA28" s="3"/>
    </row>
    <row r="29" spans="1:56" x14ac:dyDescent="0.25">
      <c r="A29" t="s">
        <v>157</v>
      </c>
      <c r="B29" t="s">
        <v>165</v>
      </c>
      <c r="C29" s="3">
        <v>1</v>
      </c>
      <c r="D29">
        <v>0.59906526420552897</v>
      </c>
      <c r="E29" s="3">
        <v>-1</v>
      </c>
      <c r="F29" s="3">
        <v>0.5</v>
      </c>
      <c r="G29" s="3"/>
      <c r="I29" s="3"/>
      <c r="J29" s="3"/>
      <c r="K29" t="str">
        <f t="shared" si="0"/>
        <v>No</v>
      </c>
      <c r="AA29" s="3"/>
    </row>
    <row r="30" spans="1:56" x14ac:dyDescent="0.25">
      <c r="A30" t="s">
        <v>158</v>
      </c>
      <c r="B30" t="s">
        <v>165</v>
      </c>
      <c r="C30" s="3">
        <v>-1</v>
      </c>
      <c r="D30">
        <v>0.58148746286115405</v>
      </c>
      <c r="E30" s="3">
        <v>-1</v>
      </c>
      <c r="F30" s="3">
        <v>0.56000000000000005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159</v>
      </c>
      <c r="B31" t="s">
        <v>165</v>
      </c>
      <c r="C31" s="3">
        <v>1</v>
      </c>
      <c r="D31">
        <v>0.555733907681075</v>
      </c>
      <c r="E31" s="3">
        <v>1</v>
      </c>
      <c r="F31" s="3">
        <v>0.55000000000000004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160</v>
      </c>
      <c r="B32" t="s">
        <v>165</v>
      </c>
      <c r="C32" s="3">
        <v>1</v>
      </c>
      <c r="D32">
        <v>0.58942107254081699</v>
      </c>
      <c r="E32" s="3">
        <v>1</v>
      </c>
      <c r="F32" s="3">
        <v>0.56999999999999995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161</v>
      </c>
      <c r="B33" t="s">
        <v>165</v>
      </c>
      <c r="C33" s="3">
        <v>1</v>
      </c>
      <c r="D33">
        <v>0.63673642837408595</v>
      </c>
      <c r="E33" s="3">
        <v>1</v>
      </c>
      <c r="F33" s="3">
        <v>0.67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162</v>
      </c>
      <c r="B34" t="s">
        <v>165</v>
      </c>
      <c r="C34" s="3">
        <v>-1</v>
      </c>
      <c r="D34">
        <v>0.52542972284133005</v>
      </c>
      <c r="E34" s="3">
        <v>1</v>
      </c>
      <c r="F34" s="3">
        <v>0.72</v>
      </c>
      <c r="G34" s="3"/>
      <c r="I34" s="3"/>
      <c r="J34" s="3"/>
      <c r="K34" t="str">
        <f t="shared" si="0"/>
        <v>No</v>
      </c>
      <c r="AA34" s="3"/>
    </row>
    <row r="35" spans="1:27" x14ac:dyDescent="0.25">
      <c r="A35" t="s">
        <v>152</v>
      </c>
      <c r="B35" t="s">
        <v>166</v>
      </c>
      <c r="C35">
        <v>1</v>
      </c>
      <c r="D35">
        <v>0.94442115697020901</v>
      </c>
      <c r="E35">
        <v>1</v>
      </c>
      <c r="F35">
        <v>0.74</v>
      </c>
      <c r="K35" t="str">
        <f t="shared" si="0"/>
        <v>Consistency</v>
      </c>
      <c r="AA35" s="3"/>
    </row>
    <row r="36" spans="1:27" x14ac:dyDescent="0.25">
      <c r="A36" t="s">
        <v>153</v>
      </c>
      <c r="B36" t="s">
        <v>166</v>
      </c>
      <c r="C36">
        <v>1</v>
      </c>
      <c r="D36">
        <v>0.75569017539870198</v>
      </c>
      <c r="E36">
        <v>1</v>
      </c>
      <c r="F36">
        <v>0.6</v>
      </c>
      <c r="K36" t="str">
        <f t="shared" si="0"/>
        <v>Consistency</v>
      </c>
    </row>
    <row r="37" spans="1:27" x14ac:dyDescent="0.25">
      <c r="A37" t="s">
        <v>154</v>
      </c>
      <c r="B37" t="s">
        <v>166</v>
      </c>
      <c r="C37">
        <v>1</v>
      </c>
      <c r="D37">
        <v>0.70885844933263498</v>
      </c>
      <c r="E37">
        <v>1</v>
      </c>
      <c r="F37">
        <v>0.63</v>
      </c>
      <c r="K37" t="str">
        <f t="shared" si="0"/>
        <v>Consistency</v>
      </c>
    </row>
    <row r="38" spans="1:27" x14ac:dyDescent="0.25">
      <c r="A38" t="s">
        <v>155</v>
      </c>
      <c r="B38" t="s">
        <v>166</v>
      </c>
      <c r="C38">
        <v>1</v>
      </c>
      <c r="D38">
        <v>0.97713072864930495</v>
      </c>
      <c r="E38">
        <v>1</v>
      </c>
      <c r="F38">
        <v>0.72</v>
      </c>
      <c r="K38" t="str">
        <f t="shared" si="0"/>
        <v>Consistency</v>
      </c>
    </row>
    <row r="39" spans="1:27" x14ac:dyDescent="0.25">
      <c r="A39" t="s">
        <v>156</v>
      </c>
      <c r="B39" t="s">
        <v>166</v>
      </c>
      <c r="C39">
        <v>1</v>
      </c>
      <c r="D39">
        <v>0.78517892363057395</v>
      </c>
      <c r="E39">
        <v>1</v>
      </c>
      <c r="F39">
        <v>0.65</v>
      </c>
      <c r="K39" t="str">
        <f t="shared" si="0"/>
        <v>Consistency</v>
      </c>
    </row>
    <row r="40" spans="1:27" x14ac:dyDescent="0.25">
      <c r="A40" t="s">
        <v>157</v>
      </c>
      <c r="B40" t="s">
        <v>166</v>
      </c>
      <c r="C40">
        <v>1</v>
      </c>
      <c r="D40">
        <v>0.88788563373020102</v>
      </c>
      <c r="E40">
        <v>1</v>
      </c>
      <c r="F40">
        <v>0.61</v>
      </c>
      <c r="K40" t="str">
        <f t="shared" si="0"/>
        <v>Consistency</v>
      </c>
    </row>
    <row r="41" spans="1:27" x14ac:dyDescent="0.25">
      <c r="A41" t="s">
        <v>158</v>
      </c>
      <c r="B41" t="s">
        <v>166</v>
      </c>
      <c r="C41">
        <v>1</v>
      </c>
      <c r="D41">
        <v>0.91732598637523199</v>
      </c>
      <c r="E41">
        <v>1</v>
      </c>
      <c r="F41">
        <v>0.73</v>
      </c>
      <c r="K41" t="str">
        <f t="shared" si="0"/>
        <v>Consistency</v>
      </c>
    </row>
    <row r="42" spans="1:27" x14ac:dyDescent="0.25">
      <c r="A42" t="s">
        <v>159</v>
      </c>
      <c r="B42" t="s">
        <v>166</v>
      </c>
      <c r="C42">
        <v>1</v>
      </c>
      <c r="D42">
        <v>0.85642737965788196</v>
      </c>
      <c r="E42">
        <v>1</v>
      </c>
      <c r="F42">
        <v>0.78</v>
      </c>
      <c r="K42" t="str">
        <f t="shared" si="0"/>
        <v>Consistency</v>
      </c>
    </row>
    <row r="43" spans="1:27" x14ac:dyDescent="0.25">
      <c r="A43" t="s">
        <v>160</v>
      </c>
      <c r="B43" t="s">
        <v>166</v>
      </c>
      <c r="C43">
        <v>1</v>
      </c>
      <c r="D43">
        <v>0.85556801945953098</v>
      </c>
      <c r="E43">
        <v>1</v>
      </c>
      <c r="F43">
        <v>0.71</v>
      </c>
      <c r="K43" t="str">
        <f t="shared" si="0"/>
        <v>Consistency</v>
      </c>
    </row>
    <row r="44" spans="1:27" x14ac:dyDescent="0.25">
      <c r="A44" t="s">
        <v>161</v>
      </c>
      <c r="B44" t="s">
        <v>166</v>
      </c>
      <c r="C44">
        <v>1</v>
      </c>
      <c r="D44">
        <v>0.87230499588103605</v>
      </c>
      <c r="E44">
        <v>1</v>
      </c>
      <c r="F44">
        <v>0.7</v>
      </c>
      <c r="K44" t="str">
        <f t="shared" si="0"/>
        <v>Consistency</v>
      </c>
    </row>
    <row r="45" spans="1:27" x14ac:dyDescent="0.25">
      <c r="A45" t="s">
        <v>162</v>
      </c>
      <c r="B45" t="s">
        <v>166</v>
      </c>
      <c r="C45">
        <v>1</v>
      </c>
      <c r="D45">
        <v>0.82925686454415404</v>
      </c>
      <c r="E45">
        <v>1</v>
      </c>
      <c r="F45">
        <v>0.66</v>
      </c>
      <c r="K45" t="str">
        <f t="shared" si="0"/>
        <v>Consistency</v>
      </c>
    </row>
    <row r="46" spans="1:27" x14ac:dyDescent="0.25">
      <c r="A46" t="s">
        <v>152</v>
      </c>
      <c r="B46" t="s">
        <v>167</v>
      </c>
      <c r="C46" s="3">
        <v>1</v>
      </c>
      <c r="D46">
        <v>0.97181028839704997</v>
      </c>
      <c r="E46" s="3">
        <v>1</v>
      </c>
      <c r="F46" s="3">
        <v>0.84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153</v>
      </c>
      <c r="B47" t="s">
        <v>167</v>
      </c>
      <c r="C47" s="3">
        <v>1</v>
      </c>
      <c r="D47">
        <v>0.95809327466379401</v>
      </c>
      <c r="E47" s="3">
        <v>1</v>
      </c>
      <c r="F47" s="3">
        <v>0.79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154</v>
      </c>
      <c r="B48" t="s">
        <v>167</v>
      </c>
      <c r="C48" s="3">
        <v>1</v>
      </c>
      <c r="D48">
        <v>0.92183841235510999</v>
      </c>
      <c r="E48" s="3">
        <v>1</v>
      </c>
      <c r="F48" s="3">
        <v>0.79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155</v>
      </c>
      <c r="B49" t="s">
        <v>167</v>
      </c>
      <c r="C49" s="3">
        <v>1</v>
      </c>
      <c r="D49">
        <v>0.98900075886528604</v>
      </c>
      <c r="E49" s="3">
        <v>1</v>
      </c>
      <c r="F49" s="3">
        <v>0.86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156</v>
      </c>
      <c r="B50" t="s">
        <v>167</v>
      </c>
      <c r="C50" s="3">
        <v>1</v>
      </c>
      <c r="D50">
        <v>0.96126266147953698</v>
      </c>
      <c r="E50" s="3">
        <v>1</v>
      </c>
      <c r="F50" s="3">
        <v>0.76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157</v>
      </c>
      <c r="B51" t="s">
        <v>167</v>
      </c>
      <c r="C51" s="3">
        <v>1</v>
      </c>
      <c r="D51">
        <v>0.92092698967245201</v>
      </c>
      <c r="E51" s="3">
        <v>1</v>
      </c>
      <c r="F51" s="3">
        <v>0.83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158</v>
      </c>
      <c r="B52" t="s">
        <v>167</v>
      </c>
      <c r="C52" s="3">
        <v>1</v>
      </c>
      <c r="D52">
        <v>0.90519578774329901</v>
      </c>
      <c r="E52" s="3">
        <v>1</v>
      </c>
      <c r="F52" s="3">
        <v>0.75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159</v>
      </c>
      <c r="B53" t="s">
        <v>167</v>
      </c>
      <c r="C53" s="3">
        <v>1</v>
      </c>
      <c r="D53">
        <v>0.93078295247921305</v>
      </c>
      <c r="E53" s="3">
        <v>1</v>
      </c>
      <c r="F53" s="3">
        <v>0.83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160</v>
      </c>
      <c r="B54" t="s">
        <v>167</v>
      </c>
      <c r="C54" s="3">
        <v>1</v>
      </c>
      <c r="D54">
        <v>0.75396774207920303</v>
      </c>
      <c r="E54" s="3">
        <v>1</v>
      </c>
      <c r="F54" s="3">
        <v>0.77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161</v>
      </c>
      <c r="B55" t="s">
        <v>167</v>
      </c>
      <c r="C55" s="3">
        <v>1</v>
      </c>
      <c r="D55">
        <v>0.68642721936460205</v>
      </c>
      <c r="E55" s="3">
        <v>1</v>
      </c>
      <c r="F55" s="3">
        <v>0.78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162</v>
      </c>
      <c r="B56" t="s">
        <v>167</v>
      </c>
      <c r="C56" s="3">
        <v>1</v>
      </c>
      <c r="D56">
        <v>0.91060877906990001</v>
      </c>
      <c r="E56" s="3">
        <v>1</v>
      </c>
      <c r="F56" s="3">
        <v>0.9</v>
      </c>
      <c r="G56" s="3"/>
      <c r="I56" s="3"/>
      <c r="J56" s="3"/>
      <c r="K56" t="str">
        <f t="shared" si="0"/>
        <v>Consistency</v>
      </c>
    </row>
    <row r="57" spans="1:11" x14ac:dyDescent="0.25">
      <c r="K57" t="str">
        <f t="shared" si="0"/>
        <v>Consistency</v>
      </c>
    </row>
    <row r="58" spans="1:11" x14ac:dyDescent="0.25">
      <c r="K58" t="str">
        <f t="shared" si="0"/>
        <v>Consistency</v>
      </c>
    </row>
    <row r="59" spans="1:11" x14ac:dyDescent="0.25">
      <c r="K59" t="str">
        <f t="shared" si="0"/>
        <v>Consistency</v>
      </c>
    </row>
    <row r="60" spans="1:11" x14ac:dyDescent="0.25">
      <c r="K60" t="str">
        <f t="shared" si="0"/>
        <v>Consistency</v>
      </c>
    </row>
    <row r="61" spans="1:11" x14ac:dyDescent="0.25">
      <c r="K61" t="str">
        <f t="shared" si="0"/>
        <v>Consistency</v>
      </c>
    </row>
    <row r="62" spans="1:11" x14ac:dyDescent="0.25">
      <c r="K62" t="str">
        <f t="shared" si="0"/>
        <v>Consistency</v>
      </c>
    </row>
    <row r="63" spans="1:11" x14ac:dyDescent="0.25">
      <c r="K63" t="str">
        <f t="shared" si="0"/>
        <v>Consistency</v>
      </c>
    </row>
    <row r="64" spans="1:11" x14ac:dyDescent="0.25">
      <c r="K64" t="str">
        <f t="shared" si="0"/>
        <v>Consistency</v>
      </c>
    </row>
    <row r="65" spans="3:11" x14ac:dyDescent="0.25">
      <c r="K65" t="str">
        <f t="shared" si="0"/>
        <v>Consistency</v>
      </c>
    </row>
    <row r="66" spans="3:11" x14ac:dyDescent="0.25">
      <c r="K66" t="str">
        <f t="shared" si="0"/>
        <v>Consistency</v>
      </c>
    </row>
    <row r="67" spans="3:11" x14ac:dyDescent="0.25">
      <c r="K67" t="str">
        <f t="shared" ref="K67:K130" si="1">IF(E67=C67, "Consistency", "No")</f>
        <v>Consistency</v>
      </c>
    </row>
    <row r="68" spans="3:11" x14ac:dyDescent="0.25">
      <c r="C68" s="3"/>
      <c r="E68" s="3"/>
      <c r="F68" s="3"/>
      <c r="G68" s="3"/>
      <c r="I68" s="3"/>
      <c r="J68" s="3"/>
      <c r="K68" t="str">
        <f t="shared" si="1"/>
        <v>Consistency</v>
      </c>
    </row>
    <row r="69" spans="3:11" x14ac:dyDescent="0.25">
      <c r="C69" s="3"/>
      <c r="E69" s="3"/>
      <c r="F69" s="3"/>
      <c r="G69" s="3"/>
      <c r="I69" s="3"/>
      <c r="J69" s="3"/>
      <c r="K69" t="str">
        <f t="shared" si="1"/>
        <v>Consistency</v>
      </c>
    </row>
    <row r="70" spans="3:11" x14ac:dyDescent="0.25">
      <c r="C70" s="3"/>
      <c r="E70" s="3"/>
      <c r="F70" s="3"/>
      <c r="G70" s="3"/>
      <c r="I70" s="3"/>
      <c r="J70" s="3"/>
      <c r="K70" t="str">
        <f t="shared" si="1"/>
        <v>Consistency</v>
      </c>
    </row>
    <row r="71" spans="3:11" x14ac:dyDescent="0.25">
      <c r="C71" s="3"/>
      <c r="D71" s="3"/>
      <c r="E71" s="3"/>
      <c r="F71" s="3"/>
      <c r="G71" s="3"/>
      <c r="I71" s="3"/>
      <c r="J71" s="3"/>
      <c r="K71" t="str">
        <f t="shared" si="1"/>
        <v>Consistency</v>
      </c>
    </row>
    <row r="72" spans="3:11" x14ac:dyDescent="0.25">
      <c r="C72" s="3"/>
      <c r="E72" s="3"/>
      <c r="F72" s="3"/>
      <c r="G72" s="3"/>
      <c r="H72" s="3"/>
      <c r="I72" s="3"/>
      <c r="J72" s="3"/>
      <c r="K72" t="str">
        <f t="shared" si="1"/>
        <v>Consistency</v>
      </c>
    </row>
    <row r="73" spans="3:11" x14ac:dyDescent="0.25">
      <c r="C73" s="3"/>
      <c r="E73" s="3"/>
      <c r="F73" s="3"/>
      <c r="G73" s="3"/>
      <c r="I73" s="3"/>
      <c r="J73" s="3"/>
      <c r="K73" t="str">
        <f t="shared" si="1"/>
        <v>Consistency</v>
      </c>
    </row>
    <row r="74" spans="3:11" x14ac:dyDescent="0.25">
      <c r="C74" s="3"/>
      <c r="E74" s="3"/>
      <c r="F74" s="3"/>
      <c r="G74" s="3"/>
      <c r="I74" s="3"/>
      <c r="J74" s="3"/>
      <c r="K74" t="str">
        <f t="shared" si="1"/>
        <v>Consistency</v>
      </c>
    </row>
    <row r="75" spans="3:11" x14ac:dyDescent="0.25">
      <c r="C75" s="3"/>
      <c r="E75" s="3"/>
      <c r="F75" s="3"/>
      <c r="G75" s="3"/>
      <c r="I75" s="3"/>
      <c r="J75" s="3"/>
      <c r="K75" t="str">
        <f t="shared" si="1"/>
        <v>Consistency</v>
      </c>
    </row>
    <row r="76" spans="3:11" x14ac:dyDescent="0.25">
      <c r="C76" s="3"/>
      <c r="E76" s="3"/>
      <c r="F76" s="3"/>
      <c r="G76" s="3"/>
      <c r="I76" s="3"/>
      <c r="J76" s="3"/>
      <c r="K76" t="str">
        <f t="shared" si="1"/>
        <v>Consistency</v>
      </c>
    </row>
    <row r="77" spans="3:11" x14ac:dyDescent="0.25">
      <c r="C77" s="3"/>
      <c r="D77" s="3"/>
      <c r="E77" s="3"/>
      <c r="F77" s="3"/>
      <c r="G77" s="3"/>
      <c r="I77" s="3"/>
      <c r="J77" s="3"/>
      <c r="K77" t="str">
        <f t="shared" si="1"/>
        <v>Consistency</v>
      </c>
    </row>
    <row r="78" spans="3:11" x14ac:dyDescent="0.25">
      <c r="C78" s="3"/>
      <c r="E78" s="3"/>
      <c r="F78" s="3"/>
      <c r="G78" s="3"/>
      <c r="I78" s="3"/>
      <c r="J78" s="3"/>
      <c r="K78" t="str">
        <f t="shared" si="1"/>
        <v>Consistency</v>
      </c>
    </row>
    <row r="79" spans="3:11" x14ac:dyDescent="0.25">
      <c r="C79" s="3"/>
      <c r="E79" s="3"/>
      <c r="F79" s="3"/>
      <c r="G79" s="3"/>
      <c r="I79" s="3"/>
      <c r="J79" s="3"/>
      <c r="K79" t="str">
        <f t="shared" si="1"/>
        <v>Consistency</v>
      </c>
    </row>
    <row r="80" spans="3:11" x14ac:dyDescent="0.25">
      <c r="C80" s="3"/>
      <c r="E80" s="3"/>
      <c r="F80" s="3"/>
      <c r="G80" s="3"/>
      <c r="I80" s="3"/>
      <c r="J80" s="3"/>
      <c r="K80" t="str">
        <f t="shared" si="1"/>
        <v>Consistency</v>
      </c>
    </row>
    <row r="81" spans="3:11" x14ac:dyDescent="0.25">
      <c r="C81" s="3"/>
      <c r="E81" s="3"/>
      <c r="F81" s="3"/>
      <c r="G81" s="3"/>
      <c r="I81" s="3"/>
      <c r="J81" s="3"/>
      <c r="K81" t="str">
        <f t="shared" si="1"/>
        <v>Consistency</v>
      </c>
    </row>
    <row r="82" spans="3:11" x14ac:dyDescent="0.25">
      <c r="C82" s="3"/>
      <c r="E82" s="3"/>
      <c r="F82" s="3"/>
      <c r="G82" s="3"/>
      <c r="I82" s="3"/>
      <c r="J82" s="3"/>
      <c r="K82" t="str">
        <f t="shared" si="1"/>
        <v>Consistency</v>
      </c>
    </row>
    <row r="83" spans="3:11" x14ac:dyDescent="0.25">
      <c r="C83" s="3"/>
      <c r="D83" s="3"/>
      <c r="E83" s="3"/>
      <c r="F83" s="3"/>
      <c r="G83" s="3"/>
      <c r="I83" s="3"/>
      <c r="J83" s="3"/>
      <c r="K83" t="str">
        <f t="shared" si="1"/>
        <v>Consistency</v>
      </c>
    </row>
    <row r="84" spans="3:11" x14ac:dyDescent="0.25">
      <c r="C84" s="3"/>
      <c r="E84" s="3"/>
      <c r="F84" s="3"/>
      <c r="G84" s="3"/>
      <c r="I84" s="3"/>
      <c r="J84" s="3"/>
      <c r="K84" t="str">
        <f t="shared" si="1"/>
        <v>Consistency</v>
      </c>
    </row>
    <row r="85" spans="3:11" x14ac:dyDescent="0.25">
      <c r="C85" s="3"/>
      <c r="E85" s="3"/>
      <c r="F85" s="3"/>
      <c r="G85" s="3"/>
      <c r="I85" s="3"/>
      <c r="J85" s="3"/>
      <c r="K85" t="str">
        <f t="shared" si="1"/>
        <v>Consistency</v>
      </c>
    </row>
    <row r="86" spans="3:11" x14ac:dyDescent="0.25">
      <c r="C86" s="3"/>
      <c r="E86" s="3"/>
      <c r="F86" s="3"/>
      <c r="G86" s="3"/>
      <c r="I86" s="3"/>
      <c r="J86" s="3"/>
      <c r="K86" t="str">
        <f t="shared" si="1"/>
        <v>Consistency</v>
      </c>
    </row>
    <row r="87" spans="3:11" x14ac:dyDescent="0.25">
      <c r="C87" s="3"/>
      <c r="E87" s="3"/>
      <c r="F87" s="3"/>
      <c r="G87" s="3"/>
      <c r="I87" s="3"/>
      <c r="J87" s="3"/>
      <c r="K87" t="str">
        <f t="shared" si="1"/>
        <v>Consistency</v>
      </c>
    </row>
    <row r="88" spans="3:11" x14ac:dyDescent="0.25">
      <c r="C88" s="3"/>
      <c r="E88" s="3"/>
      <c r="F88" s="3"/>
      <c r="G88" s="3"/>
      <c r="I88" s="3"/>
      <c r="J88" s="3"/>
      <c r="K88" t="str">
        <f t="shared" si="1"/>
        <v>Consistency</v>
      </c>
    </row>
    <row r="89" spans="3:11" x14ac:dyDescent="0.25">
      <c r="C89" s="3"/>
      <c r="E89" s="3"/>
      <c r="F89" s="3"/>
      <c r="G89" s="3"/>
      <c r="I89" s="3"/>
      <c r="J89" s="3"/>
      <c r="K89" t="str">
        <f t="shared" si="1"/>
        <v>Consistency</v>
      </c>
    </row>
    <row r="90" spans="3:11" x14ac:dyDescent="0.25">
      <c r="K90" t="str">
        <f t="shared" si="1"/>
        <v>Consistency</v>
      </c>
    </row>
    <row r="91" spans="3:11" x14ac:dyDescent="0.25">
      <c r="K91" t="str">
        <f t="shared" si="1"/>
        <v>Consistency</v>
      </c>
    </row>
    <row r="92" spans="3:11" x14ac:dyDescent="0.25">
      <c r="K92" t="str">
        <f t="shared" si="1"/>
        <v>Consistency</v>
      </c>
    </row>
    <row r="93" spans="3:11" x14ac:dyDescent="0.25">
      <c r="K93" t="str">
        <f t="shared" si="1"/>
        <v>Consistency</v>
      </c>
    </row>
    <row r="94" spans="3:11" x14ac:dyDescent="0.25">
      <c r="K94" t="str">
        <f t="shared" si="1"/>
        <v>Consistency</v>
      </c>
    </row>
    <row r="95" spans="3:11" x14ac:dyDescent="0.25">
      <c r="K95" t="str">
        <f t="shared" si="1"/>
        <v>Consistency</v>
      </c>
    </row>
    <row r="96" spans="3:11" x14ac:dyDescent="0.25">
      <c r="K96" t="str">
        <f t="shared" si="1"/>
        <v>Consistency</v>
      </c>
    </row>
    <row r="97" spans="3:11" x14ac:dyDescent="0.25">
      <c r="K97" t="str">
        <f t="shared" si="1"/>
        <v>Consistency</v>
      </c>
    </row>
    <row r="98" spans="3:11" x14ac:dyDescent="0.25">
      <c r="K98" t="str">
        <f t="shared" si="1"/>
        <v>Consistency</v>
      </c>
    </row>
    <row r="99" spans="3:11" x14ac:dyDescent="0.25">
      <c r="K99" t="str">
        <f t="shared" si="1"/>
        <v>Consistency</v>
      </c>
    </row>
    <row r="100" spans="3:11" x14ac:dyDescent="0.25">
      <c r="K100" t="str">
        <f t="shared" si="1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1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1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1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1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1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1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1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1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1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1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1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1"/>
        <v>Consistency</v>
      </c>
    </row>
    <row r="123" spans="3:11" x14ac:dyDescent="0.25">
      <c r="K123" t="str">
        <f t="shared" si="1"/>
        <v>Consistency</v>
      </c>
    </row>
    <row r="124" spans="3:11" x14ac:dyDescent="0.25">
      <c r="K124" t="str">
        <f t="shared" si="1"/>
        <v>Consistency</v>
      </c>
    </row>
    <row r="125" spans="3:11" x14ac:dyDescent="0.25">
      <c r="K125" t="str">
        <f t="shared" si="1"/>
        <v>Consistency</v>
      </c>
    </row>
    <row r="126" spans="3:11" x14ac:dyDescent="0.25">
      <c r="K126" t="str">
        <f t="shared" si="1"/>
        <v>Consistency</v>
      </c>
    </row>
    <row r="127" spans="3:11" x14ac:dyDescent="0.25">
      <c r="K127" t="str">
        <f t="shared" si="1"/>
        <v>Consistency</v>
      </c>
    </row>
    <row r="128" spans="3:11" x14ac:dyDescent="0.25">
      <c r="K128" t="str">
        <f t="shared" si="1"/>
        <v>Consistency</v>
      </c>
    </row>
    <row r="129" spans="11:11" x14ac:dyDescent="0.25">
      <c r="K129" t="str">
        <f t="shared" si="1"/>
        <v>Consistency</v>
      </c>
    </row>
    <row r="130" spans="11:11" x14ac:dyDescent="0.25">
      <c r="K130" t="str">
        <f t="shared" si="1"/>
        <v>Consistency</v>
      </c>
    </row>
    <row r="131" spans="11:11" x14ac:dyDescent="0.25">
      <c r="K131" t="str">
        <f t="shared" ref="K131:K166" si="2">IF(E131=C131, "Consistency", "No")</f>
        <v>Consistency</v>
      </c>
    </row>
    <row r="132" spans="11:11" x14ac:dyDescent="0.25">
      <c r="K132" t="str">
        <f t="shared" si="2"/>
        <v>Consistency</v>
      </c>
    </row>
    <row r="133" spans="11:11" x14ac:dyDescent="0.25">
      <c r="K133" t="str">
        <f t="shared" si="2"/>
        <v>Consistency</v>
      </c>
    </row>
    <row r="134" spans="11:11" x14ac:dyDescent="0.25">
      <c r="K134" t="str">
        <f t="shared" si="2"/>
        <v>Consistency</v>
      </c>
    </row>
    <row r="135" spans="11:11" x14ac:dyDescent="0.25">
      <c r="K135" t="str">
        <f t="shared" si="2"/>
        <v>Consistency</v>
      </c>
    </row>
    <row r="136" spans="11:11" x14ac:dyDescent="0.25">
      <c r="K136" t="str">
        <f t="shared" si="2"/>
        <v>Consistency</v>
      </c>
    </row>
    <row r="137" spans="11:11" x14ac:dyDescent="0.25">
      <c r="K137" t="str">
        <f t="shared" si="2"/>
        <v>Consistency</v>
      </c>
    </row>
    <row r="138" spans="11:11" x14ac:dyDescent="0.25">
      <c r="K138" t="str">
        <f t="shared" si="2"/>
        <v>Consistency</v>
      </c>
    </row>
    <row r="139" spans="11:11" x14ac:dyDescent="0.25">
      <c r="K139" t="str">
        <f t="shared" si="2"/>
        <v>Consistency</v>
      </c>
    </row>
    <row r="140" spans="11:11" x14ac:dyDescent="0.25">
      <c r="K140" t="str">
        <f t="shared" si="2"/>
        <v>Consistency</v>
      </c>
    </row>
    <row r="141" spans="11:11" x14ac:dyDescent="0.25">
      <c r="K141" t="str">
        <f t="shared" si="2"/>
        <v>Consistency</v>
      </c>
    </row>
    <row r="142" spans="11:11" x14ac:dyDescent="0.25">
      <c r="K142" t="str">
        <f t="shared" si="2"/>
        <v>Consistency</v>
      </c>
    </row>
    <row r="143" spans="11:11" x14ac:dyDescent="0.25">
      <c r="K143" t="str">
        <f t="shared" si="2"/>
        <v>Consistency</v>
      </c>
    </row>
    <row r="144" spans="11:11" x14ac:dyDescent="0.25">
      <c r="K144" t="str">
        <f t="shared" si="2"/>
        <v>Consistency</v>
      </c>
    </row>
    <row r="145" spans="11:11" x14ac:dyDescent="0.25">
      <c r="K145" t="str">
        <f t="shared" si="2"/>
        <v>Consistency</v>
      </c>
    </row>
    <row r="146" spans="11:11" x14ac:dyDescent="0.25">
      <c r="K146" t="str">
        <f t="shared" si="2"/>
        <v>Consistency</v>
      </c>
    </row>
    <row r="147" spans="11:11" x14ac:dyDescent="0.25">
      <c r="K147" t="str">
        <f t="shared" si="2"/>
        <v>Consistency</v>
      </c>
    </row>
    <row r="148" spans="11:11" x14ac:dyDescent="0.25">
      <c r="K148" t="str">
        <f t="shared" si="2"/>
        <v>Consistency</v>
      </c>
    </row>
    <row r="149" spans="11:11" x14ac:dyDescent="0.25">
      <c r="K149" t="str">
        <f t="shared" si="2"/>
        <v>Consistency</v>
      </c>
    </row>
    <row r="150" spans="11:11" x14ac:dyDescent="0.25">
      <c r="K150" t="str">
        <f t="shared" si="2"/>
        <v>Consistency</v>
      </c>
    </row>
    <row r="151" spans="11:11" x14ac:dyDescent="0.25">
      <c r="K151" t="str">
        <f t="shared" si="2"/>
        <v>Consistency</v>
      </c>
    </row>
    <row r="152" spans="11:11" x14ac:dyDescent="0.25">
      <c r="K152" t="str">
        <f t="shared" si="2"/>
        <v>Consistency</v>
      </c>
    </row>
    <row r="153" spans="11:11" x14ac:dyDescent="0.25">
      <c r="K153" t="str">
        <f t="shared" si="2"/>
        <v>Consistency</v>
      </c>
    </row>
    <row r="154" spans="11:11" x14ac:dyDescent="0.25">
      <c r="K154" t="str">
        <f t="shared" si="2"/>
        <v>Consistency</v>
      </c>
    </row>
    <row r="155" spans="11:11" x14ac:dyDescent="0.25">
      <c r="K155" t="str">
        <f t="shared" si="2"/>
        <v>Consistency</v>
      </c>
    </row>
    <row r="156" spans="11:11" x14ac:dyDescent="0.25">
      <c r="K156" t="str">
        <f t="shared" si="2"/>
        <v>Consistency</v>
      </c>
    </row>
    <row r="157" spans="11:11" x14ac:dyDescent="0.25">
      <c r="K157" t="str">
        <f t="shared" si="2"/>
        <v>Consistency</v>
      </c>
    </row>
    <row r="158" spans="11:11" x14ac:dyDescent="0.25">
      <c r="K158" t="str">
        <f t="shared" si="2"/>
        <v>Consistency</v>
      </c>
    </row>
    <row r="159" spans="11:11" x14ac:dyDescent="0.25">
      <c r="K159" t="str">
        <f t="shared" si="2"/>
        <v>Consistency</v>
      </c>
    </row>
    <row r="160" spans="11:11" x14ac:dyDescent="0.25">
      <c r="K160" t="str">
        <f t="shared" si="2"/>
        <v>Consistency</v>
      </c>
    </row>
    <row r="161" spans="11:11" x14ac:dyDescent="0.25">
      <c r="K161" t="str">
        <f t="shared" si="2"/>
        <v>Consistency</v>
      </c>
    </row>
    <row r="162" spans="11:11" x14ac:dyDescent="0.25">
      <c r="K162" t="str">
        <f t="shared" si="2"/>
        <v>Consistency</v>
      </c>
    </row>
    <row r="163" spans="11:11" x14ac:dyDescent="0.25">
      <c r="K163" t="str">
        <f t="shared" si="2"/>
        <v>Consistency</v>
      </c>
    </row>
    <row r="164" spans="11:11" x14ac:dyDescent="0.25">
      <c r="K164" t="str">
        <f t="shared" si="2"/>
        <v>Consistency</v>
      </c>
    </row>
    <row r="165" spans="11:11" x14ac:dyDescent="0.25">
      <c r="K165" t="str">
        <f t="shared" si="2"/>
        <v>Consistency</v>
      </c>
    </row>
    <row r="166" spans="11:11" x14ac:dyDescent="0.25">
      <c r="K166" t="str">
        <f t="shared" si="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22"/>
  <sheetViews>
    <sheetView topLeftCell="B1" zoomScaleNormal="100" workbookViewId="0">
      <selection activeCell="O21" sqref="O21:O22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151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163</v>
      </c>
      <c r="D3" s="10">
        <v>11</v>
      </c>
      <c r="E3" s="10">
        <v>11</v>
      </c>
      <c r="F3" s="10">
        <v>22</v>
      </c>
      <c r="G3" s="11">
        <v>1</v>
      </c>
      <c r="H3" s="17">
        <v>0.78723239568856795</v>
      </c>
      <c r="I3" s="11">
        <v>0.78723239568856795</v>
      </c>
      <c r="J3" s="10">
        <v>11</v>
      </c>
      <c r="K3" s="10">
        <v>0</v>
      </c>
      <c r="L3" s="11">
        <v>1</v>
      </c>
      <c r="M3" s="17">
        <v>0.92907746522952273</v>
      </c>
      <c r="N3" s="16" t="s">
        <v>168</v>
      </c>
      <c r="O3" s="12">
        <v>20.439704235049501</v>
      </c>
      <c r="P3" s="10">
        <v>-2</v>
      </c>
      <c r="Q3" s="12">
        <v>18.439704235049501</v>
      </c>
      <c r="R3" s="12">
        <v>18.439704235049501</v>
      </c>
      <c r="S3" s="10" t="s">
        <v>168</v>
      </c>
      <c r="T3" s="10" t="s">
        <v>168</v>
      </c>
      <c r="U3" s="17">
        <v>0.80464820093364553</v>
      </c>
      <c r="V3" s="10" t="s">
        <v>100</v>
      </c>
      <c r="W3" s="11">
        <v>0.86686283308158418</v>
      </c>
      <c r="X3" s="10">
        <v>1602.738650072416</v>
      </c>
      <c r="Y3" s="10">
        <v>1602.738650072416</v>
      </c>
      <c r="AC3" t="s">
        <v>100</v>
      </c>
      <c r="AD3" t="s">
        <v>33</v>
      </c>
      <c r="AE3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t="s">
        <v>172</v>
      </c>
      <c r="AT3">
        <v>2</v>
      </c>
      <c r="AU3" s="8">
        <v>0.85547213750862472</v>
      </c>
      <c r="AV3" s="5">
        <v>0.43599596239724842</v>
      </c>
      <c r="AW3" s="9">
        <v>14.207833771800022</v>
      </c>
      <c r="AX3" s="6">
        <v>17.53014896255107</v>
      </c>
      <c r="AY3" s="6">
        <v>20.852464153302119</v>
      </c>
      <c r="AZ3" s="6">
        <v>-13.5</v>
      </c>
      <c r="BA3" s="6">
        <v>0.86858168906444266</v>
      </c>
      <c r="BB3" s="5">
        <v>4.0301489625510705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168</v>
      </c>
      <c r="BS3">
        <v>2</v>
      </c>
      <c r="BT3" s="5">
        <v>0.38286619101158159</v>
      </c>
      <c r="BU3" s="6">
        <v>7.4708813509187451</v>
      </c>
      <c r="BV3" s="6">
        <v>13.849870909836381</v>
      </c>
      <c r="BW3" s="6">
        <v>20.228860468754018</v>
      </c>
      <c r="BX3">
        <v>-2</v>
      </c>
      <c r="BY3" s="5">
        <v>0.77103355179026623</v>
      </c>
      <c r="BZ3" s="6">
        <v>11.849870909836381</v>
      </c>
      <c r="CA3" s="5">
        <v>0.67654792119052043</v>
      </c>
    </row>
    <row r="4" spans="2:79" x14ac:dyDescent="0.25">
      <c r="B4" s="10">
        <v>5</v>
      </c>
      <c r="C4" s="10" t="s">
        <v>163</v>
      </c>
      <c r="D4" s="10">
        <v>7</v>
      </c>
      <c r="E4" s="10">
        <v>3</v>
      </c>
      <c r="F4" s="10">
        <v>10</v>
      </c>
      <c r="G4" s="11">
        <v>0.45454545454545453</v>
      </c>
      <c r="H4" s="17">
        <v>0.61758169424184328</v>
      </c>
      <c r="I4" s="11">
        <v>2.7641373804310865E-2</v>
      </c>
      <c r="J4" s="10">
        <v>7</v>
      </c>
      <c r="K4" s="10">
        <v>4</v>
      </c>
      <c r="L4" s="11">
        <v>0.63636363636363635</v>
      </c>
      <c r="M4" s="17">
        <v>0.56949692838364474</v>
      </c>
      <c r="N4" s="16" t="s">
        <v>168</v>
      </c>
      <c r="O4" s="12">
        <v>5.6949692838364472</v>
      </c>
      <c r="P4" s="10">
        <v>-2</v>
      </c>
      <c r="Q4" s="12">
        <v>3.6949692838364472</v>
      </c>
      <c r="R4" s="12">
        <v>3.6949692838364472</v>
      </c>
      <c r="S4" s="10" t="s">
        <v>168</v>
      </c>
      <c r="T4" s="10" t="s">
        <v>168</v>
      </c>
      <c r="U4" s="17">
        <v>0.61491256476973</v>
      </c>
      <c r="V4" s="10" t="s">
        <v>100</v>
      </c>
      <c r="W4" s="11">
        <v>0.59220474657668731</v>
      </c>
      <c r="X4" s="10">
        <v>227.95638519477762</v>
      </c>
      <c r="Y4" s="10">
        <v>227.95638519477762</v>
      </c>
      <c r="AH4" s="2" t="s">
        <v>172</v>
      </c>
      <c r="AI4">
        <v>2</v>
      </c>
      <c r="AJ4" s="7">
        <v>0.85547213750862472</v>
      </c>
      <c r="AK4" s="7">
        <v>0.43599596239724842</v>
      </c>
      <c r="AL4" s="6">
        <v>14.207833771800022</v>
      </c>
      <c r="AM4" s="6">
        <v>17.53014896255107</v>
      </c>
      <c r="AN4" s="6">
        <v>20.852464153302119</v>
      </c>
      <c r="AO4">
        <v>-13.5</v>
      </c>
      <c r="AP4" s="7">
        <v>0.86858168906444266</v>
      </c>
      <c r="AQ4" s="6">
        <v>4.0301489625510705</v>
      </c>
      <c r="AS4" s="7" t="s">
        <v>171</v>
      </c>
      <c r="AT4">
        <v>2</v>
      </c>
      <c r="AU4" s="8">
        <v>0.65305352896228741</v>
      </c>
      <c r="AV4" s="5">
        <v>0.11643473004692373</v>
      </c>
      <c r="AW4" s="9">
        <v>8.6003523657898082</v>
      </c>
      <c r="AX4" s="6">
        <v>11.384987200296749</v>
      </c>
      <c r="AY4" s="6">
        <v>14.169622034803691</v>
      </c>
      <c r="AZ4" s="8">
        <v>-7</v>
      </c>
      <c r="BA4" s="6">
        <v>0.75194862731912226</v>
      </c>
      <c r="BB4" s="5">
        <v>4.3849872002967496</v>
      </c>
      <c r="BC4" s="6"/>
      <c r="BD4" s="8"/>
      <c r="BG4" s="2" t="s">
        <v>168</v>
      </c>
      <c r="BH4">
        <v>2</v>
      </c>
      <c r="BI4" s="7">
        <v>0.38286619101158159</v>
      </c>
      <c r="BJ4" s="6">
        <v>7.4708813509187451</v>
      </c>
      <c r="BK4" s="6">
        <v>13.849870909836381</v>
      </c>
      <c r="BL4" s="6">
        <v>20.228860468754018</v>
      </c>
      <c r="BM4">
        <v>-2</v>
      </c>
      <c r="BN4" s="7">
        <v>0.77103355179026623</v>
      </c>
      <c r="BO4" s="6">
        <v>11.849870909836381</v>
      </c>
      <c r="BP4" s="7">
        <v>0.67654792119052043</v>
      </c>
      <c r="BR4" t="s">
        <v>172</v>
      </c>
      <c r="BS4">
        <v>2</v>
      </c>
      <c r="BT4" s="5">
        <v>0.43599596239724842</v>
      </c>
      <c r="BU4" s="6">
        <v>14.207833771800022</v>
      </c>
      <c r="BV4" s="6">
        <v>17.53014896255107</v>
      </c>
      <c r="BW4" s="6">
        <v>20.852464153302119</v>
      </c>
      <c r="BX4">
        <v>-13.5</v>
      </c>
      <c r="BY4" s="5">
        <v>0.86858168906444266</v>
      </c>
      <c r="BZ4" s="6">
        <v>4.0301489625510705</v>
      </c>
      <c r="CA4" s="5">
        <v>0.85547213750862472</v>
      </c>
    </row>
    <row r="5" spans="2:79" x14ac:dyDescent="0.25">
      <c r="B5" s="16">
        <v>10</v>
      </c>
      <c r="C5" s="16" t="s">
        <v>163</v>
      </c>
      <c r="D5" s="16">
        <v>11</v>
      </c>
      <c r="E5" s="16">
        <v>11</v>
      </c>
      <c r="F5" s="16">
        <v>22</v>
      </c>
      <c r="G5" s="17">
        <v>1</v>
      </c>
      <c r="H5" s="17">
        <v>0.75848097301191142</v>
      </c>
      <c r="I5" s="17">
        <v>0.75848097301191142</v>
      </c>
      <c r="J5" s="16">
        <v>11</v>
      </c>
      <c r="K5" s="16">
        <v>0</v>
      </c>
      <c r="L5" s="17">
        <v>1</v>
      </c>
      <c r="M5" s="17">
        <v>0.91949365767063718</v>
      </c>
      <c r="N5" s="16" t="s">
        <v>168</v>
      </c>
      <c r="O5" s="18">
        <v>20.228860468754018</v>
      </c>
      <c r="P5" s="16">
        <v>-2</v>
      </c>
      <c r="Q5" s="18">
        <v>18.228860468754018</v>
      </c>
      <c r="R5" s="18">
        <v>18.228860468754018</v>
      </c>
      <c r="S5" s="16" t="s">
        <v>168</v>
      </c>
      <c r="T5" s="16" t="s">
        <v>168</v>
      </c>
      <c r="U5" s="17">
        <v>0.76849270081874743</v>
      </c>
      <c r="V5" s="16" t="s">
        <v>100</v>
      </c>
      <c r="W5" s="17">
        <v>0.8439931792446923</v>
      </c>
      <c r="X5" s="16">
        <v>1542.6642699031449</v>
      </c>
      <c r="Y5" s="16">
        <v>1542.6642699031449</v>
      </c>
      <c r="AC5" t="s">
        <v>100</v>
      </c>
      <c r="AD5" t="s">
        <v>33</v>
      </c>
      <c r="AE5" t="s">
        <v>33</v>
      </c>
      <c r="AH5" s="2" t="s">
        <v>171</v>
      </c>
      <c r="AI5">
        <v>2</v>
      </c>
      <c r="AJ5" s="7">
        <v>0.65305352896228741</v>
      </c>
      <c r="AK5" s="7">
        <v>0.11643473004692373</v>
      </c>
      <c r="AL5" s="6">
        <v>8.6003523657898082</v>
      </c>
      <c r="AM5" s="6">
        <v>11.384987200296749</v>
      </c>
      <c r="AN5" s="6">
        <v>14.169622034803691</v>
      </c>
      <c r="AO5">
        <v>-7</v>
      </c>
      <c r="AP5" s="7">
        <v>0.75194862731912226</v>
      </c>
      <c r="AQ5" s="6">
        <v>4.3849872002967496</v>
      </c>
      <c r="AS5" s="7" t="s">
        <v>169</v>
      </c>
      <c r="AT5">
        <v>2</v>
      </c>
      <c r="AU5" s="8">
        <v>0.61596531526771547</v>
      </c>
      <c r="AV5" s="5">
        <v>9.9699390368887919E-2</v>
      </c>
      <c r="AW5" s="9">
        <v>2.0781787273686243</v>
      </c>
      <c r="AX5" s="6">
        <v>5.6326366603683002</v>
      </c>
      <c r="AY5" s="6">
        <v>9.1870945933679753</v>
      </c>
      <c r="AZ5" s="8">
        <v>-7</v>
      </c>
      <c r="BA5" s="6">
        <v>0.58788286211279139</v>
      </c>
      <c r="BB5" s="5">
        <v>3.5544579329996755</v>
      </c>
      <c r="BC5" s="6"/>
      <c r="BD5" s="8"/>
      <c r="BG5" s="2" t="s">
        <v>172</v>
      </c>
      <c r="BH5">
        <v>2</v>
      </c>
      <c r="BI5" s="7">
        <v>0.43599596239724842</v>
      </c>
      <c r="BJ5" s="6">
        <v>14.207833771800022</v>
      </c>
      <c r="BK5" s="6">
        <v>17.53014896255107</v>
      </c>
      <c r="BL5" s="6">
        <v>20.852464153302119</v>
      </c>
      <c r="BM5">
        <v>-13.5</v>
      </c>
      <c r="BN5" s="7">
        <v>0.86858168906444266</v>
      </c>
      <c r="BO5" s="6">
        <v>4.0301489625510705</v>
      </c>
      <c r="BP5" s="7">
        <v>0.85547213750862472</v>
      </c>
      <c r="BR5" t="s">
        <v>171</v>
      </c>
      <c r="BS5">
        <v>2</v>
      </c>
      <c r="BT5" s="5">
        <v>0.11643473004692373</v>
      </c>
      <c r="BU5" s="6">
        <v>8.6003523657898082</v>
      </c>
      <c r="BV5" s="6">
        <v>11.384987200296749</v>
      </c>
      <c r="BW5" s="6">
        <v>14.169622034803691</v>
      </c>
      <c r="BX5">
        <v>-7</v>
      </c>
      <c r="BY5" s="5">
        <v>0.75194862731912226</v>
      </c>
      <c r="BZ5" s="6">
        <v>4.3849872002967496</v>
      </c>
      <c r="CA5" s="5">
        <v>0.65305352896228741</v>
      </c>
    </row>
    <row r="6" spans="2:79" x14ac:dyDescent="0.25">
      <c r="B6" s="10" t="s">
        <v>85</v>
      </c>
      <c r="C6" s="10" t="s">
        <v>163</v>
      </c>
      <c r="D6" s="10">
        <v>5</v>
      </c>
      <c r="E6" s="10">
        <v>7</v>
      </c>
      <c r="F6" s="10">
        <v>12</v>
      </c>
      <c r="G6" s="11">
        <v>0.54545454545454541</v>
      </c>
      <c r="H6" s="17">
        <v>0.59499306500241345</v>
      </c>
      <c r="I6" s="11">
        <v>7.2514090112517637E-3</v>
      </c>
      <c r="J6" s="10">
        <v>8</v>
      </c>
      <c r="K6" s="10">
        <v>3</v>
      </c>
      <c r="L6" s="11">
        <v>0.72727272727272729</v>
      </c>
      <c r="M6" s="17">
        <v>0.62257344590989538</v>
      </c>
      <c r="N6" s="16" t="s">
        <v>168</v>
      </c>
      <c r="O6" s="18">
        <v>7.4708813509187451</v>
      </c>
      <c r="P6" s="10">
        <v>-2</v>
      </c>
      <c r="Q6" s="12">
        <v>5.4708813509187451</v>
      </c>
      <c r="R6" s="12">
        <v>5.4708813509187451</v>
      </c>
      <c r="S6" s="10" t="s">
        <v>168</v>
      </c>
      <c r="T6" s="10" t="s">
        <v>168</v>
      </c>
      <c r="U6" s="17">
        <v>0.58460314156229343</v>
      </c>
      <c r="V6" s="10" t="s">
        <v>100</v>
      </c>
      <c r="W6" s="11">
        <v>0.60358829373609435</v>
      </c>
      <c r="X6" s="10">
        <v>330.34853951938021</v>
      </c>
      <c r="Y6" s="10">
        <v>330.34853951938021</v>
      </c>
      <c r="AC6" t="s">
        <v>100</v>
      </c>
      <c r="AD6" t="s">
        <v>33</v>
      </c>
      <c r="AE6" t="s">
        <v>33</v>
      </c>
      <c r="AH6" s="2" t="s">
        <v>169</v>
      </c>
      <c r="AI6">
        <v>2</v>
      </c>
      <c r="AJ6" s="7">
        <v>0.61596531526771547</v>
      </c>
      <c r="AK6" s="7">
        <v>9.9699390368887919E-2</v>
      </c>
      <c r="AL6" s="6">
        <v>2.0781787273686243</v>
      </c>
      <c r="AM6" s="6">
        <v>5.6326366603683002</v>
      </c>
      <c r="AN6" s="6">
        <v>9.1870945933679753</v>
      </c>
      <c r="AO6">
        <v>-7</v>
      </c>
      <c r="AP6" s="7">
        <v>0.58788286211279139</v>
      </c>
      <c r="AQ6" s="6">
        <v>3.5544579329996755</v>
      </c>
      <c r="AS6" s="7" t="s">
        <v>170</v>
      </c>
      <c r="AT6">
        <v>2</v>
      </c>
      <c r="AU6" s="8">
        <v>0.56998935163989428</v>
      </c>
      <c r="AV6" s="5">
        <v>6.0363331720016733E-2</v>
      </c>
      <c r="AW6" s="9">
        <v>0.77979095260748921</v>
      </c>
      <c r="AX6" s="6">
        <v>8.6527693870956774</v>
      </c>
      <c r="AY6" s="6">
        <v>16.525747821583867</v>
      </c>
      <c r="AZ6" s="8">
        <v>2.5</v>
      </c>
      <c r="BA6" s="6">
        <v>0.60809143369146901</v>
      </c>
      <c r="BB6" s="5">
        <v>11.152769387095677</v>
      </c>
      <c r="BC6" s="6"/>
      <c r="BD6" s="8"/>
      <c r="BG6" s="2" t="s">
        <v>171</v>
      </c>
      <c r="BH6">
        <v>2</v>
      </c>
      <c r="BI6" s="7">
        <v>0.11643473004692373</v>
      </c>
      <c r="BJ6" s="6">
        <v>8.6003523657898082</v>
      </c>
      <c r="BK6" s="6">
        <v>11.384987200296749</v>
      </c>
      <c r="BL6" s="6">
        <v>14.169622034803691</v>
      </c>
      <c r="BM6">
        <v>-7</v>
      </c>
      <c r="BN6" s="7">
        <v>0.75194862731912226</v>
      </c>
      <c r="BO6" s="6">
        <v>4.3849872002967496</v>
      </c>
      <c r="BP6" s="7">
        <v>0.65305352896228741</v>
      </c>
      <c r="BR6" t="s">
        <v>173</v>
      </c>
      <c r="BS6">
        <v>1</v>
      </c>
      <c r="BT6" s="5">
        <v>6.9515385649863259E-2</v>
      </c>
      <c r="BU6" s="6">
        <v>2.0781787273686243</v>
      </c>
      <c r="BV6" s="6">
        <v>2.0781787273686243</v>
      </c>
      <c r="BW6" s="6">
        <v>2.0781787273686243</v>
      </c>
      <c r="BX6">
        <v>-7</v>
      </c>
      <c r="BY6" s="5">
        <v>0.51954468184215608</v>
      </c>
      <c r="BZ6" s="6">
        <v>4.9218212726313757</v>
      </c>
      <c r="CA6" s="5">
        <v>0.54385001900865149</v>
      </c>
    </row>
    <row r="7" spans="2:79" x14ac:dyDescent="0.25">
      <c r="B7" s="13">
        <v>3</v>
      </c>
      <c r="C7" s="13" t="s">
        <v>164</v>
      </c>
      <c r="D7" s="13">
        <v>-5</v>
      </c>
      <c r="E7" s="13">
        <v>1</v>
      </c>
      <c r="F7" s="13">
        <v>-4</v>
      </c>
      <c r="G7" s="14">
        <v>0.18181818181818182</v>
      </c>
      <c r="H7" s="14">
        <v>0.58190076183062978</v>
      </c>
      <c r="I7" s="14">
        <v>8.8928314569362454E-2</v>
      </c>
      <c r="J7" s="13">
        <v>8</v>
      </c>
      <c r="K7" s="13">
        <v>3</v>
      </c>
      <c r="L7" s="14">
        <v>0.72727272727272729</v>
      </c>
      <c r="M7" s="14">
        <v>0.49699722364051296</v>
      </c>
      <c r="N7" s="19" t="s">
        <v>173</v>
      </c>
      <c r="O7" s="15">
        <v>1.9879888945620519</v>
      </c>
      <c r="P7" s="13">
        <v>7</v>
      </c>
      <c r="Q7" s="15">
        <v>8.9879888945620525</v>
      </c>
      <c r="R7" s="15">
        <v>8.9879888945620525</v>
      </c>
      <c r="S7" s="13" t="s">
        <v>173</v>
      </c>
      <c r="T7" s="13" t="s">
        <v>173</v>
      </c>
      <c r="U7" s="14">
        <v>0.57259389217476753</v>
      </c>
      <c r="V7" s="13" t="s">
        <v>100</v>
      </c>
      <c r="W7" s="14">
        <v>0.53479555790764022</v>
      </c>
      <c r="X7" s="13">
        <v>515.63616721816095</v>
      </c>
      <c r="Y7" s="13">
        <v>515.63616721816095</v>
      </c>
      <c r="AC7" t="s">
        <v>100</v>
      </c>
      <c r="AD7" t="s">
        <v>33</v>
      </c>
      <c r="AE7" t="s">
        <v>33</v>
      </c>
      <c r="AH7" s="2" t="s">
        <v>170</v>
      </c>
      <c r="AI7">
        <v>2</v>
      </c>
      <c r="AJ7" s="7">
        <v>0.56998935163989428</v>
      </c>
      <c r="AK7" s="7">
        <v>6.0363331720016733E-2</v>
      </c>
      <c r="AL7" s="6">
        <v>0.77979095260748921</v>
      </c>
      <c r="AM7" s="6">
        <v>8.6527693870956774</v>
      </c>
      <c r="AN7" s="6">
        <v>16.525747821583867</v>
      </c>
      <c r="AO7">
        <v>2.5</v>
      </c>
      <c r="AP7" s="7">
        <v>0.60809143369146901</v>
      </c>
      <c r="AQ7" s="6">
        <v>11.152769387095677</v>
      </c>
      <c r="AS7" s="7" t="s">
        <v>168</v>
      </c>
      <c r="AT7">
        <v>2</v>
      </c>
      <c r="AU7" s="8">
        <v>0.67654792119052043</v>
      </c>
      <c r="AV7">
        <v>0.38286619101158159</v>
      </c>
      <c r="AW7" s="9">
        <v>7.4708813509187451</v>
      </c>
      <c r="AX7" s="6">
        <v>13.849870909836381</v>
      </c>
      <c r="AY7" s="6">
        <v>20.228860468754018</v>
      </c>
      <c r="AZ7" s="6">
        <v>-2</v>
      </c>
      <c r="BA7" s="6">
        <v>0.77103355179026623</v>
      </c>
      <c r="BB7" s="5">
        <v>11.849870909836381</v>
      </c>
      <c r="BC7" s="6"/>
      <c r="BD7" s="8"/>
      <c r="BG7" s="2" t="s">
        <v>173</v>
      </c>
      <c r="BH7">
        <v>1</v>
      </c>
      <c r="BI7" s="7">
        <v>6.9515385649863259E-2</v>
      </c>
      <c r="BJ7" s="6">
        <v>2.0781787273686243</v>
      </c>
      <c r="BK7" s="6">
        <v>2.0781787273686243</v>
      </c>
      <c r="BL7" s="6">
        <v>2.0781787273686243</v>
      </c>
      <c r="BM7">
        <v>-7</v>
      </c>
      <c r="BN7" s="7">
        <v>0.51954468184215608</v>
      </c>
      <c r="BO7" s="6">
        <v>4.9218212726313757</v>
      </c>
      <c r="BP7" s="7">
        <v>0.54385001900865149</v>
      </c>
      <c r="BR7" t="s">
        <v>169</v>
      </c>
      <c r="BS7">
        <v>1</v>
      </c>
      <c r="BT7" s="5">
        <v>0.12988339508791258</v>
      </c>
      <c r="BU7" s="6">
        <v>9.1870945933679753</v>
      </c>
      <c r="BV7" s="6">
        <v>9.1870945933679753</v>
      </c>
      <c r="BW7" s="6">
        <v>9.1870945933679753</v>
      </c>
      <c r="BX7">
        <v>-7</v>
      </c>
      <c r="BY7" s="5">
        <v>0.65622104238342682</v>
      </c>
      <c r="BZ7" s="6">
        <v>2.1870945933679753</v>
      </c>
      <c r="CA7" s="5">
        <v>0.68808061152677946</v>
      </c>
    </row>
    <row r="8" spans="2:79" x14ac:dyDescent="0.25">
      <c r="B8" s="13">
        <v>5</v>
      </c>
      <c r="C8" s="13" t="s">
        <v>164</v>
      </c>
      <c r="D8" s="13">
        <v>7</v>
      </c>
      <c r="E8" s="13">
        <v>5</v>
      </c>
      <c r="F8" s="13">
        <v>12</v>
      </c>
      <c r="G8" s="14">
        <v>0.54545454545454541</v>
      </c>
      <c r="H8" s="14">
        <v>0.62081982995061469</v>
      </c>
      <c r="I8" s="14">
        <v>6.5701236259696483E-2</v>
      </c>
      <c r="J8" s="13">
        <v>8</v>
      </c>
      <c r="K8" s="13">
        <v>3</v>
      </c>
      <c r="L8" s="14">
        <v>0.72727272727272729</v>
      </c>
      <c r="M8" s="14">
        <v>0.6311823675592958</v>
      </c>
      <c r="N8" s="13" t="s">
        <v>169</v>
      </c>
      <c r="O8" s="15">
        <v>7.5741884107115496</v>
      </c>
      <c r="P8" s="13">
        <v>-7</v>
      </c>
      <c r="Q8" s="15">
        <v>0.57418841071154958</v>
      </c>
      <c r="R8" s="15">
        <v>0.57418841071154958</v>
      </c>
      <c r="S8" s="13" t="s">
        <v>169</v>
      </c>
      <c r="T8" s="19" t="s">
        <v>101</v>
      </c>
      <c r="U8" s="20">
        <v>0.5</v>
      </c>
      <c r="V8" s="13" t="s">
        <v>33</v>
      </c>
      <c r="W8" s="14">
        <v>0.5655911837796479</v>
      </c>
      <c r="X8" s="13">
        <v>43.918042810719363</v>
      </c>
      <c r="Y8" s="13">
        <v>43.918042810719363</v>
      </c>
      <c r="AH8" s="2" t="s">
        <v>168</v>
      </c>
      <c r="AI8">
        <v>2</v>
      </c>
      <c r="AJ8" s="7">
        <v>0.67654792119052043</v>
      </c>
      <c r="AK8" s="7">
        <v>0.38286619101158159</v>
      </c>
      <c r="AL8" s="6">
        <v>7.4708813509187451</v>
      </c>
      <c r="AM8" s="6">
        <v>13.849870909836381</v>
      </c>
      <c r="AN8" s="6">
        <v>20.228860468754018</v>
      </c>
      <c r="AO8">
        <v>-2</v>
      </c>
      <c r="AP8" s="7">
        <v>0.77103355179026623</v>
      </c>
      <c r="AQ8" s="6">
        <v>11.849870909836381</v>
      </c>
      <c r="BC8" s="6"/>
      <c r="BD8" s="8"/>
      <c r="BG8" s="2" t="s">
        <v>169</v>
      </c>
      <c r="BH8">
        <v>1</v>
      </c>
      <c r="BI8" s="7">
        <v>0.12988339508791258</v>
      </c>
      <c r="BJ8" s="6">
        <v>9.1870945933679753</v>
      </c>
      <c r="BK8" s="6">
        <v>9.1870945933679753</v>
      </c>
      <c r="BL8" s="6">
        <v>9.1870945933679753</v>
      </c>
      <c r="BM8">
        <v>-7</v>
      </c>
      <c r="BN8" s="7">
        <v>0.65622104238342682</v>
      </c>
      <c r="BO8" s="6">
        <v>2.1870945933679753</v>
      </c>
      <c r="BP8" s="7">
        <v>0.68808061152677946</v>
      </c>
      <c r="BR8" t="s">
        <v>170</v>
      </c>
      <c r="BS8">
        <v>2</v>
      </c>
      <c r="BT8" s="5">
        <v>6.0363331720016733E-2</v>
      </c>
      <c r="BU8" s="6">
        <v>0.77979095260748921</v>
      </c>
      <c r="BV8" s="6">
        <v>8.6527693870956774</v>
      </c>
      <c r="BW8" s="6">
        <v>16.525747821583867</v>
      </c>
      <c r="BX8">
        <v>2.5</v>
      </c>
      <c r="BY8" s="5">
        <v>0.60809143369146901</v>
      </c>
      <c r="BZ8" s="6">
        <v>11.152769387095677</v>
      </c>
      <c r="CA8" s="5">
        <v>0.56998935163989428</v>
      </c>
    </row>
    <row r="9" spans="2:79" x14ac:dyDescent="0.25">
      <c r="B9" s="16">
        <v>10</v>
      </c>
      <c r="C9" s="16" t="s">
        <v>164</v>
      </c>
      <c r="D9" s="16">
        <v>-1</v>
      </c>
      <c r="E9" s="16">
        <v>5</v>
      </c>
      <c r="F9" s="16">
        <v>4</v>
      </c>
      <c r="G9" s="17">
        <v>0.18181818181818182</v>
      </c>
      <c r="H9" s="17">
        <v>0.64954313643555905</v>
      </c>
      <c r="I9" s="17">
        <v>6.9515385649863259E-2</v>
      </c>
      <c r="J9" s="16">
        <v>8</v>
      </c>
      <c r="K9" s="16">
        <v>3</v>
      </c>
      <c r="L9" s="17">
        <v>0.72727272727272729</v>
      </c>
      <c r="M9" s="20">
        <v>0.51954468184215608</v>
      </c>
      <c r="N9" s="16" t="s">
        <v>169</v>
      </c>
      <c r="O9" s="21">
        <v>2.0781787273686243</v>
      </c>
      <c r="P9" s="16">
        <v>-7</v>
      </c>
      <c r="Q9" s="18">
        <v>-4.9218212726313757</v>
      </c>
      <c r="R9" s="18">
        <v>4.9218212726313757</v>
      </c>
      <c r="S9" s="16" t="s">
        <v>173</v>
      </c>
      <c r="T9" s="19" t="s">
        <v>173</v>
      </c>
      <c r="U9" s="20">
        <v>0.54385001900865149</v>
      </c>
      <c r="V9" s="16" t="s">
        <v>33</v>
      </c>
      <c r="W9" s="17">
        <v>0.53169735042540378</v>
      </c>
      <c r="X9" s="16">
        <v>-266.26086776066415</v>
      </c>
      <c r="Y9" s="16">
        <v>266.26086776066415</v>
      </c>
      <c r="AC9" t="s">
        <v>100</v>
      </c>
      <c r="AD9" t="s">
        <v>33</v>
      </c>
      <c r="AE9" t="s">
        <v>33</v>
      </c>
      <c r="AH9" s="2" t="s">
        <v>30</v>
      </c>
      <c r="AI9">
        <v>10</v>
      </c>
      <c r="AJ9" s="7">
        <v>0.67420565091380846</v>
      </c>
      <c r="AK9" s="7">
        <v>0.21907192110893167</v>
      </c>
      <c r="AL9" s="6">
        <v>0.77979095260748921</v>
      </c>
      <c r="AM9" s="6">
        <v>11.410082624029636</v>
      </c>
      <c r="AN9" s="6">
        <v>20.852464153302119</v>
      </c>
      <c r="AO9">
        <v>-5.4</v>
      </c>
      <c r="AP9" s="7">
        <v>0.71750763279561847</v>
      </c>
      <c r="AQ9" s="6">
        <v>6.9944468785559106</v>
      </c>
      <c r="BC9" s="6"/>
      <c r="BD9" s="8"/>
      <c r="BG9" s="2" t="s">
        <v>170</v>
      </c>
      <c r="BH9">
        <v>2</v>
      </c>
      <c r="BI9" s="7">
        <v>6.0363331720016733E-2</v>
      </c>
      <c r="BJ9" s="6">
        <v>0.77979095260748921</v>
      </c>
      <c r="BK9" s="6">
        <v>8.6527693870956774</v>
      </c>
      <c r="BL9" s="6">
        <v>16.525747821583867</v>
      </c>
      <c r="BM9">
        <v>2.5</v>
      </c>
      <c r="BN9" s="7">
        <v>0.60809143369146901</v>
      </c>
      <c r="BO9" s="6">
        <v>11.152769387095677</v>
      </c>
      <c r="BP9" s="7">
        <v>0.56998935163989428</v>
      </c>
    </row>
    <row r="10" spans="2:79" x14ac:dyDescent="0.25">
      <c r="B10" s="13" t="s">
        <v>85</v>
      </c>
      <c r="C10" s="13" t="s">
        <v>164</v>
      </c>
      <c r="D10" s="13">
        <v>5</v>
      </c>
      <c r="E10" s="13">
        <v>9</v>
      </c>
      <c r="F10" s="13">
        <v>14</v>
      </c>
      <c r="G10" s="14">
        <v>0.63636363636363635</v>
      </c>
      <c r="H10" s="17">
        <v>0.69593585442300776</v>
      </c>
      <c r="I10" s="14">
        <v>0.12988339508791258</v>
      </c>
      <c r="J10" s="13">
        <v>7</v>
      </c>
      <c r="K10" s="13">
        <v>4</v>
      </c>
      <c r="L10" s="14">
        <v>0.63636363636363635</v>
      </c>
      <c r="M10" s="14">
        <v>0.65622104238342682</v>
      </c>
      <c r="N10" s="13" t="s">
        <v>169</v>
      </c>
      <c r="O10" s="15">
        <v>9.1870945933679753</v>
      </c>
      <c r="P10" s="13">
        <v>-7</v>
      </c>
      <c r="Q10" s="15">
        <v>2.1870945933679753</v>
      </c>
      <c r="R10" s="15">
        <v>2.1870945933679753</v>
      </c>
      <c r="S10" s="13" t="s">
        <v>169</v>
      </c>
      <c r="T10" s="13" t="s">
        <v>169</v>
      </c>
      <c r="U10" s="14">
        <v>0.68808061152677946</v>
      </c>
      <c r="V10" s="13" t="s">
        <v>100</v>
      </c>
      <c r="W10" s="14">
        <v>0.67215082695510309</v>
      </c>
      <c r="X10" s="13">
        <v>156.42836575808332</v>
      </c>
      <c r="Y10" s="13">
        <v>156.42836575808332</v>
      </c>
      <c r="AC10" t="s">
        <v>100</v>
      </c>
      <c r="AD10" t="s">
        <v>33</v>
      </c>
      <c r="AE10" t="s">
        <v>33</v>
      </c>
      <c r="BC10" s="6"/>
      <c r="BD10" s="8"/>
      <c r="BG10" s="2" t="s">
        <v>30</v>
      </c>
      <c r="BH10">
        <v>10</v>
      </c>
      <c r="BI10" s="7">
        <v>0.21907192110893167</v>
      </c>
      <c r="BJ10" s="6">
        <v>0.77979095260748921</v>
      </c>
      <c r="BK10" s="6">
        <v>11.410082624029634</v>
      </c>
      <c r="BL10" s="6">
        <v>20.852464153302119</v>
      </c>
      <c r="BM10">
        <v>-5.4</v>
      </c>
      <c r="BN10" s="7">
        <v>0.71750763279561836</v>
      </c>
      <c r="BO10" s="6">
        <v>6.9944468785559106</v>
      </c>
      <c r="BP10" s="7">
        <v>0.67420565091380857</v>
      </c>
    </row>
    <row r="11" spans="2:79" x14ac:dyDescent="0.25">
      <c r="B11" s="10">
        <v>3</v>
      </c>
      <c r="C11" s="10" t="s">
        <v>165</v>
      </c>
      <c r="D11" s="10">
        <v>1</v>
      </c>
      <c r="E11" s="10">
        <v>7</v>
      </c>
      <c r="F11" s="10">
        <v>8</v>
      </c>
      <c r="G11" s="11">
        <v>0.36363636363636365</v>
      </c>
      <c r="H11" s="11">
        <v>0.6111144939095392</v>
      </c>
      <c r="I11" s="11">
        <v>2.4122014044848816E-2</v>
      </c>
      <c r="J11" s="10">
        <v>6</v>
      </c>
      <c r="K11" s="10">
        <v>5</v>
      </c>
      <c r="L11" s="11">
        <v>0.54545454545454541</v>
      </c>
      <c r="M11" s="11">
        <v>0.50673513433348283</v>
      </c>
      <c r="N11" s="10" t="s">
        <v>170</v>
      </c>
      <c r="O11" s="12">
        <v>4.0538810746678626</v>
      </c>
      <c r="P11" s="10">
        <v>2.5</v>
      </c>
      <c r="Q11" s="12">
        <v>6.5538810746678626</v>
      </c>
      <c r="R11" s="12">
        <v>6.5538810746678626</v>
      </c>
      <c r="S11" s="10" t="s">
        <v>170</v>
      </c>
      <c r="T11" s="19" t="s">
        <v>101</v>
      </c>
      <c r="U11" s="11">
        <v>0.5</v>
      </c>
      <c r="V11" s="10" t="s">
        <v>33</v>
      </c>
      <c r="W11" s="11">
        <v>0.50336756716674147</v>
      </c>
      <c r="X11" s="10">
        <v>330.26917414420075</v>
      </c>
      <c r="Y11" s="10">
        <v>330.26917414420075</v>
      </c>
      <c r="AC11" t="s">
        <v>100</v>
      </c>
      <c r="AD11" t="s">
        <v>33</v>
      </c>
      <c r="AE11" t="s">
        <v>33</v>
      </c>
      <c r="BC11" s="6"/>
      <c r="BD11" s="8"/>
    </row>
    <row r="12" spans="2:79" x14ac:dyDescent="0.25">
      <c r="B12" s="10">
        <v>5</v>
      </c>
      <c r="C12" s="10" t="s">
        <v>165</v>
      </c>
      <c r="D12" s="10">
        <v>-5</v>
      </c>
      <c r="E12" s="10">
        <v>-1</v>
      </c>
      <c r="F12" s="10">
        <v>-6</v>
      </c>
      <c r="G12" s="11">
        <v>0.27272727272727271</v>
      </c>
      <c r="H12" s="11">
        <v>0.67402872822901383</v>
      </c>
      <c r="I12" s="11">
        <v>3.4194834336080948E-2</v>
      </c>
      <c r="J12" s="10">
        <v>9</v>
      </c>
      <c r="K12" s="10">
        <v>2</v>
      </c>
      <c r="L12" s="11">
        <v>0.81818181818181823</v>
      </c>
      <c r="M12" s="11">
        <v>0.58831260637936822</v>
      </c>
      <c r="N12" s="19" t="s">
        <v>174</v>
      </c>
      <c r="O12" s="12">
        <v>3.5298756382762093</v>
      </c>
      <c r="P12" s="10">
        <v>2.5</v>
      </c>
      <c r="Q12" s="12">
        <v>6.0298756382762093</v>
      </c>
      <c r="R12" s="12">
        <v>6.0298756382762093</v>
      </c>
      <c r="S12" s="10" t="s">
        <v>174</v>
      </c>
      <c r="T12" s="19" t="s">
        <v>101</v>
      </c>
      <c r="U12" s="11">
        <v>0.5</v>
      </c>
      <c r="V12" s="10" t="s">
        <v>33</v>
      </c>
      <c r="W12" s="11">
        <v>0.54415630318968411</v>
      </c>
      <c r="X12" s="10">
        <v>328.68657381040282</v>
      </c>
      <c r="Y12" s="10">
        <v>328.68657381040282</v>
      </c>
      <c r="BC12" s="6"/>
      <c r="BD12" s="8"/>
    </row>
    <row r="13" spans="2:79" x14ac:dyDescent="0.25">
      <c r="B13" s="16">
        <v>10</v>
      </c>
      <c r="C13" s="16" t="s">
        <v>165</v>
      </c>
      <c r="D13" s="16">
        <v>9</v>
      </c>
      <c r="E13" s="16">
        <v>11</v>
      </c>
      <c r="F13" s="16">
        <v>20</v>
      </c>
      <c r="G13" s="17">
        <v>0.90909090909090917</v>
      </c>
      <c r="H13" s="17">
        <v>0.66068035505576184</v>
      </c>
      <c r="I13" s="17">
        <v>7.5176756616902818E-2</v>
      </c>
      <c r="J13" s="16">
        <v>10</v>
      </c>
      <c r="K13" s="16">
        <v>1</v>
      </c>
      <c r="L13" s="17">
        <v>0.90909090909090906</v>
      </c>
      <c r="M13" s="17">
        <v>0.82628739107919336</v>
      </c>
      <c r="N13" s="16" t="s">
        <v>170</v>
      </c>
      <c r="O13" s="18">
        <v>16.525747821583867</v>
      </c>
      <c r="P13" s="16">
        <v>2.5</v>
      </c>
      <c r="Q13" s="18">
        <v>19.025747821583867</v>
      </c>
      <c r="R13" s="18">
        <v>19.025747821583867</v>
      </c>
      <c r="S13" s="16" t="s">
        <v>170</v>
      </c>
      <c r="T13" s="16" t="s">
        <v>170</v>
      </c>
      <c r="U13" s="17">
        <v>0.63997870327978856</v>
      </c>
      <c r="V13" s="16" t="s">
        <v>100</v>
      </c>
      <c r="W13" s="17">
        <v>0.73313304717949102</v>
      </c>
      <c r="X13" s="16">
        <v>1395.2355792086207</v>
      </c>
      <c r="Y13" s="16">
        <v>1395.2355792086207</v>
      </c>
      <c r="AC13" t="s">
        <v>100</v>
      </c>
      <c r="AD13" t="s">
        <v>33</v>
      </c>
      <c r="AE13" t="s">
        <v>33</v>
      </c>
      <c r="BC13" s="6"/>
      <c r="BD13" s="8"/>
    </row>
    <row r="14" spans="2:79" x14ac:dyDescent="0.25">
      <c r="B14" s="10" t="s">
        <v>85</v>
      </c>
      <c r="C14" s="10" t="s">
        <v>165</v>
      </c>
      <c r="D14" s="10">
        <v>3</v>
      </c>
      <c r="E14" s="10">
        <v>-1</v>
      </c>
      <c r="F14" s="10">
        <v>2</v>
      </c>
      <c r="G14" s="11">
        <v>9.0909090909090898E-2</v>
      </c>
      <c r="H14" s="17">
        <v>0.62423188345668845</v>
      </c>
      <c r="I14" s="11">
        <v>4.5549906823130648E-2</v>
      </c>
      <c r="J14" s="10">
        <v>5</v>
      </c>
      <c r="K14" s="10">
        <v>6</v>
      </c>
      <c r="L14" s="11">
        <v>0.45454545454545453</v>
      </c>
      <c r="M14" s="20">
        <v>0.3898954763037446</v>
      </c>
      <c r="N14" s="16" t="s">
        <v>170</v>
      </c>
      <c r="O14" s="12">
        <v>0.77979095260748921</v>
      </c>
      <c r="P14" s="10">
        <v>2.5</v>
      </c>
      <c r="Q14" s="12">
        <v>3.2797909526074891</v>
      </c>
      <c r="R14" s="12">
        <v>3.2797909526074891</v>
      </c>
      <c r="S14" s="10" t="s">
        <v>170</v>
      </c>
      <c r="T14" s="19" t="s">
        <v>101</v>
      </c>
      <c r="U14" s="11">
        <v>0.5</v>
      </c>
      <c r="V14" s="10" t="s">
        <v>33</v>
      </c>
      <c r="W14" s="11">
        <v>0.44494773815187227</v>
      </c>
      <c r="X14" s="10">
        <v>165.37835281586709</v>
      </c>
      <c r="Y14" s="10">
        <v>165.37835281586709</v>
      </c>
      <c r="AC14" t="s">
        <v>100</v>
      </c>
      <c r="AD14" t="s">
        <v>33</v>
      </c>
      <c r="AE14" t="s">
        <v>33</v>
      </c>
      <c r="BC14" s="6"/>
      <c r="BD14" s="8"/>
    </row>
    <row r="15" spans="2:79" x14ac:dyDescent="0.25">
      <c r="B15" s="13">
        <v>3</v>
      </c>
      <c r="C15" s="13" t="s">
        <v>166</v>
      </c>
      <c r="D15" s="13">
        <v>11</v>
      </c>
      <c r="E15" s="13">
        <v>11</v>
      </c>
      <c r="F15" s="13">
        <v>22</v>
      </c>
      <c r="G15" s="14">
        <v>1</v>
      </c>
      <c r="H15" s="17">
        <v>0.76909310516497564</v>
      </c>
      <c r="I15" s="14">
        <v>0.76909310516497564</v>
      </c>
      <c r="J15" s="13">
        <v>11</v>
      </c>
      <c r="K15" s="13">
        <v>0</v>
      </c>
      <c r="L15" s="14">
        <v>1</v>
      </c>
      <c r="M15" s="17">
        <v>0.92303103505499184</v>
      </c>
      <c r="N15" s="16" t="s">
        <v>171</v>
      </c>
      <c r="O15" s="15">
        <v>20.306682771209822</v>
      </c>
      <c r="P15" s="13">
        <v>-7</v>
      </c>
      <c r="Q15" s="15">
        <v>13.306682771209822</v>
      </c>
      <c r="R15" s="15">
        <v>13.306682771209822</v>
      </c>
      <c r="S15" s="13" t="s">
        <v>171</v>
      </c>
      <c r="T15" s="13" t="s">
        <v>171</v>
      </c>
      <c r="U15" s="17">
        <v>0.74462843227207709</v>
      </c>
      <c r="V15" s="13" t="s">
        <v>100</v>
      </c>
      <c r="W15" s="14">
        <v>0.83382973366353452</v>
      </c>
      <c r="X15" s="13">
        <v>1115.3305259156402</v>
      </c>
      <c r="Y15" s="13">
        <v>1115.3305259156402</v>
      </c>
      <c r="AC15" t="s">
        <v>100</v>
      </c>
      <c r="AD15" t="s">
        <v>33</v>
      </c>
      <c r="AE15" t="s">
        <v>33</v>
      </c>
      <c r="BC15" s="6"/>
      <c r="BD15" s="8"/>
    </row>
    <row r="16" spans="2:79" x14ac:dyDescent="0.25">
      <c r="B16" s="13">
        <v>5</v>
      </c>
      <c r="C16" s="13" t="s">
        <v>166</v>
      </c>
      <c r="D16" s="13">
        <v>11</v>
      </c>
      <c r="E16" s="13">
        <v>11</v>
      </c>
      <c r="F16" s="13">
        <v>22</v>
      </c>
      <c r="G16" s="14">
        <v>1</v>
      </c>
      <c r="H16" s="17">
        <v>0.73778057319622459</v>
      </c>
      <c r="I16" s="14">
        <v>0.73778057319622459</v>
      </c>
      <c r="J16" s="13">
        <v>11</v>
      </c>
      <c r="K16" s="13">
        <v>0</v>
      </c>
      <c r="L16" s="14">
        <v>1</v>
      </c>
      <c r="M16" s="17">
        <v>0.91259352439874153</v>
      </c>
      <c r="N16" s="16" t="s">
        <v>171</v>
      </c>
      <c r="O16" s="15">
        <v>20.077057536772315</v>
      </c>
      <c r="P16" s="13">
        <v>-7</v>
      </c>
      <c r="Q16" s="15">
        <v>13.077057536772315</v>
      </c>
      <c r="R16" s="15">
        <v>13.077057536772315</v>
      </c>
      <c r="S16" s="13" t="s">
        <v>171</v>
      </c>
      <c r="T16" s="13" t="s">
        <v>171</v>
      </c>
      <c r="U16" s="17">
        <v>0.72618980601474159</v>
      </c>
      <c r="V16" s="13" t="s">
        <v>100</v>
      </c>
      <c r="W16" s="14">
        <v>0.81939166520674156</v>
      </c>
      <c r="X16" s="13">
        <v>1077.1649885379302</v>
      </c>
      <c r="Y16" s="13">
        <v>1077.1649885379302</v>
      </c>
      <c r="BC16" s="6"/>
      <c r="BD16" s="8"/>
    </row>
    <row r="17" spans="2:56" x14ac:dyDescent="0.25">
      <c r="B17" s="16">
        <v>10</v>
      </c>
      <c r="C17" s="16" t="s">
        <v>166</v>
      </c>
      <c r="D17" s="16">
        <v>9</v>
      </c>
      <c r="E17" s="16">
        <v>9</v>
      </c>
      <c r="F17" s="16">
        <v>18</v>
      </c>
      <c r="G17" s="17">
        <v>0.81818181818181823</v>
      </c>
      <c r="H17" s="17">
        <v>0.72524003610364529</v>
      </c>
      <c r="I17" s="17">
        <v>0.13910882325843077</v>
      </c>
      <c r="J17" s="16">
        <v>9</v>
      </c>
      <c r="K17" s="16">
        <v>2</v>
      </c>
      <c r="L17" s="17">
        <v>0.81818181818181823</v>
      </c>
      <c r="M17" s="17">
        <v>0.78720122415576066</v>
      </c>
      <c r="N17" s="16" t="s">
        <v>171</v>
      </c>
      <c r="O17" s="18">
        <v>14.169622034803691</v>
      </c>
      <c r="P17" s="16">
        <v>-7</v>
      </c>
      <c r="Q17" s="18">
        <v>7.169622034803691</v>
      </c>
      <c r="R17" s="18">
        <v>7.169622034803691</v>
      </c>
      <c r="S17" s="16" t="s">
        <v>171</v>
      </c>
      <c r="T17" s="16" t="s">
        <v>171</v>
      </c>
      <c r="U17" s="17">
        <v>0.74663244797641792</v>
      </c>
      <c r="V17" s="16" t="s">
        <v>100</v>
      </c>
      <c r="W17" s="17">
        <v>0.76691683606608929</v>
      </c>
      <c r="X17" s="16">
        <v>551.79063790421958</v>
      </c>
      <c r="Y17" s="16">
        <v>551.79063790421958</v>
      </c>
      <c r="AC17" t="s">
        <v>100</v>
      </c>
      <c r="AD17" t="s">
        <v>33</v>
      </c>
      <c r="AE17" t="s">
        <v>33</v>
      </c>
      <c r="BC17" s="6"/>
      <c r="BD17" s="8"/>
    </row>
    <row r="18" spans="2:56" x14ac:dyDescent="0.25">
      <c r="B18" s="13" t="s">
        <v>85</v>
      </c>
      <c r="C18" s="13" t="s">
        <v>166</v>
      </c>
      <c r="D18" s="13">
        <v>5</v>
      </c>
      <c r="E18" s="13">
        <v>7</v>
      </c>
      <c r="F18" s="13">
        <v>12</v>
      </c>
      <c r="G18" s="14">
        <v>0.54545454545454541</v>
      </c>
      <c r="H18" s="17">
        <v>0.69554263690199747</v>
      </c>
      <c r="I18" s="14">
        <v>9.3760636835416689E-2</v>
      </c>
      <c r="J18" s="13">
        <v>10</v>
      </c>
      <c r="K18" s="13">
        <v>1</v>
      </c>
      <c r="L18" s="14">
        <v>0.90909090909090906</v>
      </c>
      <c r="M18" s="17">
        <v>0.71669603048248398</v>
      </c>
      <c r="N18" s="16" t="s">
        <v>171</v>
      </c>
      <c r="O18" s="18">
        <v>8.6003523657898082</v>
      </c>
      <c r="P18" s="13">
        <v>-7</v>
      </c>
      <c r="Q18" s="15">
        <v>1.6003523657898082</v>
      </c>
      <c r="R18" s="15">
        <v>1.6003523657898082</v>
      </c>
      <c r="S18" s="13" t="s">
        <v>171</v>
      </c>
      <c r="T18" s="13" t="s">
        <v>171</v>
      </c>
      <c r="U18" s="17">
        <v>0.55947460994815701</v>
      </c>
      <c r="V18" s="13" t="s">
        <v>100</v>
      </c>
      <c r="W18" s="14">
        <v>0.6380853202153205</v>
      </c>
      <c r="X18" s="13">
        <v>107.97488471612947</v>
      </c>
      <c r="Y18" s="13">
        <v>107.97488471612947</v>
      </c>
      <c r="AC18" t="s">
        <v>100</v>
      </c>
      <c r="AD18" t="s">
        <v>33</v>
      </c>
      <c r="AE18" t="s">
        <v>33</v>
      </c>
    </row>
    <row r="19" spans="2:56" x14ac:dyDescent="0.25">
      <c r="B19" s="10">
        <v>3</v>
      </c>
      <c r="C19" s="10" t="s">
        <v>167</v>
      </c>
      <c r="D19" s="10">
        <v>11</v>
      </c>
      <c r="E19" s="10">
        <v>11</v>
      </c>
      <c r="F19" s="10">
        <v>22</v>
      </c>
      <c r="G19" s="11">
        <v>1</v>
      </c>
      <c r="H19" s="17">
        <v>0.8549961302804292</v>
      </c>
      <c r="I19" s="11">
        <v>0.8549961302804292</v>
      </c>
      <c r="J19" s="10">
        <v>11</v>
      </c>
      <c r="K19" s="10">
        <v>0</v>
      </c>
      <c r="L19" s="11">
        <v>1</v>
      </c>
      <c r="M19" s="17">
        <v>0.95166537676014296</v>
      </c>
      <c r="N19" s="16" t="s">
        <v>172</v>
      </c>
      <c r="O19" s="12">
        <v>20.936638288723145</v>
      </c>
      <c r="P19" s="10">
        <v>-13.5</v>
      </c>
      <c r="Q19" s="12">
        <v>7.4366382887231453</v>
      </c>
      <c r="R19" s="12">
        <v>7.4366382887231453</v>
      </c>
      <c r="S19" s="10" t="s">
        <v>172</v>
      </c>
      <c r="T19" s="10" t="s">
        <v>172</v>
      </c>
      <c r="U19" s="17">
        <v>0.90530438953494996</v>
      </c>
      <c r="V19" s="10" t="s">
        <v>100</v>
      </c>
      <c r="W19" s="11">
        <v>0.92848488314754651</v>
      </c>
      <c r="X19" s="10">
        <v>701.97770159645586</v>
      </c>
      <c r="Y19" s="10">
        <v>701.97770159645586</v>
      </c>
      <c r="AC19" t="s">
        <v>100</v>
      </c>
      <c r="AD19" t="s">
        <v>33</v>
      </c>
      <c r="AE19" t="s">
        <v>33</v>
      </c>
    </row>
    <row r="20" spans="2:56" x14ac:dyDescent="0.25">
      <c r="B20" s="10">
        <v>5</v>
      </c>
      <c r="C20" s="10" t="s">
        <v>167</v>
      </c>
      <c r="D20" s="10">
        <v>11</v>
      </c>
      <c r="E20" s="10">
        <v>11</v>
      </c>
      <c r="F20" s="10">
        <v>22</v>
      </c>
      <c r="G20" s="11">
        <v>1</v>
      </c>
      <c r="H20" s="17">
        <v>0.85797640130915132</v>
      </c>
      <c r="I20" s="11">
        <v>0.85797640130915132</v>
      </c>
      <c r="J20" s="10">
        <v>11</v>
      </c>
      <c r="K20" s="10">
        <v>0</v>
      </c>
      <c r="L20" s="11">
        <v>1</v>
      </c>
      <c r="M20" s="17">
        <v>0.95265880043638373</v>
      </c>
      <c r="N20" s="16" t="s">
        <v>172</v>
      </c>
      <c r="O20" s="12">
        <v>20.958493609600442</v>
      </c>
      <c r="P20" s="10">
        <v>-13.5</v>
      </c>
      <c r="Q20" s="12">
        <v>7.4584936096004419</v>
      </c>
      <c r="R20" s="12">
        <v>7.4584936096004419</v>
      </c>
      <c r="S20" s="10" t="s">
        <v>172</v>
      </c>
      <c r="T20" s="10" t="s">
        <v>172</v>
      </c>
      <c r="U20" s="17">
        <v>0.90645226240938204</v>
      </c>
      <c r="V20" s="10" t="s">
        <v>100</v>
      </c>
      <c r="W20" s="11">
        <v>0.92955553142288294</v>
      </c>
      <c r="X20" s="10">
        <v>704.81174609431616</v>
      </c>
      <c r="Y20" s="10">
        <v>704.81174609431616</v>
      </c>
    </row>
    <row r="21" spans="2:56" x14ac:dyDescent="0.25">
      <c r="B21" s="16">
        <v>10</v>
      </c>
      <c r="C21" s="16" t="s">
        <v>167</v>
      </c>
      <c r="D21" s="16">
        <v>11</v>
      </c>
      <c r="E21" s="16">
        <v>11</v>
      </c>
      <c r="F21" s="16">
        <v>22</v>
      </c>
      <c r="G21" s="17">
        <v>1</v>
      </c>
      <c r="H21" s="17">
        <v>0.84351783908665268</v>
      </c>
      <c r="I21" s="17">
        <v>0.84351783908665268</v>
      </c>
      <c r="J21" s="16">
        <v>11</v>
      </c>
      <c r="K21" s="16">
        <v>0</v>
      </c>
      <c r="L21" s="17">
        <v>1</v>
      </c>
      <c r="M21" s="17">
        <v>0.94783927969555093</v>
      </c>
      <c r="N21" s="16" t="s">
        <v>172</v>
      </c>
      <c r="O21" s="18">
        <v>20.852464153302119</v>
      </c>
      <c r="P21" s="16">
        <v>-13.5</v>
      </c>
      <c r="Q21" s="18">
        <v>7.3524641533021189</v>
      </c>
      <c r="R21" s="18">
        <v>7.3524641533021189</v>
      </c>
      <c r="S21" s="16" t="s">
        <v>172</v>
      </c>
      <c r="T21" s="16" t="s">
        <v>172</v>
      </c>
      <c r="U21" s="17">
        <v>0.88987953672674203</v>
      </c>
      <c r="V21" s="16" t="s">
        <v>100</v>
      </c>
      <c r="W21" s="17">
        <v>0.91885940821114653</v>
      </c>
      <c r="X21" s="16">
        <v>687.06067297707011</v>
      </c>
      <c r="Y21" s="16">
        <v>687.06067297707011</v>
      </c>
      <c r="AC21" t="s">
        <v>100</v>
      </c>
      <c r="AD21" t="s">
        <v>33</v>
      </c>
      <c r="AE21" t="s">
        <v>33</v>
      </c>
    </row>
    <row r="22" spans="2:56" x14ac:dyDescent="0.25">
      <c r="B22" s="10" t="s">
        <v>85</v>
      </c>
      <c r="C22" s="10" t="s">
        <v>167</v>
      </c>
      <c r="D22" s="10">
        <v>7</v>
      </c>
      <c r="E22" s="10">
        <v>11</v>
      </c>
      <c r="F22" s="10">
        <v>18</v>
      </c>
      <c r="G22" s="11">
        <v>0.81818181818181812</v>
      </c>
      <c r="H22" s="17">
        <v>0.73160865893636695</v>
      </c>
      <c r="I22" s="11">
        <v>2.8474085707844154E-2</v>
      </c>
      <c r="J22" s="10">
        <v>9</v>
      </c>
      <c r="K22" s="10">
        <v>2</v>
      </c>
      <c r="L22" s="11">
        <v>0.81818181818181823</v>
      </c>
      <c r="M22" s="17">
        <v>0.78932409843333451</v>
      </c>
      <c r="N22" s="16" t="s">
        <v>172</v>
      </c>
      <c r="O22" s="18">
        <v>14.207833771800022</v>
      </c>
      <c r="P22" s="10">
        <v>-13.5</v>
      </c>
      <c r="Q22" s="12">
        <v>0.70783377180002205</v>
      </c>
      <c r="R22" s="12">
        <v>0.70783377180002205</v>
      </c>
      <c r="S22" s="10" t="s">
        <v>172</v>
      </c>
      <c r="T22" s="10" t="s">
        <v>172</v>
      </c>
      <c r="U22" s="17">
        <v>0.82106473829050741</v>
      </c>
      <c r="V22" s="10" t="s">
        <v>100</v>
      </c>
      <c r="W22" s="11">
        <v>0.80519441836192096</v>
      </c>
      <c r="X22" s="10">
        <v>62.140443051555984</v>
      </c>
      <c r="Y22" s="10">
        <v>62.140443051555984</v>
      </c>
      <c r="AC22" t="s">
        <v>100</v>
      </c>
      <c r="AD22" t="s">
        <v>33</v>
      </c>
      <c r="AE22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7"/>
  <sheetViews>
    <sheetView tabSelected="1" workbookViewId="0">
      <selection activeCell="G8" sqref="G8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98</v>
      </c>
      <c r="H2" t="s">
        <v>99</v>
      </c>
      <c r="I2" t="s">
        <v>48</v>
      </c>
    </row>
    <row r="3" spans="2:9" x14ac:dyDescent="0.25">
      <c r="B3" t="s">
        <v>167</v>
      </c>
      <c r="C3" t="s">
        <v>172</v>
      </c>
      <c r="D3" s="7">
        <v>0.82</v>
      </c>
      <c r="E3">
        <v>18</v>
      </c>
      <c r="F3">
        <v>-13.5</v>
      </c>
      <c r="G3" t="s">
        <v>172</v>
      </c>
      <c r="I3">
        <f>ABS(((Table111[[#This Row],[ScoreDiff]]*0.75)+((Table111[[#This Row],[Handicap]]))*Table111[[#This Row],[ML Win%]]))</f>
        <v>2.4300000000000015</v>
      </c>
    </row>
    <row r="4" spans="2:9" x14ac:dyDescent="0.25">
      <c r="B4" t="s">
        <v>163</v>
      </c>
      <c r="C4" t="s">
        <v>168</v>
      </c>
      <c r="D4" s="7">
        <v>0.68</v>
      </c>
      <c r="E4">
        <v>14</v>
      </c>
      <c r="F4">
        <v>-2</v>
      </c>
      <c r="G4" t="s">
        <v>168</v>
      </c>
      <c r="I4">
        <f>ABS(((Table111[[#This Row],[ScoreDiff]]*0.75)+((Table111[[#This Row],[Handicap]]))*Table111[[#This Row],[ML Win%]]))</f>
        <v>9.14</v>
      </c>
    </row>
    <row r="5" spans="2:9" x14ac:dyDescent="0.25">
      <c r="B5" t="s">
        <v>166</v>
      </c>
      <c r="C5" t="s">
        <v>171</v>
      </c>
      <c r="D5" s="7">
        <v>0.68</v>
      </c>
      <c r="E5">
        <v>11</v>
      </c>
      <c r="F5">
        <v>-7</v>
      </c>
      <c r="G5" t="s">
        <v>171</v>
      </c>
      <c r="I5">
        <f>ABS(((Table111[[#This Row],[ScoreDiff]]*0.75)+((Table111[[#This Row],[Handicap]]))*Table111[[#This Row],[ML Win%]]))</f>
        <v>3.4899999999999993</v>
      </c>
    </row>
    <row r="6" spans="2:9" x14ac:dyDescent="0.25">
      <c r="B6" t="s">
        <v>164</v>
      </c>
      <c r="C6" t="s">
        <v>169</v>
      </c>
      <c r="D6" s="7">
        <v>0.52</v>
      </c>
      <c r="E6">
        <v>2</v>
      </c>
      <c r="F6">
        <v>-7</v>
      </c>
      <c r="G6" t="s">
        <v>173</v>
      </c>
      <c r="I6">
        <f>ABS(((Table111[[#This Row],[ScoreDiff]]*0.75)+((Table111[[#This Row],[Handicap]]))*Table111[[#This Row],[ML Win%]]))</f>
        <v>2.14</v>
      </c>
    </row>
    <row r="7" spans="2:9" x14ac:dyDescent="0.25">
      <c r="B7" t="s">
        <v>165</v>
      </c>
      <c r="C7" t="s">
        <v>170</v>
      </c>
      <c r="D7" s="7">
        <v>0.51</v>
      </c>
      <c r="E7">
        <v>4</v>
      </c>
      <c r="F7">
        <v>2.5</v>
      </c>
      <c r="G7" t="s">
        <v>170</v>
      </c>
      <c r="I7">
        <f>ABS(((Table111[[#This Row],[ScoreDiff]]*0.75)+((Table111[[#This Row],[Handicap]]))*Table111[[#This Row],[ML Win%]]))</f>
        <v>4.2750000000000004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>
        <v>3</v>
      </c>
      <c r="O53">
        <v>2</v>
      </c>
      <c r="P53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>
        <v>7</v>
      </c>
      <c r="O54">
        <v>4</v>
      </c>
      <c r="P54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>
        <v>5</v>
      </c>
      <c r="O55">
        <v>6</v>
      </c>
      <c r="P55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>
        <v>8</v>
      </c>
      <c r="O56">
        <v>2</v>
      </c>
      <c r="P5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>
        <v>7</v>
      </c>
      <c r="O57">
        <v>3</v>
      </c>
      <c r="P57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>
        <v>6</v>
      </c>
      <c r="O58">
        <v>4</v>
      </c>
      <c r="P58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>
        <v>6</v>
      </c>
      <c r="O59">
        <v>5</v>
      </c>
      <c r="P59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>
        <v>42</v>
      </c>
      <c r="O60">
        <v>26</v>
      </c>
      <c r="P60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2025-03-14T17:32:10Z</dcterms:modified>
</cp:coreProperties>
</file>