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C5B7A186-BA52-4329-9CE8-0813C157F4B8}" xr6:coauthVersionLast="47" xr6:coauthVersionMax="47" xr10:uidLastSave="{00000000-0000-0000-0000-000000000000}"/>
  <bookViews>
    <workbookView xWindow="-120" yWindow="-120" windowWidth="24240" windowHeight="13140" tabRatio="601" activeTab="1" xr2:uid="{F638F9AC-EDFB-4283-9C34-CE5D256891CD}"/>
  </bookViews>
  <sheets>
    <sheet name="dataNBA23" sheetId="1" r:id="rId1"/>
    <sheet name="Consolidate" sheetId="3" r:id="rId2"/>
    <sheet name="Selections" sheetId="6" r:id="rId3"/>
    <sheet name="Under" sheetId="2" r:id="rId4"/>
    <sheet name="ML Accuracy" sheetId="7" r:id="rId5"/>
  </sheets>
  <calcPr calcId="191029"/>
  <pivotCaches>
    <pivotCache cacheId="101" r:id="rId6"/>
    <pivotCache cacheId="105" r:id="rId7"/>
    <pivotCache cacheId="111" r:id="rId8"/>
    <pivotCache cacheId="117" r:id="rId9"/>
    <pivotCache cacheId="122" r:id="rId10"/>
    <pivotCache cacheId="127" r:id="rId11"/>
    <pivotCache cacheId="131" r:id="rId12"/>
    <pivotCache cacheId="136" r:id="rId13"/>
    <pivotCache cacheId="141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3" l="1"/>
  <c r="H57" i="3" s="1"/>
  <c r="H58" i="3" s="1"/>
  <c r="H59" i="3" s="1"/>
  <c r="H60" i="3" s="1"/>
  <c r="H61" i="3" s="1"/>
  <c r="H55" i="3"/>
  <c r="H47" i="3"/>
  <c r="H48" i="3" s="1"/>
  <c r="H49" i="3" s="1"/>
  <c r="H50" i="3" s="1"/>
  <c r="H51" i="3" s="1"/>
  <c r="H52" i="3" s="1"/>
  <c r="H53" i="3" s="1"/>
  <c r="H39" i="3"/>
  <c r="H40" i="3" s="1"/>
  <c r="H41" i="3" s="1"/>
  <c r="H42" i="3" s="1"/>
  <c r="H43" i="3" s="1"/>
  <c r="H44" i="3" s="1"/>
  <c r="H45" i="3" s="1"/>
  <c r="G7" i="6"/>
  <c r="G6" i="6"/>
  <c r="G5" i="6"/>
  <c r="G4" i="6"/>
  <c r="G3" i="6"/>
  <c r="G8" i="6"/>
  <c r="G10" i="6"/>
  <c r="G9" i="6"/>
  <c r="J8" i="6"/>
  <c r="J5" i="6"/>
  <c r="J3" i="6"/>
  <c r="J10" i="6"/>
  <c r="J4" i="6"/>
  <c r="J6" i="6"/>
  <c r="J9" i="6"/>
  <c r="J7" i="6"/>
  <c r="BJ8" i="1"/>
  <c r="BJ9" i="1"/>
  <c r="BJ10" i="1"/>
  <c r="AS8" i="1"/>
  <c r="BA8" i="1"/>
  <c r="BB8" i="1" s="1"/>
  <c r="AS9" i="1"/>
  <c r="BA9" i="1"/>
  <c r="BB9" i="1" s="1"/>
  <c r="AS10" i="1"/>
  <c r="BA10" i="1"/>
  <c r="BB10" i="1" s="1"/>
  <c r="AM8" i="1"/>
  <c r="AN8" i="1"/>
  <c r="AM9" i="1"/>
  <c r="AU9" i="1" s="1"/>
  <c r="AN9" i="1"/>
  <c r="AM10" i="1"/>
  <c r="AO10" i="1" s="1"/>
  <c r="AN10" i="1"/>
  <c r="AG24" i="1"/>
  <c r="AF24" i="1"/>
  <c r="AG21" i="1"/>
  <c r="AF21" i="1"/>
  <c r="AG18" i="1"/>
  <c r="AF18" i="1"/>
  <c r="AS7" i="1"/>
  <c r="BA7" i="1"/>
  <c r="BB7" i="1" s="1"/>
  <c r="BJ7" i="1"/>
  <c r="AM7" i="1"/>
  <c r="AU7" i="1" s="1"/>
  <c r="AN7" i="1"/>
  <c r="AG15" i="1"/>
  <c r="AF15" i="1"/>
  <c r="AS3" i="1"/>
  <c r="AS4" i="1"/>
  <c r="AS5" i="1"/>
  <c r="AS6" i="1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AN4" i="1"/>
  <c r="AN5" i="1"/>
  <c r="AN6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3" i="1"/>
  <c r="AG3" i="1"/>
  <c r="AF3" i="1"/>
  <c r="AO9" i="1" l="1"/>
  <c r="AT9" i="1" s="1"/>
  <c r="AV9" i="1" s="1"/>
  <c r="AX9" i="1" s="1"/>
  <c r="AY9" i="1" s="1"/>
  <c r="AH24" i="1"/>
  <c r="AP10" i="1" s="1"/>
  <c r="AH21" i="1"/>
  <c r="AP9" i="1" s="1"/>
  <c r="AH18" i="1"/>
  <c r="AP8" i="1" s="1"/>
  <c r="AO8" i="1"/>
  <c r="AT8" i="1" s="1"/>
  <c r="AV8" i="1" s="1"/>
  <c r="AX8" i="1" s="1"/>
  <c r="AY8" i="1" s="1"/>
  <c r="AU10" i="1"/>
  <c r="BL10" i="1" s="1"/>
  <c r="AT10" i="1"/>
  <c r="AV10" i="1" s="1"/>
  <c r="AX10" i="1" s="1"/>
  <c r="AU8" i="1"/>
  <c r="BL8" i="1" s="1"/>
  <c r="BL9" i="1"/>
  <c r="AO7" i="1"/>
  <c r="AT7" i="1" s="1"/>
  <c r="AV7" i="1" s="1"/>
  <c r="AX7" i="1" s="1"/>
  <c r="AY7" i="1" s="1"/>
  <c r="AH15" i="1"/>
  <c r="AP7" i="1" s="1"/>
  <c r="BL7" i="1"/>
  <c r="AH12" i="1"/>
  <c r="AP6" i="1" s="1"/>
  <c r="AH6" i="1"/>
  <c r="AP4" i="1" s="1"/>
  <c r="AH9" i="1"/>
  <c r="AP5" i="1" s="1"/>
  <c r="AH3" i="1"/>
  <c r="AP3" i="1" s="1"/>
  <c r="AZ10" i="1" l="1"/>
  <c r="BC10" i="1" s="1"/>
  <c r="AZ8" i="1"/>
  <c r="BC8" i="1" s="1"/>
  <c r="BD8" i="1"/>
  <c r="BE8" i="1" s="1"/>
  <c r="BF8" i="1" s="1"/>
  <c r="AY10" i="1"/>
  <c r="AZ9" i="1"/>
  <c r="BC9" i="1" s="1"/>
  <c r="BD9" i="1"/>
  <c r="BE9" i="1" s="1"/>
  <c r="BF9" i="1" s="1"/>
  <c r="BD10" i="1"/>
  <c r="AZ7" i="1"/>
  <c r="BC7" i="1" s="1"/>
  <c r="BD7" i="1"/>
  <c r="BE7" i="1" s="1"/>
  <c r="BF7" i="1" s="1"/>
  <c r="AM4" i="1"/>
  <c r="AU4" i="1" s="1"/>
  <c r="AM5" i="1"/>
  <c r="AU5" i="1" s="1"/>
  <c r="AM6" i="1"/>
  <c r="AU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BK8" i="1" l="1"/>
  <c r="BK10" i="1"/>
  <c r="BE10" i="1"/>
  <c r="BF10" i="1" s="1"/>
  <c r="BK9" i="1"/>
  <c r="BK7" i="1"/>
  <c r="AO6" i="1"/>
  <c r="AO5" i="1"/>
  <c r="AO3" i="1"/>
  <c r="AO4" i="1"/>
  <c r="V14" i="2"/>
  <c r="W15" i="2"/>
  <c r="V20" i="2"/>
  <c r="V16" i="2"/>
  <c r="W19" i="2"/>
  <c r="W18" i="2"/>
  <c r="W17" i="2"/>
  <c r="AT6" i="1" l="1"/>
  <c r="AT4" i="1"/>
  <c r="AT5" i="1"/>
  <c r="AT3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<sst xmlns="http://schemas.openxmlformats.org/spreadsheetml/2006/main" count="1272" uniqueCount="187">
  <si>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</si>
  <si>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</si>
  <si>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</si>
  <si>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</si>
  <si>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</si>
  <si>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</si>
  <si>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</si>
  <si>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</si>
  <si>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</si>
  <si>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</si>
  <si>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</si>
  <si>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</si>
  <si>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</si>
  <si>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</si>
  <si>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</si>
  <si>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</si>
  <si>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</si>
  <si>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</si>
  <si>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</si>
  <si>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</si>
  <si>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</si>
  <si>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</si>
  <si>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</si>
  <si>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</si>
  <si>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</si>
  <si>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</si>
  <si>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</si>
  <si>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</si>
  <si>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</si>
  <si>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</si>
  <si>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</si>
  <si>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</si>
  <si>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</si>
  <si>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</si>
  <si>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</si>
  <si>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</si>
  <si>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</si>
  <si>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</si>
  <si>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</si>
  <si>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</si>
  <si>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</si>
  <si>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</si>
  <si>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</si>
  <si>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</si>
  <si>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</si>
  <si>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</si>
  <si>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</si>
  <si>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</si>
  <si>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</si>
  <si>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</si>
  <si>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</si>
  <si>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</si>
  <si>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</si>
  <si>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</si>
  <si>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</si>
  <si>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</si>
  <si>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</si>
  <si>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</si>
  <si>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</si>
  <si>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</si>
  <si>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</si>
  <si>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</si>
  <si>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</si>
  <si>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</si>
  <si>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</si>
  <si>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</si>
  <si>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</si>
  <si>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</si>
  <si>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</si>
  <si>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</si>
  <si>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</si>
  <si>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</si>
  <si>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</si>
  <si>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</si>
  <si>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</si>
  <si>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</si>
  <si>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</si>
  <si>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</si>
  <si>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</si>
  <si>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</si>
  <si>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</si>
  <si>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</si>
  <si>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</si>
  <si>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</si>
  <si>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</si>
  <si>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</si>
  <si>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</si>
  <si>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</si>
  <si>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</si>
  <si>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</si>
  <si>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</si>
  <si>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</si>
  <si>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</si>
  <si>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</si>
  <si>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</si>
  <si>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</si>
  <si>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ML Winner</t>
  </si>
  <si>
    <t>ML Win%</t>
  </si>
  <si>
    <t>Spread Winner</t>
  </si>
  <si>
    <t>Betting Trend</t>
  </si>
  <si>
    <t>Yes</t>
  </si>
  <si>
    <t>None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</si>
  <si>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</si>
  <si>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</si>
  <si>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</si>
  <si>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</si>
  <si>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</si>
  <si>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</si>
  <si>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</si>
  <si>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</si>
  <si>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</si>
  <si>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</si>
  <si>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</si>
  <si>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</si>
  <si>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</si>
  <si>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</si>
  <si>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</si>
  <si>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</si>
  <si>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</si>
  <si>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</si>
  <si>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</si>
  <si>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</si>
  <si>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</si>
  <si>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</si>
  <si>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</si>
  <si>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</si>
  <si>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</si>
  <si>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</si>
  <si>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</si>
  <si>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</si>
  <si>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</si>
  <si>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</si>
  <si>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</si>
  <si>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</si>
  <si>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</si>
  <si>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</si>
  <si>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</si>
  <si>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</si>
  <si>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</si>
  <si>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</si>
  <si>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</si>
  <si>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</si>
  <si>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</si>
  <si>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</si>
  <si>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</si>
  <si>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</si>
  <si>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</si>
  <si>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</si>
  <si>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</si>
  <si>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</si>
  <si>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Team</t>
  </si>
  <si>
    <t>(Multiple Items)</t>
  </si>
  <si>
    <t>BOS</t>
  </si>
  <si>
    <t>SAS</t>
  </si>
  <si>
    <t>MEM</t>
  </si>
  <si>
    <t>HOU</t>
  </si>
  <si>
    <t>DEN</t>
  </si>
  <si>
    <t>MIA</t>
  </si>
  <si>
    <t>BOS@BRK@2025_03_15</t>
  </si>
  <si>
    <t>CHI@HOU@2025_03_15</t>
  </si>
  <si>
    <t>IND@MIL@2025_03_15</t>
  </si>
  <si>
    <t>MIA@MEM@2025_03_15</t>
  </si>
  <si>
    <t>NOP@SAS@2025_03_15</t>
  </si>
  <si>
    <t>NYK@GSW@2025_03_15</t>
  </si>
  <si>
    <t>OKC@DET@2025_03_15</t>
  </si>
  <si>
    <t>WAS@DEN@2025_03_15</t>
  </si>
  <si>
    <t>MIL</t>
  </si>
  <si>
    <t>GSW</t>
  </si>
  <si>
    <t>OKC</t>
  </si>
  <si>
    <t>BKN</t>
  </si>
  <si>
    <t>BRK</t>
  </si>
  <si>
    <t>DET</t>
  </si>
  <si>
    <t>2015MLData3.json</t>
  </si>
  <si>
    <t>2016MLData3.json</t>
  </si>
  <si>
    <t>2017MLData3.json</t>
  </si>
  <si>
    <t>2018MLData3.json</t>
  </si>
  <si>
    <t>2019MLData3.json</t>
  </si>
  <si>
    <t>2020MLData3.json</t>
  </si>
  <si>
    <t>2021MLData3.json</t>
  </si>
  <si>
    <t>2022MLData3.json</t>
  </si>
  <si>
    <t>2023MLData3.json</t>
  </si>
  <si>
    <t>2024MLData3.json</t>
  </si>
  <si>
    <t>MLData3.json</t>
  </si>
  <si>
    <t>Adv</t>
  </si>
  <si>
    <t>num</t>
  </si>
  <si>
    <t>team</t>
  </si>
  <si>
    <t>Sum of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</si>
</sst>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9" fontId="0" fillId="33" borderId="0" xfId="1" applyFont="1" applyFill="1"/>
    <xf numFmtId="1" fontId="0" fillId="33" borderId="0" xfId="0" applyNumberFormat="1" applyFill="1"/>
    <xf numFmtId="0" fontId="0" fillId="34" borderId="0" xfId="0" applyFill="1"/>
    <xf numFmtId="9" fontId="0" fillId="34" borderId="0" xfId="1" applyFont="1" applyFill="1"/>
    <xf numFmtId="1" fontId="0" fillId="34" borderId="0" xfId="0" applyNumberFormat="1" applyFill="1"/>
    <xf numFmtId="0" fontId="0" fillId="35" borderId="0" xfId="0" applyFill="1"/>
    <xf numFmtId="9" fontId="0" fillId="35" borderId="0" xfId="1" applyFont="1" applyFill="1"/>
    <xf numFmtId="1" fontId="0" fillId="35" borderId="0" xfId="0" applyNumberFormat="1" applyFill="1"/>
    <xf numFmtId="0" fontId="0" fillId="36" borderId="0" xfId="0" applyFill="1"/>
    <xf numFmtId="9" fontId="0" fillId="36" borderId="0" xfId="1" applyFont="1" applyFill="1"/>
    <xf numFmtId="1" fontId="0" fillId="36" borderId="0" xfId="0" applyNumberFormat="1" applyFill="1"/>
    <xf numFmtId="9" fontId="0" fillId="35" borderId="0" xfId="0" applyNumberFormat="1" applyFill="1"/>
    <xf numFmtId="9" fontId="0" fillId="33" borderId="0" xfId="0" applyNumberFormat="1" applyFill="1"/>
    <xf numFmtId="9" fontId="0" fillId="34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8"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1.955991435185" createdVersion="8" refreshedVersion="8" minRefreshableVersion="3" recordCount="32" xr:uid="{9B416BC8-EF30-4A64-BA6D-F4269D9BFC37}">
  <cacheSource type="worksheet">
    <worksheetSource ref="N37:O69" sheet="Consolidate"/>
  </cacheSource>
  <cacheFields count="2">
    <cacheField name="num" numFmtId="0">
      <sharedItems containsSemiMixedTypes="0" containsString="0" containsNumber="1" containsInteger="1" minValue="1" maxValue="8"/>
    </cacheField>
    <cacheField name="team" numFmtId="0">
      <sharedItems count="11">
        <s v="SAS"/>
        <s v="MIL"/>
        <s v="DEN"/>
        <s v="BRK"/>
        <s v="MIA"/>
        <s v="DET"/>
        <s v="HOU"/>
        <s v="GSW"/>
        <s v="BOS"/>
        <s v="MEM"/>
        <s v="OK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1.955992013885" createdVersion="8" refreshedVersion="8" minRefreshableVersion="3" recordCount="32" xr:uid="{CAEAC62C-519A-442C-BBBB-8F3C07D4F1AB}">
  <cacheSource type="worksheet">
    <worksheetSource ref="H37:I69" sheet="Consolidate"/>
  </cacheSource>
  <cacheFields count="2">
    <cacheField name="num" numFmtId="0">
      <sharedItems containsSemiMixedTypes="0" containsString="0" containsNumber="1" containsInteger="1" minValue="1" maxValue="8"/>
    </cacheField>
    <cacheField name="team" numFmtId="0">
      <sharedItems count="10">
        <s v="MEM"/>
        <s v="GSW"/>
        <s v="DEN"/>
        <s v="HOU"/>
        <s v="MIL"/>
        <s v="SAS"/>
        <s v="BOS"/>
        <s v="None"/>
        <s v="OKC"/>
        <s v="DE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1.955992824071" createdVersion="8" refreshedVersion="8" minRefreshableVersion="3" recordCount="32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n v="3"/>
        <n v="5"/>
        <n v="10"/>
        <s v="All"/>
      </sharedItems>
    </cacheField>
    <cacheField name="Game" numFmtId="0">
      <sharedItems/>
    </cacheField>
    <cacheField name="LR" numFmtId="0">
      <sharedItems containsSemiMixedTypes="0" containsString="0" containsNumber="1" containsInteger="1" minValue="-11" maxValue="11"/>
    </cacheField>
    <cacheField name="RF" numFmtId="0">
      <sharedItems containsSemiMixedTypes="0" containsString="0" containsNumber="1" containsInteger="1" minValue="-11" maxValue="11"/>
    </cacheField>
    <cacheField name="Total" numFmtId="0">
      <sharedItems containsSemiMixedTypes="0" containsString="0" containsNumber="1" containsInteger="1" minValue="-22" maxValue="22"/>
    </cacheField>
    <cacheField name="Win%" numFmtId="9">
      <sharedItems containsSemiMixedTypes="0" containsString="0" containsNumber="1" minValue="0" maxValue="1"/>
    </cacheField>
    <cacheField name="ML%" numFmtId="9">
      <sharedItems containsSemiMixedTypes="0" containsString="0" containsNumber="1" minValue="0.60020046948670291" maxValue="0.8439027003139028"/>
    </cacheField>
    <cacheField name="MLDiff%" numFmtId="9">
      <sharedItems containsSemiMixedTypes="0" containsString="0" containsNumber="1" minValue="1.6559774353154144E-2" maxValue="0.8439027003139028"/>
    </cacheField>
    <cacheField name="Consistent" numFmtId="0">
      <sharedItems containsSemiMixedTypes="0" containsString="0" containsNumber="1" containsInteger="1" minValue="4" maxValue="11"/>
    </cacheField>
    <cacheField name="No" numFmtId="0">
      <sharedItems containsSemiMixedTypes="0" containsString="0" containsNumber="1" containsInteger="1" minValue="0" maxValue="7"/>
    </cacheField>
    <cacheField name="Consistency" numFmtId="9">
      <sharedItems containsSemiMixedTypes="0" containsString="0" containsNumber="1" minValue="0.36363636363636365" maxValue="1"/>
    </cacheField>
    <cacheField name="Factor" numFmtId="9">
      <sharedItems containsSemiMixedTypes="0" containsString="0" containsNumber="1" minValue="0.38597288519409512" maxValue="0.9479675667713009"/>
    </cacheField>
    <cacheField name="Winner" numFmtId="0">
      <sharedItems containsBlank="1" count="32">
        <s v="MEM"/>
        <s v="HOU"/>
        <s v="GSW"/>
        <s v="DEN"/>
        <s v="MIL"/>
        <s v="BOS"/>
        <s v="SAS"/>
        <s v="OKC"/>
        <s v="DET"/>
        <m u="1"/>
        <s v="MIA" u="1"/>
        <s v="CLE" u="1"/>
        <s v="PHI" u="1"/>
        <s v="IND" u="1"/>
        <s v="ATL" u="1"/>
        <s v="LAL" u="1"/>
        <s v="MIN" u="1"/>
        <s v="PHO" u="1"/>
        <s v="SAC" u="1"/>
        <s v="TOR" u="1"/>
        <s v="CHI" u="1"/>
        <s v="NOP" u="1"/>
        <s v="ORL" u="1"/>
        <s v="DAL" u="1"/>
        <s v="LAC" u="1"/>
        <s v="NYK" u="1"/>
        <s v="POR" u="1"/>
        <s v="UTA" u="1"/>
        <s v="CHO" u="1"/>
        <s v="BRK" u="1"/>
        <s v="WAS" u="1"/>
        <s v="Winner" u="1"/>
      </sharedItems>
    </cacheField>
    <cacheField name="ScoreDiff" numFmtId="1">
      <sharedItems containsSemiMixedTypes="0" containsString="0" containsNumber="1" minValue="0" maxValue="20.855286468968618"/>
    </cacheField>
    <cacheField name="Handicap" numFmtId="0">
      <sharedItems containsSemiMixedTypes="0" containsString="0" containsNumber="1" minValue="-11.5" maxValue="4.5"/>
    </cacheField>
    <cacheField name="Avd" numFmtId="1">
      <sharedItems containsSemiMixedTypes="0" containsString="0" containsNumber="1" minValue="-7.4170384973348433" maxValue="17.054980189883452"/>
    </cacheField>
    <cacheField name="AdvAbs" numFmtId="1">
      <sharedItems containsSemiMixedTypes="0" containsString="0" containsNumber="1" minValue="0.73998736556109002" maxValue="17.054980189883452"/>
    </cacheField>
    <cacheField name="SpreadWinner" numFmtId="0">
      <sharedItems containsBlank="1" count="32">
        <s v="MEM"/>
        <s v="HOU"/>
        <s v="GSW"/>
        <s v="DEN"/>
        <s v="MIL"/>
        <s v="BOS"/>
        <s v="SAS"/>
        <s v="MIA"/>
        <s v="DET"/>
        <s v="BRK"/>
        <s v="OKC"/>
        <m u="1"/>
        <s v="CLE" u="1"/>
        <s v="DAL" u="1"/>
        <s v="PHI" u="1"/>
        <s v="IND" u="1"/>
        <s v="ATL" u="1"/>
        <s v="LAL" u="1"/>
        <s v="MIN" u="1"/>
        <s v="PHO" u="1"/>
        <s v="SAC" u="1"/>
        <s v="TOR" u="1"/>
        <s v="CHI" u="1"/>
        <s v="NOP" u="1"/>
        <s v="ORL" u="1"/>
        <s v="LAC" u="1"/>
        <s v="NYK" u="1"/>
        <s v="POR" u="1"/>
        <s v="UTA" u="1"/>
        <s v="WAS" u="1"/>
        <s v="CHO" u="1"/>
        <s v="SpreadWinner" u="1"/>
      </sharedItems>
    </cacheField>
    <cacheField name="ALWinner" numFmtId="0">
      <sharedItems/>
    </cacheField>
    <cacheField name="AL%" numFmtId="9">
      <sharedItems containsSemiMixedTypes="0" containsString="0" containsNumber="1" minValue="0.5" maxValue="0.91042312271728199"/>
    </cacheField>
    <cacheField name="Consitent" numFmtId="0">
      <sharedItems/>
    </cacheField>
    <cacheField name="Final%" numFmtId="9">
      <sharedItems containsSemiMixedTypes="0" containsString="0" containsNumber="1" minValue="0.44298644259704756" maxValue="0.92824262266468271"/>
    </cacheField>
    <cacheField name="Ranking" numFmtId="0">
      <sharedItems containsSemiMixedTypes="0" containsString="0" containsNumber="1" minValue="-492.26019781022853" maxValue="1353.7200929811409"/>
    </cacheField>
    <cacheField name="AbsRanking" numFmtId="0">
      <sharedItems containsSemiMixedTypes="0" containsString="0" containsNumber="1" minValue="45.963402675753329" maxValue="1353.7200929811409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1.955993981479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3.json"/>
        <s v="2016MLData3.json"/>
        <s v="2017MLData3.json"/>
        <s v="2018MLData3.json"/>
        <s v="2019MLData3.json"/>
        <s v="2020MLData3.json"/>
        <s v="2021MLData3.json"/>
        <s v="2022MLData3.json"/>
        <s v="2023MLData3.json"/>
        <s v="2024MLData3.json"/>
        <s v="MLData3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10.json" u="1"/>
        <s v="2016MLData10.json" u="1"/>
        <s v="2017MLData10.json" u="1"/>
        <s v="2018MLData10.json" u="1"/>
        <s v="2019MLData10.json" u="1"/>
        <s v="2020MLData10.json" u="1"/>
        <s v="2021MLData10.json" u="1"/>
        <s v="2022MLData10.json" u="1"/>
        <s v="2023MLData10.json" u="1"/>
        <s v="2024MLData10.json" u="1"/>
        <s v="MLData10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211">
        <s v="BOS@BRK@2025_03_15"/>
        <s v="CHI@HOU@2025_03_15"/>
        <s v="IND@MIL@2025_03_15"/>
        <s v="MIA@MEM@2025_03_15"/>
        <s v="NOP@SAS@2025_03_15"/>
        <s v="NYK@GSW@2025_03_15"/>
        <s v="OKC@DET@2025_03_15"/>
        <s v="WAS@DEN@2025_03_15"/>
        <m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817125553492104" maxValue="0.96887627867215498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1" maxValue="0.81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1.955994791664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211">
        <s v="BOS@BRK@2025_03_15"/>
        <s v="CHI@HOU@2025_03_15"/>
        <s v="IND@MIL@2025_03_15"/>
        <s v="MIA@MEM@2025_03_15"/>
        <s v="NOP@SAS@2025_03_15"/>
        <s v="NYK@GSW@2025_03_15"/>
        <s v="OKC@DET@2025_03_15"/>
        <s v="WAS@DEN@2025_03_15"/>
        <m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4">
        <n v="-1"/>
        <n v="1"/>
        <m/>
        <n v="0" u="1"/>
      </sharedItems>
    </cacheField>
    <cacheField name="LR probability" numFmtId="0">
      <sharedItems containsString="0" containsBlank="1" containsNumber="1" minValue="0.50817125553492104" maxValue="0.96887627867215498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1" maxValue="0.81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1.955995717595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211">
        <s v="BOS@BRK@2025_03_15"/>
        <s v="CHI@HOU@2025_03_15"/>
        <s v="IND@MIL@2025_03_15"/>
        <s v="MIA@MEM@2025_03_15"/>
        <s v="NOP@SAS@2025_03_15"/>
        <s v="NYK@GSW@2025_03_15"/>
        <s v="OKC@DET@2025_03_15"/>
        <s v="WAS@DEN@2025_03_15"/>
        <m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817125553492104" maxValue="0.96887627867215498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1" maxValue="0.81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1.955996296296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1.955996990742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1.955997800927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8"/>
    <x v="0"/>
  </r>
  <r>
    <n v="7"/>
    <x v="1"/>
  </r>
  <r>
    <n v="6"/>
    <x v="2"/>
  </r>
  <r>
    <n v="5"/>
    <x v="3"/>
  </r>
  <r>
    <n v="4"/>
    <x v="4"/>
  </r>
  <r>
    <n v="3"/>
    <x v="5"/>
  </r>
  <r>
    <n v="2"/>
    <x v="6"/>
  </r>
  <r>
    <n v="1"/>
    <x v="7"/>
  </r>
  <r>
    <n v="8"/>
    <x v="7"/>
  </r>
  <r>
    <n v="7"/>
    <x v="6"/>
  </r>
  <r>
    <n v="6"/>
    <x v="1"/>
  </r>
  <r>
    <n v="5"/>
    <x v="0"/>
  </r>
  <r>
    <n v="4"/>
    <x v="8"/>
  </r>
  <r>
    <n v="3"/>
    <x v="5"/>
  </r>
  <r>
    <n v="2"/>
    <x v="4"/>
  </r>
  <r>
    <n v="1"/>
    <x v="2"/>
  </r>
  <r>
    <n v="8"/>
    <x v="0"/>
  </r>
  <r>
    <n v="7"/>
    <x v="1"/>
  </r>
  <r>
    <n v="6"/>
    <x v="7"/>
  </r>
  <r>
    <n v="5"/>
    <x v="9"/>
  </r>
  <r>
    <n v="4"/>
    <x v="6"/>
  </r>
  <r>
    <n v="3"/>
    <x v="8"/>
  </r>
  <r>
    <n v="2"/>
    <x v="10"/>
  </r>
  <r>
    <n v="1"/>
    <x v="2"/>
  </r>
  <r>
    <n v="8"/>
    <x v="0"/>
  </r>
  <r>
    <n v="7"/>
    <x v="9"/>
  </r>
  <r>
    <n v="6"/>
    <x v="1"/>
  </r>
  <r>
    <n v="5"/>
    <x v="7"/>
  </r>
  <r>
    <n v="4"/>
    <x v="6"/>
  </r>
  <r>
    <n v="3"/>
    <x v="2"/>
  </r>
  <r>
    <n v="2"/>
    <x v="8"/>
  </r>
  <r>
    <n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8"/>
    <x v="0"/>
  </r>
  <r>
    <n v="7"/>
    <x v="1"/>
  </r>
  <r>
    <n v="6"/>
    <x v="2"/>
  </r>
  <r>
    <n v="5"/>
    <x v="3"/>
  </r>
  <r>
    <n v="4"/>
    <x v="4"/>
  </r>
  <r>
    <n v="3"/>
    <x v="5"/>
  </r>
  <r>
    <n v="2"/>
    <x v="6"/>
  </r>
  <r>
    <n v="1"/>
    <x v="7"/>
  </r>
  <r>
    <n v="8"/>
    <x v="3"/>
  </r>
  <r>
    <n v="7"/>
    <x v="4"/>
  </r>
  <r>
    <n v="6"/>
    <x v="1"/>
  </r>
  <r>
    <n v="5"/>
    <x v="0"/>
  </r>
  <r>
    <n v="4"/>
    <x v="5"/>
  </r>
  <r>
    <n v="3"/>
    <x v="6"/>
  </r>
  <r>
    <n v="2"/>
    <x v="8"/>
  </r>
  <r>
    <n v="1"/>
    <x v="2"/>
  </r>
  <r>
    <n v="8"/>
    <x v="1"/>
  </r>
  <r>
    <n v="7"/>
    <x v="2"/>
  </r>
  <r>
    <n v="6"/>
    <x v="6"/>
  </r>
  <r>
    <n v="5"/>
    <x v="4"/>
  </r>
  <r>
    <n v="4"/>
    <x v="3"/>
  </r>
  <r>
    <n v="3"/>
    <x v="5"/>
  </r>
  <r>
    <n v="2"/>
    <x v="0"/>
  </r>
  <r>
    <n v="1"/>
    <x v="7"/>
  </r>
  <r>
    <n v="8"/>
    <x v="2"/>
  </r>
  <r>
    <n v="7"/>
    <x v="3"/>
  </r>
  <r>
    <n v="6"/>
    <x v="5"/>
  </r>
  <r>
    <n v="5"/>
    <x v="0"/>
  </r>
  <r>
    <n v="4"/>
    <x v="8"/>
  </r>
  <r>
    <n v="3"/>
    <x v="6"/>
  </r>
  <r>
    <n v="2"/>
    <x v="4"/>
  </r>
  <r>
    <n v="1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MIA@MEM@2025_03_15"/>
    <n v="11"/>
    <n v="11"/>
    <n v="22"/>
    <n v="1"/>
    <n v="0.77809981422920893"/>
    <n v="0.77809981422920893"/>
    <n v="11"/>
    <n v="0"/>
    <n v="1"/>
    <n v="0.92603327140973635"/>
    <x v="0"/>
    <n v="20.372731971014201"/>
    <n v="-7.5"/>
    <n v="12.872731971014201"/>
    <n v="12.872731971014201"/>
    <x v="0"/>
    <s v="MEM"/>
    <n v="0.80636739467902896"/>
    <s v="Yes"/>
    <n v="0.8662003330443826"/>
    <n v="1121.0810305459729"/>
    <n v="1121.0810305459729"/>
    <s v="MEM"/>
    <s v="MEM"/>
    <s v="MEM"/>
    <s v="Yes"/>
    <s v="Yes"/>
    <s v="Yes"/>
  </r>
  <r>
    <x v="1"/>
    <s v="CHI@HOU@2025_03_15"/>
    <n v="11"/>
    <n v="11"/>
    <n v="22"/>
    <n v="1"/>
    <n v="0.83818636783625089"/>
    <n v="0.83818636783625089"/>
    <n v="11"/>
    <n v="0"/>
    <n v="1"/>
    <n v="0.94606212261208356"/>
    <x v="1"/>
    <n v="20.813366697465838"/>
    <n v="-8"/>
    <n v="12.813366697465838"/>
    <n v="12.813366697465838"/>
    <x v="1"/>
    <s v="HOU"/>
    <n v="0.91042312271728199"/>
    <s v="Yes"/>
    <n v="0.92824262266468271"/>
    <n v="1195.9328107274434"/>
    <n v="1195.9328107274434"/>
    <s v="HOU"/>
    <s v="HOU"/>
    <s v="HOU"/>
    <s v="Yes"/>
    <s v="Yes"/>
    <s v="Yes"/>
  </r>
  <r>
    <x v="2"/>
    <s v="NYK@GSW@2025_03_15"/>
    <n v="11"/>
    <n v="11"/>
    <n v="22"/>
    <n v="1"/>
    <n v="0.8439027003139028"/>
    <n v="0.8439027003139028"/>
    <n v="11"/>
    <n v="0"/>
    <n v="1"/>
    <n v="0.9479675667713009"/>
    <x v="2"/>
    <n v="20.855286468968618"/>
    <n v="-7"/>
    <n v="13.855286468968618"/>
    <n v="13.855286468968618"/>
    <x v="2"/>
    <s v="GSW"/>
    <n v="0.84618850947375301"/>
    <s v="Yes"/>
    <n v="0.89707803812252696"/>
    <n v="1249.0181557734156"/>
    <n v="1249.0181557734156"/>
    <s v="GSW"/>
    <s v="GSW"/>
    <s v="GSW"/>
    <s v="Yes"/>
    <s v="Yes"/>
    <s v="Yes"/>
  </r>
  <r>
    <x v="3"/>
    <s v="WAS@DEN@2025_03_15"/>
    <n v="11"/>
    <n v="11"/>
    <n v="22"/>
    <n v="1"/>
    <n v="0.76264171230599187"/>
    <n v="0.76264171230599187"/>
    <n v="11"/>
    <n v="0"/>
    <n v="1"/>
    <n v="0.92088057076866392"/>
    <x v="3"/>
    <n v="20.259372556910606"/>
    <n v="-11.5"/>
    <n v="8.7593725569106056"/>
    <n v="8.7593725569106056"/>
    <x v="3"/>
    <s v="DEN"/>
    <n v="0.87490698255955901"/>
    <s v="Yes"/>
    <n v="0.89789377666411152"/>
    <n v="795.20518986995319"/>
    <n v="795.20518986995319"/>
    <s v="DEN"/>
    <s v="DEN"/>
    <s v="DEN"/>
    <s v="Yes"/>
    <s v="Yes"/>
    <s v="Yes"/>
  </r>
  <r>
    <x v="0"/>
    <s v="NYK@GSW@2025_03_15"/>
    <n v="11"/>
    <n v="9"/>
    <n v="20"/>
    <n v="0.90909090909090917"/>
    <n v="0.75860015894861443"/>
    <n v="0.75860015894861443"/>
    <n v="10"/>
    <n v="1"/>
    <n v="0.90909090909090906"/>
    <n v="0.85892732571014418"/>
    <x v="2"/>
    <n v="17.178546514202885"/>
    <n v="-7"/>
    <n v="10.178546514202885"/>
    <n v="10.178546514202885"/>
    <x v="2"/>
    <s v="GSW"/>
    <n v="0.78344475969796601"/>
    <s v="Yes"/>
    <n v="0.82118604270405515"/>
    <n v="843.30096533279061"/>
    <n v="843.30096533279061"/>
    <s v="GSW"/>
    <s v="GSW"/>
    <s v="GSW"/>
    <s v="Yes"/>
    <s v="Yes"/>
    <s v="Yes"/>
  </r>
  <r>
    <x v="1"/>
    <s v="IND@MIL@2025_03_15"/>
    <n v="11"/>
    <n v="11"/>
    <n v="22"/>
    <n v="1"/>
    <n v="0.79907756486865678"/>
    <n v="0.79907756486865678"/>
    <n v="11"/>
    <n v="0"/>
    <n v="1"/>
    <n v="0.93302585495621893"/>
    <x v="4"/>
    <n v="20.526568809036817"/>
    <n v="-5.5"/>
    <n v="15.026568809036817"/>
    <n v="15.026568809036817"/>
    <x v="4"/>
    <s v="MIL"/>
    <n v="0.86166506279475641"/>
    <s v="Yes"/>
    <n v="0.89734545887548767"/>
    <n v="1353.7200929811409"/>
    <n v="1353.7200929811409"/>
    <s v="MIL"/>
    <s v="MIL"/>
    <s v="MIL"/>
    <s v="Yes"/>
    <s v="Yes"/>
    <s v="Yes"/>
  </r>
  <r>
    <x v="2"/>
    <s v="WAS@DEN@2025_03_15"/>
    <n v="9"/>
    <n v="9"/>
    <n v="18"/>
    <n v="0.81818181818181823"/>
    <n v="0.74547352423119306"/>
    <n v="0.13941146262849002"/>
    <n v="9"/>
    <n v="2"/>
    <n v="0.81818181818181823"/>
    <n v="0.79394572019827647"/>
    <x v="3"/>
    <n v="14.291022963568977"/>
    <n v="-11.5"/>
    <n v="2.7910229635689774"/>
    <n v="2.7910229635689774"/>
    <x v="3"/>
    <s v="DEN"/>
    <n v="0.74767274757962543"/>
    <s v="Yes"/>
    <n v="0.77080923388895095"/>
    <n v="220.12962241600479"/>
    <n v="220.12962241600479"/>
    <s v="DEN"/>
    <s v="DEN"/>
    <s v="DEN"/>
    <s v="Yes"/>
    <s v="Yes"/>
    <s v="Yes"/>
  </r>
  <r>
    <x v="3"/>
    <s v="CHI@HOU@2025_03_15"/>
    <n v="5"/>
    <n v="9"/>
    <n v="14"/>
    <n v="0.63636363636363635"/>
    <n v="0.7343537957018258"/>
    <n v="9.9397176971345758E-2"/>
    <n v="7"/>
    <n v="4"/>
    <n v="0.63636363636363635"/>
    <n v="0.66902702280969939"/>
    <x v="1"/>
    <n v="9.3663783193357908"/>
    <n v="-8"/>
    <n v="1.3663783193357908"/>
    <n v="1.3663783193357908"/>
    <x v="1"/>
    <s v="HOU"/>
    <n v="0.71046062610347649"/>
    <s v="Yes"/>
    <n v="0.68974382445658788"/>
    <n v="104.35029860995245"/>
    <n v="104.35029860995245"/>
    <s v="HOU"/>
    <s v="HOU"/>
    <s v="HOU"/>
    <s v="Yes"/>
    <s v="Yes"/>
    <s v="Yes"/>
  </r>
  <r>
    <x v="0"/>
    <s v="WAS@DEN@2025_03_15"/>
    <n v="11"/>
    <n v="11"/>
    <n v="22"/>
    <n v="1"/>
    <n v="0.77497255586221991"/>
    <n v="0.77497255586221991"/>
    <n v="11"/>
    <n v="0"/>
    <n v="1"/>
    <n v="0.92499085195407327"/>
    <x v="3"/>
    <n v="20.349798742989613"/>
    <n v="-11.5"/>
    <n v="8.8497987429896128"/>
    <n v="8.8497987429896128"/>
    <x v="3"/>
    <s v="DEN"/>
    <n v="0.77215401227437097"/>
    <s v="Yes"/>
    <n v="0.84857243211422206"/>
    <n v="759.72647549064516"/>
    <n v="759.72647549064516"/>
    <s v="DEN"/>
    <s v="DEN"/>
    <s v="DEN"/>
    <s v="Yes"/>
    <s v="Yes"/>
    <s v="Yes"/>
  </r>
  <r>
    <x v="1"/>
    <s v="NYK@GSW@2025_03_15"/>
    <n v="11"/>
    <n v="11"/>
    <n v="22"/>
    <n v="1"/>
    <n v="0.78463213231967166"/>
    <n v="0.78463213231967166"/>
    <n v="11"/>
    <n v="0"/>
    <n v="1"/>
    <n v="0.92821071077322392"/>
    <x v="2"/>
    <n v="20.420635637010925"/>
    <n v="-7"/>
    <n v="13.420635637010925"/>
    <n v="13.420635637010925"/>
    <x v="2"/>
    <s v="GSW"/>
    <n v="0.80541194363120905"/>
    <s v="Yes"/>
    <n v="0.86681132720221643"/>
    <n v="1169.1623591250441"/>
    <n v="1169.1623591250441"/>
    <s v="GSW"/>
    <s v="GSW"/>
    <s v="GSW"/>
    <s v="Yes"/>
    <s v="Yes"/>
    <s v="Yes"/>
  </r>
  <r>
    <x v="2"/>
    <s v="BOS@BRK@2025_03_15"/>
    <n v="-11"/>
    <n v="-9"/>
    <n v="-20"/>
    <n v="0.90909090909090917"/>
    <n v="0.65079820586374382"/>
    <n v="0.65079820586374382"/>
    <n v="10"/>
    <n v="1"/>
    <n v="0.90909090909090906"/>
    <n v="0.82299334134852076"/>
    <x v="5"/>
    <n v="16.459866826970416"/>
    <n v="-10.5"/>
    <n v="5.9598668269704156"/>
    <n v="5.9598668269704156"/>
    <x v="5"/>
    <s v="BOS"/>
    <n v="0.70630492614898244"/>
    <s v="Yes"/>
    <n v="0.76464913374875154"/>
    <n v="466.64037762874926"/>
    <n v="466.64037762874926"/>
    <s v="BKN"/>
    <s v="BKN"/>
    <s v="BOS"/>
    <s v="No"/>
    <s v="No"/>
    <s v="No"/>
  </r>
  <r>
    <x v="3"/>
    <s v="NOP@SAS@2025_03_15"/>
    <n v="7"/>
    <n v="9"/>
    <n v="16"/>
    <n v="0.72727272727272729"/>
    <n v="0.68934454787164834"/>
    <n v="6.6376754995296161E-2"/>
    <n v="8"/>
    <n v="3"/>
    <n v="0.72727272727272729"/>
    <n v="0.71463000080570094"/>
    <x v="6"/>
    <n v="11.434080012891215"/>
    <n v="3"/>
    <n v="14.434080012891215"/>
    <n v="14.434080012891215"/>
    <x v="6"/>
    <s v="SAS"/>
    <n v="0.70343433904373698"/>
    <s v="Yes"/>
    <n v="0.70903216992471896"/>
    <n v="1023.8825685892582"/>
    <n v="1023.8825685892582"/>
    <s v="SAS"/>
    <s v="SAS"/>
    <s v="SAS"/>
    <s v="Yes"/>
    <s v="Yes"/>
    <s v="Yes"/>
  </r>
  <r>
    <x v="0"/>
    <s v="CHI@HOU@2025_03_15"/>
    <n v="9"/>
    <n v="11"/>
    <n v="20"/>
    <n v="0.90909090909090917"/>
    <n v="0.73656849385911949"/>
    <n v="0.1022918321566495"/>
    <n v="10"/>
    <n v="1"/>
    <n v="0.90909090909090906"/>
    <n v="0.85158343734697928"/>
    <x v="1"/>
    <n v="17.031668746939587"/>
    <n v="-8"/>
    <n v="9.0316687469395873"/>
    <n v="9.0316687469395873"/>
    <x v="1"/>
    <s v="HOU"/>
    <n v="0.75728323781744944"/>
    <s v="Yes"/>
    <n v="0.80443333758221436"/>
    <n v="727.67013401378654"/>
    <n v="727.67013401378654"/>
    <s v="HOU"/>
    <s v="HOU"/>
    <s v="HOU"/>
    <s v="Yes"/>
    <s v="Yes"/>
    <s v="Yes"/>
  </r>
  <r>
    <x v="1"/>
    <s v="MIA@MEM@2025_03_15"/>
    <n v="11"/>
    <n v="11"/>
    <n v="22"/>
    <n v="1"/>
    <n v="0.77616214385065829"/>
    <n v="0.77616214385065829"/>
    <n v="11"/>
    <n v="0"/>
    <n v="1"/>
    <n v="0.9253873812835528"/>
    <x v="0"/>
    <n v="20.358522388238161"/>
    <n v="-7.5"/>
    <n v="12.858522388238161"/>
    <n v="12.858522388238161"/>
    <x v="0"/>
    <s v="MEM"/>
    <n v="0.80009543327875243"/>
    <s v="Yes"/>
    <n v="0.86274140728115256"/>
    <n v="1115.3941390908742"/>
    <n v="1115.3941390908742"/>
    <s v="MEM"/>
    <s v="MEM"/>
    <s v="MEM"/>
    <s v="Yes"/>
    <s v="Yes"/>
    <s v="Yes"/>
  </r>
  <r>
    <x v="2"/>
    <s v="IND@MIL@2025_03_15"/>
    <n v="9"/>
    <n v="9"/>
    <n v="18"/>
    <n v="0.81818181818181823"/>
    <n v="0.70079826514509636"/>
    <n v="0.15269171554267591"/>
    <n v="9"/>
    <n v="2"/>
    <n v="0.81818181818181823"/>
    <n v="0.77905396716957764"/>
    <x v="4"/>
    <n v="14.022971409052397"/>
    <n v="-5.5"/>
    <n v="8.5229714090523974"/>
    <n v="8.5229714090523974"/>
    <x v="4"/>
    <s v="MIL"/>
    <n v="0.70530471919885895"/>
    <s v="Yes"/>
    <n v="0.7421793431842183"/>
    <n v="634.3488637115305"/>
    <n v="634.3488637115305"/>
    <s v="MIL"/>
    <s v="MIL"/>
    <s v="MIL"/>
    <s v="Yes"/>
    <s v="Yes"/>
    <s v="Yes"/>
  </r>
  <r>
    <x v="3"/>
    <s v="MIA@MEM@2025_03_15"/>
    <n v="3"/>
    <n v="3"/>
    <n v="6"/>
    <n v="0.27272727272727271"/>
    <n v="0.69154669213127673"/>
    <n v="9.0870049010886911E-2"/>
    <n v="9"/>
    <n v="2"/>
    <n v="0.81818181818181823"/>
    <n v="0.59415192768012259"/>
    <x v="0"/>
    <n v="3.5649115660807356"/>
    <n v="-7.5"/>
    <n v="-3.9350884339192644"/>
    <n v="3.9350884339192644"/>
    <x v="7"/>
    <s v="MEM"/>
    <n v="0.6750738275927235"/>
    <s v="No"/>
    <n v="0.63461287763642305"/>
    <n v="-263.33829602081772"/>
    <n v="263.33829602081772"/>
    <s v="MEM"/>
    <s v="MEM"/>
    <s v="MEM"/>
    <s v="Yes"/>
    <s v="No"/>
    <s v="Yes"/>
  </r>
  <r>
    <x v="0"/>
    <s v="IND@MIL@2025_03_15"/>
    <n v="11"/>
    <n v="9"/>
    <n v="20"/>
    <n v="0.90909090909090917"/>
    <n v="0.70994085684256447"/>
    <n v="0.70994085684256447"/>
    <n v="10"/>
    <n v="1"/>
    <n v="0.90909090909090906"/>
    <n v="0.84270755834146094"/>
    <x v="4"/>
    <n v="16.854151166829219"/>
    <n v="-5.5"/>
    <n v="11.354151166829219"/>
    <n v="11.354151166829219"/>
    <x v="4"/>
    <s v="MIL"/>
    <n v="0.6929929272547215"/>
    <s v="Yes"/>
    <n v="0.76785024279809122"/>
    <n v="878.08147167261984"/>
    <n v="878.08147167261984"/>
    <s v="MIL"/>
    <s v="MIL"/>
    <s v="MIL"/>
    <s v="Yes"/>
    <s v="Yes"/>
    <s v="Yes"/>
  </r>
  <r>
    <x v="1"/>
    <s v="NOP@SAS@2025_03_15"/>
    <n v="7"/>
    <n v="11"/>
    <n v="18"/>
    <n v="0.81818181818181812"/>
    <n v="0.7061330619502717"/>
    <n v="8.1414048304044195E-2"/>
    <n v="9"/>
    <n v="2"/>
    <n v="0.81818181818181823"/>
    <n v="0.78083223277130276"/>
    <x v="6"/>
    <n v="14.05498018988345"/>
    <n v="3"/>
    <n v="17.054980189883452"/>
    <n v="17.054980189883452"/>
    <x v="6"/>
    <s v="SAS"/>
    <n v="0.72233765529754601"/>
    <s v="Yes"/>
    <n v="0.75158494403442444"/>
    <n v="1282.3039954674518"/>
    <n v="1282.3039954674518"/>
    <s v="SAS"/>
    <s v="SAS"/>
    <s v="SAS"/>
    <s v="Yes"/>
    <s v="Yes"/>
    <s v="Yes"/>
  </r>
  <r>
    <x v="2"/>
    <s v="CHI@HOU@2025_03_15"/>
    <n v="11"/>
    <n v="11"/>
    <n v="22"/>
    <n v="1"/>
    <n v="0.68518395304872004"/>
    <n v="0.68518395304872004"/>
    <n v="11"/>
    <n v="0"/>
    <n v="1"/>
    <n v="0.89506131768290675"/>
    <x v="1"/>
    <n v="19.69134898902395"/>
    <n v="-8"/>
    <n v="11.69134898902395"/>
    <n v="11.69134898902395"/>
    <x v="1"/>
    <s v="HOU"/>
    <n v="0.68679150785410892"/>
    <s v="Yes"/>
    <n v="0.79092641276850784"/>
    <n v="930.56027808224985"/>
    <n v="930.56027808224985"/>
    <s v="HOU"/>
    <s v="HOU"/>
    <s v="HOU"/>
    <s v="Yes"/>
    <s v="Yes"/>
    <s v="Yes"/>
  </r>
  <r>
    <x v="3"/>
    <s v="OKC@DET@2025_03_15"/>
    <n v="-1"/>
    <n v="-3"/>
    <n v="-4"/>
    <n v="0.18181818181818182"/>
    <n v="0.67735006253382113"/>
    <n v="0.11425234506923965"/>
    <n v="6"/>
    <n v="5"/>
    <n v="0.54545454545454541"/>
    <n v="0.46820759660218281"/>
    <x v="7"/>
    <n v="1.8728303864087312"/>
    <n v="-4.5"/>
    <n v="-2.6271696135912688"/>
    <n v="2.6271696135912688"/>
    <x v="8"/>
    <s v="OKC"/>
    <n v="0.6699037514400995"/>
    <s v="No"/>
    <n v="0.56905567402114121"/>
    <n v="-171.64620212361089"/>
    <n v="171.64620212361089"/>
    <s v="OKC"/>
    <s v="OKC"/>
    <s v="OKC"/>
    <s v="Yes"/>
    <s v="No"/>
    <s v="Yes"/>
  </r>
  <r>
    <x v="0"/>
    <s v="NOP@SAS@2025_03_15"/>
    <n v="9"/>
    <n v="9"/>
    <n v="18"/>
    <n v="0.81818181818181823"/>
    <n v="0.70152504256773518"/>
    <n v="4.6991196493670673E-2"/>
    <n v="9"/>
    <n v="2"/>
    <n v="0.81818181818181823"/>
    <n v="0.77929622631045714"/>
    <x v="6"/>
    <n v="14.027332073588228"/>
    <n v="3"/>
    <n v="17.027332073588227"/>
    <n v="17.027332073588227"/>
    <x v="6"/>
    <s v="SAS"/>
    <n v="0.69286646305928001"/>
    <s v="Yes"/>
    <n v="0.73608134468486863"/>
    <n v="1253.6261240109473"/>
    <n v="1253.6261240109473"/>
    <s v="SAS"/>
    <s v="SAS"/>
    <s v="SAS"/>
    <s v="Yes"/>
    <s v="Yes"/>
    <s v="Yes"/>
  </r>
  <r>
    <x v="1"/>
    <s v="BOS@BRK@2025_03_15"/>
    <n v="-11"/>
    <n v="-7"/>
    <n v="-18"/>
    <n v="0.81818181818181812"/>
    <n v="0.67392787803774934"/>
    <n v="0.67392787803774934"/>
    <n v="9"/>
    <n v="2"/>
    <n v="0.81818181818181823"/>
    <n v="0.77009717146712864"/>
    <x v="5"/>
    <n v="13.861749086408315"/>
    <n v="-10.5"/>
    <n v="3.3617490864083148"/>
    <n v="3.3617490864083148"/>
    <x v="5"/>
    <s v="BOS"/>
    <n v="0.67913737755869996"/>
    <s v="Yes"/>
    <n v="0.72461727451291424"/>
    <n v="263.64508771686178"/>
    <n v="263.64508771686178"/>
    <s v="BKN"/>
    <s v="BKN"/>
    <s v="BOS"/>
    <s v="No"/>
    <s v="No"/>
    <s v="No"/>
  </r>
  <r>
    <x v="2"/>
    <s v="NOP@SAS@2025_03_15"/>
    <n v="3"/>
    <n v="5"/>
    <n v="8"/>
    <n v="0.36363636363636365"/>
    <n v="0.68416795392126217"/>
    <n v="9.1725288152937567E-2"/>
    <n v="8"/>
    <n v="3"/>
    <n v="0.72727272727272729"/>
    <n v="0.5916923482767843"/>
    <x v="6"/>
    <n v="4.7335387862142744"/>
    <n v="3"/>
    <n v="7.7335387862142744"/>
    <n v="7.7335387862142744"/>
    <x v="6"/>
    <s v="SAS"/>
    <n v="0.67471451079287159"/>
    <s v="Yes"/>
    <n v="0.63320342953482789"/>
    <n v="522.97915523729819"/>
    <n v="522.97915523729819"/>
    <s v="SAS"/>
    <s v="SAS"/>
    <s v="SAS"/>
    <s v="Yes"/>
    <s v="Yes"/>
    <s v="Yes"/>
  </r>
  <r>
    <x v="3"/>
    <s v="BOS@BRK@2025_03_15"/>
    <n v="1"/>
    <n v="-7"/>
    <n v="-6"/>
    <n v="0.27272727272727271"/>
    <n v="0.6323898422416695"/>
    <n v="2.2432564208318961E-2"/>
    <n v="7"/>
    <n v="4"/>
    <n v="0.63636363636363635"/>
    <n v="0.51382691711085948"/>
    <x v="5"/>
    <n v="3.0829615026651567"/>
    <n v="-10.5"/>
    <n v="-7.4170384973348433"/>
    <n v="7.4170384973348433"/>
    <x v="9"/>
    <s v="BOS"/>
    <n v="0.66409611378465749"/>
    <s v="No"/>
    <n v="0.58896151544775854"/>
    <n v="-492.26019781022853"/>
    <n v="492.26019781022853"/>
    <s v="BKN"/>
    <s v="BKN"/>
    <s v="BOS"/>
    <s v="No"/>
    <s v="No"/>
    <s v="No"/>
  </r>
  <r>
    <x v="0"/>
    <s v="BOS@BRK@2025_03_15"/>
    <n v="-11"/>
    <n v="-11"/>
    <n v="-22"/>
    <n v="1"/>
    <n v="0.60319537781212862"/>
    <n v="0.60319537781212862"/>
    <n v="11"/>
    <n v="0"/>
    <n v="1"/>
    <n v="0.86773179260404287"/>
    <x v="5"/>
    <n v="19.090099437288941"/>
    <n v="-10.5"/>
    <n v="8.5900994372889414"/>
    <n v="8.5900994372889414"/>
    <x v="5"/>
    <s v="BOS"/>
    <n v="0.58647818602833657"/>
    <s v="Yes"/>
    <n v="0.72710498931618972"/>
    <n v="631.61239960525097"/>
    <n v="631.61239960525097"/>
    <s v="BKN"/>
    <s v="BKN"/>
    <s v="BOS"/>
    <s v="No"/>
    <s v="No"/>
    <s v="No"/>
  </r>
  <r>
    <x v="1"/>
    <s v="OKC@DET@2025_03_15"/>
    <n v="-7"/>
    <n v="-3"/>
    <n v="-10"/>
    <n v="0.45454545454545453"/>
    <n v="0.70026056414302851"/>
    <n v="8.4757369224151335E-2"/>
    <n v="9"/>
    <n v="2"/>
    <n v="0.81818181818181823"/>
    <n v="0.65766261229010048"/>
    <x v="7"/>
    <n v="6.576626122901005"/>
    <n v="-4.5"/>
    <n v="2.076626122901005"/>
    <n v="2.076626122901005"/>
    <x v="10"/>
    <s v="OKC"/>
    <n v="0.66371990148459092"/>
    <s v="Yes"/>
    <n v="0.66069125688734576"/>
    <n v="141.91130250454836"/>
    <n v="141.91130250454836"/>
    <s v="OKC"/>
    <s v="OKC"/>
    <s v="OKC"/>
    <s v="Yes"/>
    <s v="Yes"/>
    <s v="Yes"/>
  </r>
  <r>
    <x v="2"/>
    <s v="MIA@MEM@2025_03_15"/>
    <n v="1"/>
    <n v="7"/>
    <n v="8"/>
    <n v="0.36363636363636365"/>
    <n v="0.60020046948670291"/>
    <n v="2.5445601664651374E-2"/>
    <n v="6"/>
    <n v="5"/>
    <n v="0.54545454545454541"/>
    <n v="0.50309712619253733"/>
    <x v="0"/>
    <n v="4.0247770095402986"/>
    <n v="-7.5"/>
    <n v="-3.4752229904597014"/>
    <n v="3.4752229904597014"/>
    <x v="7"/>
    <s v="MEM"/>
    <n v="0.5610796240927135"/>
    <s v="No"/>
    <n v="0.53208837514262541"/>
    <n v="-194.25548036787828"/>
    <n v="194.25548036787828"/>
    <s v="MEM"/>
    <s v="MEM"/>
    <s v="MEM"/>
    <s v="Yes"/>
    <s v="No"/>
    <s v="Yes"/>
  </r>
  <r>
    <x v="3"/>
    <s v="IND@MIL@2025_03_15"/>
    <n v="9"/>
    <n v="9"/>
    <n v="18"/>
    <n v="0.81818181818181823"/>
    <n v="0.66673795740332165"/>
    <n v="4.047224581091613E-2"/>
    <n v="11"/>
    <n v="0"/>
    <n v="1"/>
    <n v="0.82830659186171329"/>
    <x v="4"/>
    <n v="14.909518653510839"/>
    <n v="-5.5"/>
    <n v="9.4095186535108386"/>
    <n v="9.4095186535108386"/>
    <x v="4"/>
    <s v="MIL"/>
    <n v="0.62603378828671352"/>
    <s v="Yes"/>
    <n v="0.72717019007421335"/>
    <n v="684.66226703499058"/>
    <n v="684.66226703499058"/>
    <s v="MIL"/>
    <s v="MIL"/>
    <s v="MIL"/>
    <s v="Yes"/>
    <s v="Yes"/>
    <s v="Yes"/>
  </r>
  <r>
    <x v="0"/>
    <s v="OKC@DET@2025_03_15"/>
    <n v="-3"/>
    <n v="11"/>
    <n v="8"/>
    <n v="0.36363636363636365"/>
    <n v="0.72567572467165409"/>
    <n v="9.4964219616057388E-2"/>
    <n v="4"/>
    <n v="7"/>
    <n v="0.36363636363636365"/>
    <n v="0.48431615064812722"/>
    <x v="8"/>
    <n v="3.8745292051850178"/>
    <n v="4.5"/>
    <n v="8.3745292051850182"/>
    <n v="8.3745292051850182"/>
    <x v="8"/>
    <s v="None"/>
    <n v="0.5"/>
    <s v="No"/>
    <n v="0.49215807532406364"/>
    <n v="419.86042513404368"/>
    <n v="419.86042513404368"/>
    <s v="OKC"/>
    <s v="OKC"/>
    <s v="OKC"/>
    <s v="Yes"/>
    <s v="No"/>
    <s v="No"/>
  </r>
  <r>
    <x v="1"/>
    <s v="WAS@DEN@2025_03_15"/>
    <n v="7"/>
    <n v="9"/>
    <n v="16"/>
    <n v="0.72727272727272729"/>
    <n v="0.67202178526361478"/>
    <n v="0.10333144684161977"/>
    <n v="10"/>
    <n v="1"/>
    <n v="0.90909090909090906"/>
    <n v="0.76946180720908375"/>
    <x v="3"/>
    <n v="12.31138891534534"/>
    <n v="-11.5"/>
    <n v="0.81138891534533997"/>
    <n v="0.81138891534533997"/>
    <x v="3"/>
    <s v="DEN"/>
    <n v="0.61184838438231459"/>
    <s v="Yes"/>
    <n v="0.69065509579569917"/>
    <n v="68.774120589911561"/>
    <n v="68.774120589911561"/>
    <s v="DEN"/>
    <s v="DEN"/>
    <s v="DEN"/>
    <s v="Yes"/>
    <s v="Yes"/>
    <s v="Yes"/>
  </r>
  <r>
    <x v="2"/>
    <s v="OKC@DET@2025_03_15"/>
    <n v="-1"/>
    <n v="1"/>
    <n v="0"/>
    <n v="0"/>
    <n v="0.61246411012774005"/>
    <n v="1.6559774353154144E-2"/>
    <n v="6"/>
    <n v="5"/>
    <n v="0.54545454545454541"/>
    <n v="0.38597288519409512"/>
    <x v="7"/>
    <n v="0"/>
    <n v="-4.5"/>
    <n v="-4.5"/>
    <n v="4.5"/>
    <x v="8"/>
    <s v="None"/>
    <n v="0.5"/>
    <s v="No"/>
    <n v="0.44298644259704756"/>
    <n v="-224.63200501437436"/>
    <n v="224.63200501437436"/>
    <s v="OKC"/>
    <s v="OKC"/>
    <s v="OKC"/>
    <s v="Yes"/>
    <s v="No"/>
    <s v="Yes"/>
  </r>
  <r>
    <x v="3"/>
    <s v="NYK@GSW@2025_03_15"/>
    <n v="7"/>
    <n v="5"/>
    <n v="12"/>
    <n v="0.54545454545454541"/>
    <n v="0.66226956866300002"/>
    <n v="2.6633365917180796E-2"/>
    <n v="8"/>
    <n v="3"/>
    <n v="0.72727272727272729"/>
    <n v="0.64499894713009087"/>
    <x v="2"/>
    <n v="7.73998736556109"/>
    <n v="-7"/>
    <n v="0.73998736556109002"/>
    <n v="0.73998736556109002"/>
    <x v="2"/>
    <s v="None"/>
    <n v="0.5"/>
    <s v="No"/>
    <n v="0.57249947356504549"/>
    <n v="45.963402675753329"/>
    <n v="45.963402675753329"/>
    <s v="GSW"/>
    <s v="GSW"/>
    <s v="GSW"/>
    <s v="Yes"/>
    <s v="Yes"/>
    <s v="Ye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-1"/>
    <n v="0.59889358671831705"/>
    <n v="-1"/>
    <n v="0.51"/>
    <m/>
    <m/>
    <m/>
    <m/>
    <x v="0"/>
  </r>
  <r>
    <x v="1"/>
    <x v="0"/>
    <n v="-1"/>
    <n v="0.54666764360241804"/>
    <n v="-1"/>
    <n v="0.62"/>
    <m/>
    <m/>
    <m/>
    <m/>
    <x v="0"/>
  </r>
  <r>
    <x v="2"/>
    <x v="0"/>
    <n v="-1"/>
    <n v="0.56347635307218802"/>
    <n v="-1"/>
    <n v="0.55000000000000004"/>
    <m/>
    <m/>
    <m/>
    <m/>
    <x v="0"/>
  </r>
  <r>
    <x v="3"/>
    <x v="0"/>
    <n v="-1"/>
    <n v="0.637254768468691"/>
    <n v="-1"/>
    <n v="0.64"/>
    <m/>
    <m/>
    <m/>
    <m/>
    <x v="0"/>
  </r>
  <r>
    <x v="4"/>
    <x v="0"/>
    <n v="-1"/>
    <n v="0.54404430610370402"/>
    <n v="-1"/>
    <n v="0.72"/>
    <m/>
    <m/>
    <m/>
    <m/>
    <x v="0"/>
  </r>
  <r>
    <x v="5"/>
    <x v="0"/>
    <n v="-1"/>
    <n v="0.74267771466676302"/>
    <n v="-1"/>
    <n v="0.61"/>
    <m/>
    <m/>
    <m/>
    <m/>
    <x v="0"/>
  </r>
  <r>
    <x v="6"/>
    <x v="0"/>
    <n v="-1"/>
    <n v="0.68925132042347204"/>
    <n v="-1"/>
    <n v="0.59"/>
    <m/>
    <m/>
    <m/>
    <m/>
    <x v="0"/>
  </r>
  <r>
    <x v="7"/>
    <x v="0"/>
    <n v="-1"/>
    <n v="0.53892076015558799"/>
    <n v="-1"/>
    <n v="0.51"/>
    <m/>
    <m/>
    <m/>
    <m/>
    <x v="0"/>
  </r>
  <r>
    <x v="8"/>
    <x v="0"/>
    <n v="-1"/>
    <n v="0.54777801527551295"/>
    <n v="-1"/>
    <n v="0.65"/>
    <m/>
    <m/>
    <m/>
    <m/>
    <x v="0"/>
  </r>
  <r>
    <x v="9"/>
    <x v="0"/>
    <n v="-1"/>
    <n v="0.73837747132350195"/>
    <n v="-1"/>
    <n v="0.55000000000000004"/>
    <m/>
    <m/>
    <m/>
    <m/>
    <x v="0"/>
  </r>
  <r>
    <x v="10"/>
    <x v="0"/>
    <n v="-1"/>
    <n v="0.642956372056673"/>
    <n v="-1"/>
    <n v="0.53"/>
    <m/>
    <m/>
    <m/>
    <m/>
    <x v="0"/>
  </r>
  <r>
    <x v="0"/>
    <x v="1"/>
    <n v="1"/>
    <n v="0.62044960238520197"/>
    <n v="1"/>
    <n v="0.69"/>
    <m/>
    <m/>
    <m/>
    <m/>
    <x v="0"/>
  </r>
  <r>
    <x v="1"/>
    <x v="1"/>
    <n v="1"/>
    <n v="0.92641073025125298"/>
    <n v="1"/>
    <n v="0.68"/>
    <m/>
    <m/>
    <m/>
    <m/>
    <x v="0"/>
  </r>
  <r>
    <x v="2"/>
    <x v="1"/>
    <n v="1"/>
    <n v="0.82709125223010305"/>
    <n v="1"/>
    <n v="0.79"/>
    <m/>
    <m/>
    <m/>
    <m/>
    <x v="0"/>
  </r>
  <r>
    <x v="3"/>
    <x v="1"/>
    <n v="1"/>
    <n v="0.91195771196761599"/>
    <n v="1"/>
    <n v="0.7"/>
    <m/>
    <m/>
    <m/>
    <m/>
    <x v="0"/>
  </r>
  <r>
    <x v="4"/>
    <x v="1"/>
    <n v="1"/>
    <n v="0.89158451432848895"/>
    <n v="1"/>
    <n v="0.55000000000000004"/>
    <m/>
    <m/>
    <m/>
    <m/>
    <x v="0"/>
  </r>
  <r>
    <x v="5"/>
    <x v="1"/>
    <n v="1"/>
    <n v="0.871961273156594"/>
    <n v="1"/>
    <n v="0.57999999999999996"/>
    <m/>
    <m/>
    <m/>
    <m/>
    <x v="0"/>
  </r>
  <r>
    <x v="6"/>
    <x v="1"/>
    <n v="1"/>
    <n v="0.83028346480578097"/>
    <n v="1"/>
    <n v="0.65"/>
    <m/>
    <m/>
    <m/>
    <m/>
    <x v="0"/>
  </r>
  <r>
    <x v="7"/>
    <x v="1"/>
    <n v="1"/>
    <n v="0.86927130581832701"/>
    <n v="1"/>
    <n v="0.7"/>
    <m/>
    <m/>
    <m/>
    <m/>
    <x v="0"/>
  </r>
  <r>
    <x v="8"/>
    <x v="1"/>
    <n v="1"/>
    <n v="0.53779354660412304"/>
    <n v="1"/>
    <n v="0.59"/>
    <m/>
    <m/>
    <m/>
    <m/>
    <x v="0"/>
  </r>
  <r>
    <x v="9"/>
    <x v="1"/>
    <n v="-1"/>
    <n v="0.67855332340494001"/>
    <n v="1"/>
    <n v="0.59"/>
    <m/>
    <m/>
    <m/>
    <m/>
    <x v="1"/>
  </r>
  <r>
    <x v="10"/>
    <x v="1"/>
    <n v="1"/>
    <n v="0.82456647563489904"/>
    <n v="1"/>
    <n v="0.69"/>
    <m/>
    <m/>
    <m/>
    <m/>
    <x v="0"/>
  </r>
  <r>
    <x v="0"/>
    <x v="2"/>
    <n v="1"/>
    <n v="0.77606776421110002"/>
    <n v="1"/>
    <n v="0.73"/>
    <m/>
    <m/>
    <m/>
    <m/>
    <x v="0"/>
  </r>
  <r>
    <x v="1"/>
    <x v="2"/>
    <n v="1"/>
    <n v="0.83206714275871196"/>
    <n v="1"/>
    <n v="0.68"/>
    <m/>
    <m/>
    <m/>
    <m/>
    <x v="0"/>
  </r>
  <r>
    <x v="2"/>
    <x v="2"/>
    <n v="1"/>
    <n v="0.65298829587636098"/>
    <n v="1"/>
    <n v="0.76"/>
    <m/>
    <m/>
    <m/>
    <m/>
    <x v="0"/>
  </r>
  <r>
    <x v="3"/>
    <x v="2"/>
    <n v="1"/>
    <n v="0.66388028809516197"/>
    <n v="1"/>
    <n v="0.61"/>
    <m/>
    <m/>
    <m/>
    <m/>
    <x v="0"/>
  </r>
  <r>
    <x v="4"/>
    <x v="2"/>
    <n v="1"/>
    <n v="0.76043927364859198"/>
    <n v="1"/>
    <n v="0.63"/>
    <m/>
    <m/>
    <m/>
    <m/>
    <x v="0"/>
  </r>
  <r>
    <x v="5"/>
    <x v="2"/>
    <n v="1"/>
    <n v="0.59043900203135802"/>
    <n v="1"/>
    <n v="0.63"/>
    <m/>
    <m/>
    <m/>
    <m/>
    <x v="0"/>
  </r>
  <r>
    <x v="6"/>
    <x v="2"/>
    <n v="1"/>
    <n v="0.88739328593108802"/>
    <n v="-1"/>
    <n v="0.51"/>
    <m/>
    <m/>
    <m/>
    <m/>
    <x v="1"/>
  </r>
  <r>
    <x v="7"/>
    <x v="2"/>
    <n v="1"/>
    <n v="0.88947233397222103"/>
    <n v="1"/>
    <n v="0.74"/>
    <m/>
    <m/>
    <m/>
    <m/>
    <x v="0"/>
  </r>
  <r>
    <x v="8"/>
    <x v="2"/>
    <n v="1"/>
    <n v="0.76437043002411198"/>
    <n v="1"/>
    <n v="0.68"/>
    <m/>
    <m/>
    <m/>
    <m/>
    <x v="0"/>
  </r>
  <r>
    <x v="9"/>
    <x v="2"/>
    <n v="1"/>
    <n v="0.79559517947826996"/>
    <n v="1"/>
    <n v="0.65"/>
    <m/>
    <m/>
    <m/>
    <m/>
    <x v="0"/>
  </r>
  <r>
    <x v="10"/>
    <x v="2"/>
    <n v="1"/>
    <n v="0.74598585450944299"/>
    <n v="1"/>
    <n v="0.64"/>
    <m/>
    <m/>
    <m/>
    <m/>
    <x v="0"/>
  </r>
  <r>
    <x v="0"/>
    <x v="3"/>
    <n v="1"/>
    <n v="0.93993640500807596"/>
    <n v="1"/>
    <n v="0.75"/>
    <m/>
    <m/>
    <m/>
    <m/>
    <x v="0"/>
  </r>
  <r>
    <x v="1"/>
    <x v="3"/>
    <n v="1"/>
    <n v="0.89230614530623298"/>
    <n v="1"/>
    <n v="0.64"/>
    <m/>
    <m/>
    <m/>
    <m/>
    <x v="0"/>
  </r>
  <r>
    <x v="2"/>
    <x v="3"/>
    <n v="1"/>
    <n v="0.89380883156537405"/>
    <n v="1"/>
    <n v="0.69"/>
    <m/>
    <m/>
    <m/>
    <m/>
    <x v="0"/>
  </r>
  <r>
    <x v="3"/>
    <x v="3"/>
    <n v="1"/>
    <n v="0.92674623374809295"/>
    <n v="1"/>
    <n v="0.78"/>
    <m/>
    <m/>
    <m/>
    <m/>
    <x v="0"/>
  </r>
  <r>
    <x v="4"/>
    <x v="3"/>
    <n v="1"/>
    <n v="0.94431931798646995"/>
    <n v="1"/>
    <n v="0.68"/>
    <m/>
    <m/>
    <m/>
    <m/>
    <x v="0"/>
  </r>
  <r>
    <x v="5"/>
    <x v="3"/>
    <n v="1"/>
    <n v="0.81005130100465395"/>
    <n v="1"/>
    <n v="0.6"/>
    <m/>
    <m/>
    <m/>
    <m/>
    <x v="0"/>
  </r>
  <r>
    <x v="6"/>
    <x v="3"/>
    <n v="1"/>
    <n v="0.88949725721150696"/>
    <n v="1"/>
    <n v="0.68"/>
    <m/>
    <m/>
    <m/>
    <m/>
    <x v="0"/>
  </r>
  <r>
    <x v="7"/>
    <x v="3"/>
    <n v="1"/>
    <n v="0.92193975428421704"/>
    <n v="1"/>
    <n v="0.69"/>
    <m/>
    <m/>
    <m/>
    <m/>
    <x v="0"/>
  </r>
  <r>
    <x v="8"/>
    <x v="3"/>
    <n v="1"/>
    <n v="0.70916388014249199"/>
    <n v="1"/>
    <n v="0.69"/>
    <m/>
    <m/>
    <m/>
    <m/>
    <x v="0"/>
  </r>
  <r>
    <x v="9"/>
    <x v="3"/>
    <n v="1"/>
    <n v="0.68769199742742504"/>
    <n v="1"/>
    <n v="0.69"/>
    <m/>
    <m/>
    <m/>
    <m/>
    <x v="0"/>
  </r>
  <r>
    <x v="10"/>
    <x v="3"/>
    <n v="1"/>
    <n v="0.89273478935805795"/>
    <n v="1"/>
    <n v="0.72"/>
    <m/>
    <m/>
    <m/>
    <m/>
    <x v="0"/>
  </r>
  <r>
    <x v="0"/>
    <x v="4"/>
    <n v="1"/>
    <n v="0.91926708286906"/>
    <n v="1"/>
    <n v="0.72"/>
    <m/>
    <m/>
    <m/>
    <m/>
    <x v="0"/>
  </r>
  <r>
    <x v="1"/>
    <x v="4"/>
    <n v="1"/>
    <n v="0.62618039042026097"/>
    <n v="1"/>
    <n v="0.6"/>
    <m/>
    <m/>
    <m/>
    <m/>
    <x v="0"/>
  </r>
  <r>
    <x v="2"/>
    <x v="4"/>
    <n v="1"/>
    <n v="0.91453548595703904"/>
    <n v="1"/>
    <n v="0.63"/>
    <m/>
    <m/>
    <m/>
    <m/>
    <x v="0"/>
  </r>
  <r>
    <x v="3"/>
    <x v="4"/>
    <n v="1"/>
    <n v="0.96685856618490396"/>
    <n v="1"/>
    <n v="0.73"/>
    <m/>
    <m/>
    <m/>
    <m/>
    <x v="0"/>
  </r>
  <r>
    <x v="4"/>
    <x v="4"/>
    <n v="1"/>
    <n v="0.81572329567083202"/>
    <n v="1"/>
    <n v="0.66"/>
    <m/>
    <m/>
    <m/>
    <m/>
    <x v="0"/>
  </r>
  <r>
    <x v="5"/>
    <x v="4"/>
    <n v="1"/>
    <n v="0.72906107052309599"/>
    <n v="-1"/>
    <n v="0.52"/>
    <m/>
    <m/>
    <m/>
    <m/>
    <x v="1"/>
  </r>
  <r>
    <x v="6"/>
    <x v="4"/>
    <n v="1"/>
    <n v="0.75274625688165797"/>
    <n v="1"/>
    <n v="0.54"/>
    <m/>
    <m/>
    <m/>
    <m/>
    <x v="0"/>
  </r>
  <r>
    <x v="7"/>
    <x v="4"/>
    <n v="1"/>
    <n v="0.50817125553492104"/>
    <n v="1"/>
    <n v="0.7"/>
    <m/>
    <m/>
    <m/>
    <m/>
    <x v="0"/>
  </r>
  <r>
    <x v="8"/>
    <x v="4"/>
    <n v="-1"/>
    <n v="0.67906769214812901"/>
    <n v="1"/>
    <n v="0.63"/>
    <m/>
    <m/>
    <m/>
    <m/>
    <x v="1"/>
  </r>
  <r>
    <x v="9"/>
    <x v="4"/>
    <n v="1"/>
    <n v="0.71222452119437196"/>
    <n v="1"/>
    <n v="0.6"/>
    <m/>
    <m/>
    <m/>
    <m/>
    <x v="0"/>
  </r>
  <r>
    <x v="10"/>
    <x v="4"/>
    <n v="1"/>
    <n v="0.75573292611856002"/>
    <n v="1"/>
    <n v="0.63"/>
    <m/>
    <m/>
    <m/>
    <m/>
    <x v="0"/>
  </r>
  <r>
    <x v="0"/>
    <x v="5"/>
    <n v="1"/>
    <n v="0.92533842535953603"/>
    <n v="1"/>
    <n v="0.67"/>
    <m/>
    <m/>
    <m/>
    <m/>
    <x v="0"/>
  </r>
  <r>
    <x v="1"/>
    <x v="5"/>
    <n v="1"/>
    <n v="0.76646835207184605"/>
    <n v="1"/>
    <n v="0.63"/>
    <m/>
    <m/>
    <m/>
    <m/>
    <x v="0"/>
  </r>
  <r>
    <x v="2"/>
    <x v="5"/>
    <n v="1"/>
    <n v="0.92877907008806704"/>
    <n v="1"/>
    <n v="0.66"/>
    <m/>
    <m/>
    <m/>
    <m/>
    <x v="0"/>
  </r>
  <r>
    <x v="3"/>
    <x v="5"/>
    <n v="1"/>
    <n v="0.94089862962493498"/>
    <n v="1"/>
    <n v="0.69"/>
    <m/>
    <m/>
    <m/>
    <m/>
    <x v="0"/>
  </r>
  <r>
    <x v="4"/>
    <x v="5"/>
    <n v="1"/>
    <n v="0.84702956697053799"/>
    <n v="-1"/>
    <n v="0.52"/>
    <m/>
    <m/>
    <m/>
    <m/>
    <x v="1"/>
  </r>
  <r>
    <x v="5"/>
    <x v="5"/>
    <n v="1"/>
    <n v="0.914641150219757"/>
    <n v="1"/>
    <n v="0.57999999999999996"/>
    <m/>
    <m/>
    <m/>
    <m/>
    <x v="0"/>
  </r>
  <r>
    <x v="6"/>
    <x v="5"/>
    <n v="1"/>
    <n v="0.80811301931783097"/>
    <n v="1"/>
    <n v="0.61"/>
    <m/>
    <m/>
    <m/>
    <m/>
    <x v="0"/>
  </r>
  <r>
    <x v="7"/>
    <x v="5"/>
    <n v="1"/>
    <n v="0.90582321297314095"/>
    <n v="1"/>
    <n v="0.7"/>
    <m/>
    <m/>
    <m/>
    <m/>
    <x v="0"/>
  </r>
  <r>
    <x v="8"/>
    <x v="5"/>
    <n v="1"/>
    <n v="0.89381286351742895"/>
    <n v="1"/>
    <n v="0.74"/>
    <m/>
    <m/>
    <m/>
    <m/>
    <x v="0"/>
  </r>
  <r>
    <x v="9"/>
    <x v="5"/>
    <n v="1"/>
    <n v="0.83140968733050302"/>
    <n v="1"/>
    <n v="0.56000000000000005"/>
    <m/>
    <m/>
    <m/>
    <m/>
    <x v="0"/>
  </r>
  <r>
    <x v="10"/>
    <x v="5"/>
    <n v="1"/>
    <n v="0.88688951939593197"/>
    <n v="1"/>
    <n v="0.68"/>
    <m/>
    <m/>
    <m/>
    <m/>
    <x v="0"/>
  </r>
  <r>
    <x v="0"/>
    <x v="6"/>
    <n v="1"/>
    <n v="0.87698839406253604"/>
    <n v="1"/>
    <n v="0.66"/>
    <m/>
    <m/>
    <m/>
    <m/>
    <x v="0"/>
  </r>
  <r>
    <x v="1"/>
    <x v="6"/>
    <n v="-1"/>
    <n v="0.69322228664442098"/>
    <n v="1"/>
    <n v="0.56000000000000005"/>
    <m/>
    <m/>
    <m/>
    <m/>
    <x v="1"/>
  </r>
  <r>
    <x v="2"/>
    <x v="6"/>
    <n v="1"/>
    <n v="0.74175067536903705"/>
    <n v="1"/>
    <n v="0.51"/>
    <m/>
    <m/>
    <m/>
    <m/>
    <x v="0"/>
  </r>
  <r>
    <x v="3"/>
    <x v="6"/>
    <n v="1"/>
    <n v="0.84934806910315397"/>
    <n v="1"/>
    <n v="0.72"/>
    <m/>
    <m/>
    <m/>
    <m/>
    <x v="0"/>
  </r>
  <r>
    <x v="4"/>
    <x v="6"/>
    <n v="-1"/>
    <n v="0.73291761486692197"/>
    <n v="1"/>
    <n v="0.57999999999999996"/>
    <m/>
    <m/>
    <m/>
    <m/>
    <x v="1"/>
  </r>
  <r>
    <x v="5"/>
    <x v="6"/>
    <n v="-1"/>
    <n v="0.53574600423089602"/>
    <n v="1"/>
    <n v="0.6"/>
    <m/>
    <m/>
    <m/>
    <m/>
    <x v="1"/>
  </r>
  <r>
    <x v="6"/>
    <x v="6"/>
    <n v="1"/>
    <n v="0.64731865883850603"/>
    <n v="1"/>
    <n v="0.8"/>
    <m/>
    <m/>
    <m/>
    <m/>
    <x v="0"/>
  </r>
  <r>
    <x v="7"/>
    <x v="6"/>
    <n v="-1"/>
    <n v="0.710421390052135"/>
    <n v="1"/>
    <n v="0.64"/>
    <m/>
    <m/>
    <m/>
    <m/>
    <x v="1"/>
  </r>
  <r>
    <x v="8"/>
    <x v="6"/>
    <n v="-1"/>
    <n v="0.85775651160282096"/>
    <n v="1"/>
    <n v="0.59"/>
    <m/>
    <m/>
    <m/>
    <m/>
    <x v="1"/>
  </r>
  <r>
    <x v="9"/>
    <x v="6"/>
    <n v="-1"/>
    <n v="0.68928338416317103"/>
    <n v="1"/>
    <n v="0.54"/>
    <m/>
    <m/>
    <m/>
    <m/>
    <x v="1"/>
  </r>
  <r>
    <x v="10"/>
    <x v="6"/>
    <n v="-1"/>
    <n v="0.51061387921798795"/>
    <n v="1"/>
    <n v="0.59"/>
    <m/>
    <m/>
    <m/>
    <m/>
    <x v="1"/>
  </r>
  <r>
    <x v="0"/>
    <x v="7"/>
    <n v="1"/>
    <n v="0.71013184123699002"/>
    <n v="1"/>
    <n v="0.81"/>
    <m/>
    <m/>
    <m/>
    <m/>
    <x v="0"/>
  </r>
  <r>
    <x v="1"/>
    <x v="7"/>
    <n v="1"/>
    <n v="0.81830895057439901"/>
    <n v="1"/>
    <n v="0.62"/>
    <m/>
    <m/>
    <m/>
    <m/>
    <x v="0"/>
  </r>
  <r>
    <x v="2"/>
    <x v="7"/>
    <n v="1"/>
    <n v="0.62612464088103803"/>
    <n v="1"/>
    <n v="0.68"/>
    <m/>
    <m/>
    <m/>
    <m/>
    <x v="0"/>
  </r>
  <r>
    <x v="3"/>
    <x v="7"/>
    <n v="1"/>
    <n v="0.96887627867215498"/>
    <n v="1"/>
    <n v="0.78"/>
    <m/>
    <m/>
    <m/>
    <m/>
    <x v="0"/>
  </r>
  <r>
    <x v="4"/>
    <x v="7"/>
    <n v="1"/>
    <n v="0.858581739111138"/>
    <n v="1"/>
    <n v="0.8"/>
    <m/>
    <m/>
    <m/>
    <m/>
    <x v="0"/>
  </r>
  <r>
    <x v="5"/>
    <x v="7"/>
    <n v="1"/>
    <n v="0.932444816588204"/>
    <n v="1"/>
    <n v="0.71"/>
    <m/>
    <m/>
    <m/>
    <m/>
    <x v="0"/>
  </r>
  <r>
    <x v="6"/>
    <x v="7"/>
    <n v="1"/>
    <n v="0.84932731845629705"/>
    <n v="1"/>
    <n v="0.62"/>
    <m/>
    <m/>
    <m/>
    <m/>
    <x v="0"/>
  </r>
  <r>
    <x v="7"/>
    <x v="7"/>
    <n v="1"/>
    <n v="0.78062404030259303"/>
    <n v="1"/>
    <n v="0.68"/>
    <m/>
    <m/>
    <m/>
    <m/>
    <x v="0"/>
  </r>
  <r>
    <x v="8"/>
    <x v="7"/>
    <n v="1"/>
    <n v="0.92891231086543202"/>
    <n v="1"/>
    <n v="0.72"/>
    <m/>
    <m/>
    <m/>
    <m/>
    <x v="0"/>
  </r>
  <r>
    <x v="9"/>
    <x v="7"/>
    <n v="1"/>
    <n v="0.87175626773185"/>
    <n v="1"/>
    <n v="0.74"/>
    <m/>
    <m/>
    <m/>
    <m/>
    <x v="0"/>
  </r>
  <r>
    <x v="10"/>
    <x v="7"/>
    <n v="1"/>
    <n v="0.84430802454874199"/>
    <n v="1"/>
    <n v="0.7"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59889358671831705"/>
    <n v="-1"/>
    <n v="0.51"/>
  </r>
  <r>
    <x v="0"/>
    <x v="0"/>
    <n v="0.54666764360241804"/>
    <n v="-1"/>
    <n v="0.62"/>
  </r>
  <r>
    <x v="0"/>
    <x v="0"/>
    <n v="0.56347635307218802"/>
    <n v="-1"/>
    <n v="0.55000000000000004"/>
  </r>
  <r>
    <x v="0"/>
    <x v="0"/>
    <n v="0.637254768468691"/>
    <n v="-1"/>
    <n v="0.64"/>
  </r>
  <r>
    <x v="0"/>
    <x v="0"/>
    <n v="0.54404430610370402"/>
    <n v="-1"/>
    <n v="0.72"/>
  </r>
  <r>
    <x v="0"/>
    <x v="0"/>
    <n v="0.74267771466676302"/>
    <n v="-1"/>
    <n v="0.61"/>
  </r>
  <r>
    <x v="0"/>
    <x v="0"/>
    <n v="0.68925132042347204"/>
    <n v="-1"/>
    <n v="0.59"/>
  </r>
  <r>
    <x v="0"/>
    <x v="0"/>
    <n v="0.53892076015558799"/>
    <n v="-1"/>
    <n v="0.51"/>
  </r>
  <r>
    <x v="0"/>
    <x v="0"/>
    <n v="0.54777801527551295"/>
    <n v="-1"/>
    <n v="0.65"/>
  </r>
  <r>
    <x v="0"/>
    <x v="0"/>
    <n v="0.73837747132350195"/>
    <n v="-1"/>
    <n v="0.55000000000000004"/>
  </r>
  <r>
    <x v="0"/>
    <x v="0"/>
    <n v="0.642956372056673"/>
    <n v="-1"/>
    <n v="0.53"/>
  </r>
  <r>
    <x v="1"/>
    <x v="1"/>
    <n v="0.62044960238520197"/>
    <n v="1"/>
    <n v="0.69"/>
  </r>
  <r>
    <x v="1"/>
    <x v="1"/>
    <n v="0.92641073025125298"/>
    <n v="1"/>
    <n v="0.68"/>
  </r>
  <r>
    <x v="1"/>
    <x v="1"/>
    <n v="0.82709125223010305"/>
    <n v="1"/>
    <n v="0.79"/>
  </r>
  <r>
    <x v="1"/>
    <x v="1"/>
    <n v="0.91195771196761599"/>
    <n v="1"/>
    <n v="0.7"/>
  </r>
  <r>
    <x v="1"/>
    <x v="1"/>
    <n v="0.89158451432848895"/>
    <n v="1"/>
    <n v="0.55000000000000004"/>
  </r>
  <r>
    <x v="1"/>
    <x v="1"/>
    <n v="0.871961273156594"/>
    <n v="1"/>
    <n v="0.57999999999999996"/>
  </r>
  <r>
    <x v="1"/>
    <x v="1"/>
    <n v="0.83028346480578097"/>
    <n v="1"/>
    <n v="0.65"/>
  </r>
  <r>
    <x v="1"/>
    <x v="1"/>
    <n v="0.86927130581832701"/>
    <n v="1"/>
    <n v="0.7"/>
  </r>
  <r>
    <x v="1"/>
    <x v="1"/>
    <n v="0.53779354660412304"/>
    <n v="1"/>
    <n v="0.59"/>
  </r>
  <r>
    <x v="1"/>
    <x v="0"/>
    <n v="0.67855332340494001"/>
    <n v="1"/>
    <n v="0.59"/>
  </r>
  <r>
    <x v="1"/>
    <x v="1"/>
    <n v="0.82456647563489904"/>
    <n v="1"/>
    <n v="0.69"/>
  </r>
  <r>
    <x v="2"/>
    <x v="1"/>
    <n v="0.77606776421110002"/>
    <n v="1"/>
    <n v="0.73"/>
  </r>
  <r>
    <x v="2"/>
    <x v="1"/>
    <n v="0.83206714275871196"/>
    <n v="1"/>
    <n v="0.68"/>
  </r>
  <r>
    <x v="2"/>
    <x v="1"/>
    <n v="0.65298829587636098"/>
    <n v="1"/>
    <n v="0.76"/>
  </r>
  <r>
    <x v="2"/>
    <x v="1"/>
    <n v="0.66388028809516197"/>
    <n v="1"/>
    <n v="0.61"/>
  </r>
  <r>
    <x v="2"/>
    <x v="1"/>
    <n v="0.76043927364859198"/>
    <n v="1"/>
    <n v="0.63"/>
  </r>
  <r>
    <x v="2"/>
    <x v="1"/>
    <n v="0.59043900203135802"/>
    <n v="1"/>
    <n v="0.63"/>
  </r>
  <r>
    <x v="2"/>
    <x v="1"/>
    <n v="0.88739328593108802"/>
    <n v="-1"/>
    <n v="0.51"/>
  </r>
  <r>
    <x v="2"/>
    <x v="1"/>
    <n v="0.88947233397222103"/>
    <n v="1"/>
    <n v="0.74"/>
  </r>
  <r>
    <x v="2"/>
    <x v="1"/>
    <n v="0.76437043002411198"/>
    <n v="1"/>
    <n v="0.68"/>
  </r>
  <r>
    <x v="2"/>
    <x v="1"/>
    <n v="0.79559517947826996"/>
    <n v="1"/>
    <n v="0.65"/>
  </r>
  <r>
    <x v="2"/>
    <x v="1"/>
    <n v="0.74598585450944299"/>
    <n v="1"/>
    <n v="0.64"/>
  </r>
  <r>
    <x v="3"/>
    <x v="1"/>
    <n v="0.93993640500807596"/>
    <n v="1"/>
    <n v="0.75"/>
  </r>
  <r>
    <x v="3"/>
    <x v="1"/>
    <n v="0.89230614530623298"/>
    <n v="1"/>
    <n v="0.64"/>
  </r>
  <r>
    <x v="3"/>
    <x v="1"/>
    <n v="0.89380883156537405"/>
    <n v="1"/>
    <n v="0.69"/>
  </r>
  <r>
    <x v="3"/>
    <x v="1"/>
    <n v="0.92674623374809295"/>
    <n v="1"/>
    <n v="0.78"/>
  </r>
  <r>
    <x v="3"/>
    <x v="1"/>
    <n v="0.94431931798646995"/>
    <n v="1"/>
    <n v="0.68"/>
  </r>
  <r>
    <x v="3"/>
    <x v="1"/>
    <n v="0.81005130100465395"/>
    <n v="1"/>
    <n v="0.6"/>
  </r>
  <r>
    <x v="3"/>
    <x v="1"/>
    <n v="0.88949725721150696"/>
    <n v="1"/>
    <n v="0.68"/>
  </r>
  <r>
    <x v="3"/>
    <x v="1"/>
    <n v="0.92193975428421704"/>
    <n v="1"/>
    <n v="0.69"/>
  </r>
  <r>
    <x v="3"/>
    <x v="1"/>
    <n v="0.70916388014249199"/>
    <n v="1"/>
    <n v="0.69"/>
  </r>
  <r>
    <x v="3"/>
    <x v="1"/>
    <n v="0.68769199742742504"/>
    <n v="1"/>
    <n v="0.69"/>
  </r>
  <r>
    <x v="3"/>
    <x v="1"/>
    <n v="0.89273478935805795"/>
    <n v="1"/>
    <n v="0.72"/>
  </r>
  <r>
    <x v="4"/>
    <x v="1"/>
    <n v="0.91926708286906"/>
    <n v="1"/>
    <n v="0.72"/>
  </r>
  <r>
    <x v="4"/>
    <x v="1"/>
    <n v="0.62618039042026097"/>
    <n v="1"/>
    <n v="0.6"/>
  </r>
  <r>
    <x v="4"/>
    <x v="1"/>
    <n v="0.91453548595703904"/>
    <n v="1"/>
    <n v="0.63"/>
  </r>
  <r>
    <x v="4"/>
    <x v="1"/>
    <n v="0.96685856618490396"/>
    <n v="1"/>
    <n v="0.73"/>
  </r>
  <r>
    <x v="4"/>
    <x v="1"/>
    <n v="0.81572329567083202"/>
    <n v="1"/>
    <n v="0.66"/>
  </r>
  <r>
    <x v="4"/>
    <x v="1"/>
    <n v="0.72906107052309599"/>
    <n v="-1"/>
    <n v="0.52"/>
  </r>
  <r>
    <x v="4"/>
    <x v="1"/>
    <n v="0.75274625688165797"/>
    <n v="1"/>
    <n v="0.54"/>
  </r>
  <r>
    <x v="4"/>
    <x v="1"/>
    <n v="0.50817125553492104"/>
    <n v="1"/>
    <n v="0.7"/>
  </r>
  <r>
    <x v="4"/>
    <x v="0"/>
    <n v="0.67906769214812901"/>
    <n v="1"/>
    <n v="0.63"/>
  </r>
  <r>
    <x v="4"/>
    <x v="1"/>
    <n v="0.71222452119437196"/>
    <n v="1"/>
    <n v="0.6"/>
  </r>
  <r>
    <x v="4"/>
    <x v="1"/>
    <n v="0.75573292611856002"/>
    <n v="1"/>
    <n v="0.63"/>
  </r>
  <r>
    <x v="5"/>
    <x v="1"/>
    <n v="0.92533842535953603"/>
    <n v="1"/>
    <n v="0.67"/>
  </r>
  <r>
    <x v="5"/>
    <x v="1"/>
    <n v="0.76646835207184605"/>
    <n v="1"/>
    <n v="0.63"/>
  </r>
  <r>
    <x v="5"/>
    <x v="1"/>
    <n v="0.92877907008806704"/>
    <n v="1"/>
    <n v="0.66"/>
  </r>
  <r>
    <x v="5"/>
    <x v="1"/>
    <n v="0.94089862962493498"/>
    <n v="1"/>
    <n v="0.69"/>
  </r>
  <r>
    <x v="5"/>
    <x v="1"/>
    <n v="0.84702956697053799"/>
    <n v="-1"/>
    <n v="0.52"/>
  </r>
  <r>
    <x v="5"/>
    <x v="1"/>
    <n v="0.914641150219757"/>
    <n v="1"/>
    <n v="0.57999999999999996"/>
  </r>
  <r>
    <x v="5"/>
    <x v="1"/>
    <n v="0.80811301931783097"/>
    <n v="1"/>
    <n v="0.61"/>
  </r>
  <r>
    <x v="5"/>
    <x v="1"/>
    <n v="0.90582321297314095"/>
    <n v="1"/>
    <n v="0.7"/>
  </r>
  <r>
    <x v="5"/>
    <x v="1"/>
    <n v="0.89381286351742895"/>
    <n v="1"/>
    <n v="0.74"/>
  </r>
  <r>
    <x v="5"/>
    <x v="1"/>
    <n v="0.83140968733050302"/>
    <n v="1"/>
    <n v="0.56000000000000005"/>
  </r>
  <r>
    <x v="5"/>
    <x v="1"/>
    <n v="0.88688951939593197"/>
    <n v="1"/>
    <n v="0.68"/>
  </r>
  <r>
    <x v="6"/>
    <x v="1"/>
    <n v="0.87698839406253604"/>
    <n v="1"/>
    <n v="0.66"/>
  </r>
  <r>
    <x v="6"/>
    <x v="0"/>
    <n v="0.69322228664442098"/>
    <n v="1"/>
    <n v="0.56000000000000005"/>
  </r>
  <r>
    <x v="6"/>
    <x v="1"/>
    <n v="0.74175067536903705"/>
    <n v="1"/>
    <n v="0.51"/>
  </r>
  <r>
    <x v="6"/>
    <x v="1"/>
    <n v="0.84934806910315397"/>
    <n v="1"/>
    <n v="0.72"/>
  </r>
  <r>
    <x v="6"/>
    <x v="0"/>
    <n v="0.73291761486692197"/>
    <n v="1"/>
    <n v="0.57999999999999996"/>
  </r>
  <r>
    <x v="6"/>
    <x v="0"/>
    <n v="0.53574600423089602"/>
    <n v="1"/>
    <n v="0.6"/>
  </r>
  <r>
    <x v="6"/>
    <x v="1"/>
    <n v="0.64731865883850603"/>
    <n v="1"/>
    <n v="0.8"/>
  </r>
  <r>
    <x v="6"/>
    <x v="0"/>
    <n v="0.710421390052135"/>
    <n v="1"/>
    <n v="0.64"/>
  </r>
  <r>
    <x v="6"/>
    <x v="0"/>
    <n v="0.85775651160282096"/>
    <n v="1"/>
    <n v="0.59"/>
  </r>
  <r>
    <x v="6"/>
    <x v="0"/>
    <n v="0.68928338416317103"/>
    <n v="1"/>
    <n v="0.54"/>
  </r>
  <r>
    <x v="6"/>
    <x v="0"/>
    <n v="0.51061387921798795"/>
    <n v="1"/>
    <n v="0.59"/>
  </r>
  <r>
    <x v="7"/>
    <x v="1"/>
    <n v="0.71013184123699002"/>
    <n v="1"/>
    <n v="0.81"/>
  </r>
  <r>
    <x v="7"/>
    <x v="1"/>
    <n v="0.81830895057439901"/>
    <n v="1"/>
    <n v="0.62"/>
  </r>
  <r>
    <x v="7"/>
    <x v="1"/>
    <n v="0.62612464088103803"/>
    <n v="1"/>
    <n v="0.68"/>
  </r>
  <r>
    <x v="7"/>
    <x v="1"/>
    <n v="0.96887627867215498"/>
    <n v="1"/>
    <n v="0.78"/>
  </r>
  <r>
    <x v="7"/>
    <x v="1"/>
    <n v="0.858581739111138"/>
    <n v="1"/>
    <n v="0.8"/>
  </r>
  <r>
    <x v="7"/>
    <x v="1"/>
    <n v="0.932444816588204"/>
    <n v="1"/>
    <n v="0.71"/>
  </r>
  <r>
    <x v="7"/>
    <x v="1"/>
    <n v="0.84932731845629705"/>
    <n v="1"/>
    <n v="0.62"/>
  </r>
  <r>
    <x v="7"/>
    <x v="1"/>
    <n v="0.78062404030259303"/>
    <n v="1"/>
    <n v="0.68"/>
  </r>
  <r>
    <x v="7"/>
    <x v="1"/>
    <n v="0.92891231086543202"/>
    <n v="1"/>
    <n v="0.72"/>
  </r>
  <r>
    <x v="7"/>
    <x v="1"/>
    <n v="0.87175626773185"/>
    <n v="1"/>
    <n v="0.74"/>
  </r>
  <r>
    <x v="7"/>
    <x v="1"/>
    <n v="0.84430802454874199"/>
    <n v="1"/>
    <n v="0.7"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-1"/>
    <n v="0.59889358671831705"/>
    <n v="-1"/>
    <n v="0.51"/>
    <m/>
    <m/>
    <m/>
    <m/>
    <x v="0"/>
  </r>
  <r>
    <x v="0"/>
    <n v="-1"/>
    <n v="0.54666764360241804"/>
    <n v="-1"/>
    <n v="0.62"/>
    <m/>
    <m/>
    <m/>
    <m/>
    <x v="0"/>
  </r>
  <r>
    <x v="0"/>
    <n v="-1"/>
    <n v="0.56347635307218802"/>
    <n v="-1"/>
    <n v="0.55000000000000004"/>
    <m/>
    <m/>
    <m/>
    <m/>
    <x v="0"/>
  </r>
  <r>
    <x v="0"/>
    <n v="-1"/>
    <n v="0.637254768468691"/>
    <n v="-1"/>
    <n v="0.64"/>
    <m/>
    <m/>
    <m/>
    <m/>
    <x v="0"/>
  </r>
  <r>
    <x v="0"/>
    <n v="-1"/>
    <n v="0.54404430610370402"/>
    <n v="-1"/>
    <n v="0.72"/>
    <m/>
    <m/>
    <m/>
    <m/>
    <x v="0"/>
  </r>
  <r>
    <x v="0"/>
    <n v="-1"/>
    <n v="0.74267771466676302"/>
    <n v="-1"/>
    <n v="0.61"/>
    <m/>
    <m/>
    <m/>
    <m/>
    <x v="0"/>
  </r>
  <r>
    <x v="0"/>
    <n v="-1"/>
    <n v="0.68925132042347204"/>
    <n v="-1"/>
    <n v="0.59"/>
    <m/>
    <m/>
    <m/>
    <m/>
    <x v="0"/>
  </r>
  <r>
    <x v="0"/>
    <n v="-1"/>
    <n v="0.53892076015558799"/>
    <n v="-1"/>
    <n v="0.51"/>
    <m/>
    <m/>
    <m/>
    <m/>
    <x v="0"/>
  </r>
  <r>
    <x v="0"/>
    <n v="-1"/>
    <n v="0.54777801527551295"/>
    <n v="-1"/>
    <n v="0.65"/>
    <m/>
    <m/>
    <m/>
    <m/>
    <x v="0"/>
  </r>
  <r>
    <x v="0"/>
    <n v="-1"/>
    <n v="0.73837747132350195"/>
    <n v="-1"/>
    <n v="0.55000000000000004"/>
    <m/>
    <m/>
    <m/>
    <m/>
    <x v="0"/>
  </r>
  <r>
    <x v="0"/>
    <n v="-1"/>
    <n v="0.642956372056673"/>
    <n v="-1"/>
    <n v="0.53"/>
    <m/>
    <m/>
    <m/>
    <m/>
    <x v="0"/>
  </r>
  <r>
    <x v="1"/>
    <n v="1"/>
    <n v="0.62044960238520197"/>
    <n v="1"/>
    <n v="0.69"/>
    <m/>
    <m/>
    <m/>
    <m/>
    <x v="0"/>
  </r>
  <r>
    <x v="1"/>
    <n v="1"/>
    <n v="0.92641073025125298"/>
    <n v="1"/>
    <n v="0.68"/>
    <m/>
    <m/>
    <m/>
    <m/>
    <x v="0"/>
  </r>
  <r>
    <x v="1"/>
    <n v="1"/>
    <n v="0.82709125223010305"/>
    <n v="1"/>
    <n v="0.79"/>
    <m/>
    <m/>
    <m/>
    <m/>
    <x v="0"/>
  </r>
  <r>
    <x v="1"/>
    <n v="1"/>
    <n v="0.91195771196761599"/>
    <n v="1"/>
    <n v="0.7"/>
    <m/>
    <m/>
    <m/>
    <m/>
    <x v="0"/>
  </r>
  <r>
    <x v="1"/>
    <n v="1"/>
    <n v="0.89158451432848895"/>
    <n v="1"/>
    <n v="0.55000000000000004"/>
    <m/>
    <m/>
    <m/>
    <m/>
    <x v="0"/>
  </r>
  <r>
    <x v="1"/>
    <n v="1"/>
    <n v="0.871961273156594"/>
    <n v="1"/>
    <n v="0.57999999999999996"/>
    <m/>
    <m/>
    <m/>
    <m/>
    <x v="0"/>
  </r>
  <r>
    <x v="1"/>
    <n v="1"/>
    <n v="0.83028346480578097"/>
    <n v="1"/>
    <n v="0.65"/>
    <m/>
    <m/>
    <m/>
    <m/>
    <x v="0"/>
  </r>
  <r>
    <x v="1"/>
    <n v="1"/>
    <n v="0.86927130581832701"/>
    <n v="1"/>
    <n v="0.7"/>
    <m/>
    <m/>
    <m/>
    <m/>
    <x v="0"/>
  </r>
  <r>
    <x v="1"/>
    <n v="1"/>
    <n v="0.53779354660412304"/>
    <n v="1"/>
    <n v="0.59"/>
    <m/>
    <m/>
    <m/>
    <m/>
    <x v="0"/>
  </r>
  <r>
    <x v="1"/>
    <n v="-1"/>
    <n v="0.67855332340494001"/>
    <n v="1"/>
    <n v="0.59"/>
    <m/>
    <m/>
    <m/>
    <m/>
    <x v="1"/>
  </r>
  <r>
    <x v="1"/>
    <n v="1"/>
    <n v="0.82456647563489904"/>
    <n v="1"/>
    <n v="0.69"/>
    <m/>
    <m/>
    <m/>
    <m/>
    <x v="0"/>
  </r>
  <r>
    <x v="2"/>
    <n v="1"/>
    <n v="0.77606776421110002"/>
    <n v="1"/>
    <n v="0.73"/>
    <m/>
    <m/>
    <m/>
    <m/>
    <x v="0"/>
  </r>
  <r>
    <x v="2"/>
    <n v="1"/>
    <n v="0.83206714275871196"/>
    <n v="1"/>
    <n v="0.68"/>
    <m/>
    <m/>
    <m/>
    <m/>
    <x v="0"/>
  </r>
  <r>
    <x v="2"/>
    <n v="1"/>
    <n v="0.65298829587636098"/>
    <n v="1"/>
    <n v="0.76"/>
    <m/>
    <m/>
    <m/>
    <m/>
    <x v="0"/>
  </r>
  <r>
    <x v="2"/>
    <n v="1"/>
    <n v="0.66388028809516197"/>
    <n v="1"/>
    <n v="0.61"/>
    <m/>
    <m/>
    <m/>
    <m/>
    <x v="0"/>
  </r>
  <r>
    <x v="2"/>
    <n v="1"/>
    <n v="0.76043927364859198"/>
    <n v="1"/>
    <n v="0.63"/>
    <m/>
    <m/>
    <m/>
    <m/>
    <x v="0"/>
  </r>
  <r>
    <x v="2"/>
    <n v="1"/>
    <n v="0.59043900203135802"/>
    <n v="1"/>
    <n v="0.63"/>
    <m/>
    <m/>
    <m/>
    <m/>
    <x v="0"/>
  </r>
  <r>
    <x v="2"/>
    <n v="1"/>
    <n v="0.88739328593108802"/>
    <n v="-1"/>
    <n v="0.51"/>
    <m/>
    <m/>
    <m/>
    <m/>
    <x v="1"/>
  </r>
  <r>
    <x v="2"/>
    <n v="1"/>
    <n v="0.88947233397222103"/>
    <n v="1"/>
    <n v="0.74"/>
    <m/>
    <m/>
    <m/>
    <m/>
    <x v="0"/>
  </r>
  <r>
    <x v="2"/>
    <n v="1"/>
    <n v="0.76437043002411198"/>
    <n v="1"/>
    <n v="0.68"/>
    <m/>
    <m/>
    <m/>
    <m/>
    <x v="0"/>
  </r>
  <r>
    <x v="2"/>
    <n v="1"/>
    <n v="0.79559517947826996"/>
    <n v="1"/>
    <n v="0.65"/>
    <m/>
    <m/>
    <m/>
    <m/>
    <x v="0"/>
  </r>
  <r>
    <x v="2"/>
    <n v="1"/>
    <n v="0.74598585450944299"/>
    <n v="1"/>
    <n v="0.64"/>
    <m/>
    <m/>
    <m/>
    <m/>
    <x v="0"/>
  </r>
  <r>
    <x v="3"/>
    <n v="1"/>
    <n v="0.93993640500807596"/>
    <n v="1"/>
    <n v="0.75"/>
    <m/>
    <m/>
    <m/>
    <m/>
    <x v="0"/>
  </r>
  <r>
    <x v="3"/>
    <n v="1"/>
    <n v="0.89230614530623298"/>
    <n v="1"/>
    <n v="0.64"/>
    <m/>
    <m/>
    <m/>
    <m/>
    <x v="0"/>
  </r>
  <r>
    <x v="3"/>
    <n v="1"/>
    <n v="0.89380883156537405"/>
    <n v="1"/>
    <n v="0.69"/>
    <m/>
    <m/>
    <m/>
    <m/>
    <x v="0"/>
  </r>
  <r>
    <x v="3"/>
    <n v="1"/>
    <n v="0.92674623374809295"/>
    <n v="1"/>
    <n v="0.78"/>
    <m/>
    <m/>
    <m/>
    <m/>
    <x v="0"/>
  </r>
  <r>
    <x v="3"/>
    <n v="1"/>
    <n v="0.94431931798646995"/>
    <n v="1"/>
    <n v="0.68"/>
    <m/>
    <m/>
    <m/>
    <m/>
    <x v="0"/>
  </r>
  <r>
    <x v="3"/>
    <n v="1"/>
    <n v="0.81005130100465395"/>
    <n v="1"/>
    <n v="0.6"/>
    <m/>
    <m/>
    <m/>
    <m/>
    <x v="0"/>
  </r>
  <r>
    <x v="3"/>
    <n v="1"/>
    <n v="0.88949725721150696"/>
    <n v="1"/>
    <n v="0.68"/>
    <m/>
    <m/>
    <m/>
    <m/>
    <x v="0"/>
  </r>
  <r>
    <x v="3"/>
    <n v="1"/>
    <n v="0.92193975428421704"/>
    <n v="1"/>
    <n v="0.69"/>
    <m/>
    <m/>
    <m/>
    <m/>
    <x v="0"/>
  </r>
  <r>
    <x v="3"/>
    <n v="1"/>
    <n v="0.70916388014249199"/>
    <n v="1"/>
    <n v="0.69"/>
    <m/>
    <m/>
    <m/>
    <m/>
    <x v="0"/>
  </r>
  <r>
    <x v="3"/>
    <n v="1"/>
    <n v="0.68769199742742504"/>
    <n v="1"/>
    <n v="0.69"/>
    <m/>
    <m/>
    <m/>
    <m/>
    <x v="0"/>
  </r>
  <r>
    <x v="3"/>
    <n v="1"/>
    <n v="0.89273478935805795"/>
    <n v="1"/>
    <n v="0.72"/>
    <m/>
    <m/>
    <m/>
    <m/>
    <x v="0"/>
  </r>
  <r>
    <x v="4"/>
    <n v="1"/>
    <n v="0.91926708286906"/>
    <n v="1"/>
    <n v="0.72"/>
    <m/>
    <m/>
    <m/>
    <m/>
    <x v="0"/>
  </r>
  <r>
    <x v="4"/>
    <n v="1"/>
    <n v="0.62618039042026097"/>
    <n v="1"/>
    <n v="0.6"/>
    <m/>
    <m/>
    <m/>
    <m/>
    <x v="0"/>
  </r>
  <r>
    <x v="4"/>
    <n v="1"/>
    <n v="0.91453548595703904"/>
    <n v="1"/>
    <n v="0.63"/>
    <m/>
    <m/>
    <m/>
    <m/>
    <x v="0"/>
  </r>
  <r>
    <x v="4"/>
    <n v="1"/>
    <n v="0.96685856618490396"/>
    <n v="1"/>
    <n v="0.73"/>
    <m/>
    <m/>
    <m/>
    <m/>
    <x v="0"/>
  </r>
  <r>
    <x v="4"/>
    <n v="1"/>
    <n v="0.81572329567083202"/>
    <n v="1"/>
    <n v="0.66"/>
    <m/>
    <m/>
    <m/>
    <m/>
    <x v="0"/>
  </r>
  <r>
    <x v="4"/>
    <n v="1"/>
    <n v="0.72906107052309599"/>
    <n v="-1"/>
    <n v="0.52"/>
    <m/>
    <m/>
    <m/>
    <m/>
    <x v="1"/>
  </r>
  <r>
    <x v="4"/>
    <n v="1"/>
    <n v="0.75274625688165797"/>
    <n v="1"/>
    <n v="0.54"/>
    <m/>
    <m/>
    <m/>
    <m/>
    <x v="0"/>
  </r>
  <r>
    <x v="4"/>
    <n v="1"/>
    <n v="0.50817125553492104"/>
    <n v="1"/>
    <n v="0.7"/>
    <m/>
    <m/>
    <m/>
    <m/>
    <x v="0"/>
  </r>
  <r>
    <x v="4"/>
    <n v="-1"/>
    <n v="0.67906769214812901"/>
    <n v="1"/>
    <n v="0.63"/>
    <m/>
    <m/>
    <m/>
    <m/>
    <x v="1"/>
  </r>
  <r>
    <x v="4"/>
    <n v="1"/>
    <n v="0.71222452119437196"/>
    <n v="1"/>
    <n v="0.6"/>
    <m/>
    <m/>
    <m/>
    <m/>
    <x v="0"/>
  </r>
  <r>
    <x v="4"/>
    <n v="1"/>
    <n v="0.75573292611856002"/>
    <n v="1"/>
    <n v="0.63"/>
    <m/>
    <m/>
    <m/>
    <m/>
    <x v="0"/>
  </r>
  <r>
    <x v="5"/>
    <n v="1"/>
    <n v="0.92533842535953603"/>
    <n v="1"/>
    <n v="0.67"/>
    <m/>
    <m/>
    <m/>
    <m/>
    <x v="0"/>
  </r>
  <r>
    <x v="5"/>
    <n v="1"/>
    <n v="0.76646835207184605"/>
    <n v="1"/>
    <n v="0.63"/>
    <m/>
    <m/>
    <m/>
    <m/>
    <x v="0"/>
  </r>
  <r>
    <x v="5"/>
    <n v="1"/>
    <n v="0.92877907008806704"/>
    <n v="1"/>
    <n v="0.66"/>
    <m/>
    <m/>
    <m/>
    <m/>
    <x v="0"/>
  </r>
  <r>
    <x v="5"/>
    <n v="1"/>
    <n v="0.94089862962493498"/>
    <n v="1"/>
    <n v="0.69"/>
    <m/>
    <m/>
    <m/>
    <m/>
    <x v="0"/>
  </r>
  <r>
    <x v="5"/>
    <n v="1"/>
    <n v="0.84702956697053799"/>
    <n v="-1"/>
    <n v="0.52"/>
    <m/>
    <m/>
    <m/>
    <m/>
    <x v="1"/>
  </r>
  <r>
    <x v="5"/>
    <n v="1"/>
    <n v="0.914641150219757"/>
    <n v="1"/>
    <n v="0.57999999999999996"/>
    <m/>
    <m/>
    <m/>
    <m/>
    <x v="0"/>
  </r>
  <r>
    <x v="5"/>
    <n v="1"/>
    <n v="0.80811301931783097"/>
    <n v="1"/>
    <n v="0.61"/>
    <m/>
    <m/>
    <m/>
    <m/>
    <x v="0"/>
  </r>
  <r>
    <x v="5"/>
    <n v="1"/>
    <n v="0.90582321297314095"/>
    <n v="1"/>
    <n v="0.7"/>
    <m/>
    <m/>
    <m/>
    <m/>
    <x v="0"/>
  </r>
  <r>
    <x v="5"/>
    <n v="1"/>
    <n v="0.89381286351742895"/>
    <n v="1"/>
    <n v="0.74"/>
    <m/>
    <m/>
    <m/>
    <m/>
    <x v="0"/>
  </r>
  <r>
    <x v="5"/>
    <n v="1"/>
    <n v="0.83140968733050302"/>
    <n v="1"/>
    <n v="0.56000000000000005"/>
    <m/>
    <m/>
    <m/>
    <m/>
    <x v="0"/>
  </r>
  <r>
    <x v="5"/>
    <n v="1"/>
    <n v="0.88688951939593197"/>
    <n v="1"/>
    <n v="0.68"/>
    <m/>
    <m/>
    <m/>
    <m/>
    <x v="0"/>
  </r>
  <r>
    <x v="6"/>
    <n v="1"/>
    <n v="0.87698839406253604"/>
    <n v="1"/>
    <n v="0.66"/>
    <m/>
    <m/>
    <m/>
    <m/>
    <x v="0"/>
  </r>
  <r>
    <x v="6"/>
    <n v="-1"/>
    <n v="0.69322228664442098"/>
    <n v="1"/>
    <n v="0.56000000000000005"/>
    <m/>
    <m/>
    <m/>
    <m/>
    <x v="1"/>
  </r>
  <r>
    <x v="6"/>
    <n v="1"/>
    <n v="0.74175067536903705"/>
    <n v="1"/>
    <n v="0.51"/>
    <m/>
    <m/>
    <m/>
    <m/>
    <x v="0"/>
  </r>
  <r>
    <x v="6"/>
    <n v="1"/>
    <n v="0.84934806910315397"/>
    <n v="1"/>
    <n v="0.72"/>
    <m/>
    <m/>
    <m/>
    <m/>
    <x v="0"/>
  </r>
  <r>
    <x v="6"/>
    <n v="-1"/>
    <n v="0.73291761486692197"/>
    <n v="1"/>
    <n v="0.57999999999999996"/>
    <m/>
    <m/>
    <m/>
    <m/>
    <x v="1"/>
  </r>
  <r>
    <x v="6"/>
    <n v="-1"/>
    <n v="0.53574600423089602"/>
    <n v="1"/>
    <n v="0.6"/>
    <m/>
    <m/>
    <m/>
    <m/>
    <x v="1"/>
  </r>
  <r>
    <x v="6"/>
    <n v="1"/>
    <n v="0.64731865883850603"/>
    <n v="1"/>
    <n v="0.8"/>
    <m/>
    <m/>
    <m/>
    <m/>
    <x v="0"/>
  </r>
  <r>
    <x v="6"/>
    <n v="-1"/>
    <n v="0.710421390052135"/>
    <n v="1"/>
    <n v="0.64"/>
    <m/>
    <m/>
    <m/>
    <m/>
    <x v="1"/>
  </r>
  <r>
    <x v="6"/>
    <n v="-1"/>
    <n v="0.85775651160282096"/>
    <n v="1"/>
    <n v="0.59"/>
    <m/>
    <m/>
    <m/>
    <m/>
    <x v="1"/>
  </r>
  <r>
    <x v="6"/>
    <n v="-1"/>
    <n v="0.68928338416317103"/>
    <n v="1"/>
    <n v="0.54"/>
    <m/>
    <m/>
    <m/>
    <m/>
    <x v="1"/>
  </r>
  <r>
    <x v="6"/>
    <n v="-1"/>
    <n v="0.51061387921798795"/>
    <n v="1"/>
    <n v="0.59"/>
    <m/>
    <m/>
    <m/>
    <m/>
    <x v="1"/>
  </r>
  <r>
    <x v="7"/>
    <n v="1"/>
    <n v="0.71013184123699002"/>
    <n v="1"/>
    <n v="0.81"/>
    <m/>
    <m/>
    <m/>
    <m/>
    <x v="0"/>
  </r>
  <r>
    <x v="7"/>
    <n v="1"/>
    <n v="0.81830895057439901"/>
    <n v="1"/>
    <n v="0.62"/>
    <m/>
    <m/>
    <m/>
    <m/>
    <x v="0"/>
  </r>
  <r>
    <x v="7"/>
    <n v="1"/>
    <n v="0.62612464088103803"/>
    <n v="1"/>
    <n v="0.68"/>
    <m/>
    <m/>
    <m/>
    <m/>
    <x v="0"/>
  </r>
  <r>
    <x v="7"/>
    <n v="1"/>
    <n v="0.96887627867215498"/>
    <n v="1"/>
    <n v="0.78"/>
    <m/>
    <m/>
    <m/>
    <m/>
    <x v="0"/>
  </r>
  <r>
    <x v="7"/>
    <n v="1"/>
    <n v="0.858581739111138"/>
    <n v="1"/>
    <n v="0.8"/>
    <m/>
    <m/>
    <m/>
    <m/>
    <x v="0"/>
  </r>
  <r>
    <x v="7"/>
    <n v="1"/>
    <n v="0.932444816588204"/>
    <n v="1"/>
    <n v="0.71"/>
    <m/>
    <m/>
    <m/>
    <m/>
    <x v="0"/>
  </r>
  <r>
    <x v="7"/>
    <n v="1"/>
    <n v="0.84932731845629705"/>
    <n v="1"/>
    <n v="0.62"/>
    <m/>
    <m/>
    <m/>
    <m/>
    <x v="0"/>
  </r>
  <r>
    <x v="7"/>
    <n v="1"/>
    <n v="0.78062404030259303"/>
    <n v="1"/>
    <n v="0.68"/>
    <m/>
    <m/>
    <m/>
    <m/>
    <x v="0"/>
  </r>
  <r>
    <x v="7"/>
    <n v="1"/>
    <n v="0.92891231086543202"/>
    <n v="1"/>
    <n v="0.72"/>
    <m/>
    <m/>
    <m/>
    <m/>
    <x v="0"/>
  </r>
  <r>
    <x v="7"/>
    <n v="1"/>
    <n v="0.87175626773185"/>
    <n v="1"/>
    <n v="0.74"/>
    <m/>
    <m/>
    <m/>
    <m/>
    <x v="0"/>
  </r>
  <r>
    <x v="7"/>
    <n v="1"/>
    <n v="0.84430802454874199"/>
    <n v="1"/>
    <n v="0.7"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1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2" firstHeaderRow="0" firstDataRow="1" firstDataCol="1"/>
  <pivotFields count="6">
    <pivotField axis="axisRow" showAll="0">
      <items count="212"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191"/>
        <item m="1" x="192"/>
        <item m="1" x="193"/>
        <item m="1" x="194"/>
        <item m="1" x="195"/>
        <item x="8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67"/>
        <item m="1" x="168"/>
        <item m="1" x="169"/>
        <item m="1" x="170"/>
        <item m="1" x="171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49"/>
        <item m="1" x="150"/>
        <item m="1" x="151"/>
        <item m="1" x="152"/>
        <item m="1" x="153"/>
        <item m="1" x="154"/>
        <item m="1" x="155"/>
        <item m="1" x="156"/>
        <item m="1" x="142"/>
        <item m="1" x="143"/>
        <item m="1" x="144"/>
        <item m="1" x="145"/>
        <item m="1" x="146"/>
        <item m="1" x="147"/>
        <item m="1" x="148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28"/>
        <item m="1" x="129"/>
        <item m="1" x="130"/>
        <item m="1" x="131"/>
        <item m="1" x="132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12"/>
        <item m="1" x="113"/>
        <item m="1" x="114"/>
        <item m="1" x="115"/>
        <item m="1" x="116"/>
        <item m="1" x="117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96"/>
        <item m="1" x="97"/>
        <item m="1" x="98"/>
        <item m="1" x="99"/>
        <item m="1" x="100"/>
        <item m="1" x="101"/>
        <item m="1" x="102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79"/>
        <item m="1" x="80"/>
        <item m="1" x="81"/>
        <item m="1" x="82"/>
        <item m="1" x="83"/>
        <item m="1" x="84"/>
        <item m="1" x="85"/>
        <item m="1" x="86"/>
        <item m="1" x="74"/>
        <item m="1" x="75"/>
        <item m="1" x="76"/>
        <item m="1" x="77"/>
        <item m="1" x="78"/>
        <item m="1" x="73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61"/>
        <item m="1" x="62"/>
        <item m="1" x="63"/>
        <item m="1" x="64"/>
        <item m="1" x="49"/>
        <item m="1" x="50"/>
        <item m="1" x="51"/>
        <item m="1" x="52"/>
        <item m="1" x="53"/>
        <item m="1" x="54"/>
        <item m="1" x="55"/>
        <item m="1" x="5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33"/>
        <item m="1" x="34"/>
        <item m="1" x="35"/>
        <item m="1" x="36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19"/>
        <item m="1" x="20"/>
        <item m="1" x="21"/>
        <item m="1" x="22"/>
        <item m="1" x="23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10">
    <i>
      <x v="2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1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12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212"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191"/>
        <item m="1" x="192"/>
        <item m="1" x="193"/>
        <item m="1" x="194"/>
        <item m="1" x="195"/>
        <item x="8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67"/>
        <item m="1" x="168"/>
        <item m="1" x="169"/>
        <item m="1" x="170"/>
        <item m="1" x="171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49"/>
        <item m="1" x="150"/>
        <item m="1" x="151"/>
        <item m="1" x="152"/>
        <item m="1" x="153"/>
        <item m="1" x="154"/>
        <item m="1" x="155"/>
        <item m="1" x="156"/>
        <item m="1" x="142"/>
        <item m="1" x="143"/>
        <item m="1" x="144"/>
        <item m="1" x="145"/>
        <item m="1" x="146"/>
        <item m="1" x="147"/>
        <item m="1" x="148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28"/>
        <item m="1" x="129"/>
        <item m="1" x="130"/>
        <item m="1" x="131"/>
        <item m="1" x="132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12"/>
        <item m="1" x="113"/>
        <item m="1" x="114"/>
        <item m="1" x="115"/>
        <item m="1" x="116"/>
        <item m="1" x="117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96"/>
        <item m="1" x="97"/>
        <item m="1" x="98"/>
        <item m="1" x="99"/>
        <item m="1" x="100"/>
        <item m="1" x="101"/>
        <item m="1" x="102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79"/>
        <item m="1" x="80"/>
        <item m="1" x="81"/>
        <item m="1" x="82"/>
        <item m="1" x="83"/>
        <item m="1" x="84"/>
        <item m="1" x="85"/>
        <item m="1" x="86"/>
        <item m="1" x="74"/>
        <item m="1" x="75"/>
        <item m="1" x="76"/>
        <item m="1" x="77"/>
        <item m="1" x="78"/>
        <item m="1" x="73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61"/>
        <item m="1" x="62"/>
        <item m="1" x="63"/>
        <item m="1" x="64"/>
        <item m="1" x="49"/>
        <item m="1" x="50"/>
        <item m="1" x="51"/>
        <item m="1" x="52"/>
        <item m="1" x="53"/>
        <item m="1" x="54"/>
        <item m="1" x="55"/>
        <item m="1" x="5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33"/>
        <item m="1" x="34"/>
        <item m="1" x="35"/>
        <item m="1" x="36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19"/>
        <item m="1" x="20"/>
        <item m="1" x="21"/>
        <item m="1" x="22"/>
        <item m="1" x="23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8">
    <i>
      <x v="203"/>
    </i>
    <i>
      <x v="204"/>
    </i>
    <i>
      <x v="205"/>
    </i>
    <i>
      <x v="206"/>
    </i>
    <i>
      <x v="207"/>
    </i>
    <i>
      <x v="208"/>
    </i>
    <i>
      <x v="2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44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3" firstHeaderRow="1" firstDataRow="2" firstDataCol="1"/>
  <pivotFields count="10">
    <pivotField axis="axisRow" showAll="0">
      <items count="212"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191"/>
        <item m="1" x="192"/>
        <item m="1" x="193"/>
        <item m="1" x="194"/>
        <item m="1" x="195"/>
        <item x="8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67"/>
        <item m="1" x="168"/>
        <item m="1" x="169"/>
        <item m="1" x="170"/>
        <item m="1" x="171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49"/>
        <item m="1" x="150"/>
        <item m="1" x="151"/>
        <item m="1" x="152"/>
        <item m="1" x="153"/>
        <item m="1" x="154"/>
        <item m="1" x="155"/>
        <item m="1" x="156"/>
        <item m="1" x="142"/>
        <item m="1" x="143"/>
        <item m="1" x="144"/>
        <item m="1" x="145"/>
        <item m="1" x="146"/>
        <item m="1" x="147"/>
        <item m="1" x="148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28"/>
        <item m="1" x="129"/>
        <item m="1" x="130"/>
        <item m="1" x="131"/>
        <item m="1" x="132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12"/>
        <item m="1" x="113"/>
        <item m="1" x="114"/>
        <item m="1" x="115"/>
        <item m="1" x="116"/>
        <item m="1" x="117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96"/>
        <item m="1" x="97"/>
        <item m="1" x="98"/>
        <item m="1" x="99"/>
        <item m="1" x="100"/>
        <item m="1" x="101"/>
        <item m="1" x="102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79"/>
        <item m="1" x="80"/>
        <item m="1" x="81"/>
        <item m="1" x="82"/>
        <item m="1" x="83"/>
        <item m="1" x="84"/>
        <item m="1" x="85"/>
        <item m="1" x="86"/>
        <item m="1" x="74"/>
        <item m="1" x="75"/>
        <item m="1" x="76"/>
        <item m="1" x="77"/>
        <item m="1" x="78"/>
        <item m="1" x="73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61"/>
        <item m="1" x="62"/>
        <item m="1" x="63"/>
        <item m="1" x="64"/>
        <item m="1" x="49"/>
        <item m="1" x="50"/>
        <item m="1" x="51"/>
        <item m="1" x="52"/>
        <item m="1" x="53"/>
        <item m="1" x="54"/>
        <item m="1" x="55"/>
        <item m="1" x="5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33"/>
        <item m="1" x="34"/>
        <item m="1" x="35"/>
        <item m="1" x="36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19"/>
        <item m="1" x="20"/>
        <item m="1" x="21"/>
        <item m="1" x="22"/>
        <item m="1" x="23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10">
    <i>
      <x v="2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1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24" firstHeaderRow="0" firstDataRow="1" firstDataCol="1"/>
  <pivotFields count="6">
    <pivotField axis="axisRow" showAll="0">
      <items count="212"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191"/>
        <item m="1" x="192"/>
        <item m="1" x="193"/>
        <item m="1" x="194"/>
        <item m="1" x="195"/>
        <item x="8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67"/>
        <item m="1" x="168"/>
        <item m="1" x="169"/>
        <item m="1" x="170"/>
        <item m="1" x="171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49"/>
        <item m="1" x="150"/>
        <item m="1" x="151"/>
        <item m="1" x="152"/>
        <item m="1" x="153"/>
        <item m="1" x="154"/>
        <item m="1" x="155"/>
        <item m="1" x="156"/>
        <item m="1" x="142"/>
        <item m="1" x="143"/>
        <item m="1" x="144"/>
        <item m="1" x="145"/>
        <item m="1" x="146"/>
        <item m="1" x="147"/>
        <item m="1" x="148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28"/>
        <item m="1" x="129"/>
        <item m="1" x="130"/>
        <item m="1" x="131"/>
        <item m="1" x="132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12"/>
        <item m="1" x="113"/>
        <item m="1" x="114"/>
        <item m="1" x="115"/>
        <item m="1" x="116"/>
        <item m="1" x="117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96"/>
        <item m="1" x="97"/>
        <item m="1" x="98"/>
        <item m="1" x="99"/>
        <item m="1" x="100"/>
        <item m="1" x="101"/>
        <item m="1" x="102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79"/>
        <item m="1" x="80"/>
        <item m="1" x="81"/>
        <item m="1" x="82"/>
        <item m="1" x="83"/>
        <item m="1" x="84"/>
        <item m="1" x="85"/>
        <item m="1" x="86"/>
        <item m="1" x="74"/>
        <item m="1" x="75"/>
        <item m="1" x="76"/>
        <item m="1" x="77"/>
        <item m="1" x="78"/>
        <item m="1" x="73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61"/>
        <item m="1" x="62"/>
        <item m="1" x="63"/>
        <item m="1" x="64"/>
        <item m="1" x="49"/>
        <item m="1" x="50"/>
        <item m="1" x="51"/>
        <item m="1" x="52"/>
        <item m="1" x="53"/>
        <item m="1" x="54"/>
        <item m="1" x="55"/>
        <item m="1" x="5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33"/>
        <item m="1" x="34"/>
        <item m="1" x="35"/>
        <item m="1" x="36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19"/>
        <item m="1" x="20"/>
        <item m="1" x="21"/>
        <item m="1" x="22"/>
        <item m="1" x="23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x="6"/>
        <item x="7"/>
        <item t="default"/>
      </items>
    </pivotField>
    <pivotField axis="axisRow" numFmtId="2" showAll="0">
      <items count="5">
        <item x="0"/>
        <item x="1"/>
        <item x="2"/>
        <item m="1" x="3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22">
    <i>
      <x v="20"/>
    </i>
    <i r="1">
      <x v="2"/>
    </i>
    <i>
      <x v="203"/>
    </i>
    <i r="1">
      <x/>
    </i>
    <i>
      <x v="204"/>
    </i>
    <i r="1">
      <x/>
    </i>
    <i r="1">
      <x v="1"/>
    </i>
    <i>
      <x v="205"/>
    </i>
    <i r="1">
      <x v="1"/>
    </i>
    <i>
      <x v="206"/>
    </i>
    <i r="1">
      <x v="1"/>
    </i>
    <i>
      <x v="207"/>
    </i>
    <i r="1">
      <x/>
    </i>
    <i r="1">
      <x v="1"/>
    </i>
    <i>
      <x v="208"/>
    </i>
    <i r="1">
      <x v="1"/>
    </i>
    <i>
      <x v="209"/>
    </i>
    <i r="1">
      <x/>
    </i>
    <i r="1">
      <x v="1"/>
    </i>
    <i>
      <x v="210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0779C-B6AF-471A-B425-54AB17D34897}" name="PivotTable3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7:R49" firstHeaderRow="1" firstDataRow="1" firstDataCol="1"/>
  <pivotFields count="2">
    <pivotField dataField="1" showAll="0"/>
    <pivotField axis="axisRow" showAll="0" sortType="descending">
      <items count="12">
        <item x="8"/>
        <item x="3"/>
        <item x="2"/>
        <item x="5"/>
        <item x="7"/>
        <item x="6"/>
        <item x="9"/>
        <item x="4"/>
        <item x="1"/>
        <item x="10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2">
    <i>
      <x v="10"/>
    </i>
    <i>
      <x v="8"/>
    </i>
    <i>
      <x v="4"/>
    </i>
    <i>
      <x v="5"/>
    </i>
    <i>
      <x v="6"/>
    </i>
    <i>
      <x v="2"/>
    </i>
    <i>
      <x/>
    </i>
    <i>
      <x v="3"/>
    </i>
    <i>
      <x v="7"/>
    </i>
    <i>
      <x v="1"/>
    </i>
    <i>
      <x v="9"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94183-4330-4229-AF4E-C1A69AC705CF}" name="PivotTable2" cacheId="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7:L47" firstHeaderRow="1" firstDataRow="1" firstDataCol="1"/>
  <pivotFields count="2">
    <pivotField dataField="1" showAll="0"/>
    <pivotField axis="axisRow" showAll="0" sortType="descending">
      <items count="11">
        <item x="6"/>
        <item x="2"/>
        <item m="1" x="9"/>
        <item x="1"/>
        <item x="3"/>
        <item x="0"/>
        <item x="4"/>
        <item x="8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0">
    <i>
      <x v="4"/>
    </i>
    <i>
      <x v="1"/>
    </i>
    <i>
      <x v="3"/>
    </i>
    <i>
      <x v="5"/>
    </i>
    <i>
      <x v="6"/>
    </i>
    <i>
      <x v="8"/>
    </i>
    <i>
      <x/>
    </i>
    <i>
      <x v="7"/>
    </i>
    <i>
      <x v="9"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13" firstHeaderRow="0" firstDataRow="1" firstDataCol="1" rowPageCount="1" colPageCount="1"/>
  <pivotFields count="30"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m="1" x="16"/>
        <item x="5"/>
        <item x="9"/>
        <item m="1" x="22"/>
        <item m="1" x="30"/>
        <item m="1" x="12"/>
        <item m="1" x="13"/>
        <item x="3"/>
        <item x="8"/>
        <item x="2"/>
        <item x="1"/>
        <item m="1" x="15"/>
        <item m="1" x="25"/>
        <item m="1" x="17"/>
        <item x="0"/>
        <item x="7"/>
        <item x="4"/>
        <item m="1" x="18"/>
        <item m="1" x="23"/>
        <item m="1" x="26"/>
        <item x="10"/>
        <item m="1" x="24"/>
        <item m="1" x="14"/>
        <item m="1" x="19"/>
        <item m="1" x="27"/>
        <item m="1" x="20"/>
        <item x="6"/>
        <item m="1" x="21"/>
        <item m="1" x="28"/>
        <item m="1" x="29"/>
        <item m="1" x="11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0">
    <i>
      <x v="1"/>
    </i>
    <i>
      <x v="2"/>
    </i>
    <i>
      <x v="7"/>
    </i>
    <i>
      <x v="8"/>
    </i>
    <i>
      <x v="9"/>
    </i>
    <i>
      <x v="10"/>
    </i>
    <i>
      <x v="15"/>
    </i>
    <i>
      <x v="16"/>
    </i>
    <i>
      <x v="2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12" firstHeaderRow="0" firstDataRow="1" firstDataCol="1" rowPageCount="1" colPageCount="1"/>
  <pivotFields count="30"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m="1" x="14"/>
        <item x="5"/>
        <item m="1" x="11"/>
        <item x="8"/>
        <item x="2"/>
        <item m="1" x="13"/>
        <item m="1" x="24"/>
        <item x="4"/>
        <item x="7"/>
        <item m="1" x="22"/>
        <item m="1" x="17"/>
        <item x="6"/>
        <item m="1" x="19"/>
        <item m="1" x="29"/>
        <item m="1" x="12"/>
        <item m="1" x="18"/>
        <item x="3"/>
        <item m="1" x="27"/>
        <item m="1" x="9"/>
        <item m="1" x="10"/>
        <item m="1" x="26"/>
        <item m="1" x="15"/>
        <item x="1"/>
        <item x="0"/>
        <item m="1" x="21"/>
        <item m="1" x="25"/>
        <item m="1" x="20"/>
        <item m="1" x="31"/>
        <item m="1" x="23"/>
        <item m="1" x="16"/>
        <item m="1" x="28"/>
        <item m="1" x="30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9">
    <i>
      <x v="1"/>
    </i>
    <i>
      <x v="4"/>
    </i>
    <i>
      <x v="7"/>
    </i>
    <i>
      <x v="8"/>
    </i>
    <i>
      <x v="11"/>
    </i>
    <i>
      <x v="16"/>
    </i>
    <i>
      <x v="22"/>
    </i>
    <i>
      <x v="2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AL%" fld="19" subtotal="average" baseField="12" baseItem="6" numFmtId="9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1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34" totalsRowShown="0" headerRowDxfId="57" dataDxfId="56">
  <autoFilter ref="B2:AE34" xr:uid="{23B59A0C-054A-4F30-9EF5-070D83BF6EAF}">
    <filterColumn colId="0">
      <filters>
        <filter val="All"/>
      </filters>
    </filterColumn>
  </autoFilter>
  <sortState xmlns:xlrd2="http://schemas.microsoft.com/office/spreadsheetml/2017/richdata2" ref="B6:AE34">
    <sortCondition descending="1" ref="U2:U34"/>
  </sortState>
  <tableColumns count="30">
    <tableColumn id="1" xr3:uid="{24593591-B60A-4BAA-AE9E-AD09A97415CB}" name="Periodicity" dataDxfId="55"/>
    <tableColumn id="2" xr3:uid="{9E7F04FA-E2CF-4020-8B2F-7A5FC57A6729}" name="Game" dataDxfId="54"/>
    <tableColumn id="3" xr3:uid="{B110EACF-2F8B-48AE-9468-15B7E6B5D8DC}" name="LR" dataDxfId="53"/>
    <tableColumn id="4" xr3:uid="{201D140A-D037-4471-A2E8-FE8C8B8EA1EC}" name="RF" dataDxfId="52"/>
    <tableColumn id="5" xr3:uid="{B4C395E6-CF63-4654-96B1-CC60AA2E999E}" name="Total" dataDxfId="51"/>
    <tableColumn id="6" xr3:uid="{408B21E6-7F5A-42AC-A537-1A7F9F7CE3D6}" name="Win%" dataDxfId="50" dataCellStyle="Percent"/>
    <tableColumn id="7" xr3:uid="{8470C779-CCA2-4304-B535-7A9B5797C774}" name="ML%" dataDxfId="49" dataCellStyle="Percent"/>
    <tableColumn id="8" xr3:uid="{3DEA8DEE-44A2-49C3-964D-59F1841AA21E}" name="MLDiff%" dataDxfId="48" dataCellStyle="Percent"/>
    <tableColumn id="9" xr3:uid="{F992361E-BC4E-45C7-A991-D74C430D3FCD}" name="Consistent" dataDxfId="47"/>
    <tableColumn id="10" xr3:uid="{DAAA9A8A-D26C-4112-8C69-D67FAC3C9556}" name="No" dataDxfId="46"/>
    <tableColumn id="11" xr3:uid="{D3EEE7C9-D797-40AD-83EC-136EA7D579B9}" name="Consistency" dataDxfId="45" dataCellStyle="Percent"/>
    <tableColumn id="12" xr3:uid="{FD15055B-E1B9-42F2-9A36-8EC6C6B272CE}" name="Factor" dataDxfId="44" dataCellStyle="Percent"/>
    <tableColumn id="13" xr3:uid="{9F969F80-232A-4C59-8D15-C1A648816AC6}" name="Winner" dataDxfId="43"/>
    <tableColumn id="14" xr3:uid="{60F811CB-3A76-4726-8569-7B236B136EE0}" name="ScoreDiff" dataDxfId="42"/>
    <tableColumn id="15" xr3:uid="{FFE4F106-7CBC-436A-8073-09C027394E30}" name="Handicap" dataDxfId="41"/>
    <tableColumn id="16" xr3:uid="{5C03892B-5CAD-4DFF-A220-AF470C1723E9}" name="Avd" dataDxfId="40"/>
    <tableColumn id="17" xr3:uid="{C67C1DAF-6E0A-4852-A8CD-701F56755FFC}" name="AdvAbs" dataDxfId="39"/>
    <tableColumn id="18" xr3:uid="{4EAD0FEA-09D9-489E-B1DD-01A1BEB6C235}" name="SpreadWinner" dataDxfId="38"/>
    <tableColumn id="19" xr3:uid="{446AB8A5-E7D9-4D19-A7D6-1BDEE6E33681}" name="ALWinner" dataDxfId="37"/>
    <tableColumn id="20" xr3:uid="{E4E3C559-64A7-4C91-9B37-02DB275CFADD}" name="AL%" dataDxfId="36" dataCellStyle="Percent"/>
    <tableColumn id="21" xr3:uid="{523CD2CA-6675-4379-85A4-AC0A30CA68C9}" name="Consitent" dataDxfId="35"/>
    <tableColumn id="22" xr3:uid="{43B1E650-1620-4074-AC57-3B39AEDF22E7}" name="Final%" dataDxfId="34" dataCellStyle="Percent"/>
    <tableColumn id="23" xr3:uid="{CA6D2144-C60E-4FB5-B32B-FAAEA55582A6}" name="Ranking" dataDxfId="33"/>
    <tableColumn id="24" xr3:uid="{BAAB4390-0BAF-4781-8C7F-7471845D96C1}" name="AbsRanking" dataDxfId="32"/>
    <tableColumn id="25" xr3:uid="{57CD29B5-18B6-49A1-B4C2-0FFF3204AF74}" name="MoneyLeaders" dataDxfId="31"/>
    <tableColumn id="26" xr3:uid="{5DA8DB83-1D83-4D6C-BEBA-B659DC37607C}" name="Top10%" dataDxfId="30"/>
    <tableColumn id="27" xr3:uid="{B0C41434-66FB-4770-ACB9-CFC8151EB700}" name="Overall" dataDxfId="29"/>
    <tableColumn id="28" xr3:uid="{2ABDFBD8-7FD2-4BDD-8C9D-7526B94F49E4}" name="CoversConsistent" dataDxfId="28"/>
    <tableColumn id="29" xr3:uid="{A8295CCC-9D95-4081-9A7F-FBCD98D87AF1}" name="SpreadPotential" dataDxfId="27"/>
    <tableColumn id="30" xr3:uid="{363AE8A3-3795-44FE-83EA-DF647ADA356C}" name="MLPotential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1" totalsRowShown="0">
  <autoFilter ref="BR2:CA11" xr:uid="{78D9E7CB-403B-442F-830C-4D50A2900F82}"/>
  <sortState xmlns:xlrd2="http://schemas.microsoft.com/office/spreadsheetml/2017/richdata2" ref="BR5:CA8">
    <sortCondition descending="1" ref="BS2:BS8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25"/>
    <tableColumn id="5" xr3:uid="{3561302D-EE9B-42CC-85CD-E711E9864CF1}" name="Average of ScoreDiff" dataDxfId="24"/>
    <tableColumn id="6" xr3:uid="{267FF7EE-C850-4394-B718-E99597E11087}" name="Max of ScoreDiff" dataDxfId="23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22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0" totalsRowShown="0" dataDxfId="21">
  <autoFilter ref="AS2:BB10" xr:uid="{23194694-37BC-4048-A108-71D380E1B3E8}"/>
  <sortState xmlns:xlrd2="http://schemas.microsoft.com/office/spreadsheetml/2017/richdata2" ref="AS3:BB10">
    <sortCondition descending="1" ref="AU2:AU10"/>
  </sortState>
  <tableColumns count="10">
    <tableColumn id="1" xr3:uid="{16DCAEDB-5518-461F-B58E-8042B3D088B9}" name="Team" dataDxfId="20"/>
    <tableColumn id="2" xr3:uid="{AD869B99-095F-4BE7-A413-E609CAB0F902}" name="Count of Winner" dataDxfId="19"/>
    <tableColumn id="3" xr3:uid="{1CECCB19-4B6D-4C5B-8830-2F423852F7E4}" name="Average of AL%" dataDxfId="18" dataCellStyle="Percent"/>
    <tableColumn id="4" xr3:uid="{E0A1CA23-0926-4418-85AD-6E9AE6367600}" name="Average of MLDiff%" dataDxfId="17"/>
    <tableColumn id="5" xr3:uid="{F9DF9285-C80D-468E-8601-0BF3C163ADD0}" name="Min of ScoreDiff" dataDxfId="16" dataCellStyle="Percent"/>
    <tableColumn id="6" xr3:uid="{642B3F80-5BEE-485E-8570-6C11D675BD85}" name="Average of ScoreDiff" dataDxfId="15"/>
    <tableColumn id="7" xr3:uid="{FACF3C5A-CD21-4F10-9F90-72F0D4070FF7}" name="Max of ScoreDiff" dataDxfId="14"/>
    <tableColumn id="8" xr3:uid="{22507F89-141D-474B-9314-040C6C3B4F36}" name="Average of Handicap" dataDxfId="13"/>
    <tableColumn id="9" xr3:uid="{EC29AD05-8E65-4733-BCA5-414A85C886C0}" name="Average of Factor" dataDxfId="12"/>
    <tableColumn id="10" xr3:uid="{F57E27A6-1351-4123-9BA4-9FB4289A1109}" name="Average of AdvAbs" dataDxfId="11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J10" totalsRowShown="0" dataDxfId="10">
  <autoFilter ref="B2:J10" xr:uid="{502C677E-92F2-4E2E-B8DF-B38CE34D22FC}"/>
  <sortState xmlns:xlrd2="http://schemas.microsoft.com/office/spreadsheetml/2017/richdata2" ref="B3:J10">
    <sortCondition descending="1" ref="G2:G10"/>
  </sortState>
  <tableColumns count="9">
    <tableColumn id="1" xr3:uid="{BDA70125-9855-4F4C-AC12-B2B3526A433F}" name="Game" dataDxfId="9"/>
    <tableColumn id="2" xr3:uid="{0753FD2E-378D-4FC9-BAAF-F4B6F678B951}" name="ML Winner" dataDxfId="8"/>
    <tableColumn id="3" xr3:uid="{91F7B914-D66A-459E-8EE1-B643E620A47B}" name="ML Win%" dataDxfId="7"/>
    <tableColumn id="4" xr3:uid="{37EFAEF1-C1D6-47A0-80F9-F4ADCFD57F29}" name="ScoreDiff" dataDxfId="6"/>
    <tableColumn id="5" xr3:uid="{AE527ACF-069F-4E1D-82A9-18EB5A482E4F}" name="Handicap" dataDxfId="5"/>
    <tableColumn id="9" xr3:uid="{BB9BD1AA-A216-4605-9BB9-535C5847A8D4}" name="Adv" dataDxfId="4">
      <calculatedColumnFormula>Table111[[#This Row],[ScoreDiff]]+Table111[[#This Row],[Handicap]]</calculatedColumnFormula>
    </tableColumn>
    <tableColumn id="6" xr3:uid="{7862B7D6-6456-46CC-ABD9-9F7E1750CAC8}" name="Spread Winner" dataDxfId="3"/>
    <tableColumn id="7" xr3:uid="{4BF44559-46BB-45A1-8C38-8AFACC420720}" name="Betting Trend" dataDxfId="2"/>
    <tableColumn id="8" xr3:uid="{28134A2B-AAEF-43FA-9131-E7C1B555E149}" name="Factor" dataDxfId="1">
      <calculatedColumnFormula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0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7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R166"/>
  <sheetViews>
    <sheetView workbookViewId="0">
      <selection activeCell="AJ3" sqref="AJ3:BL10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2.14062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2.140625" bestFit="1" customWidth="1"/>
    <col min="19" max="20" width="20" bestFit="1" customWidth="1"/>
    <col min="23" max="23" width="24.28515625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2.14062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0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182</v>
      </c>
    </row>
    <row r="2" spans="1:70" x14ac:dyDescent="0.25">
      <c r="A2" t="s">
        <v>172</v>
      </c>
      <c r="B2" t="s">
        <v>158</v>
      </c>
      <c r="C2" s="3">
        <v>-1</v>
      </c>
      <c r="D2">
        <v>0.59889358671831705</v>
      </c>
      <c r="E2" s="3">
        <v>-1</v>
      </c>
      <c r="F2" s="3">
        <v>0.51</v>
      </c>
      <c r="G2" s="3"/>
      <c r="I2" s="3"/>
      <c r="J2" s="3"/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</row>
    <row r="3" spans="1:70" x14ac:dyDescent="0.25">
      <c r="A3" t="s">
        <v>173</v>
      </c>
      <c r="B3" t="s">
        <v>158</v>
      </c>
      <c r="C3" s="3">
        <v>-1</v>
      </c>
      <c r="D3">
        <v>0.54666764360241804</v>
      </c>
      <c r="E3" s="3">
        <v>-1</v>
      </c>
      <c r="F3" s="3">
        <v>0.62</v>
      </c>
      <c r="G3" s="3"/>
      <c r="I3" s="3"/>
      <c r="J3" s="3"/>
      <c r="K3" t="str">
        <f t="shared" ref="K3:K66" si="0">IF(E3=C3, "Consistency", "No")</f>
        <v>Consistency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158</v>
      </c>
      <c r="AD3">
        <v>0.61667143261971813</v>
      </c>
      <c r="AE3">
        <v>0.62363636363636366</v>
      </c>
      <c r="AF3">
        <f>AVERAGE(AD4,AE4)</f>
        <v>0.60319537781212862</v>
      </c>
      <c r="AG3">
        <f>AVERAGE(AD5,AE5)</f>
        <v>0</v>
      </c>
      <c r="AH3">
        <f>ABS(AF3-AG3)</f>
        <v>0.60319537781212862</v>
      </c>
      <c r="AJ3" s="2" t="s">
        <v>158</v>
      </c>
      <c r="AK3" s="3">
        <v>-11</v>
      </c>
      <c r="AL3" s="3">
        <v>-11</v>
      </c>
      <c r="AM3">
        <f>AL3+AK3</f>
        <v>-22</v>
      </c>
      <c r="AN3" s="5">
        <f>ABS(((AK3/11)+(AL3/11))/2)</f>
        <v>1</v>
      </c>
      <c r="AO3" s="5">
        <f>VLOOKUP(AJ3,$AC$3:$AH$47,IF(AM3&gt;0,5,4),FALSE)</f>
        <v>0.60319537781212862</v>
      </c>
      <c r="AP3" s="5">
        <f>VLOOKUP(AJ3,$AC$3:$AH$47,6,FALSE)</f>
        <v>0.60319537781212862</v>
      </c>
      <c r="AQ3">
        <v>11</v>
      </c>
      <c r="AR3">
        <v>0</v>
      </c>
      <c r="AS3" s="5">
        <f>AQ3/(AR3+AQ3)</f>
        <v>1</v>
      </c>
      <c r="AT3" s="5">
        <f>AVERAGE(AN3,AO3,AS3)</f>
        <v>0.86773179260404287</v>
      </c>
      <c r="AU3" t="str">
        <f>IF(AM3&gt;0,MID(AJ3, FIND("@", AJ3) + 1, 3),LEFT(AJ3, 3))</f>
        <v>BOS</v>
      </c>
      <c r="AV3" s="6">
        <f>ABS(AM3*AT3)</f>
        <v>19.090099437288941</v>
      </c>
      <c r="AW3">
        <v>-10.5</v>
      </c>
      <c r="AX3" s="6">
        <f>AW3+AV3</f>
        <v>8.5900994372889414</v>
      </c>
      <c r="AY3" s="6">
        <f>ABS(AX3)</f>
        <v>8.5900994372889414</v>
      </c>
      <c r="AZ3" t="str">
        <f>IF(AX3&gt;0,AU3,IF(AU3=MID(AJ3, FIND("@", AJ3) + 1, 3),LEFT(AJ3, 3),MID(AJ3, FIND("@", AJ3) + 1, 3)))</f>
        <v>BOS</v>
      </c>
      <c r="BA3" t="str">
        <f>IFERROR(IF(VLOOKUP(AJ3,$BN$5:$BR$20,2,FALSE)=1,MID(AJ3, FIND("@", AJ3) + 1, 3),LEFT(AJ3, 3)),"None")</f>
        <v>BOS</v>
      </c>
      <c r="BB3" s="5">
        <f>IF(BA3="None",0.5, AVERAGE(VLOOKUP(AJ3,$BN$5:$BR$20,4,FALSE),VLOOKUP(AJ3,$BN$5:$BR$20,5,FALSE)))</f>
        <v>0.58647818602833657</v>
      </c>
      <c r="BC3" t="str">
        <f>IF(AND(BA3=AU3,BA3,AZ3=AU3), "Yes","No")</f>
        <v>Yes</v>
      </c>
      <c r="BD3" s="7">
        <f>AVERAGE(BB3,AT3)</f>
        <v>0.72710498931618972</v>
      </c>
      <c r="BE3">
        <f>((MAX(BD3,BB3)*AX3*100)+(AP3*100)/AY3)</f>
        <v>631.61239960525097</v>
      </c>
      <c r="BF3">
        <f>ABS(BE3)</f>
        <v>631.61239960525097</v>
      </c>
      <c r="BG3" t="s">
        <v>169</v>
      </c>
      <c r="BH3" t="s">
        <v>169</v>
      </c>
      <c r="BI3" t="s">
        <v>152</v>
      </c>
      <c r="BJ3" t="str">
        <f>IF(AND(BI3=BH3,BH3=BG3,BG3=BI3),"Yes","No")</f>
        <v>No</v>
      </c>
      <c r="BK3" t="str">
        <f>IF(AND(BJ3="Yes",BH3=AZ3),"Yes","No")</f>
        <v>No</v>
      </c>
      <c r="BL3" t="str">
        <f>IF(AND(BJ3="Yes",BH3=AU3),"Yes","No")</f>
        <v>No</v>
      </c>
    </row>
    <row r="4" spans="1:70" x14ac:dyDescent="0.25">
      <c r="A4" t="s">
        <v>174</v>
      </c>
      <c r="B4" t="s">
        <v>158</v>
      </c>
      <c r="C4" s="3">
        <v>-1</v>
      </c>
      <c r="D4">
        <v>0.56347635307218802</v>
      </c>
      <c r="E4" s="3">
        <v>-1</v>
      </c>
      <c r="F4" s="3">
        <v>0.55000000000000004</v>
      </c>
      <c r="G4" s="3"/>
      <c r="I4" s="3"/>
      <c r="J4" s="3"/>
      <c r="K4" t="str">
        <f t="shared" si="0"/>
        <v>Consistency</v>
      </c>
      <c r="M4" s="2" t="s">
        <v>83</v>
      </c>
      <c r="N4" s="25">
        <v>77</v>
      </c>
      <c r="O4" s="25"/>
      <c r="P4" s="25">
        <v>77</v>
      </c>
      <c r="R4" s="2" t="s">
        <v>158</v>
      </c>
      <c r="S4" s="3">
        <v>-11</v>
      </c>
      <c r="T4" s="3">
        <v>-11</v>
      </c>
      <c r="W4" s="4" t="s">
        <v>83</v>
      </c>
      <c r="X4" s="3"/>
      <c r="Y4" s="3"/>
      <c r="AA4" s="3"/>
      <c r="AC4">
        <v>-1</v>
      </c>
      <c r="AD4">
        <v>0.61729984653334824</v>
      </c>
      <c r="AE4">
        <v>0.58909090909090911</v>
      </c>
      <c r="AJ4" s="2" t="s">
        <v>159</v>
      </c>
      <c r="AK4" s="3">
        <v>9</v>
      </c>
      <c r="AL4" s="3">
        <v>11</v>
      </c>
      <c r="AM4">
        <f>AL4+AK4</f>
        <v>20</v>
      </c>
      <c r="AN4" s="5">
        <f>ABS(((AK4/11)+(AL4/11))/2)</f>
        <v>0.90909090909090917</v>
      </c>
      <c r="AO4" s="5">
        <f>VLOOKUP(AJ4,$AC$3:$AH$47,IF(AM4&gt;0,5,4),FALSE)</f>
        <v>0.73656849385911949</v>
      </c>
      <c r="AP4" s="5">
        <f>VLOOKUP(AJ4,$AC$3:$AH$47,6,FALSE)</f>
        <v>0.1022918321566495</v>
      </c>
      <c r="AQ4">
        <v>10</v>
      </c>
      <c r="AR4">
        <v>1</v>
      </c>
      <c r="AS4" s="5">
        <f>AQ4/(AR4+AQ4)</f>
        <v>0.90909090909090906</v>
      </c>
      <c r="AT4" s="5">
        <f>AVERAGE(AN4,AO4,AS4)</f>
        <v>0.85158343734697928</v>
      </c>
      <c r="AU4" t="str">
        <f>IF(AM4&gt;0,MID(AJ4, FIND("@", AJ4) + 1, 3),LEFT(AJ4, 3))</f>
        <v>HOU</v>
      </c>
      <c r="AV4" s="6">
        <f>ABS(AM4*AT4)</f>
        <v>17.031668746939587</v>
      </c>
      <c r="AW4">
        <v>-8</v>
      </c>
      <c r="AX4" s="6">
        <f>AW4+AV4</f>
        <v>9.0316687469395873</v>
      </c>
      <c r="AY4" s="6">
        <f>ABS(AX4)</f>
        <v>9.0316687469395873</v>
      </c>
      <c r="AZ4" t="str">
        <f>IF(AX4&gt;0,AU4,IF(AU4=MID(AJ4, FIND("@", AJ4) + 1, 3),LEFT(AJ4, 3),MID(AJ4, FIND("@", AJ4) + 1, 3)))</f>
        <v>HOU</v>
      </c>
      <c r="BA4" t="str">
        <f>IFERROR(IF(VLOOKUP(AJ4,$BN$5:$BR$20,2,FALSE)=1,MID(AJ4, FIND("@", AJ4) + 1, 3),LEFT(AJ4, 3)),"None")</f>
        <v>HOU</v>
      </c>
      <c r="BB4" s="5">
        <f>IF(BA4="None",0.5, AVERAGE(VLOOKUP(AJ4,$BN$5:$BR$20,4,FALSE),VLOOKUP(AJ4,$BN$5:$BR$20,5,FALSE)))</f>
        <v>0.75728323781744944</v>
      </c>
      <c r="BC4" t="str">
        <f>IF(AND(BA4=AU4,BA4,AZ4=AU4), "Yes","No")</f>
        <v>Yes</v>
      </c>
      <c r="BD4" s="7">
        <f>AVERAGE(BB4,AT4)</f>
        <v>0.80443333758221436</v>
      </c>
      <c r="BE4">
        <f>((MAX(BD4,BB4)*AX4*100)+(AP4*100)/AY4)</f>
        <v>727.67013401378654</v>
      </c>
      <c r="BF4">
        <f>ABS(BE4)</f>
        <v>727.67013401378654</v>
      </c>
      <c r="BG4" t="s">
        <v>155</v>
      </c>
      <c r="BH4" t="s">
        <v>155</v>
      </c>
      <c r="BI4" t="s">
        <v>155</v>
      </c>
      <c r="BJ4" t="str">
        <f>IF(AND(BI4=BH4,BH4=BG4,BG4=BI4),"Yes","No")</f>
        <v>Yes</v>
      </c>
      <c r="BK4" t="str">
        <f>IF(AND(BJ4="Yes",BH4=AZ4),"Yes","No")</f>
        <v>Yes</v>
      </c>
      <c r="BL4" t="str">
        <f>IF(AND(BJ4="Yes",BH4=AU4),"Yes","No")</f>
        <v>Yes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</row>
    <row r="5" spans="1:70" x14ac:dyDescent="0.25">
      <c r="A5" t="s">
        <v>175</v>
      </c>
      <c r="B5" t="s">
        <v>158</v>
      </c>
      <c r="C5" s="3">
        <v>-1</v>
      </c>
      <c r="D5">
        <v>0.637254768468691</v>
      </c>
      <c r="E5" s="3">
        <v>-1</v>
      </c>
      <c r="F5" s="3">
        <v>0.64</v>
      </c>
      <c r="G5" s="3"/>
      <c r="I5" s="3"/>
      <c r="J5" s="3"/>
      <c r="K5" t="str">
        <f t="shared" si="0"/>
        <v>Consistency</v>
      </c>
      <c r="M5" s="2" t="s">
        <v>158</v>
      </c>
      <c r="N5" s="25">
        <v>11</v>
      </c>
      <c r="O5" s="25"/>
      <c r="P5" s="25">
        <v>11</v>
      </c>
      <c r="R5" s="2" t="s">
        <v>159</v>
      </c>
      <c r="S5" s="3">
        <v>9</v>
      </c>
      <c r="T5" s="3">
        <v>11</v>
      </c>
      <c r="W5" s="2" t="s">
        <v>158</v>
      </c>
      <c r="X5" s="3">
        <v>0.61729984653334824</v>
      </c>
      <c r="Y5" s="3">
        <v>0.58909090909090911</v>
      </c>
      <c r="AA5" s="3"/>
      <c r="AC5">
        <v>1</v>
      </c>
      <c r="AD5">
        <v>0</v>
      </c>
      <c r="AE5">
        <v>0</v>
      </c>
      <c r="AJ5" s="2" t="s">
        <v>160</v>
      </c>
      <c r="AK5" s="3">
        <v>11</v>
      </c>
      <c r="AL5" s="3">
        <v>9</v>
      </c>
      <c r="AM5">
        <f>AL5+AK5</f>
        <v>20</v>
      </c>
      <c r="AN5" s="5">
        <f>ABS(((AK5/11)+(AL5/11))/2)</f>
        <v>0.90909090909090917</v>
      </c>
      <c r="AO5" s="5">
        <f>VLOOKUP(AJ5,$AC$3:$AH$47,IF(AM5&gt;0,5,4),FALSE)</f>
        <v>0.70994085684256447</v>
      </c>
      <c r="AP5" s="5">
        <f>VLOOKUP(AJ5,$AC$3:$AH$47,6,FALSE)</f>
        <v>0.70994085684256447</v>
      </c>
      <c r="AQ5">
        <v>10</v>
      </c>
      <c r="AR5">
        <v>1</v>
      </c>
      <c r="AS5" s="5">
        <f>AQ5/(AR5+AQ5)</f>
        <v>0.90909090909090906</v>
      </c>
      <c r="AT5" s="5">
        <f>AVERAGE(AN5,AO5,AS5)</f>
        <v>0.84270755834146094</v>
      </c>
      <c r="AU5" t="str">
        <f>IF(AM5&gt;0,MID(AJ5, FIND("@", AJ5) + 1, 3),LEFT(AJ5, 3))</f>
        <v>MIL</v>
      </c>
      <c r="AV5" s="6">
        <f>ABS(AM5*AT5)</f>
        <v>16.854151166829219</v>
      </c>
      <c r="AW5">
        <v>-5.5</v>
      </c>
      <c r="AX5" s="6">
        <f>AW5+AV5</f>
        <v>11.354151166829219</v>
      </c>
      <c r="AY5" s="6">
        <f>ABS(AX5)</f>
        <v>11.354151166829219</v>
      </c>
      <c r="AZ5" t="str">
        <f>IF(AX5&gt;0,AU5,IF(AU5=MID(AJ5, FIND("@", AJ5) + 1, 3),LEFT(AJ5, 3),MID(AJ5, FIND("@", AJ5) + 1, 3)))</f>
        <v>MIL</v>
      </c>
      <c r="BA5" t="str">
        <f>IFERROR(IF(VLOOKUP(AJ5,$BN$5:$BR$20,2,FALSE)=1,MID(AJ5, FIND("@", AJ5) + 1, 3),LEFT(AJ5, 3)),"None")</f>
        <v>MIL</v>
      </c>
      <c r="BB5" s="5">
        <f>IF(BA5="None",0.5, AVERAGE(VLOOKUP(AJ5,$BN$5:$BR$20,4,FALSE),VLOOKUP(AJ5,$BN$5:$BR$20,5,FALSE)))</f>
        <v>0.6929929272547215</v>
      </c>
      <c r="BC5" t="str">
        <f>IF(AND(BA5=AU5,BA5,AZ5=AU5), "Yes","No")</f>
        <v>Yes</v>
      </c>
      <c r="BD5" s="7">
        <f>AVERAGE(BB5,AT5)</f>
        <v>0.76785024279809122</v>
      </c>
      <c r="BE5">
        <f>((MAX(BD5,BB5)*AX5*100)+(AP5*100)/AY5)</f>
        <v>878.08147167261984</v>
      </c>
      <c r="BF5">
        <f>ABS(BE5)</f>
        <v>878.08147167261984</v>
      </c>
      <c r="BG5" t="s">
        <v>166</v>
      </c>
      <c r="BH5" t="s">
        <v>166</v>
      </c>
      <c r="BI5" t="s">
        <v>166</v>
      </c>
      <c r="BJ5" t="str">
        <f>IF(AND(BI5=BH5,BH5=BG5,BG5=BI5),"Yes","No")</f>
        <v>Yes</v>
      </c>
      <c r="BK5" t="str">
        <f>IF(AND(BJ5="Yes",BH5=AZ5),"Yes","No")</f>
        <v>Yes</v>
      </c>
      <c r="BL5" t="str">
        <f>IF(AND(BJ5="Yes",BH5=AU5),"Yes","No")</f>
        <v>Yes</v>
      </c>
      <c r="BN5" s="2" t="s">
        <v>158</v>
      </c>
      <c r="BO5" s="3">
        <v>-1</v>
      </c>
      <c r="BP5" s="3">
        <v>-1</v>
      </c>
      <c r="BQ5" s="25">
        <v>0.642956372056673</v>
      </c>
      <c r="BR5" s="3">
        <v>0.53</v>
      </c>
    </row>
    <row r="6" spans="1:70" x14ac:dyDescent="0.25">
      <c r="A6" t="s">
        <v>176</v>
      </c>
      <c r="B6" t="s">
        <v>158</v>
      </c>
      <c r="C6" s="3">
        <v>-1</v>
      </c>
      <c r="D6">
        <v>0.54404430610370402</v>
      </c>
      <c r="E6" s="3">
        <v>-1</v>
      </c>
      <c r="F6" s="3">
        <v>0.72</v>
      </c>
      <c r="G6" s="3"/>
      <c r="I6" s="3"/>
      <c r="J6" s="3"/>
      <c r="K6" t="str">
        <f t="shared" si="0"/>
        <v>Consistency</v>
      </c>
      <c r="M6" s="2" t="s">
        <v>159</v>
      </c>
      <c r="N6" s="25">
        <v>10</v>
      </c>
      <c r="O6" s="25">
        <v>1</v>
      </c>
      <c r="P6" s="25">
        <v>11</v>
      </c>
      <c r="R6" s="2" t="s">
        <v>160</v>
      </c>
      <c r="S6" s="3">
        <v>11</v>
      </c>
      <c r="T6" s="3">
        <v>9</v>
      </c>
      <c r="W6" s="4">
        <v>-1</v>
      </c>
      <c r="X6" s="3">
        <v>0.61729984653334824</v>
      </c>
      <c r="Y6" s="3">
        <v>0.58909090909090911</v>
      </c>
      <c r="AA6" s="3"/>
      <c r="AC6" t="s">
        <v>159</v>
      </c>
      <c r="AD6">
        <v>0.77358185851019057</v>
      </c>
      <c r="AE6">
        <v>0.64090909090909098</v>
      </c>
      <c r="AF6">
        <f>AVERAGE(AD7,AE7)</f>
        <v>0.63427666170246999</v>
      </c>
      <c r="AG6">
        <f>AVERAGE(AD8,AE8)</f>
        <v>0.73656849385911949</v>
      </c>
      <c r="AH6">
        <f>ABS(AF6-AG6)</f>
        <v>0.1022918321566495</v>
      </c>
      <c r="AJ6" s="2" t="s">
        <v>161</v>
      </c>
      <c r="AK6" s="3">
        <v>11</v>
      </c>
      <c r="AL6" s="3">
        <v>11</v>
      </c>
      <c r="AM6">
        <f>AL6+AK6</f>
        <v>22</v>
      </c>
      <c r="AN6" s="5">
        <f>ABS(((AK6/11)+(AL6/11))/2)</f>
        <v>1</v>
      </c>
      <c r="AO6" s="5">
        <f>VLOOKUP(AJ6,$AC$3:$AH$47,IF(AM6&gt;0,5,4),FALSE)</f>
        <v>0.77809981422920893</v>
      </c>
      <c r="AP6" s="5">
        <f>VLOOKUP(AJ6,$AC$3:$AH$47,6,FALSE)</f>
        <v>0.77809981422920893</v>
      </c>
      <c r="AQ6">
        <v>11</v>
      </c>
      <c r="AR6">
        <v>0</v>
      </c>
      <c r="AS6" s="5">
        <f>AQ6/(AR6+AQ6)</f>
        <v>1</v>
      </c>
      <c r="AT6" s="5">
        <f>AVERAGE(AN6,AO6,AS6)</f>
        <v>0.92603327140973635</v>
      </c>
      <c r="AU6" t="str">
        <f>IF(AM6&gt;0,MID(AJ6, FIND("@", AJ6) + 1, 3),LEFT(AJ6, 3))</f>
        <v>MEM</v>
      </c>
      <c r="AV6" s="6">
        <f>ABS(AM6*AT6)</f>
        <v>20.372731971014201</v>
      </c>
      <c r="AW6">
        <v>-7.5</v>
      </c>
      <c r="AX6" s="6">
        <f>AW6+AV6</f>
        <v>12.872731971014201</v>
      </c>
      <c r="AY6" s="6">
        <f>ABS(AX6)</f>
        <v>12.872731971014201</v>
      </c>
      <c r="AZ6" t="str">
        <f>IF(AX6&gt;0,AU6,IF(AU6=MID(AJ6, FIND("@", AJ6) + 1, 3),LEFT(AJ6, 3),MID(AJ6, FIND("@", AJ6) + 1, 3)))</f>
        <v>MEM</v>
      </c>
      <c r="BA6" t="str">
        <f>IFERROR(IF(VLOOKUP(AJ6,$BN$5:$BR$20,2,FALSE)=1,MID(AJ6, FIND("@", AJ6) + 1, 3),LEFT(AJ6, 3)),"None")</f>
        <v>MEM</v>
      </c>
      <c r="BB6" s="5">
        <f>IF(BA6="None",0.5, AVERAGE(VLOOKUP(AJ6,$BN$5:$BR$20,4,FALSE),VLOOKUP(AJ6,$BN$5:$BR$20,5,FALSE)))</f>
        <v>0.80636739467902896</v>
      </c>
      <c r="BC6" t="str">
        <f>IF(AND(BA6=AU6,BA6,AZ6=AU6), "Yes","No")</f>
        <v>Yes</v>
      </c>
      <c r="BD6" s="7">
        <f>AVERAGE(BB6,AT6)</f>
        <v>0.8662003330443826</v>
      </c>
      <c r="BE6">
        <f>((MAX(BD6,BB6)*AX6*100)+(AP6*100)/AY6)</f>
        <v>1121.0810305459729</v>
      </c>
      <c r="BF6">
        <f>ABS(BE6)</f>
        <v>1121.0810305459729</v>
      </c>
      <c r="BG6" t="s">
        <v>154</v>
      </c>
      <c r="BH6" t="s">
        <v>154</v>
      </c>
      <c r="BI6" t="s">
        <v>154</v>
      </c>
      <c r="BJ6" t="str">
        <f>IF(AND(BI6=BH6,BH6=BG6,BG6=BI6),"Yes","No")</f>
        <v>Yes</v>
      </c>
      <c r="BK6" t="str">
        <f>IF(AND(BJ6="Yes",BH6=AZ6),"Yes","No")</f>
        <v>Yes</v>
      </c>
      <c r="BL6" t="str">
        <f>IF(AND(BJ6="Yes",BH6=AU6),"Yes","No")</f>
        <v>Yes</v>
      </c>
      <c r="BN6" s="2" t="s">
        <v>159</v>
      </c>
      <c r="BO6" s="3">
        <v>1</v>
      </c>
      <c r="BP6" s="3">
        <v>1</v>
      </c>
      <c r="BQ6" s="25">
        <v>0.82456647563489904</v>
      </c>
      <c r="BR6" s="3">
        <v>0.69</v>
      </c>
    </row>
    <row r="7" spans="1:70" x14ac:dyDescent="0.25">
      <c r="A7" t="s">
        <v>177</v>
      </c>
      <c r="B7" t="s">
        <v>158</v>
      </c>
      <c r="C7" s="3">
        <v>-1</v>
      </c>
      <c r="D7">
        <v>0.74267771466676302</v>
      </c>
      <c r="E7" s="3">
        <v>-1</v>
      </c>
      <c r="F7" s="3">
        <v>0.61</v>
      </c>
      <c r="G7" s="3"/>
      <c r="I7" s="3"/>
      <c r="J7" s="3"/>
      <c r="K7" t="str">
        <f t="shared" si="0"/>
        <v>Consistency</v>
      </c>
      <c r="M7" s="2" t="s">
        <v>160</v>
      </c>
      <c r="N7" s="25">
        <v>10</v>
      </c>
      <c r="O7" s="25">
        <v>1</v>
      </c>
      <c r="P7" s="25">
        <v>11</v>
      </c>
      <c r="R7" s="2" t="s">
        <v>161</v>
      </c>
      <c r="S7" s="3">
        <v>11</v>
      </c>
      <c r="T7" s="3">
        <v>11</v>
      </c>
      <c r="W7" s="2" t="s">
        <v>159</v>
      </c>
      <c r="X7" s="3">
        <v>0.79908392732612055</v>
      </c>
      <c r="Y7" s="3">
        <v>0.65545454545454551</v>
      </c>
      <c r="AA7" s="3"/>
      <c r="AC7">
        <v>-1</v>
      </c>
      <c r="AD7">
        <v>0.67855332340494001</v>
      </c>
      <c r="AE7">
        <v>0.59</v>
      </c>
      <c r="AJ7" s="2" t="s">
        <v>162</v>
      </c>
      <c r="AK7" s="3">
        <v>9</v>
      </c>
      <c r="AL7" s="3">
        <v>9</v>
      </c>
      <c r="AM7">
        <f>AL7+AK7</f>
        <v>18</v>
      </c>
      <c r="AN7" s="5">
        <f>ABS(((AK7/11)+(AL7/11))/2)</f>
        <v>0.81818181818181823</v>
      </c>
      <c r="AO7" s="5">
        <f>VLOOKUP(AJ7,$AC$3:$AH$47,IF(AM7&gt;0,5,4),FALSE)</f>
        <v>0.70152504256773518</v>
      </c>
      <c r="AP7" s="5">
        <f>VLOOKUP(AJ7,$AC$3:$AH$47,6,FALSE)</f>
        <v>4.6991196493670673E-2</v>
      </c>
      <c r="AQ7">
        <v>9</v>
      </c>
      <c r="AR7">
        <v>2</v>
      </c>
      <c r="AS7" s="5">
        <f>AQ7/(AR7+AQ7)</f>
        <v>0.81818181818181823</v>
      </c>
      <c r="AT7" s="5">
        <f>AVERAGE(AN7,AO7,AS7)</f>
        <v>0.77929622631045714</v>
      </c>
      <c r="AU7" t="str">
        <f>IF(AM7&gt;0,MID(AJ7, FIND("@", AJ7) + 1, 3),LEFT(AJ7, 3))</f>
        <v>SAS</v>
      </c>
      <c r="AV7" s="6">
        <f>ABS(AM7*AT7)</f>
        <v>14.027332073588228</v>
      </c>
      <c r="AW7">
        <v>3</v>
      </c>
      <c r="AX7" s="6">
        <f>AW7+AV7</f>
        <v>17.027332073588227</v>
      </c>
      <c r="AY7" s="6">
        <f>ABS(AX7)</f>
        <v>17.027332073588227</v>
      </c>
      <c r="AZ7" t="str">
        <f>IF(AX7&gt;0,AU7,IF(AU7=MID(AJ7, FIND("@", AJ7) + 1, 3),LEFT(AJ7, 3),MID(AJ7, FIND("@", AJ7) + 1, 3)))</f>
        <v>SAS</v>
      </c>
      <c r="BA7" t="str">
        <f>IFERROR(IF(VLOOKUP(AJ7,$BN$5:$BR$20,2,FALSE)=1,MID(AJ7, FIND("@", AJ7) + 1, 3),LEFT(AJ7, 3)),"None")</f>
        <v>SAS</v>
      </c>
      <c r="BB7" s="5">
        <f>IF(BA7="None",0.5, AVERAGE(VLOOKUP(AJ7,$BN$5:$BR$20,4,FALSE),VLOOKUP(AJ7,$BN$5:$BR$20,5,FALSE)))</f>
        <v>0.69286646305928001</v>
      </c>
      <c r="BC7" t="str">
        <f>IF(AND(BA7=AU7,BA7,AZ7=AU7), "Yes","No")</f>
        <v>Yes</v>
      </c>
      <c r="BD7" s="7">
        <f>AVERAGE(BB7,AT7)</f>
        <v>0.73608134468486863</v>
      </c>
      <c r="BE7">
        <f>((MAX(BD7,BB7)*AX7*100)+(AP7*100)/AY7)</f>
        <v>1253.6261240109473</v>
      </c>
      <c r="BF7">
        <f>ABS(BE7)</f>
        <v>1253.6261240109473</v>
      </c>
      <c r="BG7" t="s">
        <v>153</v>
      </c>
      <c r="BH7" t="s">
        <v>153</v>
      </c>
      <c r="BI7" t="s">
        <v>153</v>
      </c>
      <c r="BJ7" t="str">
        <f>IF(AND(BI7=BH7,BH7=BG7,BG7=BI7),"Yes","No")</f>
        <v>Yes</v>
      </c>
      <c r="BK7" t="str">
        <f>IF(AND(BJ7="Yes",BH7=AZ7),"Yes","No")</f>
        <v>Yes</v>
      </c>
      <c r="BL7" t="str">
        <f>IF(AND(BJ7="Yes",BH7=AU7),"Yes","No")</f>
        <v>Yes</v>
      </c>
      <c r="BN7" s="2" t="s">
        <v>160</v>
      </c>
      <c r="BO7" s="3">
        <v>1</v>
      </c>
      <c r="BP7" s="3">
        <v>1</v>
      </c>
      <c r="BQ7" s="25">
        <v>0.74598585450944299</v>
      </c>
      <c r="BR7" s="3">
        <v>0.64</v>
      </c>
    </row>
    <row r="8" spans="1:70" x14ac:dyDescent="0.25">
      <c r="A8" t="s">
        <v>178</v>
      </c>
      <c r="B8" t="s">
        <v>158</v>
      </c>
      <c r="C8" s="3">
        <v>-1</v>
      </c>
      <c r="D8">
        <v>0.68925132042347204</v>
      </c>
      <c r="E8" s="3">
        <v>-1</v>
      </c>
      <c r="F8" s="3">
        <v>0.59</v>
      </c>
      <c r="G8" s="3"/>
      <c r="I8" s="3"/>
      <c r="J8" s="3"/>
      <c r="K8" t="str">
        <f t="shared" si="0"/>
        <v>Consistency</v>
      </c>
      <c r="M8" s="2" t="s">
        <v>161</v>
      </c>
      <c r="N8" s="25">
        <v>11</v>
      </c>
      <c r="O8" s="25"/>
      <c r="P8" s="25">
        <v>11</v>
      </c>
      <c r="R8" s="2" t="s">
        <v>162</v>
      </c>
      <c r="S8" s="3">
        <v>9</v>
      </c>
      <c r="T8" s="3">
        <v>9</v>
      </c>
      <c r="W8" s="4">
        <v>-1</v>
      </c>
      <c r="X8" s="3">
        <v>0.67855332340494001</v>
      </c>
      <c r="Y8" s="3">
        <v>0.59</v>
      </c>
      <c r="AA8" s="3"/>
      <c r="AC8">
        <v>1</v>
      </c>
      <c r="AD8">
        <v>0.81113698771823872</v>
      </c>
      <c r="AE8">
        <v>0.66200000000000014</v>
      </c>
      <c r="AJ8" s="2" t="s">
        <v>163</v>
      </c>
      <c r="AK8" s="3">
        <v>11</v>
      </c>
      <c r="AL8" s="3">
        <v>9</v>
      </c>
      <c r="AM8">
        <f t="shared" ref="AM8:AM10" si="1">AL8+AK8</f>
        <v>20</v>
      </c>
      <c r="AN8" s="5">
        <f t="shared" ref="AN8:AN10" si="2">ABS(((AK8/11)+(AL8/11))/2)</f>
        <v>0.90909090909090917</v>
      </c>
      <c r="AO8" s="5">
        <f t="shared" ref="AO8:AO10" si="3">VLOOKUP(AJ8,$AC$3:$AH$47,IF(AM8&gt;0,5,4),FALSE)</f>
        <v>0.75860015894861443</v>
      </c>
      <c r="AP8" s="5">
        <f t="shared" ref="AP8:AP10" si="4">VLOOKUP(AJ8,$AC$3:$AH$47,6,FALSE)</f>
        <v>0.75860015894861443</v>
      </c>
      <c r="AQ8">
        <v>10</v>
      </c>
      <c r="AR8">
        <v>1</v>
      </c>
      <c r="AS8" s="5">
        <f t="shared" ref="AS8:AS10" si="5">AQ8/(AR8+AQ8)</f>
        <v>0.90909090909090906</v>
      </c>
      <c r="AT8" s="5">
        <f t="shared" ref="AT8:AT10" si="6">AVERAGE(AN8,AO8,AS8)</f>
        <v>0.85892732571014418</v>
      </c>
      <c r="AU8" t="str">
        <f t="shared" ref="AU8:AU10" si="7">IF(AM8&gt;0,MID(AJ8, FIND("@", AJ8) + 1, 3),LEFT(AJ8, 3))</f>
        <v>GSW</v>
      </c>
      <c r="AV8" s="6">
        <f t="shared" ref="AV8:AV10" si="8">ABS(AM8*AT8)</f>
        <v>17.178546514202885</v>
      </c>
      <c r="AW8">
        <v>-7</v>
      </c>
      <c r="AX8" s="6">
        <f t="shared" ref="AX8:AX10" si="9">AW8+AV8</f>
        <v>10.178546514202885</v>
      </c>
      <c r="AY8" s="6">
        <f t="shared" ref="AY8:AY10" si="10">ABS(AX8)</f>
        <v>10.178546514202885</v>
      </c>
      <c r="AZ8" t="str">
        <f t="shared" ref="AZ8:AZ10" si="11">IF(AX8&gt;0,AU8,IF(AU8=MID(AJ8, FIND("@", AJ8) + 1, 3),LEFT(AJ8, 3),MID(AJ8, FIND("@", AJ8) + 1, 3)))</f>
        <v>GSW</v>
      </c>
      <c r="BA8" t="str">
        <f t="shared" ref="BA8:BA10" si="12">IFERROR(IF(VLOOKUP(AJ8,$BN$5:$BR$20,2,FALSE)=1,MID(AJ8, FIND("@", AJ8) + 1, 3),LEFT(AJ8, 3)),"None")</f>
        <v>GSW</v>
      </c>
      <c r="BB8" s="5">
        <f t="shared" ref="BB8:BB10" si="13">IF(BA8="None",0.5, AVERAGE(VLOOKUP(AJ8,$BN$5:$BR$20,4,FALSE),VLOOKUP(AJ8,$BN$5:$BR$20,5,FALSE)))</f>
        <v>0.78344475969796601</v>
      </c>
      <c r="BC8" t="str">
        <f t="shared" ref="BC8:BC10" si="14">IF(AND(BA8=AU8,BA8,AZ8=AU8), "Yes","No")</f>
        <v>Yes</v>
      </c>
      <c r="BD8" s="7">
        <f t="shared" ref="BD8:BD10" si="15">AVERAGE(BB8,AT8)</f>
        <v>0.82118604270405515</v>
      </c>
      <c r="BE8">
        <f t="shared" ref="BE8:BE10" si="16">((MAX(BD8,BB8)*AX8*100)+(AP8*100)/AY8)</f>
        <v>843.30096533279061</v>
      </c>
      <c r="BF8">
        <f t="shared" ref="BF8:BF10" si="17">ABS(BE8)</f>
        <v>843.30096533279061</v>
      </c>
      <c r="BG8" t="s">
        <v>167</v>
      </c>
      <c r="BH8" t="s">
        <v>167</v>
      </c>
      <c r="BI8" t="s">
        <v>167</v>
      </c>
      <c r="BJ8" t="str">
        <f t="shared" ref="BJ8:BJ10" si="18">IF(AND(BI8=BH8,BH8=BG8,BG8=BI8),"Yes","No")</f>
        <v>Yes</v>
      </c>
      <c r="BK8" t="str">
        <f t="shared" ref="BK8:BK10" si="19">IF(AND(BJ8="Yes",BH8=AZ8),"Yes","No")</f>
        <v>Yes</v>
      </c>
      <c r="BL8" t="str">
        <f t="shared" ref="BL8:BL10" si="20">IF(AND(BJ8="Yes",BH8=AU8),"Yes","No")</f>
        <v>Yes</v>
      </c>
      <c r="BN8" s="2" t="s">
        <v>161</v>
      </c>
      <c r="BO8" s="3">
        <v>1</v>
      </c>
      <c r="BP8" s="3">
        <v>1</v>
      </c>
      <c r="BQ8" s="25">
        <v>0.89273478935805795</v>
      </c>
      <c r="BR8" s="3">
        <v>0.72</v>
      </c>
    </row>
    <row r="9" spans="1:70" x14ac:dyDescent="0.25">
      <c r="A9" t="s">
        <v>179</v>
      </c>
      <c r="B9" t="s">
        <v>158</v>
      </c>
      <c r="C9" s="3">
        <v>-1</v>
      </c>
      <c r="D9">
        <v>0.53892076015558799</v>
      </c>
      <c r="E9" s="3">
        <v>-1</v>
      </c>
      <c r="F9" s="3">
        <v>0.51</v>
      </c>
      <c r="G9" s="3"/>
      <c r="I9" s="3"/>
      <c r="J9" s="3"/>
      <c r="K9" t="str">
        <f t="shared" si="0"/>
        <v>Consistency</v>
      </c>
      <c r="M9" s="2" t="s">
        <v>162</v>
      </c>
      <c r="N9" s="25">
        <v>9</v>
      </c>
      <c r="O9" s="25">
        <v>2</v>
      </c>
      <c r="P9" s="25">
        <v>11</v>
      </c>
      <c r="R9" s="2" t="s">
        <v>163</v>
      </c>
      <c r="S9" s="3">
        <v>11</v>
      </c>
      <c r="T9" s="3">
        <v>9</v>
      </c>
      <c r="W9" s="4">
        <v>1</v>
      </c>
      <c r="X9" s="3">
        <v>0.81113698771823872</v>
      </c>
      <c r="Y9" s="3">
        <v>0.66200000000000014</v>
      </c>
      <c r="AA9" s="3"/>
      <c r="AC9" t="s">
        <v>160</v>
      </c>
      <c r="AD9">
        <v>0.75019803655516071</v>
      </c>
      <c r="AE9">
        <v>0.62363636363636377</v>
      </c>
      <c r="AF9">
        <f>AVERAGE(AD10,AE10)</f>
        <v>0</v>
      </c>
      <c r="AG9">
        <f>AVERAGE(AD11,AE11)</f>
        <v>0.70994085684256447</v>
      </c>
      <c r="AH9">
        <f>ABS(AF9-AG9)</f>
        <v>0.70994085684256447</v>
      </c>
      <c r="AJ9" s="2" t="s">
        <v>164</v>
      </c>
      <c r="AK9" s="3">
        <v>-3</v>
      </c>
      <c r="AL9" s="3">
        <v>11</v>
      </c>
      <c r="AM9">
        <f t="shared" si="1"/>
        <v>8</v>
      </c>
      <c r="AN9" s="5">
        <f t="shared" si="2"/>
        <v>0.36363636363636365</v>
      </c>
      <c r="AO9" s="5">
        <f t="shared" si="3"/>
        <v>0.72567572467165409</v>
      </c>
      <c r="AP9" s="5">
        <f t="shared" si="4"/>
        <v>9.4964219616057388E-2</v>
      </c>
      <c r="AQ9">
        <v>4</v>
      </c>
      <c r="AR9">
        <v>7</v>
      </c>
      <c r="AS9" s="5">
        <f t="shared" si="5"/>
        <v>0.36363636363636365</v>
      </c>
      <c r="AT9" s="5">
        <f t="shared" si="6"/>
        <v>0.48431615064812722</v>
      </c>
      <c r="AU9" t="str">
        <f t="shared" si="7"/>
        <v>DET</v>
      </c>
      <c r="AV9" s="6">
        <f t="shared" si="8"/>
        <v>3.8745292051850178</v>
      </c>
      <c r="AW9">
        <v>4.5</v>
      </c>
      <c r="AX9" s="6">
        <f t="shared" si="9"/>
        <v>8.3745292051850182</v>
      </c>
      <c r="AY9" s="6">
        <f t="shared" si="10"/>
        <v>8.3745292051850182</v>
      </c>
      <c r="AZ9" t="str">
        <f t="shared" si="11"/>
        <v>DET</v>
      </c>
      <c r="BA9" t="str">
        <f t="shared" si="12"/>
        <v>None</v>
      </c>
      <c r="BB9" s="5">
        <f t="shared" si="13"/>
        <v>0.5</v>
      </c>
      <c r="BC9" t="str">
        <f t="shared" si="14"/>
        <v>No</v>
      </c>
      <c r="BD9" s="7">
        <f t="shared" si="15"/>
        <v>0.49215807532406364</v>
      </c>
      <c r="BE9">
        <f t="shared" si="16"/>
        <v>419.86042513404368</v>
      </c>
      <c r="BF9">
        <f t="shared" si="17"/>
        <v>419.86042513404368</v>
      </c>
      <c r="BG9" t="s">
        <v>168</v>
      </c>
      <c r="BH9" t="s">
        <v>168</v>
      </c>
      <c r="BI9" t="s">
        <v>168</v>
      </c>
      <c r="BJ9" t="str">
        <f t="shared" si="18"/>
        <v>Yes</v>
      </c>
      <c r="BK9" t="str">
        <f t="shared" si="19"/>
        <v>No</v>
      </c>
      <c r="BL9" t="str">
        <f t="shared" si="20"/>
        <v>No</v>
      </c>
      <c r="BN9" s="2" t="s">
        <v>162</v>
      </c>
      <c r="BO9" s="3">
        <v>1</v>
      </c>
      <c r="BP9" s="3">
        <v>1</v>
      </c>
      <c r="BQ9" s="25">
        <v>0.75573292611856002</v>
      </c>
      <c r="BR9" s="3">
        <v>0.63</v>
      </c>
    </row>
    <row r="10" spans="1:70" x14ac:dyDescent="0.25">
      <c r="A10" t="s">
        <v>180</v>
      </c>
      <c r="B10" t="s">
        <v>158</v>
      </c>
      <c r="C10" s="3">
        <v>-1</v>
      </c>
      <c r="D10">
        <v>0.54777801527551295</v>
      </c>
      <c r="E10" s="3">
        <v>-1</v>
      </c>
      <c r="F10" s="3">
        <v>0.65</v>
      </c>
      <c r="G10" s="3"/>
      <c r="I10" s="3"/>
      <c r="J10" s="3"/>
      <c r="K10" t="str">
        <f t="shared" si="0"/>
        <v>Consistency</v>
      </c>
      <c r="M10" s="2" t="s">
        <v>163</v>
      </c>
      <c r="N10" s="25">
        <v>10</v>
      </c>
      <c r="O10" s="25">
        <v>1</v>
      </c>
      <c r="P10" s="25">
        <v>11</v>
      </c>
      <c r="R10" s="2" t="s">
        <v>164</v>
      </c>
      <c r="S10" s="3">
        <v>-3</v>
      </c>
      <c r="T10" s="3">
        <v>11</v>
      </c>
      <c r="W10" s="2" t="s">
        <v>160</v>
      </c>
      <c r="X10" s="3">
        <v>0.75988171368512891</v>
      </c>
      <c r="Y10" s="3">
        <v>0.66</v>
      </c>
      <c r="AA10" s="3"/>
      <c r="AC10">
        <v>-1</v>
      </c>
      <c r="AD10">
        <v>0</v>
      </c>
      <c r="AE10">
        <v>0</v>
      </c>
      <c r="AJ10" s="2" t="s">
        <v>165</v>
      </c>
      <c r="AK10" s="3">
        <v>11</v>
      </c>
      <c r="AL10" s="3">
        <v>11</v>
      </c>
      <c r="AM10">
        <f t="shared" si="1"/>
        <v>22</v>
      </c>
      <c r="AN10" s="5">
        <f t="shared" si="2"/>
        <v>1</v>
      </c>
      <c r="AO10" s="5">
        <f t="shared" si="3"/>
        <v>0.77497255586221991</v>
      </c>
      <c r="AP10" s="5">
        <f t="shared" si="4"/>
        <v>0.77497255586221991</v>
      </c>
      <c r="AQ10">
        <v>11</v>
      </c>
      <c r="AR10">
        <v>0</v>
      </c>
      <c r="AS10" s="5">
        <f t="shared" si="5"/>
        <v>1</v>
      </c>
      <c r="AT10" s="5">
        <f t="shared" si="6"/>
        <v>0.92499085195407327</v>
      </c>
      <c r="AU10" t="str">
        <f t="shared" si="7"/>
        <v>DEN</v>
      </c>
      <c r="AV10" s="6">
        <f t="shared" si="8"/>
        <v>20.349798742989613</v>
      </c>
      <c r="AW10">
        <v>-11.5</v>
      </c>
      <c r="AX10" s="6">
        <f t="shared" si="9"/>
        <v>8.8497987429896128</v>
      </c>
      <c r="AY10" s="6">
        <f t="shared" si="10"/>
        <v>8.8497987429896128</v>
      </c>
      <c r="AZ10" t="str">
        <f t="shared" si="11"/>
        <v>DEN</v>
      </c>
      <c r="BA10" t="str">
        <f t="shared" si="12"/>
        <v>DEN</v>
      </c>
      <c r="BB10" s="5">
        <f t="shared" si="13"/>
        <v>0.77215401227437097</v>
      </c>
      <c r="BC10" t="str">
        <f t="shared" si="14"/>
        <v>Yes</v>
      </c>
      <c r="BD10" s="7">
        <f t="shared" si="15"/>
        <v>0.84857243211422206</v>
      </c>
      <c r="BE10">
        <f t="shared" si="16"/>
        <v>759.72647549064516</v>
      </c>
      <c r="BF10">
        <f t="shared" si="17"/>
        <v>759.72647549064516</v>
      </c>
      <c r="BG10" t="s">
        <v>156</v>
      </c>
      <c r="BH10" t="s">
        <v>156</v>
      </c>
      <c r="BI10" t="s">
        <v>156</v>
      </c>
      <c r="BJ10" t="str">
        <f t="shared" si="18"/>
        <v>Yes</v>
      </c>
      <c r="BK10" t="str">
        <f t="shared" si="19"/>
        <v>Yes</v>
      </c>
      <c r="BL10" t="str">
        <f t="shared" si="20"/>
        <v>Yes</v>
      </c>
      <c r="BN10" s="2" t="s">
        <v>163</v>
      </c>
      <c r="BO10" s="3">
        <v>1</v>
      </c>
      <c r="BP10" s="3">
        <v>1</v>
      </c>
      <c r="BQ10" s="25">
        <v>0.88688951939593197</v>
      </c>
      <c r="BR10" s="3">
        <v>0.68</v>
      </c>
    </row>
    <row r="11" spans="1:70" x14ac:dyDescent="0.25">
      <c r="A11" t="s">
        <v>181</v>
      </c>
      <c r="B11" t="s">
        <v>158</v>
      </c>
      <c r="C11" s="3">
        <v>-1</v>
      </c>
      <c r="D11">
        <v>0.73837747132350195</v>
      </c>
      <c r="E11" s="3">
        <v>-1</v>
      </c>
      <c r="F11" s="3">
        <v>0.55000000000000004</v>
      </c>
      <c r="G11" s="3"/>
      <c r="I11" s="3"/>
      <c r="J11" s="3"/>
      <c r="K11" t="str">
        <f t="shared" si="0"/>
        <v>Consistency</v>
      </c>
      <c r="M11" s="2" t="s">
        <v>164</v>
      </c>
      <c r="N11" s="25">
        <v>4</v>
      </c>
      <c r="O11" s="25">
        <v>7</v>
      </c>
      <c r="P11" s="25">
        <v>11</v>
      </c>
      <c r="R11" s="2" t="s">
        <v>165</v>
      </c>
      <c r="S11" s="3">
        <v>11</v>
      </c>
      <c r="T11" s="3">
        <v>11</v>
      </c>
      <c r="W11" s="4">
        <v>1</v>
      </c>
      <c r="X11" s="3">
        <v>0.75988171368512891</v>
      </c>
      <c r="Y11" s="3">
        <v>0.66</v>
      </c>
      <c r="AA11" s="3"/>
      <c r="AC11">
        <v>1</v>
      </c>
      <c r="AD11">
        <v>0.75988171368512891</v>
      </c>
      <c r="AE11">
        <v>0.66</v>
      </c>
      <c r="AJ11" s="2"/>
      <c r="AK11" s="3"/>
      <c r="AL11" s="3"/>
      <c r="AN11" s="5"/>
      <c r="AO11" s="5"/>
      <c r="AP11" s="5"/>
      <c r="AS11" s="5"/>
      <c r="AT11" s="5"/>
      <c r="AV11" s="6"/>
      <c r="AX11" s="6"/>
      <c r="AY11" s="6"/>
      <c r="BB11" s="5"/>
      <c r="BD11" s="7"/>
      <c r="BN11" s="2" t="s">
        <v>165</v>
      </c>
      <c r="BO11" s="3">
        <v>1</v>
      </c>
      <c r="BP11" s="3">
        <v>1</v>
      </c>
      <c r="BQ11" s="25">
        <v>0.84430802454874199</v>
      </c>
      <c r="BR11" s="3">
        <v>0.7</v>
      </c>
    </row>
    <row r="12" spans="1:70" x14ac:dyDescent="0.25">
      <c r="A12" t="s">
        <v>182</v>
      </c>
      <c r="B12" t="s">
        <v>158</v>
      </c>
      <c r="C12" s="3">
        <v>-1</v>
      </c>
      <c r="D12">
        <v>0.642956372056673</v>
      </c>
      <c r="E12" s="3">
        <v>-1</v>
      </c>
      <c r="F12" s="3">
        <v>0.53</v>
      </c>
      <c r="G12" s="3"/>
      <c r="I12" s="3"/>
      <c r="J12" s="3"/>
      <c r="K12" t="str">
        <f t="shared" si="0"/>
        <v>Consistency</v>
      </c>
      <c r="M12" s="2" t="s">
        <v>165</v>
      </c>
      <c r="N12" s="25">
        <v>11</v>
      </c>
      <c r="O12" s="25"/>
      <c r="P12" s="25">
        <v>11</v>
      </c>
      <c r="R12" s="2" t="s">
        <v>30</v>
      </c>
      <c r="S12" s="3">
        <v>48</v>
      </c>
      <c r="T12" s="3">
        <v>60</v>
      </c>
      <c r="W12" s="2" t="s">
        <v>161</v>
      </c>
      <c r="X12" s="3">
        <v>0.8643814466402362</v>
      </c>
      <c r="Y12" s="3">
        <v>0.69181818181818167</v>
      </c>
      <c r="AA12" s="3"/>
      <c r="AC12" t="s">
        <v>161</v>
      </c>
      <c r="AD12">
        <v>0.60181402836917719</v>
      </c>
      <c r="AE12">
        <v>0.57545454545454544</v>
      </c>
      <c r="AF12">
        <f>AVERAGE(AD13,AE13)</f>
        <v>0</v>
      </c>
      <c r="AG12">
        <f>AVERAGE(AD14,AE14)</f>
        <v>0.77809981422920893</v>
      </c>
      <c r="AH12">
        <f>ABS(AF12-AG12)</f>
        <v>0.77809981422920893</v>
      </c>
      <c r="AJ12" s="2"/>
      <c r="AL12" s="3"/>
      <c r="AN12" s="5"/>
      <c r="AO12" s="5"/>
      <c r="AP12" s="5"/>
      <c r="AS12" s="5"/>
      <c r="AT12" s="5"/>
      <c r="AV12" s="6"/>
      <c r="AX12" s="6"/>
      <c r="AY12" s="6"/>
      <c r="BB12" s="5"/>
      <c r="BD12" s="7"/>
      <c r="BN12" s="2" t="s">
        <v>30</v>
      </c>
      <c r="BO12" s="3">
        <v>5</v>
      </c>
      <c r="BP12" s="3">
        <v>5</v>
      </c>
      <c r="BQ12" s="25">
        <v>5.5931739616223073</v>
      </c>
      <c r="BR12" s="3">
        <v>4.59</v>
      </c>
    </row>
    <row r="13" spans="1:70" x14ac:dyDescent="0.25">
      <c r="A13" t="s">
        <v>172</v>
      </c>
      <c r="B13" t="s">
        <v>159</v>
      </c>
      <c r="C13" s="3">
        <v>1</v>
      </c>
      <c r="D13">
        <v>0.62044960238520197</v>
      </c>
      <c r="E13" s="3">
        <v>1</v>
      </c>
      <c r="F13" s="3">
        <v>0.69</v>
      </c>
      <c r="G13" s="3"/>
      <c r="I13" s="3"/>
      <c r="J13" s="3"/>
      <c r="K13" t="str">
        <f t="shared" si="0"/>
        <v>Consistency</v>
      </c>
      <c r="M13" s="2" t="s">
        <v>30</v>
      </c>
      <c r="N13" s="25">
        <v>153</v>
      </c>
      <c r="O13" s="25">
        <v>12</v>
      </c>
      <c r="P13" s="25">
        <v>165</v>
      </c>
      <c r="W13" s="4">
        <v>1</v>
      </c>
      <c r="X13" s="3">
        <v>0.8643814466402362</v>
      </c>
      <c r="Y13" s="3">
        <v>0.69181818181818167</v>
      </c>
      <c r="AA13" s="3"/>
      <c r="AC13">
        <v>-1</v>
      </c>
      <c r="AD13">
        <v>0</v>
      </c>
      <c r="AE13">
        <v>0</v>
      </c>
      <c r="AJ13" s="2"/>
      <c r="AN13" s="5"/>
      <c r="AO13" s="5"/>
      <c r="AP13" s="5"/>
      <c r="AS13" s="5"/>
      <c r="AT13" s="5"/>
      <c r="AV13" s="6"/>
      <c r="AX13" s="6"/>
      <c r="AY13" s="6"/>
      <c r="BB13" s="5"/>
      <c r="BD13" s="7"/>
    </row>
    <row r="14" spans="1:70" x14ac:dyDescent="0.25">
      <c r="A14" t="s">
        <v>173</v>
      </c>
      <c r="B14" t="s">
        <v>159</v>
      </c>
      <c r="C14" s="3">
        <v>1</v>
      </c>
      <c r="D14">
        <v>0.92641073025125298</v>
      </c>
      <c r="E14" s="3">
        <v>1</v>
      </c>
      <c r="F14" s="3">
        <v>0.68</v>
      </c>
      <c r="G14" s="3"/>
      <c r="I14" s="3"/>
      <c r="J14" s="3"/>
      <c r="K14" t="str">
        <f t="shared" si="0"/>
        <v>Consistency</v>
      </c>
      <c r="W14" s="2" t="s">
        <v>162</v>
      </c>
      <c r="X14" s="3">
        <v>0.76177895850025734</v>
      </c>
      <c r="Y14" s="3">
        <v>0.63272727272727269</v>
      </c>
      <c r="AA14" s="3"/>
      <c r="AC14">
        <v>1</v>
      </c>
      <c r="AD14">
        <v>0.8643814466402362</v>
      </c>
      <c r="AE14">
        <v>0.69181818181818167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</row>
    <row r="15" spans="1:70" x14ac:dyDescent="0.25">
      <c r="A15" t="s">
        <v>174</v>
      </c>
      <c r="B15" t="s">
        <v>159</v>
      </c>
      <c r="C15" s="3">
        <v>1</v>
      </c>
      <c r="D15">
        <v>0.82709125223010305</v>
      </c>
      <c r="E15" s="3">
        <v>1</v>
      </c>
      <c r="F15" s="3">
        <v>0.79</v>
      </c>
      <c r="G15" s="3"/>
      <c r="I15" s="3"/>
      <c r="J15" s="3"/>
      <c r="K15" t="str">
        <f t="shared" si="0"/>
        <v>Consistency</v>
      </c>
      <c r="W15" s="4">
        <v>-1</v>
      </c>
      <c r="X15" s="3">
        <v>0.67906769214812901</v>
      </c>
      <c r="Y15" s="3">
        <v>0.63</v>
      </c>
      <c r="AA15" s="3"/>
      <c r="AC15" t="s">
        <v>162</v>
      </c>
      <c r="AD15">
        <v>0.72435388009493329</v>
      </c>
      <c r="AE15">
        <v>0.57727272727272727</v>
      </c>
      <c r="AF15">
        <f>AVERAGE(AD16,AE16)</f>
        <v>0.65453384607406451</v>
      </c>
      <c r="AG15">
        <f>AVERAGE(AD17,AE17)</f>
        <v>0.70152504256773518</v>
      </c>
      <c r="AH15">
        <f>ABS(AF15-AG15)</f>
        <v>4.6991196493670673E-2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</row>
    <row r="16" spans="1:70" x14ac:dyDescent="0.25">
      <c r="A16" t="s">
        <v>175</v>
      </c>
      <c r="B16" t="s">
        <v>159</v>
      </c>
      <c r="C16" s="3">
        <v>1</v>
      </c>
      <c r="D16">
        <v>0.91195771196761599</v>
      </c>
      <c r="E16" s="3">
        <v>1</v>
      </c>
      <c r="F16" s="3">
        <v>0.7</v>
      </c>
      <c r="G16" s="3"/>
      <c r="I16" s="3"/>
      <c r="J16" s="3"/>
      <c r="K16" t="str">
        <f t="shared" si="0"/>
        <v>Consistency</v>
      </c>
      <c r="W16" s="4">
        <v>1</v>
      </c>
      <c r="X16" s="3">
        <v>0.77005008513547035</v>
      </c>
      <c r="Y16" s="3">
        <v>0.63300000000000001</v>
      </c>
      <c r="AA16" s="3"/>
      <c r="AC16">
        <v>-1</v>
      </c>
      <c r="AD16">
        <v>0.67906769214812901</v>
      </c>
      <c r="AE16">
        <v>0.63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176</v>
      </c>
      <c r="B17" t="s">
        <v>159</v>
      </c>
      <c r="C17" s="3">
        <v>1</v>
      </c>
      <c r="D17">
        <v>0.89158451432848895</v>
      </c>
      <c r="E17" s="3">
        <v>1</v>
      </c>
      <c r="F17" s="3">
        <v>0.55000000000000004</v>
      </c>
      <c r="G17" s="3"/>
      <c r="I17" s="3"/>
      <c r="J17" s="3"/>
      <c r="K17" t="str">
        <f t="shared" si="0"/>
        <v>Consistency</v>
      </c>
      <c r="W17" s="2" t="s">
        <v>163</v>
      </c>
      <c r="X17" s="3">
        <v>0.87720031789722863</v>
      </c>
      <c r="Y17" s="3">
        <v>0.64000000000000012</v>
      </c>
      <c r="AA17" s="3"/>
      <c r="AC17">
        <v>1</v>
      </c>
      <c r="AD17">
        <v>0.77005008513547035</v>
      </c>
      <c r="AE17">
        <v>0.63300000000000001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177</v>
      </c>
      <c r="B18" t="s">
        <v>159</v>
      </c>
      <c r="C18" s="3">
        <v>1</v>
      </c>
      <c r="D18">
        <v>0.871961273156594</v>
      </c>
      <c r="E18" s="3">
        <v>1</v>
      </c>
      <c r="F18" s="3">
        <v>0.57999999999999996</v>
      </c>
      <c r="G18" s="3"/>
      <c r="I18" s="3"/>
      <c r="J18" s="3"/>
      <c r="K18" t="str">
        <f t="shared" si="0"/>
        <v>Consistency</v>
      </c>
      <c r="W18" s="4">
        <v>1</v>
      </c>
      <c r="X18" s="3">
        <v>0.87720031789722863</v>
      </c>
      <c r="Y18" s="3">
        <v>0.64000000000000012</v>
      </c>
      <c r="AA18" s="3"/>
      <c r="AC18" t="s">
        <v>163</v>
      </c>
      <c r="AD18">
        <v>0.92416903699144182</v>
      </c>
      <c r="AE18">
        <v>0.76363636363636367</v>
      </c>
      <c r="AF18">
        <f>AVERAGE(AD19,AE19)</f>
        <v>0</v>
      </c>
      <c r="AG18">
        <f>AVERAGE(AD20,AE20)</f>
        <v>0.75860015894861443</v>
      </c>
      <c r="AH18">
        <f>ABS(AF18-AG18)</f>
        <v>0.75860015894861443</v>
      </c>
    </row>
    <row r="19" spans="1:56" x14ac:dyDescent="0.25">
      <c r="A19" t="s">
        <v>178</v>
      </c>
      <c r="B19" t="s">
        <v>159</v>
      </c>
      <c r="C19" s="3">
        <v>1</v>
      </c>
      <c r="D19">
        <v>0.83028346480578097</v>
      </c>
      <c r="E19" s="3">
        <v>1</v>
      </c>
      <c r="F19" s="3">
        <v>0.65</v>
      </c>
      <c r="G19" s="3"/>
      <c r="I19" s="3"/>
      <c r="J19" s="3"/>
      <c r="K19" t="str">
        <f t="shared" si="0"/>
        <v>Consistency</v>
      </c>
      <c r="W19" s="2" t="s">
        <v>164</v>
      </c>
      <c r="X19" s="3">
        <v>0.71321516983196243</v>
      </c>
      <c r="Y19" s="3">
        <v>0.61727272727272731</v>
      </c>
      <c r="AA19" s="3"/>
      <c r="AC19">
        <v>-1</v>
      </c>
      <c r="AD19">
        <v>0</v>
      </c>
      <c r="AE19">
        <v>0</v>
      </c>
    </row>
    <row r="20" spans="1:56" x14ac:dyDescent="0.25">
      <c r="A20" t="s">
        <v>179</v>
      </c>
      <c r="B20" t="s">
        <v>159</v>
      </c>
      <c r="C20" s="3">
        <v>1</v>
      </c>
      <c r="D20">
        <v>0.86927130581832701</v>
      </c>
      <c r="E20" s="3">
        <v>1</v>
      </c>
      <c r="F20" s="3">
        <v>0.7</v>
      </c>
      <c r="G20" s="3"/>
      <c r="I20" s="3"/>
      <c r="J20" s="3"/>
      <c r="K20" t="str">
        <f t="shared" si="0"/>
        <v>Consistency</v>
      </c>
      <c r="W20" s="4">
        <v>-1</v>
      </c>
      <c r="X20" s="3">
        <v>0.67570872439690766</v>
      </c>
      <c r="Y20" s="3">
        <v>0.58571428571428574</v>
      </c>
      <c r="AA20" s="3"/>
      <c r="AC20">
        <v>1</v>
      </c>
      <c r="AD20">
        <v>0.87720031789722863</v>
      </c>
      <c r="AE20">
        <v>0.64000000000000012</v>
      </c>
    </row>
    <row r="21" spans="1:56" x14ac:dyDescent="0.25">
      <c r="A21" t="s">
        <v>180</v>
      </c>
      <c r="B21" t="s">
        <v>159</v>
      </c>
      <c r="C21" s="3">
        <v>1</v>
      </c>
      <c r="D21">
        <v>0.53779354660412304</v>
      </c>
      <c r="E21" s="3">
        <v>1</v>
      </c>
      <c r="F21" s="3">
        <v>0.59</v>
      </c>
      <c r="G21" s="3"/>
      <c r="I21" s="3"/>
      <c r="J21" s="3"/>
      <c r="K21" t="str">
        <f t="shared" si="0"/>
        <v>Consistency</v>
      </c>
      <c r="W21" s="4">
        <v>1</v>
      </c>
      <c r="X21" s="3">
        <v>0.7788514493433083</v>
      </c>
      <c r="Y21" s="3">
        <v>0.67249999999999999</v>
      </c>
      <c r="AA21" s="3"/>
      <c r="AC21" t="s">
        <v>164</v>
      </c>
      <c r="AD21">
        <v>0.66998256057652927</v>
      </c>
      <c r="AE21">
        <v>0.56999999999999995</v>
      </c>
      <c r="AF21">
        <f>AVERAGE(AD22,AE22)</f>
        <v>0.6307115050555967</v>
      </c>
      <c r="AG21">
        <f>AVERAGE(AD23,AE23)</f>
        <v>0.72567572467165409</v>
      </c>
      <c r="AH21">
        <f>ABS(AF21-AG21)</f>
        <v>9.4964219616057388E-2</v>
      </c>
    </row>
    <row r="22" spans="1:56" x14ac:dyDescent="0.25">
      <c r="A22" t="s">
        <v>181</v>
      </c>
      <c r="B22" t="s">
        <v>159</v>
      </c>
      <c r="C22" s="3">
        <v>-1</v>
      </c>
      <c r="D22">
        <v>0.67855332340494001</v>
      </c>
      <c r="E22" s="3">
        <v>1</v>
      </c>
      <c r="F22" s="3">
        <v>0.59</v>
      </c>
      <c r="G22" s="3"/>
      <c r="I22" s="3"/>
      <c r="J22" s="3"/>
      <c r="K22" t="str">
        <f t="shared" si="0"/>
        <v>No</v>
      </c>
      <c r="W22" s="2" t="s">
        <v>165</v>
      </c>
      <c r="X22" s="3">
        <v>0.83539965717898523</v>
      </c>
      <c r="Y22" s="3">
        <v>0.71454545454545459</v>
      </c>
      <c r="AA22" s="3"/>
      <c r="AC22">
        <v>-1</v>
      </c>
      <c r="AD22">
        <v>0.67570872439690766</v>
      </c>
      <c r="AE22">
        <v>0.58571428571428574</v>
      </c>
    </row>
    <row r="23" spans="1:56" x14ac:dyDescent="0.25">
      <c r="A23" t="s">
        <v>182</v>
      </c>
      <c r="B23" t="s">
        <v>159</v>
      </c>
      <c r="C23" s="3">
        <v>1</v>
      </c>
      <c r="D23">
        <v>0.82456647563489904</v>
      </c>
      <c r="E23" s="3">
        <v>1</v>
      </c>
      <c r="F23" s="3">
        <v>0.69</v>
      </c>
      <c r="G23" s="3"/>
      <c r="I23" s="3"/>
      <c r="J23" s="3"/>
      <c r="K23" t="str">
        <f t="shared" si="0"/>
        <v>Consistency</v>
      </c>
      <c r="W23" s="4">
        <v>1</v>
      </c>
      <c r="X23" s="3">
        <v>0.83539965717898523</v>
      </c>
      <c r="Y23" s="3">
        <v>0.71454545454545459</v>
      </c>
      <c r="AA23" s="3"/>
      <c r="AC23">
        <v>1</v>
      </c>
      <c r="AD23">
        <v>0.7788514493433083</v>
      </c>
      <c r="AE23">
        <v>0.67249999999999999</v>
      </c>
    </row>
    <row r="24" spans="1:56" x14ac:dyDescent="0.25">
      <c r="A24" t="s">
        <v>172</v>
      </c>
      <c r="B24" t="s">
        <v>160</v>
      </c>
      <c r="C24" s="3">
        <v>1</v>
      </c>
      <c r="D24">
        <v>0.77606776421110002</v>
      </c>
      <c r="E24" s="3">
        <v>1</v>
      </c>
      <c r="F24" s="3">
        <v>0.73</v>
      </c>
      <c r="G24" s="3"/>
      <c r="I24" s="3"/>
      <c r="J24" s="3"/>
      <c r="K24" t="str">
        <f t="shared" si="0"/>
        <v>Consistency</v>
      </c>
      <c r="W24" s="2" t="s">
        <v>30</v>
      </c>
      <c r="X24" s="3">
        <v>0.77853012969915847</v>
      </c>
      <c r="Y24" s="3">
        <v>0.6501136363636365</v>
      </c>
      <c r="AA24" s="3"/>
      <c r="AC24" t="s">
        <v>165</v>
      </c>
      <c r="AD24">
        <v>0.78014496434811531</v>
      </c>
      <c r="AE24">
        <v>0.68545454545454554</v>
      </c>
      <c r="AF24">
        <f>AVERAGE(AD25,AE25)</f>
        <v>0</v>
      </c>
      <c r="AG24">
        <f>AVERAGE(AD26,AE26)</f>
        <v>0.77497255586221991</v>
      </c>
      <c r="AH24">
        <f>ABS(AF24-AG24)</f>
        <v>0.77497255586221991</v>
      </c>
    </row>
    <row r="25" spans="1:56" x14ac:dyDescent="0.25">
      <c r="A25" t="s">
        <v>173</v>
      </c>
      <c r="B25" t="s">
        <v>160</v>
      </c>
      <c r="C25" s="3">
        <v>1</v>
      </c>
      <c r="D25">
        <v>0.83206714275871196</v>
      </c>
      <c r="E25" s="3">
        <v>1</v>
      </c>
      <c r="F25" s="3">
        <v>0.68</v>
      </c>
      <c r="G25" s="3"/>
      <c r="I25" s="3"/>
      <c r="J25" s="3"/>
      <c r="K25" t="str">
        <f t="shared" si="0"/>
        <v>Consistency</v>
      </c>
      <c r="AA25" s="3"/>
      <c r="AC25">
        <v>-1</v>
      </c>
      <c r="AD25">
        <v>0</v>
      </c>
      <c r="AE25">
        <v>0</v>
      </c>
    </row>
    <row r="26" spans="1:56" x14ac:dyDescent="0.25">
      <c r="A26" t="s">
        <v>174</v>
      </c>
      <c r="B26" t="s">
        <v>160</v>
      </c>
      <c r="C26" s="3">
        <v>1</v>
      </c>
      <c r="D26">
        <v>0.65298829587636098</v>
      </c>
      <c r="E26" s="3">
        <v>1</v>
      </c>
      <c r="F26" s="3">
        <v>0.76</v>
      </c>
      <c r="G26" s="3"/>
      <c r="I26" s="3"/>
      <c r="J26" s="3"/>
      <c r="K26" t="str">
        <f t="shared" si="0"/>
        <v>Consistency</v>
      </c>
      <c r="AA26" s="3"/>
      <c r="AC26">
        <v>1</v>
      </c>
      <c r="AD26">
        <v>0.83539965717898523</v>
      </c>
      <c r="AE26">
        <v>0.71454545454545459</v>
      </c>
    </row>
    <row r="27" spans="1:56" x14ac:dyDescent="0.25">
      <c r="A27" t="s">
        <v>175</v>
      </c>
      <c r="B27" t="s">
        <v>160</v>
      </c>
      <c r="C27" s="3">
        <v>1</v>
      </c>
      <c r="D27">
        <v>0.66388028809516197</v>
      </c>
      <c r="E27" s="3">
        <v>1</v>
      </c>
      <c r="F27" s="3">
        <v>0.61</v>
      </c>
      <c r="G27" s="3"/>
      <c r="I27" s="3"/>
      <c r="J27" s="3"/>
      <c r="K27" t="str">
        <f t="shared" si="0"/>
        <v>Consistency</v>
      </c>
      <c r="AA27" s="3"/>
    </row>
    <row r="28" spans="1:56" x14ac:dyDescent="0.25">
      <c r="A28" t="s">
        <v>176</v>
      </c>
      <c r="B28" t="s">
        <v>160</v>
      </c>
      <c r="C28" s="3">
        <v>1</v>
      </c>
      <c r="D28">
        <v>0.76043927364859198</v>
      </c>
      <c r="E28" s="3">
        <v>1</v>
      </c>
      <c r="F28" s="3">
        <v>0.63</v>
      </c>
      <c r="G28" s="3"/>
      <c r="I28" s="3"/>
      <c r="J28" s="3"/>
      <c r="K28" t="str">
        <f t="shared" si="0"/>
        <v>Consistency</v>
      </c>
      <c r="AA28" s="3"/>
    </row>
    <row r="29" spans="1:56" x14ac:dyDescent="0.25">
      <c r="A29" t="s">
        <v>177</v>
      </c>
      <c r="B29" t="s">
        <v>160</v>
      </c>
      <c r="C29" s="3">
        <v>1</v>
      </c>
      <c r="D29">
        <v>0.59043900203135802</v>
      </c>
      <c r="E29" s="3">
        <v>1</v>
      </c>
      <c r="F29" s="3">
        <v>0.63</v>
      </c>
      <c r="G29" s="3"/>
      <c r="I29" s="3"/>
      <c r="J29" s="3"/>
      <c r="K29" t="str">
        <f t="shared" si="0"/>
        <v>Consistency</v>
      </c>
      <c r="AA29" s="3"/>
    </row>
    <row r="30" spans="1:56" x14ac:dyDescent="0.25">
      <c r="A30" t="s">
        <v>178</v>
      </c>
      <c r="B30" t="s">
        <v>160</v>
      </c>
      <c r="C30" s="3">
        <v>1</v>
      </c>
      <c r="D30">
        <v>0.88739328593108802</v>
      </c>
      <c r="E30" s="3">
        <v>-1</v>
      </c>
      <c r="F30" s="3">
        <v>0.51</v>
      </c>
      <c r="G30" s="3"/>
      <c r="H30" s="3"/>
      <c r="I30" s="3"/>
      <c r="J30" s="3"/>
      <c r="K30" t="str">
        <f t="shared" si="0"/>
        <v>No</v>
      </c>
      <c r="AA30" s="3"/>
    </row>
    <row r="31" spans="1:56" x14ac:dyDescent="0.25">
      <c r="A31" t="s">
        <v>179</v>
      </c>
      <c r="B31" t="s">
        <v>160</v>
      </c>
      <c r="C31" s="3">
        <v>1</v>
      </c>
      <c r="D31">
        <v>0.88947233397222103</v>
      </c>
      <c r="E31" s="3">
        <v>1</v>
      </c>
      <c r="F31" s="3">
        <v>0.74</v>
      </c>
      <c r="G31" s="3"/>
      <c r="I31" s="3"/>
      <c r="J31" s="3"/>
      <c r="K31" t="str">
        <f t="shared" si="0"/>
        <v>Consistency</v>
      </c>
      <c r="AA31" s="3"/>
    </row>
    <row r="32" spans="1:56" x14ac:dyDescent="0.25">
      <c r="A32" t="s">
        <v>180</v>
      </c>
      <c r="B32" t="s">
        <v>160</v>
      </c>
      <c r="C32" s="3">
        <v>1</v>
      </c>
      <c r="D32">
        <v>0.76437043002411198</v>
      </c>
      <c r="E32" s="3">
        <v>1</v>
      </c>
      <c r="F32" s="3">
        <v>0.68</v>
      </c>
      <c r="G32" s="3"/>
      <c r="I32" s="3"/>
      <c r="J32" s="3"/>
      <c r="K32" t="str">
        <f t="shared" si="0"/>
        <v>Consistency</v>
      </c>
      <c r="AA32" s="3"/>
    </row>
    <row r="33" spans="1:27" x14ac:dyDescent="0.25">
      <c r="A33" t="s">
        <v>181</v>
      </c>
      <c r="B33" t="s">
        <v>160</v>
      </c>
      <c r="C33" s="3">
        <v>1</v>
      </c>
      <c r="D33">
        <v>0.79559517947826996</v>
      </c>
      <c r="E33" s="3">
        <v>1</v>
      </c>
      <c r="F33" s="3">
        <v>0.65</v>
      </c>
      <c r="G33" s="3"/>
      <c r="I33" s="3"/>
      <c r="J33" s="3"/>
      <c r="K33" t="str">
        <f t="shared" si="0"/>
        <v>Consistency</v>
      </c>
      <c r="AA33" s="3"/>
    </row>
    <row r="34" spans="1:27" x14ac:dyDescent="0.25">
      <c r="A34" t="s">
        <v>182</v>
      </c>
      <c r="B34" t="s">
        <v>160</v>
      </c>
      <c r="C34" s="3">
        <v>1</v>
      </c>
      <c r="D34">
        <v>0.74598585450944299</v>
      </c>
      <c r="E34" s="3">
        <v>1</v>
      </c>
      <c r="F34" s="3">
        <v>0.64</v>
      </c>
      <c r="G34" s="3"/>
      <c r="I34" s="3"/>
      <c r="J34" s="3"/>
      <c r="K34" t="str">
        <f t="shared" si="0"/>
        <v>Consistency</v>
      </c>
      <c r="AA34" s="3"/>
    </row>
    <row r="35" spans="1:27" x14ac:dyDescent="0.25">
      <c r="A35" t="s">
        <v>172</v>
      </c>
      <c r="B35" t="s">
        <v>161</v>
      </c>
      <c r="C35">
        <v>1</v>
      </c>
      <c r="D35">
        <v>0.93993640500807596</v>
      </c>
      <c r="E35">
        <v>1</v>
      </c>
      <c r="F35">
        <v>0.75</v>
      </c>
      <c r="K35" t="str">
        <f t="shared" si="0"/>
        <v>Consistency</v>
      </c>
      <c r="AA35" s="3"/>
    </row>
    <row r="36" spans="1:27" x14ac:dyDescent="0.25">
      <c r="A36" t="s">
        <v>173</v>
      </c>
      <c r="B36" t="s">
        <v>161</v>
      </c>
      <c r="C36">
        <v>1</v>
      </c>
      <c r="D36">
        <v>0.89230614530623298</v>
      </c>
      <c r="E36">
        <v>1</v>
      </c>
      <c r="F36">
        <v>0.64</v>
      </c>
      <c r="K36" t="str">
        <f t="shared" si="0"/>
        <v>Consistency</v>
      </c>
    </row>
    <row r="37" spans="1:27" x14ac:dyDescent="0.25">
      <c r="A37" t="s">
        <v>174</v>
      </c>
      <c r="B37" t="s">
        <v>161</v>
      </c>
      <c r="C37">
        <v>1</v>
      </c>
      <c r="D37">
        <v>0.89380883156537405</v>
      </c>
      <c r="E37">
        <v>1</v>
      </c>
      <c r="F37">
        <v>0.69</v>
      </c>
      <c r="K37" t="str">
        <f t="shared" si="0"/>
        <v>Consistency</v>
      </c>
    </row>
    <row r="38" spans="1:27" x14ac:dyDescent="0.25">
      <c r="A38" t="s">
        <v>175</v>
      </c>
      <c r="B38" t="s">
        <v>161</v>
      </c>
      <c r="C38">
        <v>1</v>
      </c>
      <c r="D38">
        <v>0.92674623374809295</v>
      </c>
      <c r="E38">
        <v>1</v>
      </c>
      <c r="F38">
        <v>0.78</v>
      </c>
      <c r="K38" t="str">
        <f t="shared" si="0"/>
        <v>Consistency</v>
      </c>
    </row>
    <row r="39" spans="1:27" x14ac:dyDescent="0.25">
      <c r="A39" t="s">
        <v>176</v>
      </c>
      <c r="B39" t="s">
        <v>161</v>
      </c>
      <c r="C39">
        <v>1</v>
      </c>
      <c r="D39">
        <v>0.94431931798646995</v>
      </c>
      <c r="E39">
        <v>1</v>
      </c>
      <c r="F39">
        <v>0.68</v>
      </c>
      <c r="K39" t="str">
        <f t="shared" si="0"/>
        <v>Consistency</v>
      </c>
    </row>
    <row r="40" spans="1:27" x14ac:dyDescent="0.25">
      <c r="A40" t="s">
        <v>177</v>
      </c>
      <c r="B40" t="s">
        <v>161</v>
      </c>
      <c r="C40">
        <v>1</v>
      </c>
      <c r="D40">
        <v>0.81005130100465395</v>
      </c>
      <c r="E40">
        <v>1</v>
      </c>
      <c r="F40">
        <v>0.6</v>
      </c>
      <c r="K40" t="str">
        <f t="shared" si="0"/>
        <v>Consistency</v>
      </c>
    </row>
    <row r="41" spans="1:27" x14ac:dyDescent="0.25">
      <c r="A41" t="s">
        <v>178</v>
      </c>
      <c r="B41" t="s">
        <v>161</v>
      </c>
      <c r="C41">
        <v>1</v>
      </c>
      <c r="D41">
        <v>0.88949725721150696</v>
      </c>
      <c r="E41">
        <v>1</v>
      </c>
      <c r="F41">
        <v>0.68</v>
      </c>
      <c r="K41" t="str">
        <f t="shared" si="0"/>
        <v>Consistency</v>
      </c>
    </row>
    <row r="42" spans="1:27" x14ac:dyDescent="0.25">
      <c r="A42" t="s">
        <v>179</v>
      </c>
      <c r="B42" t="s">
        <v>161</v>
      </c>
      <c r="C42">
        <v>1</v>
      </c>
      <c r="D42">
        <v>0.92193975428421704</v>
      </c>
      <c r="E42">
        <v>1</v>
      </c>
      <c r="F42">
        <v>0.69</v>
      </c>
      <c r="K42" t="str">
        <f t="shared" si="0"/>
        <v>Consistency</v>
      </c>
    </row>
    <row r="43" spans="1:27" x14ac:dyDescent="0.25">
      <c r="A43" t="s">
        <v>180</v>
      </c>
      <c r="B43" t="s">
        <v>161</v>
      </c>
      <c r="C43">
        <v>1</v>
      </c>
      <c r="D43">
        <v>0.70916388014249199</v>
      </c>
      <c r="E43">
        <v>1</v>
      </c>
      <c r="F43">
        <v>0.69</v>
      </c>
      <c r="K43" t="str">
        <f t="shared" si="0"/>
        <v>Consistency</v>
      </c>
    </row>
    <row r="44" spans="1:27" x14ac:dyDescent="0.25">
      <c r="A44" t="s">
        <v>181</v>
      </c>
      <c r="B44" t="s">
        <v>161</v>
      </c>
      <c r="C44">
        <v>1</v>
      </c>
      <c r="D44">
        <v>0.68769199742742504</v>
      </c>
      <c r="E44">
        <v>1</v>
      </c>
      <c r="F44">
        <v>0.69</v>
      </c>
      <c r="K44" t="str">
        <f t="shared" si="0"/>
        <v>Consistency</v>
      </c>
    </row>
    <row r="45" spans="1:27" x14ac:dyDescent="0.25">
      <c r="A45" t="s">
        <v>182</v>
      </c>
      <c r="B45" t="s">
        <v>161</v>
      </c>
      <c r="C45">
        <v>1</v>
      </c>
      <c r="D45">
        <v>0.89273478935805795</v>
      </c>
      <c r="E45">
        <v>1</v>
      </c>
      <c r="F45">
        <v>0.72</v>
      </c>
      <c r="K45" t="str">
        <f t="shared" si="0"/>
        <v>Consistency</v>
      </c>
    </row>
    <row r="46" spans="1:27" x14ac:dyDescent="0.25">
      <c r="A46" t="s">
        <v>172</v>
      </c>
      <c r="B46" t="s">
        <v>162</v>
      </c>
      <c r="C46" s="3">
        <v>1</v>
      </c>
      <c r="D46">
        <v>0.91926708286906</v>
      </c>
      <c r="E46" s="3">
        <v>1</v>
      </c>
      <c r="F46" s="3">
        <v>0.72</v>
      </c>
      <c r="G46" s="3"/>
      <c r="I46" s="3"/>
      <c r="J46" s="3"/>
      <c r="K46" t="str">
        <f t="shared" si="0"/>
        <v>Consistency</v>
      </c>
    </row>
    <row r="47" spans="1:27" x14ac:dyDescent="0.25">
      <c r="A47" t="s">
        <v>173</v>
      </c>
      <c r="B47" t="s">
        <v>162</v>
      </c>
      <c r="C47" s="3">
        <v>1</v>
      </c>
      <c r="D47">
        <v>0.62618039042026097</v>
      </c>
      <c r="E47" s="3">
        <v>1</v>
      </c>
      <c r="F47" s="3">
        <v>0.6</v>
      </c>
      <c r="G47" s="3"/>
      <c r="I47" s="3"/>
      <c r="J47" s="3"/>
      <c r="K47" t="str">
        <f t="shared" si="0"/>
        <v>Consistency</v>
      </c>
    </row>
    <row r="48" spans="1:27" x14ac:dyDescent="0.25">
      <c r="A48" t="s">
        <v>174</v>
      </c>
      <c r="B48" t="s">
        <v>162</v>
      </c>
      <c r="C48" s="3">
        <v>1</v>
      </c>
      <c r="D48">
        <v>0.91453548595703904</v>
      </c>
      <c r="E48" s="3">
        <v>1</v>
      </c>
      <c r="F48" s="3">
        <v>0.63</v>
      </c>
      <c r="G48" s="3"/>
      <c r="I48" s="3"/>
      <c r="J48" s="3"/>
      <c r="K48" t="str">
        <f t="shared" si="0"/>
        <v>Consistency</v>
      </c>
    </row>
    <row r="49" spans="1:11" x14ac:dyDescent="0.25">
      <c r="A49" t="s">
        <v>175</v>
      </c>
      <c r="B49" t="s">
        <v>162</v>
      </c>
      <c r="C49" s="3">
        <v>1</v>
      </c>
      <c r="D49">
        <v>0.96685856618490396</v>
      </c>
      <c r="E49" s="3">
        <v>1</v>
      </c>
      <c r="F49" s="3">
        <v>0.73</v>
      </c>
      <c r="G49" s="3"/>
      <c r="I49" s="3"/>
      <c r="J49" s="3"/>
      <c r="K49" t="str">
        <f t="shared" si="0"/>
        <v>Consistency</v>
      </c>
    </row>
    <row r="50" spans="1:11" x14ac:dyDescent="0.25">
      <c r="A50" t="s">
        <v>176</v>
      </c>
      <c r="B50" t="s">
        <v>162</v>
      </c>
      <c r="C50" s="3">
        <v>1</v>
      </c>
      <c r="D50">
        <v>0.81572329567083202</v>
      </c>
      <c r="E50" s="3">
        <v>1</v>
      </c>
      <c r="F50" s="3">
        <v>0.66</v>
      </c>
      <c r="G50" s="3"/>
      <c r="I50" s="3"/>
      <c r="J50" s="3"/>
      <c r="K50" t="str">
        <f t="shared" si="0"/>
        <v>Consistency</v>
      </c>
    </row>
    <row r="51" spans="1:11" x14ac:dyDescent="0.25">
      <c r="A51" t="s">
        <v>177</v>
      </c>
      <c r="B51" t="s">
        <v>162</v>
      </c>
      <c r="C51" s="3">
        <v>1</v>
      </c>
      <c r="D51">
        <v>0.72906107052309599</v>
      </c>
      <c r="E51" s="3">
        <v>-1</v>
      </c>
      <c r="F51" s="3">
        <v>0.52</v>
      </c>
      <c r="G51" s="3"/>
      <c r="I51" s="3"/>
      <c r="J51" s="3"/>
      <c r="K51" t="str">
        <f t="shared" si="0"/>
        <v>No</v>
      </c>
    </row>
    <row r="52" spans="1:11" x14ac:dyDescent="0.25">
      <c r="A52" t="s">
        <v>178</v>
      </c>
      <c r="B52" t="s">
        <v>162</v>
      </c>
      <c r="C52" s="3">
        <v>1</v>
      </c>
      <c r="D52">
        <v>0.75274625688165797</v>
      </c>
      <c r="E52" s="3">
        <v>1</v>
      </c>
      <c r="F52" s="3">
        <v>0.54</v>
      </c>
      <c r="G52" s="3"/>
      <c r="I52" s="3"/>
      <c r="J52" s="3"/>
      <c r="K52" t="str">
        <f t="shared" si="0"/>
        <v>Consistency</v>
      </c>
    </row>
    <row r="53" spans="1:11" x14ac:dyDescent="0.25">
      <c r="A53" t="s">
        <v>179</v>
      </c>
      <c r="B53" t="s">
        <v>162</v>
      </c>
      <c r="C53" s="3">
        <v>1</v>
      </c>
      <c r="D53">
        <v>0.50817125553492104</v>
      </c>
      <c r="E53" s="3">
        <v>1</v>
      </c>
      <c r="F53" s="3">
        <v>0.7</v>
      </c>
      <c r="G53" s="3"/>
      <c r="I53" s="3"/>
      <c r="J53" s="3"/>
      <c r="K53" t="str">
        <f t="shared" si="0"/>
        <v>Consistency</v>
      </c>
    </row>
    <row r="54" spans="1:11" x14ac:dyDescent="0.25">
      <c r="A54" t="s">
        <v>180</v>
      </c>
      <c r="B54" t="s">
        <v>162</v>
      </c>
      <c r="C54" s="3">
        <v>-1</v>
      </c>
      <c r="D54">
        <v>0.67906769214812901</v>
      </c>
      <c r="E54" s="3">
        <v>1</v>
      </c>
      <c r="F54" s="3">
        <v>0.63</v>
      </c>
      <c r="G54" s="3"/>
      <c r="I54" s="3"/>
      <c r="J54" s="3"/>
      <c r="K54" t="str">
        <f t="shared" si="0"/>
        <v>No</v>
      </c>
    </row>
    <row r="55" spans="1:11" x14ac:dyDescent="0.25">
      <c r="A55" t="s">
        <v>181</v>
      </c>
      <c r="B55" t="s">
        <v>162</v>
      </c>
      <c r="C55" s="3">
        <v>1</v>
      </c>
      <c r="D55">
        <v>0.71222452119437196</v>
      </c>
      <c r="E55" s="3">
        <v>1</v>
      </c>
      <c r="F55" s="3">
        <v>0.6</v>
      </c>
      <c r="G55" s="3"/>
      <c r="I55" s="3"/>
      <c r="J55" s="3"/>
      <c r="K55" t="str">
        <f t="shared" si="0"/>
        <v>Consistency</v>
      </c>
    </row>
    <row r="56" spans="1:11" x14ac:dyDescent="0.25">
      <c r="A56" t="s">
        <v>182</v>
      </c>
      <c r="B56" t="s">
        <v>162</v>
      </c>
      <c r="C56" s="3">
        <v>1</v>
      </c>
      <c r="D56">
        <v>0.75573292611856002</v>
      </c>
      <c r="E56" s="3">
        <v>1</v>
      </c>
      <c r="F56" s="3">
        <v>0.63</v>
      </c>
      <c r="G56" s="3"/>
      <c r="I56" s="3"/>
      <c r="J56" s="3"/>
      <c r="K56" t="str">
        <f t="shared" si="0"/>
        <v>Consistency</v>
      </c>
    </row>
    <row r="57" spans="1:11" x14ac:dyDescent="0.25">
      <c r="A57" t="s">
        <v>172</v>
      </c>
      <c r="B57" t="s">
        <v>163</v>
      </c>
      <c r="C57">
        <v>1</v>
      </c>
      <c r="D57">
        <v>0.92533842535953603</v>
      </c>
      <c r="E57">
        <v>1</v>
      </c>
      <c r="F57">
        <v>0.67</v>
      </c>
      <c r="K57" t="str">
        <f t="shared" si="0"/>
        <v>Consistency</v>
      </c>
    </row>
    <row r="58" spans="1:11" x14ac:dyDescent="0.25">
      <c r="A58" t="s">
        <v>173</v>
      </c>
      <c r="B58" t="s">
        <v>163</v>
      </c>
      <c r="C58">
        <v>1</v>
      </c>
      <c r="D58">
        <v>0.76646835207184605</v>
      </c>
      <c r="E58">
        <v>1</v>
      </c>
      <c r="F58">
        <v>0.63</v>
      </c>
      <c r="K58" t="str">
        <f t="shared" si="0"/>
        <v>Consistency</v>
      </c>
    </row>
    <row r="59" spans="1:11" x14ac:dyDescent="0.25">
      <c r="A59" t="s">
        <v>174</v>
      </c>
      <c r="B59" t="s">
        <v>163</v>
      </c>
      <c r="C59">
        <v>1</v>
      </c>
      <c r="D59">
        <v>0.92877907008806704</v>
      </c>
      <c r="E59">
        <v>1</v>
      </c>
      <c r="F59">
        <v>0.66</v>
      </c>
      <c r="K59" t="str">
        <f t="shared" si="0"/>
        <v>Consistency</v>
      </c>
    </row>
    <row r="60" spans="1:11" x14ac:dyDescent="0.25">
      <c r="A60" t="s">
        <v>175</v>
      </c>
      <c r="B60" t="s">
        <v>163</v>
      </c>
      <c r="C60">
        <v>1</v>
      </c>
      <c r="D60">
        <v>0.94089862962493498</v>
      </c>
      <c r="E60">
        <v>1</v>
      </c>
      <c r="F60">
        <v>0.69</v>
      </c>
      <c r="K60" t="str">
        <f t="shared" si="0"/>
        <v>Consistency</v>
      </c>
    </row>
    <row r="61" spans="1:11" x14ac:dyDescent="0.25">
      <c r="A61" t="s">
        <v>176</v>
      </c>
      <c r="B61" t="s">
        <v>163</v>
      </c>
      <c r="C61">
        <v>1</v>
      </c>
      <c r="D61">
        <v>0.84702956697053799</v>
      </c>
      <c r="E61">
        <v>-1</v>
      </c>
      <c r="F61">
        <v>0.52</v>
      </c>
      <c r="K61" t="str">
        <f t="shared" si="0"/>
        <v>No</v>
      </c>
    </row>
    <row r="62" spans="1:11" x14ac:dyDescent="0.25">
      <c r="A62" t="s">
        <v>177</v>
      </c>
      <c r="B62" t="s">
        <v>163</v>
      </c>
      <c r="C62">
        <v>1</v>
      </c>
      <c r="D62">
        <v>0.914641150219757</v>
      </c>
      <c r="E62">
        <v>1</v>
      </c>
      <c r="F62">
        <v>0.57999999999999996</v>
      </c>
      <c r="K62" t="str">
        <f t="shared" si="0"/>
        <v>Consistency</v>
      </c>
    </row>
    <row r="63" spans="1:11" x14ac:dyDescent="0.25">
      <c r="A63" t="s">
        <v>178</v>
      </c>
      <c r="B63" t="s">
        <v>163</v>
      </c>
      <c r="C63">
        <v>1</v>
      </c>
      <c r="D63">
        <v>0.80811301931783097</v>
      </c>
      <c r="E63">
        <v>1</v>
      </c>
      <c r="F63">
        <v>0.61</v>
      </c>
      <c r="K63" t="str">
        <f t="shared" si="0"/>
        <v>Consistency</v>
      </c>
    </row>
    <row r="64" spans="1:11" x14ac:dyDescent="0.25">
      <c r="A64" t="s">
        <v>179</v>
      </c>
      <c r="B64" t="s">
        <v>163</v>
      </c>
      <c r="C64">
        <v>1</v>
      </c>
      <c r="D64">
        <v>0.90582321297314095</v>
      </c>
      <c r="E64">
        <v>1</v>
      </c>
      <c r="F64">
        <v>0.7</v>
      </c>
      <c r="K64" t="str">
        <f t="shared" si="0"/>
        <v>Consistency</v>
      </c>
    </row>
    <row r="65" spans="1:11" x14ac:dyDescent="0.25">
      <c r="A65" t="s">
        <v>180</v>
      </c>
      <c r="B65" t="s">
        <v>163</v>
      </c>
      <c r="C65">
        <v>1</v>
      </c>
      <c r="D65">
        <v>0.89381286351742895</v>
      </c>
      <c r="E65">
        <v>1</v>
      </c>
      <c r="F65">
        <v>0.74</v>
      </c>
      <c r="K65" t="str">
        <f t="shared" si="0"/>
        <v>Consistency</v>
      </c>
    </row>
    <row r="66" spans="1:11" x14ac:dyDescent="0.25">
      <c r="A66" t="s">
        <v>181</v>
      </c>
      <c r="B66" t="s">
        <v>163</v>
      </c>
      <c r="C66">
        <v>1</v>
      </c>
      <c r="D66">
        <v>0.83140968733050302</v>
      </c>
      <c r="E66">
        <v>1</v>
      </c>
      <c r="F66">
        <v>0.56000000000000005</v>
      </c>
      <c r="K66" t="str">
        <f t="shared" si="0"/>
        <v>Consistency</v>
      </c>
    </row>
    <row r="67" spans="1:11" x14ac:dyDescent="0.25">
      <c r="A67" t="s">
        <v>182</v>
      </c>
      <c r="B67" t="s">
        <v>163</v>
      </c>
      <c r="C67">
        <v>1</v>
      </c>
      <c r="D67">
        <v>0.88688951939593197</v>
      </c>
      <c r="E67">
        <v>1</v>
      </c>
      <c r="F67">
        <v>0.68</v>
      </c>
      <c r="K67" t="str">
        <f t="shared" ref="K67:K130" si="21">IF(E67=C67, "Consistency", "No")</f>
        <v>Consistency</v>
      </c>
    </row>
    <row r="68" spans="1:11" x14ac:dyDescent="0.25">
      <c r="A68" t="s">
        <v>172</v>
      </c>
      <c r="B68" t="s">
        <v>164</v>
      </c>
      <c r="C68" s="3">
        <v>1</v>
      </c>
      <c r="D68">
        <v>0.87698839406253604</v>
      </c>
      <c r="E68" s="3">
        <v>1</v>
      </c>
      <c r="F68" s="3">
        <v>0.66</v>
      </c>
      <c r="G68" s="3"/>
      <c r="I68" s="3"/>
      <c r="J68" s="3"/>
      <c r="K68" t="str">
        <f t="shared" si="21"/>
        <v>Consistency</v>
      </c>
    </row>
    <row r="69" spans="1:11" x14ac:dyDescent="0.25">
      <c r="A69" t="s">
        <v>173</v>
      </c>
      <c r="B69" t="s">
        <v>164</v>
      </c>
      <c r="C69" s="3">
        <v>-1</v>
      </c>
      <c r="D69">
        <v>0.69322228664442098</v>
      </c>
      <c r="E69" s="3">
        <v>1</v>
      </c>
      <c r="F69" s="3">
        <v>0.56000000000000005</v>
      </c>
      <c r="G69" s="3"/>
      <c r="I69" s="3"/>
      <c r="J69" s="3"/>
      <c r="K69" t="str">
        <f t="shared" si="21"/>
        <v>No</v>
      </c>
    </row>
    <row r="70" spans="1:11" x14ac:dyDescent="0.25">
      <c r="A70" t="s">
        <v>174</v>
      </c>
      <c r="B70" t="s">
        <v>164</v>
      </c>
      <c r="C70" s="3">
        <v>1</v>
      </c>
      <c r="D70">
        <v>0.74175067536903705</v>
      </c>
      <c r="E70" s="3">
        <v>1</v>
      </c>
      <c r="F70" s="3">
        <v>0.51</v>
      </c>
      <c r="G70" s="3"/>
      <c r="I70" s="3"/>
      <c r="J70" s="3"/>
      <c r="K70" t="str">
        <f t="shared" si="21"/>
        <v>Consistency</v>
      </c>
    </row>
    <row r="71" spans="1:11" x14ac:dyDescent="0.25">
      <c r="A71" t="s">
        <v>175</v>
      </c>
      <c r="B71" t="s">
        <v>164</v>
      </c>
      <c r="C71" s="3">
        <v>1</v>
      </c>
      <c r="D71" s="3">
        <v>0.84934806910315397</v>
      </c>
      <c r="E71" s="3">
        <v>1</v>
      </c>
      <c r="F71" s="3">
        <v>0.72</v>
      </c>
      <c r="G71" s="3"/>
      <c r="I71" s="3"/>
      <c r="J71" s="3"/>
      <c r="K71" t="str">
        <f t="shared" si="21"/>
        <v>Consistency</v>
      </c>
    </row>
    <row r="72" spans="1:11" x14ac:dyDescent="0.25">
      <c r="A72" t="s">
        <v>176</v>
      </c>
      <c r="B72" t="s">
        <v>164</v>
      </c>
      <c r="C72" s="3">
        <v>-1</v>
      </c>
      <c r="D72">
        <v>0.73291761486692197</v>
      </c>
      <c r="E72" s="3">
        <v>1</v>
      </c>
      <c r="F72" s="3">
        <v>0.57999999999999996</v>
      </c>
      <c r="G72" s="3"/>
      <c r="H72" s="3"/>
      <c r="I72" s="3"/>
      <c r="J72" s="3"/>
      <c r="K72" t="str">
        <f t="shared" si="21"/>
        <v>No</v>
      </c>
    </row>
    <row r="73" spans="1:11" x14ac:dyDescent="0.25">
      <c r="A73" t="s">
        <v>177</v>
      </c>
      <c r="B73" t="s">
        <v>164</v>
      </c>
      <c r="C73" s="3">
        <v>-1</v>
      </c>
      <c r="D73">
        <v>0.53574600423089602</v>
      </c>
      <c r="E73" s="3">
        <v>1</v>
      </c>
      <c r="F73" s="3">
        <v>0.6</v>
      </c>
      <c r="G73" s="3"/>
      <c r="I73" s="3"/>
      <c r="J73" s="3"/>
      <c r="K73" t="str">
        <f t="shared" si="21"/>
        <v>No</v>
      </c>
    </row>
    <row r="74" spans="1:11" x14ac:dyDescent="0.25">
      <c r="A74" t="s">
        <v>178</v>
      </c>
      <c r="B74" t="s">
        <v>164</v>
      </c>
      <c r="C74" s="3">
        <v>1</v>
      </c>
      <c r="D74">
        <v>0.64731865883850603</v>
      </c>
      <c r="E74" s="3">
        <v>1</v>
      </c>
      <c r="F74" s="3">
        <v>0.8</v>
      </c>
      <c r="G74" s="3"/>
      <c r="I74" s="3"/>
      <c r="J74" s="3"/>
      <c r="K74" t="str">
        <f t="shared" si="21"/>
        <v>Consistency</v>
      </c>
    </row>
    <row r="75" spans="1:11" x14ac:dyDescent="0.25">
      <c r="A75" t="s">
        <v>179</v>
      </c>
      <c r="B75" t="s">
        <v>164</v>
      </c>
      <c r="C75" s="3">
        <v>-1</v>
      </c>
      <c r="D75">
        <v>0.710421390052135</v>
      </c>
      <c r="E75" s="3">
        <v>1</v>
      </c>
      <c r="F75" s="3">
        <v>0.64</v>
      </c>
      <c r="G75" s="3"/>
      <c r="I75" s="3"/>
      <c r="J75" s="3"/>
      <c r="K75" t="str">
        <f t="shared" si="21"/>
        <v>No</v>
      </c>
    </row>
    <row r="76" spans="1:11" x14ac:dyDescent="0.25">
      <c r="A76" t="s">
        <v>180</v>
      </c>
      <c r="B76" t="s">
        <v>164</v>
      </c>
      <c r="C76" s="3">
        <v>-1</v>
      </c>
      <c r="D76">
        <v>0.85775651160282096</v>
      </c>
      <c r="E76" s="3">
        <v>1</v>
      </c>
      <c r="F76" s="3">
        <v>0.59</v>
      </c>
      <c r="G76" s="3"/>
      <c r="I76" s="3"/>
      <c r="J76" s="3"/>
      <c r="K76" t="str">
        <f t="shared" si="21"/>
        <v>No</v>
      </c>
    </row>
    <row r="77" spans="1:11" x14ac:dyDescent="0.25">
      <c r="A77" t="s">
        <v>181</v>
      </c>
      <c r="B77" t="s">
        <v>164</v>
      </c>
      <c r="C77" s="3">
        <v>-1</v>
      </c>
      <c r="D77" s="3">
        <v>0.68928338416317103</v>
      </c>
      <c r="E77" s="3">
        <v>1</v>
      </c>
      <c r="F77" s="3">
        <v>0.54</v>
      </c>
      <c r="G77" s="3"/>
      <c r="I77" s="3"/>
      <c r="J77" s="3"/>
      <c r="K77" t="str">
        <f t="shared" si="21"/>
        <v>No</v>
      </c>
    </row>
    <row r="78" spans="1:11" x14ac:dyDescent="0.25">
      <c r="A78" t="s">
        <v>182</v>
      </c>
      <c r="B78" t="s">
        <v>164</v>
      </c>
      <c r="C78" s="3">
        <v>-1</v>
      </c>
      <c r="D78">
        <v>0.51061387921798795</v>
      </c>
      <c r="E78" s="3">
        <v>1</v>
      </c>
      <c r="F78" s="3">
        <v>0.59</v>
      </c>
      <c r="G78" s="3"/>
      <c r="I78" s="3"/>
      <c r="J78" s="3"/>
      <c r="K78" t="str">
        <f t="shared" si="21"/>
        <v>No</v>
      </c>
    </row>
    <row r="79" spans="1:11" x14ac:dyDescent="0.25">
      <c r="A79" t="s">
        <v>172</v>
      </c>
      <c r="B79" t="s">
        <v>165</v>
      </c>
      <c r="C79" s="3">
        <v>1</v>
      </c>
      <c r="D79">
        <v>0.71013184123699002</v>
      </c>
      <c r="E79" s="3">
        <v>1</v>
      </c>
      <c r="F79" s="3">
        <v>0.81</v>
      </c>
      <c r="G79" s="3"/>
      <c r="I79" s="3"/>
      <c r="J79" s="3"/>
      <c r="K79" t="str">
        <f t="shared" si="21"/>
        <v>Consistency</v>
      </c>
    </row>
    <row r="80" spans="1:11" x14ac:dyDescent="0.25">
      <c r="A80" t="s">
        <v>173</v>
      </c>
      <c r="B80" t="s">
        <v>165</v>
      </c>
      <c r="C80" s="3">
        <v>1</v>
      </c>
      <c r="D80">
        <v>0.81830895057439901</v>
      </c>
      <c r="E80" s="3">
        <v>1</v>
      </c>
      <c r="F80" s="3">
        <v>0.62</v>
      </c>
      <c r="G80" s="3"/>
      <c r="I80" s="3"/>
      <c r="J80" s="3"/>
      <c r="K80" t="str">
        <f t="shared" si="21"/>
        <v>Consistency</v>
      </c>
    </row>
    <row r="81" spans="1:11" x14ac:dyDescent="0.25">
      <c r="A81" t="s">
        <v>174</v>
      </c>
      <c r="B81" t="s">
        <v>165</v>
      </c>
      <c r="C81" s="3">
        <v>1</v>
      </c>
      <c r="D81">
        <v>0.62612464088103803</v>
      </c>
      <c r="E81" s="3">
        <v>1</v>
      </c>
      <c r="F81" s="3">
        <v>0.68</v>
      </c>
      <c r="G81" s="3"/>
      <c r="I81" s="3"/>
      <c r="J81" s="3"/>
      <c r="K81" t="str">
        <f t="shared" si="21"/>
        <v>Consistency</v>
      </c>
    </row>
    <row r="82" spans="1:11" x14ac:dyDescent="0.25">
      <c r="A82" t="s">
        <v>175</v>
      </c>
      <c r="B82" t="s">
        <v>165</v>
      </c>
      <c r="C82" s="3">
        <v>1</v>
      </c>
      <c r="D82">
        <v>0.96887627867215498</v>
      </c>
      <c r="E82" s="3">
        <v>1</v>
      </c>
      <c r="F82" s="3">
        <v>0.78</v>
      </c>
      <c r="G82" s="3"/>
      <c r="I82" s="3"/>
      <c r="J82" s="3"/>
      <c r="K82" t="str">
        <f t="shared" si="21"/>
        <v>Consistency</v>
      </c>
    </row>
    <row r="83" spans="1:11" x14ac:dyDescent="0.25">
      <c r="A83" t="s">
        <v>176</v>
      </c>
      <c r="B83" t="s">
        <v>165</v>
      </c>
      <c r="C83" s="3">
        <v>1</v>
      </c>
      <c r="D83" s="3">
        <v>0.858581739111138</v>
      </c>
      <c r="E83" s="3">
        <v>1</v>
      </c>
      <c r="F83" s="3">
        <v>0.8</v>
      </c>
      <c r="G83" s="3"/>
      <c r="I83" s="3"/>
      <c r="J83" s="3"/>
      <c r="K83" t="str">
        <f t="shared" si="21"/>
        <v>Consistency</v>
      </c>
    </row>
    <row r="84" spans="1:11" x14ac:dyDescent="0.25">
      <c r="A84" t="s">
        <v>177</v>
      </c>
      <c r="B84" t="s">
        <v>165</v>
      </c>
      <c r="C84" s="3">
        <v>1</v>
      </c>
      <c r="D84">
        <v>0.932444816588204</v>
      </c>
      <c r="E84" s="3">
        <v>1</v>
      </c>
      <c r="F84" s="3">
        <v>0.71</v>
      </c>
      <c r="G84" s="3"/>
      <c r="I84" s="3"/>
      <c r="J84" s="3"/>
      <c r="K84" t="str">
        <f t="shared" si="21"/>
        <v>Consistency</v>
      </c>
    </row>
    <row r="85" spans="1:11" x14ac:dyDescent="0.25">
      <c r="A85" t="s">
        <v>178</v>
      </c>
      <c r="B85" t="s">
        <v>165</v>
      </c>
      <c r="C85" s="3">
        <v>1</v>
      </c>
      <c r="D85">
        <v>0.84932731845629705</v>
      </c>
      <c r="E85" s="3">
        <v>1</v>
      </c>
      <c r="F85" s="3">
        <v>0.62</v>
      </c>
      <c r="G85" s="3"/>
      <c r="I85" s="3"/>
      <c r="J85" s="3"/>
      <c r="K85" t="str">
        <f t="shared" si="21"/>
        <v>Consistency</v>
      </c>
    </row>
    <row r="86" spans="1:11" x14ac:dyDescent="0.25">
      <c r="A86" t="s">
        <v>179</v>
      </c>
      <c r="B86" t="s">
        <v>165</v>
      </c>
      <c r="C86" s="3">
        <v>1</v>
      </c>
      <c r="D86">
        <v>0.78062404030259303</v>
      </c>
      <c r="E86" s="3">
        <v>1</v>
      </c>
      <c r="F86" s="3">
        <v>0.68</v>
      </c>
      <c r="G86" s="3"/>
      <c r="I86" s="3"/>
      <c r="J86" s="3"/>
      <c r="K86" t="str">
        <f t="shared" si="21"/>
        <v>Consistency</v>
      </c>
    </row>
    <row r="87" spans="1:11" x14ac:dyDescent="0.25">
      <c r="A87" t="s">
        <v>180</v>
      </c>
      <c r="B87" t="s">
        <v>165</v>
      </c>
      <c r="C87" s="3">
        <v>1</v>
      </c>
      <c r="D87">
        <v>0.92891231086543202</v>
      </c>
      <c r="E87" s="3">
        <v>1</v>
      </c>
      <c r="F87" s="3">
        <v>0.72</v>
      </c>
      <c r="G87" s="3"/>
      <c r="I87" s="3"/>
      <c r="J87" s="3"/>
      <c r="K87" t="str">
        <f t="shared" si="21"/>
        <v>Consistency</v>
      </c>
    </row>
    <row r="88" spans="1:11" x14ac:dyDescent="0.25">
      <c r="A88" t="s">
        <v>181</v>
      </c>
      <c r="B88" t="s">
        <v>165</v>
      </c>
      <c r="C88" s="3">
        <v>1</v>
      </c>
      <c r="D88">
        <v>0.87175626773185</v>
      </c>
      <c r="E88" s="3">
        <v>1</v>
      </c>
      <c r="F88" s="3">
        <v>0.74</v>
      </c>
      <c r="G88" s="3"/>
      <c r="I88" s="3"/>
      <c r="J88" s="3"/>
      <c r="K88" t="str">
        <f t="shared" si="21"/>
        <v>Consistency</v>
      </c>
    </row>
    <row r="89" spans="1:11" x14ac:dyDescent="0.25">
      <c r="A89" t="s">
        <v>182</v>
      </c>
      <c r="B89" t="s">
        <v>165</v>
      </c>
      <c r="C89" s="3">
        <v>1</v>
      </c>
      <c r="D89">
        <v>0.84430802454874199</v>
      </c>
      <c r="E89" s="3">
        <v>1</v>
      </c>
      <c r="F89" s="3">
        <v>0.7</v>
      </c>
      <c r="G89" s="3"/>
      <c r="I89" s="3"/>
      <c r="J89" s="3"/>
      <c r="K89" t="str">
        <f t="shared" si="21"/>
        <v>Consistency</v>
      </c>
    </row>
    <row r="90" spans="1:11" x14ac:dyDescent="0.25">
      <c r="K90" t="str">
        <f t="shared" si="21"/>
        <v>Consistency</v>
      </c>
    </row>
    <row r="91" spans="1:11" x14ac:dyDescent="0.25">
      <c r="K91" t="str">
        <f t="shared" si="21"/>
        <v>Consistency</v>
      </c>
    </row>
    <row r="92" spans="1:11" x14ac:dyDescent="0.25">
      <c r="K92" t="str">
        <f t="shared" si="21"/>
        <v>Consistency</v>
      </c>
    </row>
    <row r="93" spans="1:11" x14ac:dyDescent="0.25">
      <c r="K93" t="str">
        <f t="shared" si="21"/>
        <v>Consistency</v>
      </c>
    </row>
    <row r="94" spans="1:11" x14ac:dyDescent="0.25">
      <c r="K94" t="str">
        <f t="shared" si="21"/>
        <v>Consistency</v>
      </c>
    </row>
    <row r="95" spans="1:11" x14ac:dyDescent="0.25">
      <c r="K95" t="str">
        <f t="shared" si="21"/>
        <v>Consistency</v>
      </c>
    </row>
    <row r="96" spans="1:11" x14ac:dyDescent="0.25">
      <c r="K96" t="str">
        <f t="shared" si="21"/>
        <v>Consistency</v>
      </c>
    </row>
    <row r="97" spans="3:11" x14ac:dyDescent="0.25">
      <c r="K97" t="str">
        <f t="shared" si="21"/>
        <v>Consistency</v>
      </c>
    </row>
    <row r="98" spans="3:11" x14ac:dyDescent="0.25">
      <c r="K98" t="str">
        <f t="shared" si="21"/>
        <v>Consistency</v>
      </c>
    </row>
    <row r="99" spans="3:11" x14ac:dyDescent="0.25">
      <c r="K99" t="str">
        <f t="shared" si="21"/>
        <v>Consistency</v>
      </c>
    </row>
    <row r="100" spans="3:11" x14ac:dyDescent="0.25">
      <c r="K100" t="str">
        <f t="shared" si="21"/>
        <v>Consistency</v>
      </c>
    </row>
    <row r="101" spans="3:11" x14ac:dyDescent="0.25">
      <c r="C101" s="3"/>
      <c r="E101" s="3"/>
      <c r="F101" s="3"/>
      <c r="G101" s="3"/>
      <c r="I101" s="3"/>
      <c r="J101" s="3"/>
      <c r="K101" t="str">
        <f t="shared" si="21"/>
        <v>Consistency</v>
      </c>
    </row>
    <row r="102" spans="3:11" x14ac:dyDescent="0.25">
      <c r="C102" s="3"/>
      <c r="E102" s="3"/>
      <c r="F102" s="3"/>
      <c r="G102" s="3"/>
      <c r="H102" s="3"/>
      <c r="I102" s="3"/>
      <c r="J102" s="3"/>
      <c r="K102" t="str">
        <f t="shared" si="21"/>
        <v>Consistency</v>
      </c>
    </row>
    <row r="103" spans="3:11" x14ac:dyDescent="0.25">
      <c r="C103" s="3"/>
      <c r="E103" s="3"/>
      <c r="F103" s="3"/>
      <c r="G103" s="3"/>
      <c r="I103" s="3"/>
      <c r="J103" s="3"/>
      <c r="K103" t="str">
        <f t="shared" si="21"/>
        <v>Consistency</v>
      </c>
    </row>
    <row r="104" spans="3:11" x14ac:dyDescent="0.25">
      <c r="C104" s="3"/>
      <c r="E104" s="3"/>
      <c r="F104" s="3"/>
      <c r="G104" s="3"/>
      <c r="I104" s="3"/>
      <c r="J104" s="3"/>
      <c r="K104" t="str">
        <f t="shared" si="21"/>
        <v>Consistency</v>
      </c>
    </row>
    <row r="105" spans="3:11" x14ac:dyDescent="0.25">
      <c r="C105" s="3"/>
      <c r="E105" s="3"/>
      <c r="F105" s="3"/>
      <c r="G105" s="3"/>
      <c r="I105" s="3"/>
      <c r="J105" s="3"/>
      <c r="K105" t="str">
        <f t="shared" si="21"/>
        <v>Consistency</v>
      </c>
    </row>
    <row r="106" spans="3:11" x14ac:dyDescent="0.25">
      <c r="C106" s="3"/>
      <c r="E106" s="3"/>
      <c r="F106" s="3"/>
      <c r="G106" s="3"/>
      <c r="I106" s="3"/>
      <c r="J106" s="3"/>
      <c r="K106" t="str">
        <f t="shared" si="21"/>
        <v>Consistency</v>
      </c>
    </row>
    <row r="107" spans="3:11" x14ac:dyDescent="0.25">
      <c r="C107" s="3"/>
      <c r="E107" s="3"/>
      <c r="F107" s="3"/>
      <c r="G107" s="3"/>
      <c r="I107" s="3"/>
      <c r="J107" s="3"/>
      <c r="K107" t="str">
        <f t="shared" si="21"/>
        <v>Consistency</v>
      </c>
    </row>
    <row r="108" spans="3:11" x14ac:dyDescent="0.25">
      <c r="C108" s="3"/>
      <c r="E108" s="3"/>
      <c r="F108" s="3"/>
      <c r="G108" s="3"/>
      <c r="I108" s="3"/>
      <c r="J108" s="3"/>
      <c r="K108" t="str">
        <f t="shared" si="21"/>
        <v>Consistency</v>
      </c>
    </row>
    <row r="109" spans="3:11" x14ac:dyDescent="0.25">
      <c r="C109" s="3"/>
      <c r="E109" s="3"/>
      <c r="F109" s="3"/>
      <c r="G109" s="3"/>
      <c r="I109" s="3"/>
      <c r="J109" s="3"/>
      <c r="K109" t="str">
        <f t="shared" si="21"/>
        <v>Consistency</v>
      </c>
    </row>
    <row r="110" spans="3:11" x14ac:dyDescent="0.25">
      <c r="C110" s="3"/>
      <c r="E110" s="3"/>
      <c r="F110" s="3"/>
      <c r="G110" s="3"/>
      <c r="I110" s="3"/>
      <c r="J110" s="3"/>
      <c r="K110" t="str">
        <f t="shared" si="21"/>
        <v>Consistency</v>
      </c>
    </row>
    <row r="111" spans="3:11" x14ac:dyDescent="0.25">
      <c r="C111" s="3"/>
      <c r="E111" s="3"/>
      <c r="F111" s="3"/>
      <c r="G111" s="3"/>
      <c r="I111" s="3"/>
      <c r="J111" s="3"/>
      <c r="K111" t="str">
        <f t="shared" si="21"/>
        <v>Consistency</v>
      </c>
    </row>
    <row r="112" spans="3:11" x14ac:dyDescent="0.25">
      <c r="C112" s="3"/>
      <c r="E112" s="3"/>
      <c r="F112" s="3"/>
      <c r="G112" s="3"/>
      <c r="I112" s="3"/>
      <c r="J112" s="3"/>
      <c r="K112" t="str">
        <f t="shared" si="21"/>
        <v>Consistency</v>
      </c>
    </row>
    <row r="113" spans="3:11" x14ac:dyDescent="0.25">
      <c r="C113" s="3"/>
      <c r="D113" s="3"/>
      <c r="E113" s="3"/>
      <c r="F113" s="3"/>
      <c r="G113" s="3"/>
      <c r="I113" s="3"/>
      <c r="J113" s="3"/>
      <c r="K113" t="str">
        <f t="shared" si="21"/>
        <v>Consistency</v>
      </c>
    </row>
    <row r="114" spans="3:11" x14ac:dyDescent="0.25">
      <c r="C114" s="3"/>
      <c r="E114" s="3"/>
      <c r="F114" s="3"/>
      <c r="G114" s="3"/>
      <c r="I114" s="3"/>
      <c r="J114" s="3"/>
      <c r="K114" t="str">
        <f t="shared" si="21"/>
        <v>Consistency</v>
      </c>
    </row>
    <row r="115" spans="3:11" x14ac:dyDescent="0.25">
      <c r="C115" s="3"/>
      <c r="E115" s="3"/>
      <c r="F115" s="3"/>
      <c r="G115" s="3"/>
      <c r="I115" s="3"/>
      <c r="J115" s="3"/>
      <c r="K115" t="str">
        <f t="shared" si="21"/>
        <v>Consistency</v>
      </c>
    </row>
    <row r="116" spans="3:11" x14ac:dyDescent="0.25">
      <c r="C116" s="3"/>
      <c r="E116" s="3"/>
      <c r="F116" s="3"/>
      <c r="G116" s="3"/>
      <c r="I116" s="3"/>
      <c r="J116" s="3"/>
      <c r="K116" t="str">
        <f t="shared" si="21"/>
        <v>Consistency</v>
      </c>
    </row>
    <row r="117" spans="3:11" x14ac:dyDescent="0.25">
      <c r="C117" s="3"/>
      <c r="E117" s="3"/>
      <c r="F117" s="3"/>
      <c r="G117" s="3"/>
      <c r="H117" s="3"/>
      <c r="I117" s="3"/>
      <c r="J117" s="3"/>
      <c r="K117" t="str">
        <f t="shared" si="21"/>
        <v>Consistency</v>
      </c>
    </row>
    <row r="118" spans="3:11" x14ac:dyDescent="0.25">
      <c r="C118" s="3"/>
      <c r="E118" s="3"/>
      <c r="F118" s="3"/>
      <c r="G118" s="3"/>
      <c r="I118" s="3"/>
      <c r="J118" s="3"/>
      <c r="K118" t="str">
        <f t="shared" si="21"/>
        <v>Consistency</v>
      </c>
    </row>
    <row r="119" spans="3:11" x14ac:dyDescent="0.25">
      <c r="C119" s="3"/>
      <c r="E119" s="3"/>
      <c r="F119" s="3"/>
      <c r="G119" s="3"/>
      <c r="I119" s="3"/>
      <c r="J119" s="3"/>
      <c r="K119" t="str">
        <f t="shared" si="21"/>
        <v>Consistency</v>
      </c>
    </row>
    <row r="120" spans="3:11" x14ac:dyDescent="0.25">
      <c r="C120" s="3"/>
      <c r="E120" s="3"/>
      <c r="F120" s="3"/>
      <c r="G120" s="3"/>
      <c r="I120" s="3"/>
      <c r="J120" s="3"/>
      <c r="K120" t="str">
        <f t="shared" si="21"/>
        <v>Consistency</v>
      </c>
    </row>
    <row r="121" spans="3:11" x14ac:dyDescent="0.25">
      <c r="C121" s="3"/>
      <c r="E121" s="3"/>
      <c r="F121" s="3"/>
      <c r="G121" s="3"/>
      <c r="I121" s="3"/>
      <c r="J121" s="3"/>
      <c r="K121" t="str">
        <f t="shared" si="21"/>
        <v>Consistency</v>
      </c>
    </row>
    <row r="122" spans="3:11" x14ac:dyDescent="0.25">
      <c r="C122" s="3"/>
      <c r="E122" s="3"/>
      <c r="F122" s="3"/>
      <c r="G122" s="3"/>
      <c r="I122" s="3"/>
      <c r="J122" s="3"/>
      <c r="K122" t="str">
        <f t="shared" si="21"/>
        <v>Consistency</v>
      </c>
    </row>
    <row r="123" spans="3:11" x14ac:dyDescent="0.25">
      <c r="K123" t="str">
        <f t="shared" si="21"/>
        <v>Consistency</v>
      </c>
    </row>
    <row r="124" spans="3:11" x14ac:dyDescent="0.25">
      <c r="K124" t="str">
        <f t="shared" si="21"/>
        <v>Consistency</v>
      </c>
    </row>
    <row r="125" spans="3:11" x14ac:dyDescent="0.25">
      <c r="K125" t="str">
        <f t="shared" si="21"/>
        <v>Consistency</v>
      </c>
    </row>
    <row r="126" spans="3:11" x14ac:dyDescent="0.25">
      <c r="K126" t="str">
        <f t="shared" si="21"/>
        <v>Consistency</v>
      </c>
    </row>
    <row r="127" spans="3:11" x14ac:dyDescent="0.25">
      <c r="K127" t="str">
        <f t="shared" si="21"/>
        <v>Consistency</v>
      </c>
    </row>
    <row r="128" spans="3:11" x14ac:dyDescent="0.25">
      <c r="K128" t="str">
        <f t="shared" si="21"/>
        <v>Consistency</v>
      </c>
    </row>
    <row r="129" spans="11:11" x14ac:dyDescent="0.25">
      <c r="K129" t="str">
        <f t="shared" si="21"/>
        <v>Consistency</v>
      </c>
    </row>
    <row r="130" spans="11:11" x14ac:dyDescent="0.25">
      <c r="K130" t="str">
        <f t="shared" si="21"/>
        <v>Consistency</v>
      </c>
    </row>
    <row r="131" spans="11:11" x14ac:dyDescent="0.25">
      <c r="K131" t="str">
        <f t="shared" ref="K131:K166" si="22">IF(E131=C131, "Consistency", "No")</f>
        <v>Consistency</v>
      </c>
    </row>
    <row r="132" spans="11:11" x14ac:dyDescent="0.25">
      <c r="K132" t="str">
        <f t="shared" si="22"/>
        <v>Consistency</v>
      </c>
    </row>
    <row r="133" spans="11:11" x14ac:dyDescent="0.25">
      <c r="K133" t="str">
        <f t="shared" si="22"/>
        <v>Consistency</v>
      </c>
    </row>
    <row r="134" spans="11:11" x14ac:dyDescent="0.25">
      <c r="K134" t="str">
        <f t="shared" si="22"/>
        <v>Consistency</v>
      </c>
    </row>
    <row r="135" spans="11:11" x14ac:dyDescent="0.25">
      <c r="K135" t="str">
        <f t="shared" si="22"/>
        <v>Consistency</v>
      </c>
    </row>
    <row r="136" spans="11:11" x14ac:dyDescent="0.25">
      <c r="K136" t="str">
        <f t="shared" si="22"/>
        <v>Consistency</v>
      </c>
    </row>
    <row r="137" spans="11:11" x14ac:dyDescent="0.25">
      <c r="K137" t="str">
        <f t="shared" si="22"/>
        <v>Consistency</v>
      </c>
    </row>
    <row r="138" spans="11:11" x14ac:dyDescent="0.25">
      <c r="K138" t="str">
        <f t="shared" si="22"/>
        <v>Consistency</v>
      </c>
    </row>
    <row r="139" spans="11:11" x14ac:dyDescent="0.25">
      <c r="K139" t="str">
        <f t="shared" si="22"/>
        <v>Consistency</v>
      </c>
    </row>
    <row r="140" spans="11:11" x14ac:dyDescent="0.25">
      <c r="K140" t="str">
        <f t="shared" si="22"/>
        <v>Consistency</v>
      </c>
    </row>
    <row r="141" spans="11:11" x14ac:dyDescent="0.25">
      <c r="K141" t="str">
        <f t="shared" si="22"/>
        <v>Consistency</v>
      </c>
    </row>
    <row r="142" spans="11:11" x14ac:dyDescent="0.25">
      <c r="K142" t="str">
        <f t="shared" si="22"/>
        <v>Consistency</v>
      </c>
    </row>
    <row r="143" spans="11:11" x14ac:dyDescent="0.25">
      <c r="K143" t="str">
        <f t="shared" si="22"/>
        <v>Consistency</v>
      </c>
    </row>
    <row r="144" spans="11:11" x14ac:dyDescent="0.25">
      <c r="K144" t="str">
        <f t="shared" si="22"/>
        <v>Consistency</v>
      </c>
    </row>
    <row r="145" spans="11:11" x14ac:dyDescent="0.25">
      <c r="K145" t="str">
        <f t="shared" si="22"/>
        <v>Consistency</v>
      </c>
    </row>
    <row r="146" spans="11:11" x14ac:dyDescent="0.25">
      <c r="K146" t="str">
        <f t="shared" si="22"/>
        <v>Consistency</v>
      </c>
    </row>
    <row r="147" spans="11:11" x14ac:dyDescent="0.25">
      <c r="K147" t="str">
        <f t="shared" si="22"/>
        <v>Consistency</v>
      </c>
    </row>
    <row r="148" spans="11:11" x14ac:dyDescent="0.25">
      <c r="K148" t="str">
        <f t="shared" si="22"/>
        <v>Consistency</v>
      </c>
    </row>
    <row r="149" spans="11:11" x14ac:dyDescent="0.25">
      <c r="K149" t="str">
        <f t="shared" si="22"/>
        <v>Consistency</v>
      </c>
    </row>
    <row r="150" spans="11:11" x14ac:dyDescent="0.25">
      <c r="K150" t="str">
        <f t="shared" si="22"/>
        <v>Consistency</v>
      </c>
    </row>
    <row r="151" spans="11:11" x14ac:dyDescent="0.25">
      <c r="K151" t="str">
        <f t="shared" si="22"/>
        <v>Consistency</v>
      </c>
    </row>
    <row r="152" spans="11:11" x14ac:dyDescent="0.25">
      <c r="K152" t="str">
        <f t="shared" si="22"/>
        <v>Consistency</v>
      </c>
    </row>
    <row r="153" spans="11:11" x14ac:dyDescent="0.25">
      <c r="K153" t="str">
        <f t="shared" si="22"/>
        <v>Consistency</v>
      </c>
    </row>
    <row r="154" spans="11:11" x14ac:dyDescent="0.25">
      <c r="K154" t="str">
        <f t="shared" si="22"/>
        <v>Consistency</v>
      </c>
    </row>
    <row r="155" spans="11:11" x14ac:dyDescent="0.25">
      <c r="K155" t="str">
        <f t="shared" si="22"/>
        <v>Consistency</v>
      </c>
    </row>
    <row r="156" spans="11:11" x14ac:dyDescent="0.25">
      <c r="K156" t="str">
        <f t="shared" si="22"/>
        <v>Consistency</v>
      </c>
    </row>
    <row r="157" spans="11:11" x14ac:dyDescent="0.25">
      <c r="K157" t="str">
        <f t="shared" si="22"/>
        <v>Consistency</v>
      </c>
    </row>
    <row r="158" spans="11:11" x14ac:dyDescent="0.25">
      <c r="K158" t="str">
        <f t="shared" si="22"/>
        <v>Consistency</v>
      </c>
    </row>
    <row r="159" spans="11:11" x14ac:dyDescent="0.25">
      <c r="K159" t="str">
        <f t="shared" si="22"/>
        <v>Consistency</v>
      </c>
    </row>
    <row r="160" spans="11:11" x14ac:dyDescent="0.25">
      <c r="K160" t="str">
        <f t="shared" si="22"/>
        <v>Consistency</v>
      </c>
    </row>
    <row r="161" spans="11:11" x14ac:dyDescent="0.25">
      <c r="K161" t="str">
        <f t="shared" si="22"/>
        <v>Consistency</v>
      </c>
    </row>
    <row r="162" spans="11:11" x14ac:dyDescent="0.25">
      <c r="K162" t="str">
        <f t="shared" si="22"/>
        <v>Consistency</v>
      </c>
    </row>
    <row r="163" spans="11:11" x14ac:dyDescent="0.25">
      <c r="K163" t="str">
        <f t="shared" si="22"/>
        <v>Consistency</v>
      </c>
    </row>
    <row r="164" spans="11:11" x14ac:dyDescent="0.25">
      <c r="K164" t="str">
        <f t="shared" si="22"/>
        <v>Consistency</v>
      </c>
    </row>
    <row r="165" spans="11:11" x14ac:dyDescent="0.25">
      <c r="K165" t="str">
        <f t="shared" si="22"/>
        <v>Consistency</v>
      </c>
    </row>
    <row r="166" spans="11:11" x14ac:dyDescent="0.25">
      <c r="K166" t="str">
        <f t="shared" si="22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69"/>
  <sheetViews>
    <sheetView tabSelected="1" topLeftCell="A34" zoomScaleNormal="100" workbookViewId="0">
      <selection activeCell="L53" sqref="L53"/>
    </sheetView>
  </sheetViews>
  <sheetFormatPr defaultRowHeight="15" x14ac:dyDescent="0.25"/>
  <cols>
    <col min="2" max="2" width="12.42578125" customWidth="1"/>
    <col min="3" max="3" width="22" bestFit="1" customWidth="1"/>
    <col min="9" max="9" width="10.140625" customWidth="1"/>
    <col min="10" max="10" width="12.42578125" customWidth="1"/>
    <col min="11" max="11" width="13.42578125" bestFit="1" customWidth="1"/>
    <col min="12" max="12" width="11.7109375" bestFit="1" customWidth="1"/>
    <col min="14" max="14" width="9.42578125" customWidth="1"/>
    <col min="15" max="15" width="11" customWidth="1"/>
    <col min="16" max="16" width="11.7109375" customWidth="1"/>
    <col min="17" max="17" width="13.42578125" bestFit="1" customWidth="1"/>
    <col min="18" max="18" width="11.7109375" bestFit="1" customWidth="1"/>
    <col min="19" max="19" width="15.5703125" customWidth="1"/>
    <col min="20" max="20" width="11.42578125" customWidth="1"/>
    <col min="22" max="22" width="11.42578125" customWidth="1"/>
    <col min="24" max="24" width="10.28515625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4.7109375" bestFit="1" customWidth="1"/>
    <col min="37" max="37" width="18.7109375" bestFit="1" customWidth="1"/>
    <col min="38" max="38" width="15.7109375" bestFit="1" customWidth="1"/>
    <col min="39" max="39" width="19.7109375" bestFit="1" customWidth="1"/>
    <col min="40" max="40" width="16" bestFit="1" customWidth="1"/>
    <col min="41" max="41" width="19.5703125" bestFit="1" customWidth="1"/>
    <col min="42" max="42" width="16.5703125" bestFit="1" customWidth="1"/>
    <col min="43" max="43" width="17.7109375" bestFit="1" customWidth="1"/>
    <col min="44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151</v>
      </c>
      <c r="BG1" s="1" t="s">
        <v>84</v>
      </c>
      <c r="BH1" t="s">
        <v>151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150</v>
      </c>
      <c r="AT2" t="s">
        <v>91</v>
      </c>
      <c r="AU2" t="s">
        <v>89</v>
      </c>
      <c r="AV2" t="s">
        <v>87</v>
      </c>
      <c r="AW2" t="s">
        <v>94</v>
      </c>
      <c r="AX2" t="s">
        <v>88</v>
      </c>
      <c r="AY2" t="s">
        <v>95</v>
      </c>
      <c r="AZ2" t="s">
        <v>90</v>
      </c>
      <c r="BA2" t="s">
        <v>86</v>
      </c>
      <c r="BB2" t="s">
        <v>92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hidden="1" x14ac:dyDescent="0.25">
      <c r="B3" s="13">
        <v>3</v>
      </c>
      <c r="C3" s="13" t="s">
        <v>161</v>
      </c>
      <c r="D3" s="13">
        <v>11</v>
      </c>
      <c r="E3" s="13">
        <v>11</v>
      </c>
      <c r="F3" s="13">
        <v>22</v>
      </c>
      <c r="G3" s="14">
        <v>1</v>
      </c>
      <c r="H3" s="14">
        <v>0.77809981422920893</v>
      </c>
      <c r="I3" s="14">
        <v>0.77809981422920893</v>
      </c>
      <c r="J3" s="13">
        <v>11</v>
      </c>
      <c r="K3" s="13">
        <v>0</v>
      </c>
      <c r="L3" s="14">
        <v>1</v>
      </c>
      <c r="M3" s="14">
        <v>0.92603327140973635</v>
      </c>
      <c r="N3" s="19" t="s">
        <v>154</v>
      </c>
      <c r="O3" s="15">
        <v>20.372731971014201</v>
      </c>
      <c r="P3" s="13">
        <v>-7.5</v>
      </c>
      <c r="Q3" s="15">
        <v>12.872731971014201</v>
      </c>
      <c r="R3" s="15">
        <v>12.872731971014201</v>
      </c>
      <c r="S3" s="13" t="s">
        <v>154</v>
      </c>
      <c r="T3" s="13" t="s">
        <v>154</v>
      </c>
      <c r="U3" s="14">
        <v>0.80636739467902896</v>
      </c>
      <c r="V3" s="13" t="s">
        <v>100</v>
      </c>
      <c r="W3" s="14">
        <v>0.8662003330443826</v>
      </c>
      <c r="X3" s="13">
        <v>1121.0810305459729</v>
      </c>
      <c r="Y3" s="13">
        <v>1121.0810305459729</v>
      </c>
      <c r="Z3" s="16" t="s">
        <v>154</v>
      </c>
      <c r="AA3" s="16" t="s">
        <v>154</v>
      </c>
      <c r="AB3" s="16" t="s">
        <v>154</v>
      </c>
      <c r="AC3" s="13" t="s">
        <v>100</v>
      </c>
      <c r="AD3" s="13" t="s">
        <v>100</v>
      </c>
      <c r="AE3" s="13" t="s">
        <v>100</v>
      </c>
      <c r="AH3" s="1" t="s">
        <v>29</v>
      </c>
      <c r="AI3" t="s">
        <v>91</v>
      </c>
      <c r="AJ3" t="s">
        <v>89</v>
      </c>
      <c r="AK3" t="s">
        <v>87</v>
      </c>
      <c r="AL3" t="s">
        <v>94</v>
      </c>
      <c r="AM3" t="s">
        <v>88</v>
      </c>
      <c r="AN3" t="s">
        <v>95</v>
      </c>
      <c r="AO3" t="s">
        <v>90</v>
      </c>
      <c r="AP3" t="s">
        <v>86</v>
      </c>
      <c r="AQ3" t="s">
        <v>92</v>
      </c>
      <c r="AS3" s="7" t="s">
        <v>152</v>
      </c>
      <c r="AT3">
        <v>2</v>
      </c>
      <c r="AU3" s="8">
        <v>0.68520051996681997</v>
      </c>
      <c r="AV3">
        <v>0.33661538503603139</v>
      </c>
      <c r="AW3" s="9">
        <v>3.0829615026651567</v>
      </c>
      <c r="AX3" s="6">
        <v>9.7714141648177861</v>
      </c>
      <c r="AY3" s="6">
        <v>16.459866826970416</v>
      </c>
      <c r="AZ3" s="6">
        <v>-10.5</v>
      </c>
      <c r="BA3" s="6">
        <v>0.66841012922969012</v>
      </c>
      <c r="BB3" s="5">
        <v>6.6884526621526295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152</v>
      </c>
      <c r="BS3">
        <v>1</v>
      </c>
      <c r="BT3" s="5">
        <v>0.65079820586374382</v>
      </c>
      <c r="BU3" s="6">
        <v>16.459866826970416</v>
      </c>
      <c r="BV3" s="6">
        <v>16.459866826970416</v>
      </c>
      <c r="BW3" s="6">
        <v>16.459866826970416</v>
      </c>
      <c r="BX3">
        <v>-10.5</v>
      </c>
      <c r="BY3" s="5">
        <v>0.82299334134852076</v>
      </c>
      <c r="BZ3" s="6">
        <v>5.9598668269704156</v>
      </c>
      <c r="CA3" s="5">
        <v>0.70630492614898244</v>
      </c>
    </row>
    <row r="4" spans="2:79" hidden="1" x14ac:dyDescent="0.25">
      <c r="B4" s="13">
        <v>5</v>
      </c>
      <c r="C4" s="13" t="s">
        <v>159</v>
      </c>
      <c r="D4" s="13">
        <v>11</v>
      </c>
      <c r="E4" s="13">
        <v>11</v>
      </c>
      <c r="F4" s="13">
        <v>22</v>
      </c>
      <c r="G4" s="14">
        <v>1</v>
      </c>
      <c r="H4" s="14">
        <v>0.83818636783625089</v>
      </c>
      <c r="I4" s="14">
        <v>0.83818636783625089</v>
      </c>
      <c r="J4" s="13">
        <v>11</v>
      </c>
      <c r="K4" s="13">
        <v>0</v>
      </c>
      <c r="L4" s="14">
        <v>1</v>
      </c>
      <c r="M4" s="14">
        <v>0.94606212261208356</v>
      </c>
      <c r="N4" s="19" t="s">
        <v>155</v>
      </c>
      <c r="O4" s="15">
        <v>20.813366697465838</v>
      </c>
      <c r="P4" s="13">
        <v>-8</v>
      </c>
      <c r="Q4" s="15">
        <v>12.813366697465838</v>
      </c>
      <c r="R4" s="15">
        <v>12.813366697465838</v>
      </c>
      <c r="S4" s="13" t="s">
        <v>155</v>
      </c>
      <c r="T4" s="13" t="s">
        <v>155</v>
      </c>
      <c r="U4" s="14">
        <v>0.91042312271728199</v>
      </c>
      <c r="V4" s="13" t="s">
        <v>100</v>
      </c>
      <c r="W4" s="14">
        <v>0.92824262266468271</v>
      </c>
      <c r="X4" s="13">
        <v>1195.9328107274434</v>
      </c>
      <c r="Y4" s="13">
        <v>1195.9328107274434</v>
      </c>
      <c r="Z4" s="13" t="s">
        <v>155</v>
      </c>
      <c r="AA4" s="13" t="s">
        <v>155</v>
      </c>
      <c r="AB4" s="13" t="s">
        <v>155</v>
      </c>
      <c r="AC4" s="13" t="s">
        <v>100</v>
      </c>
      <c r="AD4" s="13" t="s">
        <v>100</v>
      </c>
      <c r="AE4" s="13" t="s">
        <v>100</v>
      </c>
      <c r="AH4" s="2" t="s">
        <v>152</v>
      </c>
      <c r="AI4" s="25">
        <v>2</v>
      </c>
      <c r="AJ4" s="7">
        <v>0.68520051996681997</v>
      </c>
      <c r="AK4" s="7">
        <v>0.33661538503603139</v>
      </c>
      <c r="AL4" s="6">
        <v>3.0829615026651567</v>
      </c>
      <c r="AM4" s="6">
        <v>9.7714141648177861</v>
      </c>
      <c r="AN4" s="6">
        <v>16.459866826970416</v>
      </c>
      <c r="AO4" s="25">
        <v>-10.5</v>
      </c>
      <c r="AP4" s="7">
        <v>0.66841012922969012</v>
      </c>
      <c r="AQ4" s="6">
        <v>6.6884526621526295</v>
      </c>
      <c r="AS4" s="7" t="s">
        <v>167</v>
      </c>
      <c r="AT4">
        <v>2</v>
      </c>
      <c r="AU4" s="8">
        <v>0.67309425473687656</v>
      </c>
      <c r="AV4" s="5">
        <v>0.4352680331155418</v>
      </c>
      <c r="AW4" s="9">
        <v>7.73998736556109</v>
      </c>
      <c r="AX4" s="6">
        <v>14.297636917264853</v>
      </c>
      <c r="AY4" s="6">
        <v>20.855286468968618</v>
      </c>
      <c r="AZ4" s="8">
        <v>-7</v>
      </c>
      <c r="BA4" s="6">
        <v>0.79648325695069588</v>
      </c>
      <c r="BB4" s="5">
        <v>7.2976369172648541</v>
      </c>
      <c r="BC4" s="6"/>
      <c r="BD4" s="8"/>
      <c r="BG4" s="2" t="s">
        <v>152</v>
      </c>
      <c r="BH4" s="25">
        <v>1</v>
      </c>
      <c r="BI4" s="7">
        <v>0.65079820586374382</v>
      </c>
      <c r="BJ4" s="6">
        <v>16.459866826970416</v>
      </c>
      <c r="BK4" s="6">
        <v>16.459866826970416</v>
      </c>
      <c r="BL4" s="6">
        <v>16.459866826970416</v>
      </c>
      <c r="BM4" s="25">
        <v>-10.5</v>
      </c>
      <c r="BN4" s="7">
        <v>0.82299334134852076</v>
      </c>
      <c r="BO4" s="6">
        <v>5.9598668269704156</v>
      </c>
      <c r="BP4" s="7">
        <v>0.70630492614898244</v>
      </c>
      <c r="BR4" t="s">
        <v>170</v>
      </c>
      <c r="BS4">
        <v>1</v>
      </c>
      <c r="BT4" s="5">
        <v>2.2432564208318961E-2</v>
      </c>
      <c r="BU4" s="6">
        <v>3.0829615026651567</v>
      </c>
      <c r="BV4" s="6">
        <v>3.0829615026651567</v>
      </c>
      <c r="BW4" s="6">
        <v>3.0829615026651567</v>
      </c>
      <c r="BX4">
        <v>-10.5</v>
      </c>
      <c r="BY4" s="5">
        <v>0.51382691711085948</v>
      </c>
      <c r="BZ4" s="6">
        <v>7.4170384973348433</v>
      </c>
      <c r="CA4" s="5">
        <v>0.66409611378465749</v>
      </c>
    </row>
    <row r="5" spans="2:79" hidden="1" x14ac:dyDescent="0.25">
      <c r="B5" s="19">
        <v>10</v>
      </c>
      <c r="C5" s="19" t="s">
        <v>163</v>
      </c>
      <c r="D5" s="19">
        <v>11</v>
      </c>
      <c r="E5" s="19">
        <v>11</v>
      </c>
      <c r="F5" s="19">
        <v>22</v>
      </c>
      <c r="G5" s="20">
        <v>1</v>
      </c>
      <c r="H5" s="20">
        <v>0.8439027003139028</v>
      </c>
      <c r="I5" s="20">
        <v>0.8439027003139028</v>
      </c>
      <c r="J5" s="19">
        <v>11</v>
      </c>
      <c r="K5" s="19">
        <v>0</v>
      </c>
      <c r="L5" s="20">
        <v>1</v>
      </c>
      <c r="M5" s="20">
        <v>0.9479675667713009</v>
      </c>
      <c r="N5" s="19" t="s">
        <v>167</v>
      </c>
      <c r="O5" s="21">
        <v>20.855286468968618</v>
      </c>
      <c r="P5" s="19">
        <v>-7</v>
      </c>
      <c r="Q5" s="21">
        <v>13.855286468968618</v>
      </c>
      <c r="R5" s="21">
        <v>13.855286468968618</v>
      </c>
      <c r="S5" s="19" t="s">
        <v>167</v>
      </c>
      <c r="T5" s="19" t="s">
        <v>167</v>
      </c>
      <c r="U5" s="20">
        <v>0.84618850947375301</v>
      </c>
      <c r="V5" s="19" t="s">
        <v>100</v>
      </c>
      <c r="W5" s="20">
        <v>0.89707803812252696</v>
      </c>
      <c r="X5" s="19">
        <v>1249.0181557734156</v>
      </c>
      <c r="Y5" s="19">
        <v>1249.0181557734156</v>
      </c>
      <c r="Z5" s="19" t="s">
        <v>167</v>
      </c>
      <c r="AA5" s="19" t="s">
        <v>167</v>
      </c>
      <c r="AB5" s="19" t="s">
        <v>167</v>
      </c>
      <c r="AC5" s="19" t="s">
        <v>100</v>
      </c>
      <c r="AD5" s="19" t="s">
        <v>100</v>
      </c>
      <c r="AE5" s="19" t="s">
        <v>100</v>
      </c>
      <c r="AH5" s="2" t="s">
        <v>167</v>
      </c>
      <c r="AI5" s="25">
        <v>2</v>
      </c>
      <c r="AJ5" s="7">
        <v>0.67309425473687656</v>
      </c>
      <c r="AK5" s="7">
        <v>0.4352680331155418</v>
      </c>
      <c r="AL5" s="6">
        <v>7.73998736556109</v>
      </c>
      <c r="AM5" s="6">
        <v>14.297636917264853</v>
      </c>
      <c r="AN5" s="6">
        <v>20.855286468968618</v>
      </c>
      <c r="AO5" s="25">
        <v>-7</v>
      </c>
      <c r="AP5" s="7">
        <v>0.79648325695069588</v>
      </c>
      <c r="AQ5" s="6">
        <v>7.2976369172648541</v>
      </c>
      <c r="AS5" s="7" t="s">
        <v>166</v>
      </c>
      <c r="AT5">
        <v>2</v>
      </c>
      <c r="AU5" s="8">
        <v>0.66566925374278618</v>
      </c>
      <c r="AV5" s="5">
        <v>9.658198067679602E-2</v>
      </c>
      <c r="AW5" s="9">
        <v>14.022971409052397</v>
      </c>
      <c r="AX5" s="6">
        <v>14.466245031281618</v>
      </c>
      <c r="AY5" s="6">
        <v>14.909518653510839</v>
      </c>
      <c r="AZ5" s="8">
        <v>-5.5</v>
      </c>
      <c r="BA5" s="6">
        <v>0.80368027951564547</v>
      </c>
      <c r="BB5" s="5">
        <v>8.966245031281618</v>
      </c>
      <c r="BC5" s="6"/>
      <c r="BD5" s="8"/>
      <c r="BG5" s="2" t="s">
        <v>170</v>
      </c>
      <c r="BH5" s="25">
        <v>1</v>
      </c>
      <c r="BI5" s="7">
        <v>2.2432564208318961E-2</v>
      </c>
      <c r="BJ5" s="6">
        <v>3.0829615026651567</v>
      </c>
      <c r="BK5" s="6">
        <v>3.0829615026651567</v>
      </c>
      <c r="BL5" s="6">
        <v>3.0829615026651567</v>
      </c>
      <c r="BM5" s="25">
        <v>-10.5</v>
      </c>
      <c r="BN5" s="7">
        <v>0.51382691711085948</v>
      </c>
      <c r="BO5" s="6">
        <v>7.4170384973348433</v>
      </c>
      <c r="BP5" s="7">
        <v>0.66409611378465749</v>
      </c>
      <c r="BR5" t="s">
        <v>156</v>
      </c>
      <c r="BS5">
        <v>2</v>
      </c>
      <c r="BT5" s="5">
        <v>0.45102658746724095</v>
      </c>
      <c r="BU5" s="6">
        <v>14.291022963568977</v>
      </c>
      <c r="BV5" s="6">
        <v>17.275197760239791</v>
      </c>
      <c r="BW5" s="6">
        <v>20.259372556910606</v>
      </c>
      <c r="BX5">
        <v>-11.5</v>
      </c>
      <c r="BY5" s="5">
        <v>0.85741314548347014</v>
      </c>
      <c r="BZ5" s="6">
        <v>5.7751977602397915</v>
      </c>
      <c r="CA5" s="5">
        <v>0.81128986506959222</v>
      </c>
    </row>
    <row r="6" spans="2:79" x14ac:dyDescent="0.25">
      <c r="B6" s="13" t="s">
        <v>85</v>
      </c>
      <c r="C6" s="13" t="s">
        <v>165</v>
      </c>
      <c r="D6" s="13">
        <v>11</v>
      </c>
      <c r="E6" s="13">
        <v>11</v>
      </c>
      <c r="F6" s="13">
        <v>22</v>
      </c>
      <c r="G6" s="14">
        <v>1</v>
      </c>
      <c r="H6" s="20">
        <v>0.76264171230599187</v>
      </c>
      <c r="I6" s="14">
        <v>0.76264171230599187</v>
      </c>
      <c r="J6" s="13">
        <v>11</v>
      </c>
      <c r="K6" s="13">
        <v>0</v>
      </c>
      <c r="L6" s="14">
        <v>1</v>
      </c>
      <c r="M6" s="20">
        <v>0.92088057076866392</v>
      </c>
      <c r="N6" s="19" t="s">
        <v>156</v>
      </c>
      <c r="O6" s="15">
        <v>20.259372556910606</v>
      </c>
      <c r="P6" s="13">
        <v>-11.5</v>
      </c>
      <c r="Q6" s="15">
        <v>8.7593725569106056</v>
      </c>
      <c r="R6" s="15">
        <v>8.7593725569106056</v>
      </c>
      <c r="S6" s="13" t="s">
        <v>156</v>
      </c>
      <c r="T6" s="13" t="s">
        <v>156</v>
      </c>
      <c r="U6" s="20">
        <v>0.87490698255955901</v>
      </c>
      <c r="V6" s="13" t="s">
        <v>100</v>
      </c>
      <c r="W6" s="14">
        <v>0.89789377666411152</v>
      </c>
      <c r="X6" s="13">
        <v>795.20518986995319</v>
      </c>
      <c r="Y6" s="13">
        <v>795.20518986995319</v>
      </c>
      <c r="Z6" s="19" t="s">
        <v>156</v>
      </c>
      <c r="AA6" s="13" t="s">
        <v>156</v>
      </c>
      <c r="AB6" s="13" t="s">
        <v>156</v>
      </c>
      <c r="AC6" s="13" t="s">
        <v>100</v>
      </c>
      <c r="AD6" s="13" t="s">
        <v>100</v>
      </c>
      <c r="AE6" s="13" t="s">
        <v>100</v>
      </c>
      <c r="AH6" s="2" t="s">
        <v>166</v>
      </c>
      <c r="AI6" s="25">
        <v>2</v>
      </c>
      <c r="AJ6" s="7">
        <v>0.66566925374278618</v>
      </c>
      <c r="AK6" s="7">
        <v>9.658198067679602E-2</v>
      </c>
      <c r="AL6" s="6">
        <v>14.022971409052397</v>
      </c>
      <c r="AM6" s="6">
        <v>14.466245031281618</v>
      </c>
      <c r="AN6" s="6">
        <v>14.909518653510839</v>
      </c>
      <c r="AO6" s="25">
        <v>-5.5</v>
      </c>
      <c r="AP6" s="7">
        <v>0.80368027951564547</v>
      </c>
      <c r="AQ6" s="6">
        <v>8.966245031281618</v>
      </c>
      <c r="AS6" s="7" t="s">
        <v>168</v>
      </c>
      <c r="AT6">
        <v>2</v>
      </c>
      <c r="AU6" s="8">
        <v>0.58495187572004981</v>
      </c>
      <c r="AV6">
        <v>6.5406059711196896E-2</v>
      </c>
      <c r="AW6" s="9">
        <v>0</v>
      </c>
      <c r="AX6" s="6">
        <v>0.93641519320436561</v>
      </c>
      <c r="AY6" s="6">
        <v>1.8728303864087312</v>
      </c>
      <c r="AZ6" s="6">
        <v>-4.5</v>
      </c>
      <c r="BA6" s="6">
        <v>0.42709024089813896</v>
      </c>
      <c r="BB6" s="5">
        <v>3.5635848067956344</v>
      </c>
      <c r="BC6" s="6"/>
      <c r="BD6" s="8"/>
      <c r="BG6" s="2" t="s">
        <v>156</v>
      </c>
      <c r="BH6" s="25">
        <v>2</v>
      </c>
      <c r="BI6" s="7">
        <v>0.45102658746724095</v>
      </c>
      <c r="BJ6" s="6">
        <v>14.291022963568977</v>
      </c>
      <c r="BK6" s="6">
        <v>17.275197760239791</v>
      </c>
      <c r="BL6" s="6">
        <v>20.259372556910606</v>
      </c>
      <c r="BM6" s="25">
        <v>-11.5</v>
      </c>
      <c r="BN6" s="7">
        <v>0.85741314548347014</v>
      </c>
      <c r="BO6" s="6">
        <v>5.7751977602397915</v>
      </c>
      <c r="BP6" s="7">
        <v>0.81128986506959222</v>
      </c>
      <c r="BR6" t="s">
        <v>171</v>
      </c>
      <c r="BS6">
        <v>2</v>
      </c>
      <c r="BT6" s="5">
        <v>6.5406059711196896E-2</v>
      </c>
      <c r="BU6" s="6">
        <v>0</v>
      </c>
      <c r="BV6" s="6">
        <v>0.93641519320436561</v>
      </c>
      <c r="BW6" s="6">
        <v>1.8728303864087312</v>
      </c>
      <c r="BX6">
        <v>-4.5</v>
      </c>
      <c r="BY6" s="5">
        <v>0.42709024089813896</v>
      </c>
      <c r="BZ6" s="6">
        <v>3.5635848067956344</v>
      </c>
      <c r="CA6" s="5">
        <v>0.58495187572004981</v>
      </c>
    </row>
    <row r="7" spans="2:79" hidden="1" x14ac:dyDescent="0.25">
      <c r="B7" s="13">
        <v>3</v>
      </c>
      <c r="C7" s="13" t="s">
        <v>163</v>
      </c>
      <c r="D7" s="13">
        <v>11</v>
      </c>
      <c r="E7" s="13">
        <v>9</v>
      </c>
      <c r="F7" s="13">
        <v>20</v>
      </c>
      <c r="G7" s="14">
        <v>0.90909090909090917</v>
      </c>
      <c r="H7" s="14">
        <v>0.75860015894861443</v>
      </c>
      <c r="I7" s="14">
        <v>0.75860015894861443</v>
      </c>
      <c r="J7" s="13">
        <v>10</v>
      </c>
      <c r="K7" s="13">
        <v>1</v>
      </c>
      <c r="L7" s="14">
        <v>0.90909090909090906</v>
      </c>
      <c r="M7" s="14">
        <v>0.85892732571014418</v>
      </c>
      <c r="N7" s="19" t="s">
        <v>167</v>
      </c>
      <c r="O7" s="15">
        <v>17.178546514202885</v>
      </c>
      <c r="P7" s="13">
        <v>-7</v>
      </c>
      <c r="Q7" s="15">
        <v>10.178546514202885</v>
      </c>
      <c r="R7" s="15">
        <v>10.178546514202885</v>
      </c>
      <c r="S7" s="13" t="s">
        <v>167</v>
      </c>
      <c r="T7" s="13" t="s">
        <v>167</v>
      </c>
      <c r="U7" s="14">
        <v>0.78344475969796601</v>
      </c>
      <c r="V7" s="13" t="s">
        <v>100</v>
      </c>
      <c r="W7" s="14">
        <v>0.82118604270405515</v>
      </c>
      <c r="X7" s="13">
        <v>843.30096533279061</v>
      </c>
      <c r="Y7" s="13">
        <v>843.30096533279061</v>
      </c>
      <c r="Z7" s="19" t="s">
        <v>167</v>
      </c>
      <c r="AA7" s="13" t="s">
        <v>167</v>
      </c>
      <c r="AB7" s="13" t="s">
        <v>167</v>
      </c>
      <c r="AC7" s="13" t="s">
        <v>100</v>
      </c>
      <c r="AD7" s="13" t="s">
        <v>100</v>
      </c>
      <c r="AE7" s="13" t="s">
        <v>100</v>
      </c>
      <c r="AH7" s="2" t="s">
        <v>168</v>
      </c>
      <c r="AI7" s="25">
        <v>2</v>
      </c>
      <c r="AJ7" s="7">
        <v>0.58495187572004981</v>
      </c>
      <c r="AK7" s="7">
        <v>6.5406059711196896E-2</v>
      </c>
      <c r="AL7" s="6">
        <v>0</v>
      </c>
      <c r="AM7" s="6">
        <v>0.93641519320436561</v>
      </c>
      <c r="AN7" s="6">
        <v>1.8728303864087312</v>
      </c>
      <c r="AO7" s="25">
        <v>-4.5</v>
      </c>
      <c r="AP7" s="7">
        <v>0.42709024089813896</v>
      </c>
      <c r="AQ7" s="6">
        <v>3.5635848067956344</v>
      </c>
      <c r="AS7" s="7" t="s">
        <v>153</v>
      </c>
      <c r="AT7">
        <v>2</v>
      </c>
      <c r="AU7" s="8">
        <v>0.68907442491830428</v>
      </c>
      <c r="AV7">
        <v>7.9051021574116864E-2</v>
      </c>
      <c r="AW7" s="9">
        <v>4.7335387862142744</v>
      </c>
      <c r="AX7" s="6">
        <v>8.0838093995527451</v>
      </c>
      <c r="AY7" s="6">
        <v>11.434080012891215</v>
      </c>
      <c r="AZ7" s="6">
        <v>3</v>
      </c>
      <c r="BA7" s="6">
        <v>0.65316117454124267</v>
      </c>
      <c r="BB7" s="5">
        <v>11.083809399552745</v>
      </c>
      <c r="BC7" s="6"/>
      <c r="BD7" s="8"/>
      <c r="BG7" s="2" t="s">
        <v>171</v>
      </c>
      <c r="BH7" s="25">
        <v>2</v>
      </c>
      <c r="BI7" s="7">
        <v>6.5406059711196896E-2</v>
      </c>
      <c r="BJ7" s="6">
        <v>0</v>
      </c>
      <c r="BK7" s="6">
        <v>0.93641519320436561</v>
      </c>
      <c r="BL7" s="6">
        <v>1.8728303864087312</v>
      </c>
      <c r="BM7" s="25">
        <v>-4.5</v>
      </c>
      <c r="BN7" s="7">
        <v>0.42709024089813896</v>
      </c>
      <c r="BO7" s="6">
        <v>3.5635848067956344</v>
      </c>
      <c r="BP7" s="7">
        <v>0.58495187572004981</v>
      </c>
      <c r="BR7" t="s">
        <v>167</v>
      </c>
      <c r="BS7">
        <v>2</v>
      </c>
      <c r="BT7" s="5">
        <v>0.4352680331155418</v>
      </c>
      <c r="BU7" s="6">
        <v>7.73998736556109</v>
      </c>
      <c r="BV7" s="6">
        <v>14.297636917264853</v>
      </c>
      <c r="BW7" s="6">
        <v>20.855286468968618</v>
      </c>
      <c r="BX7">
        <v>-7</v>
      </c>
      <c r="BY7" s="5">
        <v>0.79648325695069588</v>
      </c>
      <c r="BZ7" s="6">
        <v>7.2976369172648541</v>
      </c>
      <c r="CA7" s="5">
        <v>0.67309425473687656</v>
      </c>
    </row>
    <row r="8" spans="2:79" hidden="1" x14ac:dyDescent="0.25">
      <c r="B8" s="10">
        <v>5</v>
      </c>
      <c r="C8" s="10" t="s">
        <v>160</v>
      </c>
      <c r="D8" s="10">
        <v>11</v>
      </c>
      <c r="E8" s="10">
        <v>11</v>
      </c>
      <c r="F8" s="10">
        <v>22</v>
      </c>
      <c r="G8" s="11">
        <v>1</v>
      </c>
      <c r="H8" s="11">
        <v>0.79907756486865678</v>
      </c>
      <c r="I8" s="11">
        <v>0.79907756486865678</v>
      </c>
      <c r="J8" s="10">
        <v>11</v>
      </c>
      <c r="K8" s="10">
        <v>0</v>
      </c>
      <c r="L8" s="11">
        <v>1</v>
      </c>
      <c r="M8" s="11">
        <v>0.93302585495621893</v>
      </c>
      <c r="N8" s="19" t="s">
        <v>166</v>
      </c>
      <c r="O8" s="12">
        <v>20.526568809036817</v>
      </c>
      <c r="P8" s="10">
        <v>-5.5</v>
      </c>
      <c r="Q8" s="12">
        <v>15.026568809036817</v>
      </c>
      <c r="R8" s="12">
        <v>15.026568809036817</v>
      </c>
      <c r="S8" s="10" t="s">
        <v>166</v>
      </c>
      <c r="T8" s="10" t="s">
        <v>166</v>
      </c>
      <c r="U8" s="11">
        <v>0.86166506279475641</v>
      </c>
      <c r="V8" s="10" t="s">
        <v>100</v>
      </c>
      <c r="W8" s="11">
        <v>0.89734545887548767</v>
      </c>
      <c r="X8" s="10">
        <v>1353.7200929811409</v>
      </c>
      <c r="Y8" s="10">
        <v>1353.7200929811409</v>
      </c>
      <c r="Z8" s="10" t="s">
        <v>166</v>
      </c>
      <c r="AA8" s="10" t="s">
        <v>166</v>
      </c>
      <c r="AB8" s="10" t="s">
        <v>166</v>
      </c>
      <c r="AC8" s="10" t="s">
        <v>100</v>
      </c>
      <c r="AD8" s="10" t="s">
        <v>100</v>
      </c>
      <c r="AE8" s="10" t="s">
        <v>100</v>
      </c>
      <c r="AH8" s="2" t="s">
        <v>153</v>
      </c>
      <c r="AI8" s="25">
        <v>2</v>
      </c>
      <c r="AJ8" s="7">
        <v>0.68907442491830428</v>
      </c>
      <c r="AK8" s="7">
        <v>7.9051021574116864E-2</v>
      </c>
      <c r="AL8" s="6">
        <v>4.7335387862142744</v>
      </c>
      <c r="AM8" s="6">
        <v>8.0838093995527451</v>
      </c>
      <c r="AN8" s="6">
        <v>11.434080012891215</v>
      </c>
      <c r="AO8" s="25">
        <v>3</v>
      </c>
      <c r="AP8" s="7">
        <v>0.65316117454124267</v>
      </c>
      <c r="AQ8" s="6">
        <v>11.083809399552745</v>
      </c>
      <c r="AS8" s="7" t="s">
        <v>156</v>
      </c>
      <c r="AT8">
        <v>2</v>
      </c>
      <c r="AU8" s="8">
        <v>0.81128986506959222</v>
      </c>
      <c r="AV8">
        <v>0.45102658746724095</v>
      </c>
      <c r="AW8" s="9">
        <v>14.291022963568977</v>
      </c>
      <c r="AX8" s="6">
        <v>17.275197760239791</v>
      </c>
      <c r="AY8" s="6">
        <v>20.259372556910606</v>
      </c>
      <c r="AZ8" s="6">
        <v>-11.5</v>
      </c>
      <c r="BA8" s="6">
        <v>0.85741314548347014</v>
      </c>
      <c r="BB8" s="5">
        <v>5.7751977602397915</v>
      </c>
      <c r="BC8" s="6"/>
      <c r="BD8" s="8"/>
      <c r="BG8" s="2" t="s">
        <v>167</v>
      </c>
      <c r="BH8" s="25">
        <v>2</v>
      </c>
      <c r="BI8" s="7">
        <v>0.4352680331155418</v>
      </c>
      <c r="BJ8" s="6">
        <v>7.73998736556109</v>
      </c>
      <c r="BK8" s="6">
        <v>14.297636917264853</v>
      </c>
      <c r="BL8" s="6">
        <v>20.855286468968618</v>
      </c>
      <c r="BM8" s="25">
        <v>-7</v>
      </c>
      <c r="BN8" s="7">
        <v>0.79648325695069588</v>
      </c>
      <c r="BO8" s="6">
        <v>7.2976369172648541</v>
      </c>
      <c r="BP8" s="7">
        <v>0.67309425473687656</v>
      </c>
      <c r="BR8" t="s">
        <v>155</v>
      </c>
      <c r="BS8">
        <v>2</v>
      </c>
      <c r="BT8" s="5">
        <v>0.3922905650100329</v>
      </c>
      <c r="BU8" s="6">
        <v>9.3663783193357908</v>
      </c>
      <c r="BV8" s="6">
        <v>14.528863654179871</v>
      </c>
      <c r="BW8" s="6">
        <v>19.69134898902395</v>
      </c>
      <c r="BX8">
        <v>-8</v>
      </c>
      <c r="BY8" s="5">
        <v>0.78204417024630302</v>
      </c>
      <c r="BZ8" s="6">
        <v>6.5288636541798706</v>
      </c>
      <c r="CA8" s="5">
        <v>0.6986260669787927</v>
      </c>
    </row>
    <row r="9" spans="2:79" hidden="1" x14ac:dyDescent="0.25">
      <c r="B9" s="19">
        <v>10</v>
      </c>
      <c r="C9" s="19" t="s">
        <v>165</v>
      </c>
      <c r="D9" s="19">
        <v>9</v>
      </c>
      <c r="E9" s="19">
        <v>9</v>
      </c>
      <c r="F9" s="19">
        <v>18</v>
      </c>
      <c r="G9" s="20">
        <v>0.81818181818181823</v>
      </c>
      <c r="H9" s="20">
        <v>0.74547352423119306</v>
      </c>
      <c r="I9" s="20">
        <v>0.13941146262849002</v>
      </c>
      <c r="J9" s="19">
        <v>9</v>
      </c>
      <c r="K9" s="19">
        <v>2</v>
      </c>
      <c r="L9" s="20">
        <v>0.81818181818181823</v>
      </c>
      <c r="M9" s="20">
        <v>0.79394572019827647</v>
      </c>
      <c r="N9" s="19" t="s">
        <v>156</v>
      </c>
      <c r="O9" s="21">
        <v>14.291022963568977</v>
      </c>
      <c r="P9" s="19">
        <v>-11.5</v>
      </c>
      <c r="Q9" s="21">
        <v>2.7910229635689774</v>
      </c>
      <c r="R9" s="21">
        <v>2.7910229635689774</v>
      </c>
      <c r="S9" s="19" t="s">
        <v>156</v>
      </c>
      <c r="T9" s="19" t="s">
        <v>156</v>
      </c>
      <c r="U9" s="20">
        <v>0.74767274757962543</v>
      </c>
      <c r="V9" s="19" t="s">
        <v>100</v>
      </c>
      <c r="W9" s="20">
        <v>0.77080923388895095</v>
      </c>
      <c r="X9" s="19">
        <v>220.12962241600479</v>
      </c>
      <c r="Y9" s="19">
        <v>220.12962241600479</v>
      </c>
      <c r="Z9" s="19" t="s">
        <v>156</v>
      </c>
      <c r="AA9" s="19" t="s">
        <v>156</v>
      </c>
      <c r="AB9" s="19" t="s">
        <v>156</v>
      </c>
      <c r="AC9" s="19" t="s">
        <v>100</v>
      </c>
      <c r="AD9" s="19" t="s">
        <v>100</v>
      </c>
      <c r="AE9" s="19" t="s">
        <v>100</v>
      </c>
      <c r="AH9" s="2" t="s">
        <v>156</v>
      </c>
      <c r="AI9" s="25">
        <v>2</v>
      </c>
      <c r="AJ9" s="7">
        <v>0.81128986506959222</v>
      </c>
      <c r="AK9" s="7">
        <v>0.45102658746724095</v>
      </c>
      <c r="AL9" s="6">
        <v>14.291022963568977</v>
      </c>
      <c r="AM9" s="6">
        <v>17.275197760239791</v>
      </c>
      <c r="AN9" s="6">
        <v>20.259372556910606</v>
      </c>
      <c r="AO9" s="25">
        <v>-11.5</v>
      </c>
      <c r="AP9" s="7">
        <v>0.85741314548347014</v>
      </c>
      <c r="AQ9" s="6">
        <v>5.7751977602397915</v>
      </c>
      <c r="AS9" s="7" t="s">
        <v>155</v>
      </c>
      <c r="AT9">
        <v>2</v>
      </c>
      <c r="AU9" s="8">
        <v>0.6986260669787927</v>
      </c>
      <c r="AV9">
        <v>0.3922905650100329</v>
      </c>
      <c r="AW9" s="9">
        <v>9.3663783193357908</v>
      </c>
      <c r="AX9" s="6">
        <v>14.528863654179871</v>
      </c>
      <c r="AY9" s="6">
        <v>19.69134898902395</v>
      </c>
      <c r="AZ9" s="6">
        <v>-8</v>
      </c>
      <c r="BA9" s="6">
        <v>0.78204417024630302</v>
      </c>
      <c r="BB9" s="5">
        <v>6.5288636541798706</v>
      </c>
      <c r="BC9" s="6"/>
      <c r="BD9" s="8"/>
      <c r="BG9" s="2" t="s">
        <v>155</v>
      </c>
      <c r="BH9" s="25">
        <v>2</v>
      </c>
      <c r="BI9" s="7">
        <v>0.3922905650100329</v>
      </c>
      <c r="BJ9" s="6">
        <v>9.3663783193357908</v>
      </c>
      <c r="BK9" s="6">
        <v>14.528863654179871</v>
      </c>
      <c r="BL9" s="6">
        <v>19.69134898902395</v>
      </c>
      <c r="BM9" s="25">
        <v>-8</v>
      </c>
      <c r="BN9" s="7">
        <v>0.78204417024630302</v>
      </c>
      <c r="BO9" s="6">
        <v>6.5288636541798706</v>
      </c>
      <c r="BP9" s="7">
        <v>0.6986260669787927</v>
      </c>
      <c r="BR9" t="s">
        <v>157</v>
      </c>
      <c r="BS9">
        <v>2</v>
      </c>
      <c r="BT9" s="5">
        <v>5.8157825337769142E-2</v>
      </c>
      <c r="BU9" s="6">
        <v>3.5649115660807356</v>
      </c>
      <c r="BV9" s="6">
        <v>3.7948442878105171</v>
      </c>
      <c r="BW9" s="6">
        <v>4.0247770095402986</v>
      </c>
      <c r="BX9">
        <v>-7.5</v>
      </c>
      <c r="BY9" s="5">
        <v>0.5486245269363299</v>
      </c>
      <c r="BZ9" s="6">
        <v>3.7051557121894829</v>
      </c>
      <c r="CA9" s="5">
        <v>0.61807672584271844</v>
      </c>
    </row>
    <row r="10" spans="2:79" x14ac:dyDescent="0.25">
      <c r="B10" s="13" t="s">
        <v>85</v>
      </c>
      <c r="C10" s="13" t="s">
        <v>159</v>
      </c>
      <c r="D10" s="13">
        <v>5</v>
      </c>
      <c r="E10" s="13">
        <v>9</v>
      </c>
      <c r="F10" s="13">
        <v>14</v>
      </c>
      <c r="G10" s="14">
        <v>0.63636363636363635</v>
      </c>
      <c r="H10" s="20">
        <v>0.7343537957018258</v>
      </c>
      <c r="I10" s="14">
        <v>9.9397176971345758E-2</v>
      </c>
      <c r="J10" s="13">
        <v>7</v>
      </c>
      <c r="K10" s="13">
        <v>4</v>
      </c>
      <c r="L10" s="14">
        <v>0.63636363636363635</v>
      </c>
      <c r="M10" s="20">
        <v>0.66902702280969939</v>
      </c>
      <c r="N10" s="19" t="s">
        <v>155</v>
      </c>
      <c r="O10" s="21">
        <v>9.3663783193357908</v>
      </c>
      <c r="P10" s="13">
        <v>-8</v>
      </c>
      <c r="Q10" s="15">
        <v>1.3663783193357908</v>
      </c>
      <c r="R10" s="15">
        <v>1.3663783193357908</v>
      </c>
      <c r="S10" s="13" t="s">
        <v>155</v>
      </c>
      <c r="T10" s="13" t="s">
        <v>155</v>
      </c>
      <c r="U10" s="20">
        <v>0.71046062610347649</v>
      </c>
      <c r="V10" s="13" t="s">
        <v>100</v>
      </c>
      <c r="W10" s="14">
        <v>0.68974382445658788</v>
      </c>
      <c r="X10" s="13">
        <v>104.35029860995245</v>
      </c>
      <c r="Y10" s="13">
        <v>104.35029860995245</v>
      </c>
      <c r="Z10" s="13" t="s">
        <v>155</v>
      </c>
      <c r="AA10" s="13" t="s">
        <v>155</v>
      </c>
      <c r="AB10" s="13" t="s">
        <v>155</v>
      </c>
      <c r="AC10" s="13" t="s">
        <v>100</v>
      </c>
      <c r="AD10" s="13" t="s">
        <v>100</v>
      </c>
      <c r="AE10" s="13" t="s">
        <v>100</v>
      </c>
      <c r="AH10" s="2" t="s">
        <v>155</v>
      </c>
      <c r="AI10" s="25">
        <v>2</v>
      </c>
      <c r="AJ10" s="7">
        <v>0.6986260669787927</v>
      </c>
      <c r="AK10" s="7">
        <v>0.3922905650100329</v>
      </c>
      <c r="AL10" s="6">
        <v>9.3663783193357908</v>
      </c>
      <c r="AM10" s="6">
        <v>14.528863654179871</v>
      </c>
      <c r="AN10" s="6">
        <v>19.69134898902395</v>
      </c>
      <c r="AO10" s="25">
        <v>-8</v>
      </c>
      <c r="AP10" s="7">
        <v>0.78204417024630302</v>
      </c>
      <c r="AQ10" s="6">
        <v>6.5288636541798706</v>
      </c>
      <c r="AS10" s="7" t="s">
        <v>154</v>
      </c>
      <c r="AT10">
        <v>2</v>
      </c>
      <c r="AU10" s="8">
        <v>0.61807672584271844</v>
      </c>
      <c r="AV10" s="5">
        <v>5.8157825337769142E-2</v>
      </c>
      <c r="AW10" s="9">
        <v>3.5649115660807356</v>
      </c>
      <c r="AX10" s="6">
        <v>3.7948442878105171</v>
      </c>
      <c r="AY10" s="6">
        <v>4.0247770095402986</v>
      </c>
      <c r="AZ10" s="8">
        <v>-7.5</v>
      </c>
      <c r="BA10" s="6">
        <v>0.5486245269363299</v>
      </c>
      <c r="BB10" s="5">
        <v>3.7051557121894829</v>
      </c>
      <c r="BC10" s="6"/>
      <c r="BD10" s="8"/>
      <c r="BG10" s="2" t="s">
        <v>157</v>
      </c>
      <c r="BH10" s="25">
        <v>2</v>
      </c>
      <c r="BI10" s="7">
        <v>5.8157825337769142E-2</v>
      </c>
      <c r="BJ10" s="6">
        <v>3.5649115660807356</v>
      </c>
      <c r="BK10" s="6">
        <v>3.7948442878105171</v>
      </c>
      <c r="BL10" s="6">
        <v>4.0247770095402986</v>
      </c>
      <c r="BM10" s="25">
        <v>-7.5</v>
      </c>
      <c r="BN10" s="7">
        <v>0.5486245269363299</v>
      </c>
      <c r="BO10" s="6">
        <v>3.7051557121894829</v>
      </c>
      <c r="BP10" s="7">
        <v>0.61807672584271844</v>
      </c>
      <c r="BR10" t="s">
        <v>166</v>
      </c>
      <c r="BS10">
        <v>2</v>
      </c>
      <c r="BT10" s="5">
        <v>9.658198067679602E-2</v>
      </c>
      <c r="BU10" s="6">
        <v>14.022971409052397</v>
      </c>
      <c r="BV10" s="6">
        <v>14.466245031281618</v>
      </c>
      <c r="BW10" s="6">
        <v>14.909518653510839</v>
      </c>
      <c r="BX10">
        <v>-5.5</v>
      </c>
      <c r="BY10" s="5">
        <v>0.80368027951564547</v>
      </c>
      <c r="BZ10" s="6">
        <v>8.966245031281618</v>
      </c>
      <c r="CA10" s="5">
        <v>0.66566925374278618</v>
      </c>
    </row>
    <row r="11" spans="2:79" hidden="1" x14ac:dyDescent="0.25">
      <c r="B11" s="13">
        <v>3</v>
      </c>
      <c r="C11" s="13" t="s">
        <v>165</v>
      </c>
      <c r="D11" s="13">
        <v>11</v>
      </c>
      <c r="E11" s="13">
        <v>11</v>
      </c>
      <c r="F11" s="13">
        <v>22</v>
      </c>
      <c r="G11" s="14">
        <v>1</v>
      </c>
      <c r="H11" s="14">
        <v>0.77497255586221991</v>
      </c>
      <c r="I11" s="14">
        <v>0.77497255586221991</v>
      </c>
      <c r="J11" s="13">
        <v>11</v>
      </c>
      <c r="K11" s="13">
        <v>0</v>
      </c>
      <c r="L11" s="14">
        <v>1</v>
      </c>
      <c r="M11" s="14">
        <v>0.92499085195407327</v>
      </c>
      <c r="N11" s="19" t="s">
        <v>156</v>
      </c>
      <c r="O11" s="15">
        <v>20.349798742989613</v>
      </c>
      <c r="P11" s="13">
        <v>-11.5</v>
      </c>
      <c r="Q11" s="15">
        <v>8.8497987429896128</v>
      </c>
      <c r="R11" s="15">
        <v>8.8497987429896128</v>
      </c>
      <c r="S11" s="13" t="s">
        <v>156</v>
      </c>
      <c r="T11" s="13" t="s">
        <v>156</v>
      </c>
      <c r="U11" s="14">
        <v>0.77215401227437097</v>
      </c>
      <c r="V11" s="13" t="s">
        <v>100</v>
      </c>
      <c r="W11" s="14">
        <v>0.84857243211422206</v>
      </c>
      <c r="X11" s="13">
        <v>759.72647549064516</v>
      </c>
      <c r="Y11" s="13">
        <v>759.72647549064516</v>
      </c>
      <c r="Z11" s="19" t="s">
        <v>156</v>
      </c>
      <c r="AA11" s="13" t="s">
        <v>156</v>
      </c>
      <c r="AB11" s="13" t="s">
        <v>156</v>
      </c>
      <c r="AC11" s="13" t="s">
        <v>100</v>
      </c>
      <c r="AD11" s="13" t="s">
        <v>100</v>
      </c>
      <c r="AE11" s="13" t="s">
        <v>100</v>
      </c>
      <c r="AH11" s="2" t="s">
        <v>154</v>
      </c>
      <c r="AI11" s="25">
        <v>2</v>
      </c>
      <c r="AJ11" s="7">
        <v>0.61807672584271844</v>
      </c>
      <c r="AK11" s="7">
        <v>5.8157825337769142E-2</v>
      </c>
      <c r="AL11" s="6">
        <v>3.5649115660807356</v>
      </c>
      <c r="AM11" s="6">
        <v>3.7948442878105171</v>
      </c>
      <c r="AN11" s="6">
        <v>4.0247770095402986</v>
      </c>
      <c r="AO11" s="25">
        <v>-7.5</v>
      </c>
      <c r="AP11" s="7">
        <v>0.5486245269363299</v>
      </c>
      <c r="AQ11" s="6">
        <v>3.7051557121894829</v>
      </c>
      <c r="BC11" s="6"/>
      <c r="BD11" s="8"/>
      <c r="BG11" s="2" t="s">
        <v>166</v>
      </c>
      <c r="BH11" s="25">
        <v>2</v>
      </c>
      <c r="BI11" s="7">
        <v>9.658198067679602E-2</v>
      </c>
      <c r="BJ11" s="6">
        <v>14.022971409052397</v>
      </c>
      <c r="BK11" s="6">
        <v>14.466245031281618</v>
      </c>
      <c r="BL11" s="6">
        <v>14.909518653510839</v>
      </c>
      <c r="BM11" s="25">
        <v>-5.5</v>
      </c>
      <c r="BN11" s="7">
        <v>0.80368027951564547</v>
      </c>
      <c r="BO11" s="6">
        <v>8.966245031281618</v>
      </c>
      <c r="BP11" s="7">
        <v>0.66566925374278618</v>
      </c>
      <c r="BR11" t="s">
        <v>153</v>
      </c>
      <c r="BS11">
        <v>2</v>
      </c>
      <c r="BT11" s="5">
        <v>7.9051021574116864E-2</v>
      </c>
      <c r="BU11" s="6">
        <v>4.7335387862142744</v>
      </c>
      <c r="BV11" s="6">
        <v>8.0838093995527451</v>
      </c>
      <c r="BW11" s="6">
        <v>11.434080012891215</v>
      </c>
      <c r="BX11">
        <v>3</v>
      </c>
      <c r="BY11" s="5">
        <v>0.65316117454124267</v>
      </c>
      <c r="BZ11" s="6">
        <v>11.083809399552745</v>
      </c>
      <c r="CA11" s="5">
        <v>0.68907442491830428</v>
      </c>
    </row>
    <row r="12" spans="2:79" hidden="1" x14ac:dyDescent="0.25">
      <c r="B12" s="13">
        <v>5</v>
      </c>
      <c r="C12" s="13" t="s">
        <v>163</v>
      </c>
      <c r="D12" s="13">
        <v>11</v>
      </c>
      <c r="E12" s="13">
        <v>11</v>
      </c>
      <c r="F12" s="13">
        <v>22</v>
      </c>
      <c r="G12" s="14">
        <v>1</v>
      </c>
      <c r="H12" s="14">
        <v>0.78463213231967166</v>
      </c>
      <c r="I12" s="14">
        <v>0.78463213231967166</v>
      </c>
      <c r="J12" s="13">
        <v>11</v>
      </c>
      <c r="K12" s="13">
        <v>0</v>
      </c>
      <c r="L12" s="14">
        <v>1</v>
      </c>
      <c r="M12" s="14">
        <v>0.92821071077322392</v>
      </c>
      <c r="N12" s="19" t="s">
        <v>167</v>
      </c>
      <c r="O12" s="15">
        <v>20.420635637010925</v>
      </c>
      <c r="P12" s="13">
        <v>-7</v>
      </c>
      <c r="Q12" s="15">
        <v>13.420635637010925</v>
      </c>
      <c r="R12" s="15">
        <v>13.420635637010925</v>
      </c>
      <c r="S12" s="13" t="s">
        <v>167</v>
      </c>
      <c r="T12" s="13" t="s">
        <v>167</v>
      </c>
      <c r="U12" s="14">
        <v>0.80541194363120905</v>
      </c>
      <c r="V12" s="13" t="s">
        <v>100</v>
      </c>
      <c r="W12" s="14">
        <v>0.86681132720221643</v>
      </c>
      <c r="X12" s="13">
        <v>1169.1623591250441</v>
      </c>
      <c r="Y12" s="13">
        <v>1169.1623591250441</v>
      </c>
      <c r="Z12" s="19" t="s">
        <v>167</v>
      </c>
      <c r="AA12" s="13" t="s">
        <v>167</v>
      </c>
      <c r="AB12" s="13" t="s">
        <v>167</v>
      </c>
      <c r="AC12" s="13" t="s">
        <v>100</v>
      </c>
      <c r="AD12" s="13" t="s">
        <v>100</v>
      </c>
      <c r="AE12" s="13" t="s">
        <v>100</v>
      </c>
      <c r="AH12" s="2" t="s">
        <v>30</v>
      </c>
      <c r="AI12" s="25">
        <v>16</v>
      </c>
      <c r="AJ12" s="7">
        <v>0.67824787337199233</v>
      </c>
      <c r="AK12" s="7">
        <v>0.23929968224109077</v>
      </c>
      <c r="AL12" s="6">
        <v>0</v>
      </c>
      <c r="AM12" s="6">
        <v>10.394303301043943</v>
      </c>
      <c r="AN12" s="6">
        <v>20.855286468968618</v>
      </c>
      <c r="AO12" s="25">
        <v>-6.4375</v>
      </c>
      <c r="AP12" s="7">
        <v>0.69211336547518953</v>
      </c>
      <c r="AQ12" s="6">
        <v>6.7011182429570777</v>
      </c>
      <c r="BC12" s="6"/>
      <c r="BD12" s="8"/>
      <c r="BG12" s="2" t="s">
        <v>153</v>
      </c>
      <c r="BH12" s="25">
        <v>2</v>
      </c>
      <c r="BI12" s="7">
        <v>7.9051021574116864E-2</v>
      </c>
      <c r="BJ12" s="6">
        <v>4.7335387862142744</v>
      </c>
      <c r="BK12" s="6">
        <v>8.0838093995527451</v>
      </c>
      <c r="BL12" s="6">
        <v>11.434080012891215</v>
      </c>
      <c r="BM12" s="25">
        <v>3</v>
      </c>
      <c r="BN12" s="7">
        <v>0.65316117454124267</v>
      </c>
      <c r="BO12" s="6">
        <v>11.083809399552745</v>
      </c>
      <c r="BP12" s="7">
        <v>0.68907442491830428</v>
      </c>
    </row>
    <row r="13" spans="2:79" hidden="1" x14ac:dyDescent="0.25">
      <c r="B13" s="19">
        <v>10</v>
      </c>
      <c r="C13" s="19" t="s">
        <v>158</v>
      </c>
      <c r="D13" s="19">
        <v>-11</v>
      </c>
      <c r="E13" s="19">
        <v>-9</v>
      </c>
      <c r="F13" s="19">
        <v>-20</v>
      </c>
      <c r="G13" s="20">
        <v>0.90909090909090917</v>
      </c>
      <c r="H13" s="20">
        <v>0.65079820586374382</v>
      </c>
      <c r="I13" s="20">
        <v>0.65079820586374382</v>
      </c>
      <c r="J13" s="19">
        <v>10</v>
      </c>
      <c r="K13" s="19">
        <v>1</v>
      </c>
      <c r="L13" s="20">
        <v>0.90909090909090906</v>
      </c>
      <c r="M13" s="20">
        <v>0.82299334134852076</v>
      </c>
      <c r="N13" s="19" t="s">
        <v>152</v>
      </c>
      <c r="O13" s="21">
        <v>16.459866826970416</v>
      </c>
      <c r="P13" s="19">
        <v>-10.5</v>
      </c>
      <c r="Q13" s="21">
        <v>5.9598668269704156</v>
      </c>
      <c r="R13" s="21">
        <v>5.9598668269704156</v>
      </c>
      <c r="S13" s="19" t="s">
        <v>152</v>
      </c>
      <c r="T13" s="19" t="s">
        <v>152</v>
      </c>
      <c r="U13" s="20">
        <v>0.70630492614898244</v>
      </c>
      <c r="V13" s="19" t="s">
        <v>100</v>
      </c>
      <c r="W13" s="20">
        <v>0.76464913374875154</v>
      </c>
      <c r="X13" s="19">
        <v>466.64037762874926</v>
      </c>
      <c r="Y13" s="19">
        <v>466.64037762874926</v>
      </c>
      <c r="Z13" s="16" t="s">
        <v>169</v>
      </c>
      <c r="AA13" s="16" t="s">
        <v>169</v>
      </c>
      <c r="AB13" s="19" t="s">
        <v>152</v>
      </c>
      <c r="AC13" s="19" t="s">
        <v>33</v>
      </c>
      <c r="AD13" s="19" t="s">
        <v>33</v>
      </c>
      <c r="AE13" s="19" t="s">
        <v>33</v>
      </c>
      <c r="BC13" s="6"/>
      <c r="BD13" s="8"/>
      <c r="BG13" s="2" t="s">
        <v>30</v>
      </c>
      <c r="BH13" s="25">
        <v>16</v>
      </c>
      <c r="BI13" s="7">
        <v>0.23929968224109069</v>
      </c>
      <c r="BJ13" s="6">
        <v>0</v>
      </c>
      <c r="BK13" s="6">
        <v>10.394303301043944</v>
      </c>
      <c r="BL13" s="6">
        <v>20.855286468968618</v>
      </c>
      <c r="BM13" s="25">
        <v>-6.4375</v>
      </c>
      <c r="BN13" s="7">
        <v>0.69211336547518942</v>
      </c>
      <c r="BO13" s="6">
        <v>6.7011182429570786</v>
      </c>
      <c r="BP13" s="7">
        <v>0.67824787337199244</v>
      </c>
    </row>
    <row r="14" spans="2:79" x14ac:dyDescent="0.25">
      <c r="B14" s="10" t="s">
        <v>85</v>
      </c>
      <c r="C14" s="10" t="s">
        <v>162</v>
      </c>
      <c r="D14" s="10">
        <v>7</v>
      </c>
      <c r="E14" s="10">
        <v>9</v>
      </c>
      <c r="F14" s="10">
        <v>16</v>
      </c>
      <c r="G14" s="11">
        <v>0.72727272727272729</v>
      </c>
      <c r="H14" s="20">
        <v>0.68934454787164834</v>
      </c>
      <c r="I14" s="11">
        <v>6.6376754995296161E-2</v>
      </c>
      <c r="J14" s="10">
        <v>8</v>
      </c>
      <c r="K14" s="10">
        <v>3</v>
      </c>
      <c r="L14" s="11">
        <v>0.72727272727272729</v>
      </c>
      <c r="M14" s="20">
        <v>0.71463000080570094</v>
      </c>
      <c r="N14" s="19" t="s">
        <v>153</v>
      </c>
      <c r="O14" s="21">
        <v>11.434080012891215</v>
      </c>
      <c r="P14" s="10">
        <v>3</v>
      </c>
      <c r="Q14" s="12">
        <v>14.434080012891215</v>
      </c>
      <c r="R14" s="12">
        <v>14.434080012891215</v>
      </c>
      <c r="S14" s="10" t="s">
        <v>153</v>
      </c>
      <c r="T14" s="10" t="s">
        <v>153</v>
      </c>
      <c r="U14" s="20">
        <v>0.70343433904373698</v>
      </c>
      <c r="V14" s="10" t="s">
        <v>100</v>
      </c>
      <c r="W14" s="11">
        <v>0.70903216992471896</v>
      </c>
      <c r="X14" s="10">
        <v>1023.8825685892582</v>
      </c>
      <c r="Y14" s="10">
        <v>1023.8825685892582</v>
      </c>
      <c r="Z14" s="19" t="s">
        <v>153</v>
      </c>
      <c r="AA14" s="10" t="s">
        <v>153</v>
      </c>
      <c r="AB14" s="10" t="s">
        <v>153</v>
      </c>
      <c r="AC14" s="10" t="s">
        <v>100</v>
      </c>
      <c r="AD14" s="10" t="s">
        <v>100</v>
      </c>
      <c r="AE14" s="10" t="s">
        <v>100</v>
      </c>
      <c r="BC14" s="6"/>
      <c r="BD14" s="8"/>
    </row>
    <row r="15" spans="2:79" hidden="1" x14ac:dyDescent="0.25">
      <c r="B15" s="13">
        <v>3</v>
      </c>
      <c r="C15" s="13" t="s">
        <v>159</v>
      </c>
      <c r="D15" s="13">
        <v>9</v>
      </c>
      <c r="E15" s="13">
        <v>11</v>
      </c>
      <c r="F15" s="13">
        <v>20</v>
      </c>
      <c r="G15" s="14">
        <v>0.90909090909090917</v>
      </c>
      <c r="H15" s="14">
        <v>0.73656849385911949</v>
      </c>
      <c r="I15" s="14">
        <v>0.1022918321566495</v>
      </c>
      <c r="J15" s="13">
        <v>10</v>
      </c>
      <c r="K15" s="13">
        <v>1</v>
      </c>
      <c r="L15" s="14">
        <v>0.90909090909090906</v>
      </c>
      <c r="M15" s="14">
        <v>0.85158343734697928</v>
      </c>
      <c r="N15" s="19" t="s">
        <v>155</v>
      </c>
      <c r="O15" s="15">
        <v>17.031668746939587</v>
      </c>
      <c r="P15" s="13">
        <v>-8</v>
      </c>
      <c r="Q15" s="15">
        <v>9.0316687469395873</v>
      </c>
      <c r="R15" s="15">
        <v>9.0316687469395873</v>
      </c>
      <c r="S15" s="13" t="s">
        <v>155</v>
      </c>
      <c r="T15" s="13" t="s">
        <v>155</v>
      </c>
      <c r="U15" s="14">
        <v>0.75728323781744944</v>
      </c>
      <c r="V15" s="13" t="s">
        <v>100</v>
      </c>
      <c r="W15" s="14">
        <v>0.80443333758221436</v>
      </c>
      <c r="X15" s="13">
        <v>727.67013401378654</v>
      </c>
      <c r="Y15" s="13">
        <v>727.67013401378654</v>
      </c>
      <c r="Z15" s="13" t="s">
        <v>155</v>
      </c>
      <c r="AA15" s="13" t="s">
        <v>155</v>
      </c>
      <c r="AB15" s="13" t="s">
        <v>155</v>
      </c>
      <c r="AC15" s="13" t="s">
        <v>100</v>
      </c>
      <c r="AD15" s="13" t="s">
        <v>100</v>
      </c>
      <c r="AE15" s="13" t="s">
        <v>100</v>
      </c>
      <c r="BC15" s="6"/>
      <c r="BD15" s="8"/>
    </row>
    <row r="16" spans="2:79" hidden="1" x14ac:dyDescent="0.25">
      <c r="B16" s="13">
        <v>5</v>
      </c>
      <c r="C16" s="13" t="s">
        <v>161</v>
      </c>
      <c r="D16" s="13">
        <v>11</v>
      </c>
      <c r="E16" s="13">
        <v>11</v>
      </c>
      <c r="F16" s="13">
        <v>22</v>
      </c>
      <c r="G16" s="14">
        <v>1</v>
      </c>
      <c r="H16" s="14">
        <v>0.77616214385065829</v>
      </c>
      <c r="I16" s="14">
        <v>0.77616214385065829</v>
      </c>
      <c r="J16" s="13">
        <v>11</v>
      </c>
      <c r="K16" s="13">
        <v>0</v>
      </c>
      <c r="L16" s="14">
        <v>1</v>
      </c>
      <c r="M16" s="14">
        <v>0.9253873812835528</v>
      </c>
      <c r="N16" s="19" t="s">
        <v>154</v>
      </c>
      <c r="O16" s="15">
        <v>20.358522388238161</v>
      </c>
      <c r="P16" s="13">
        <v>-7.5</v>
      </c>
      <c r="Q16" s="15">
        <v>12.858522388238161</v>
      </c>
      <c r="R16" s="15">
        <v>12.858522388238161</v>
      </c>
      <c r="S16" s="13" t="s">
        <v>154</v>
      </c>
      <c r="T16" s="13" t="s">
        <v>154</v>
      </c>
      <c r="U16" s="14">
        <v>0.80009543327875243</v>
      </c>
      <c r="V16" s="13" t="s">
        <v>100</v>
      </c>
      <c r="W16" s="14">
        <v>0.86274140728115256</v>
      </c>
      <c r="X16" s="13">
        <v>1115.3941390908742</v>
      </c>
      <c r="Y16" s="13">
        <v>1115.3941390908742</v>
      </c>
      <c r="Z16" s="16" t="s">
        <v>154</v>
      </c>
      <c r="AA16" s="16" t="s">
        <v>154</v>
      </c>
      <c r="AB16" s="16" t="s">
        <v>154</v>
      </c>
      <c r="AC16" s="13" t="s">
        <v>100</v>
      </c>
      <c r="AD16" s="13" t="s">
        <v>100</v>
      </c>
      <c r="AE16" s="13" t="s">
        <v>100</v>
      </c>
      <c r="BC16" s="6"/>
      <c r="BD16" s="8"/>
    </row>
    <row r="17" spans="2:56" hidden="1" x14ac:dyDescent="0.25">
      <c r="B17" s="19">
        <v>10</v>
      </c>
      <c r="C17" s="19" t="s">
        <v>160</v>
      </c>
      <c r="D17" s="19">
        <v>9</v>
      </c>
      <c r="E17" s="19">
        <v>9</v>
      </c>
      <c r="F17" s="19">
        <v>18</v>
      </c>
      <c r="G17" s="20">
        <v>0.81818181818181823</v>
      </c>
      <c r="H17" s="20">
        <v>0.70079826514509636</v>
      </c>
      <c r="I17" s="20">
        <v>0.15269171554267591</v>
      </c>
      <c r="J17" s="19">
        <v>9</v>
      </c>
      <c r="K17" s="19">
        <v>2</v>
      </c>
      <c r="L17" s="20">
        <v>0.81818181818181823</v>
      </c>
      <c r="M17" s="20">
        <v>0.77905396716957764</v>
      </c>
      <c r="N17" s="19" t="s">
        <v>166</v>
      </c>
      <c r="O17" s="21">
        <v>14.022971409052397</v>
      </c>
      <c r="P17" s="19">
        <v>-5.5</v>
      </c>
      <c r="Q17" s="21">
        <v>8.5229714090523974</v>
      </c>
      <c r="R17" s="21">
        <v>8.5229714090523974</v>
      </c>
      <c r="S17" s="19" t="s">
        <v>166</v>
      </c>
      <c r="T17" s="19" t="s">
        <v>166</v>
      </c>
      <c r="U17" s="20">
        <v>0.70530471919885895</v>
      </c>
      <c r="V17" s="19" t="s">
        <v>100</v>
      </c>
      <c r="W17" s="20">
        <v>0.7421793431842183</v>
      </c>
      <c r="X17" s="19">
        <v>634.3488637115305</v>
      </c>
      <c r="Y17" s="19">
        <v>634.3488637115305</v>
      </c>
      <c r="Z17" s="19" t="s">
        <v>166</v>
      </c>
      <c r="AA17" s="19" t="s">
        <v>166</v>
      </c>
      <c r="AB17" s="19" t="s">
        <v>166</v>
      </c>
      <c r="AC17" s="19" t="s">
        <v>100</v>
      </c>
      <c r="AD17" s="19" t="s">
        <v>100</v>
      </c>
      <c r="AE17" s="19" t="s">
        <v>100</v>
      </c>
      <c r="BC17" s="6"/>
      <c r="BD17" s="8"/>
    </row>
    <row r="18" spans="2:56" x14ac:dyDescent="0.25">
      <c r="B18" s="13" t="s">
        <v>85</v>
      </c>
      <c r="C18" s="13" t="s">
        <v>161</v>
      </c>
      <c r="D18" s="13">
        <v>3</v>
      </c>
      <c r="E18" s="13">
        <v>3</v>
      </c>
      <c r="F18" s="13">
        <v>6</v>
      </c>
      <c r="G18" s="14">
        <v>0.27272727272727271</v>
      </c>
      <c r="H18" s="20">
        <v>0.69154669213127673</v>
      </c>
      <c r="I18" s="14">
        <v>9.0870049010886911E-2</v>
      </c>
      <c r="J18" s="13">
        <v>9</v>
      </c>
      <c r="K18" s="13">
        <v>2</v>
      </c>
      <c r="L18" s="14">
        <v>0.81818181818181823</v>
      </c>
      <c r="M18" s="14">
        <v>0.59415192768012259</v>
      </c>
      <c r="N18" s="19" t="s">
        <v>154</v>
      </c>
      <c r="O18" s="18">
        <v>3.5649115660807356</v>
      </c>
      <c r="P18" s="13">
        <v>-7.5</v>
      </c>
      <c r="Q18" s="15">
        <v>-3.9350884339192644</v>
      </c>
      <c r="R18" s="15">
        <v>3.9350884339192644</v>
      </c>
      <c r="S18" s="16" t="s">
        <v>157</v>
      </c>
      <c r="T18" s="13" t="s">
        <v>154</v>
      </c>
      <c r="U18" s="20">
        <v>0.6750738275927235</v>
      </c>
      <c r="V18" s="13" t="s">
        <v>33</v>
      </c>
      <c r="W18" s="14">
        <v>0.63461287763642305</v>
      </c>
      <c r="X18" s="13">
        <v>-263.33829602081772</v>
      </c>
      <c r="Y18" s="13">
        <v>263.33829602081772</v>
      </c>
      <c r="Z18" s="16" t="s">
        <v>154</v>
      </c>
      <c r="AA18" s="16" t="s">
        <v>154</v>
      </c>
      <c r="AB18" s="16" t="s">
        <v>154</v>
      </c>
      <c r="AC18" s="13" t="s">
        <v>100</v>
      </c>
      <c r="AD18" s="13" t="s">
        <v>33</v>
      </c>
      <c r="AE18" s="13" t="s">
        <v>100</v>
      </c>
    </row>
    <row r="19" spans="2:56" hidden="1" x14ac:dyDescent="0.25">
      <c r="B19" s="10">
        <v>3</v>
      </c>
      <c r="C19" s="10" t="s">
        <v>160</v>
      </c>
      <c r="D19" s="10">
        <v>11</v>
      </c>
      <c r="E19" s="10">
        <v>9</v>
      </c>
      <c r="F19" s="10">
        <v>20</v>
      </c>
      <c r="G19" s="11">
        <v>0.90909090909090917</v>
      </c>
      <c r="H19" s="11">
        <v>0.70994085684256447</v>
      </c>
      <c r="I19" s="11">
        <v>0.70994085684256447</v>
      </c>
      <c r="J19" s="10">
        <v>10</v>
      </c>
      <c r="K19" s="10">
        <v>1</v>
      </c>
      <c r="L19" s="11">
        <v>0.90909090909090906</v>
      </c>
      <c r="M19" s="11">
        <v>0.84270755834146094</v>
      </c>
      <c r="N19" s="19" t="s">
        <v>166</v>
      </c>
      <c r="O19" s="12">
        <v>16.854151166829219</v>
      </c>
      <c r="P19" s="10">
        <v>-5.5</v>
      </c>
      <c r="Q19" s="12">
        <v>11.354151166829219</v>
      </c>
      <c r="R19" s="12">
        <v>11.354151166829219</v>
      </c>
      <c r="S19" s="10" t="s">
        <v>166</v>
      </c>
      <c r="T19" s="10" t="s">
        <v>166</v>
      </c>
      <c r="U19" s="11">
        <v>0.6929929272547215</v>
      </c>
      <c r="V19" s="10" t="s">
        <v>100</v>
      </c>
      <c r="W19" s="11">
        <v>0.76785024279809122</v>
      </c>
      <c r="X19" s="10">
        <v>878.08147167261984</v>
      </c>
      <c r="Y19" s="10">
        <v>878.08147167261984</v>
      </c>
      <c r="Z19" s="10" t="s">
        <v>166</v>
      </c>
      <c r="AA19" s="10" t="s">
        <v>166</v>
      </c>
      <c r="AB19" s="10" t="s">
        <v>166</v>
      </c>
      <c r="AC19" s="10" t="s">
        <v>100</v>
      </c>
      <c r="AD19" s="10" t="s">
        <v>100</v>
      </c>
      <c r="AE19" s="10" t="s">
        <v>100</v>
      </c>
    </row>
    <row r="20" spans="2:56" hidden="1" x14ac:dyDescent="0.25">
      <c r="B20" s="10">
        <v>5</v>
      </c>
      <c r="C20" s="10" t="s">
        <v>162</v>
      </c>
      <c r="D20" s="10">
        <v>7</v>
      </c>
      <c r="E20" s="10">
        <v>11</v>
      </c>
      <c r="F20" s="10">
        <v>18</v>
      </c>
      <c r="G20" s="11">
        <v>0.81818181818181812</v>
      </c>
      <c r="H20" s="11">
        <v>0.7061330619502717</v>
      </c>
      <c r="I20" s="11">
        <v>8.1414048304044195E-2</v>
      </c>
      <c r="J20" s="10">
        <v>9</v>
      </c>
      <c r="K20" s="10">
        <v>2</v>
      </c>
      <c r="L20" s="11">
        <v>0.81818181818181823</v>
      </c>
      <c r="M20" s="11">
        <v>0.78083223277130276</v>
      </c>
      <c r="N20" s="19" t="s">
        <v>153</v>
      </c>
      <c r="O20" s="12">
        <v>14.05498018988345</v>
      </c>
      <c r="P20" s="10">
        <v>3</v>
      </c>
      <c r="Q20" s="12">
        <v>17.054980189883452</v>
      </c>
      <c r="R20" s="12">
        <v>17.054980189883452</v>
      </c>
      <c r="S20" s="10" t="s">
        <v>153</v>
      </c>
      <c r="T20" s="10" t="s">
        <v>153</v>
      </c>
      <c r="U20" s="11">
        <v>0.72233765529754601</v>
      </c>
      <c r="V20" s="10" t="s">
        <v>100</v>
      </c>
      <c r="W20" s="11">
        <v>0.75158494403442444</v>
      </c>
      <c r="X20" s="10">
        <v>1282.3039954674518</v>
      </c>
      <c r="Y20" s="10">
        <v>1282.3039954674518</v>
      </c>
      <c r="Z20" s="19" t="s">
        <v>153</v>
      </c>
      <c r="AA20" s="10" t="s">
        <v>153</v>
      </c>
      <c r="AB20" s="10" t="s">
        <v>153</v>
      </c>
      <c r="AC20" s="10" t="s">
        <v>100</v>
      </c>
      <c r="AD20" s="10" t="s">
        <v>100</v>
      </c>
      <c r="AE20" s="10" t="s">
        <v>100</v>
      </c>
    </row>
    <row r="21" spans="2:56" hidden="1" x14ac:dyDescent="0.25">
      <c r="B21" s="19">
        <v>10</v>
      </c>
      <c r="C21" s="19" t="s">
        <v>159</v>
      </c>
      <c r="D21" s="19">
        <v>11</v>
      </c>
      <c r="E21" s="19">
        <v>11</v>
      </c>
      <c r="F21" s="19">
        <v>22</v>
      </c>
      <c r="G21" s="20">
        <v>1</v>
      </c>
      <c r="H21" s="20">
        <v>0.68518395304872004</v>
      </c>
      <c r="I21" s="20">
        <v>0.68518395304872004</v>
      </c>
      <c r="J21" s="19">
        <v>11</v>
      </c>
      <c r="K21" s="19">
        <v>0</v>
      </c>
      <c r="L21" s="20">
        <v>1</v>
      </c>
      <c r="M21" s="20">
        <v>0.89506131768290675</v>
      </c>
      <c r="N21" s="19" t="s">
        <v>155</v>
      </c>
      <c r="O21" s="21">
        <v>19.69134898902395</v>
      </c>
      <c r="P21" s="19">
        <v>-8</v>
      </c>
      <c r="Q21" s="21">
        <v>11.69134898902395</v>
      </c>
      <c r="R21" s="21">
        <v>11.69134898902395</v>
      </c>
      <c r="S21" s="19" t="s">
        <v>155</v>
      </c>
      <c r="T21" s="19" t="s">
        <v>155</v>
      </c>
      <c r="U21" s="20">
        <v>0.68679150785410892</v>
      </c>
      <c r="V21" s="19" t="s">
        <v>100</v>
      </c>
      <c r="W21" s="20">
        <v>0.79092641276850784</v>
      </c>
      <c r="X21" s="19">
        <v>930.56027808224985</v>
      </c>
      <c r="Y21" s="19">
        <v>930.56027808224985</v>
      </c>
      <c r="Z21" s="19" t="s">
        <v>155</v>
      </c>
      <c r="AA21" s="19" t="s">
        <v>155</v>
      </c>
      <c r="AB21" s="19" t="s">
        <v>155</v>
      </c>
      <c r="AC21" s="19" t="s">
        <v>100</v>
      </c>
      <c r="AD21" s="19" t="s">
        <v>100</v>
      </c>
      <c r="AE21" s="19" t="s">
        <v>100</v>
      </c>
    </row>
    <row r="22" spans="2:56" x14ac:dyDescent="0.25">
      <c r="B22" s="10" t="s">
        <v>85</v>
      </c>
      <c r="C22" s="10" t="s">
        <v>164</v>
      </c>
      <c r="D22" s="10">
        <v>-1</v>
      </c>
      <c r="E22" s="10">
        <v>-3</v>
      </c>
      <c r="F22" s="10">
        <v>-4</v>
      </c>
      <c r="G22" s="11">
        <v>0.18181818181818182</v>
      </c>
      <c r="H22" s="20">
        <v>0.67735006253382113</v>
      </c>
      <c r="I22" s="11">
        <v>0.11425234506923965</v>
      </c>
      <c r="J22" s="10">
        <v>6</v>
      </c>
      <c r="K22" s="10">
        <v>5</v>
      </c>
      <c r="L22" s="11">
        <v>0.54545454545454541</v>
      </c>
      <c r="M22" s="17">
        <v>0.46820759660218281</v>
      </c>
      <c r="N22" s="19" t="s">
        <v>168</v>
      </c>
      <c r="O22" s="12">
        <v>1.8728303864087312</v>
      </c>
      <c r="P22" s="10">
        <v>-4.5</v>
      </c>
      <c r="Q22" s="12">
        <v>-2.6271696135912688</v>
      </c>
      <c r="R22" s="12">
        <v>2.6271696135912688</v>
      </c>
      <c r="S22" s="10" t="s">
        <v>171</v>
      </c>
      <c r="T22" s="10" t="s">
        <v>168</v>
      </c>
      <c r="U22" s="11">
        <v>0.6699037514400995</v>
      </c>
      <c r="V22" s="10" t="s">
        <v>33</v>
      </c>
      <c r="W22" s="11">
        <v>0.56905567402114121</v>
      </c>
      <c r="X22" s="10">
        <v>-171.64620212361089</v>
      </c>
      <c r="Y22" s="10">
        <v>171.64620212361089</v>
      </c>
      <c r="Z22" s="19" t="s">
        <v>168</v>
      </c>
      <c r="AA22" s="10" t="s">
        <v>168</v>
      </c>
      <c r="AB22" s="10" t="s">
        <v>168</v>
      </c>
      <c r="AC22" s="10" t="s">
        <v>100</v>
      </c>
      <c r="AD22" s="10" t="s">
        <v>33</v>
      </c>
      <c r="AE22" s="10" t="s">
        <v>100</v>
      </c>
    </row>
    <row r="23" spans="2:56" hidden="1" x14ac:dyDescent="0.25">
      <c r="B23" s="10">
        <v>3</v>
      </c>
      <c r="C23" s="10" t="s">
        <v>162</v>
      </c>
      <c r="D23" s="10">
        <v>9</v>
      </c>
      <c r="E23" s="10">
        <v>9</v>
      </c>
      <c r="F23" s="10">
        <v>18</v>
      </c>
      <c r="G23" s="11">
        <v>0.81818181818181823</v>
      </c>
      <c r="H23" s="11">
        <v>0.70152504256773518</v>
      </c>
      <c r="I23" s="11">
        <v>4.6991196493670673E-2</v>
      </c>
      <c r="J23" s="10">
        <v>9</v>
      </c>
      <c r="K23" s="10">
        <v>2</v>
      </c>
      <c r="L23" s="11">
        <v>0.81818181818181823</v>
      </c>
      <c r="M23" s="11">
        <v>0.77929622631045714</v>
      </c>
      <c r="N23" s="19" t="s">
        <v>153</v>
      </c>
      <c r="O23" s="12">
        <v>14.027332073588228</v>
      </c>
      <c r="P23" s="10">
        <v>3</v>
      </c>
      <c r="Q23" s="12">
        <v>17.027332073588227</v>
      </c>
      <c r="R23" s="12">
        <v>17.027332073588227</v>
      </c>
      <c r="S23" s="10" t="s">
        <v>153</v>
      </c>
      <c r="T23" s="10" t="s">
        <v>153</v>
      </c>
      <c r="U23" s="11">
        <v>0.69286646305928001</v>
      </c>
      <c r="V23" s="10" t="s">
        <v>100</v>
      </c>
      <c r="W23" s="11">
        <v>0.73608134468486863</v>
      </c>
      <c r="X23" s="10">
        <v>1253.6261240109473</v>
      </c>
      <c r="Y23" s="10">
        <v>1253.6261240109473</v>
      </c>
      <c r="Z23" s="19" t="s">
        <v>153</v>
      </c>
      <c r="AA23" s="10" t="s">
        <v>153</v>
      </c>
      <c r="AB23" s="10" t="s">
        <v>153</v>
      </c>
      <c r="AC23" s="10" t="s">
        <v>100</v>
      </c>
      <c r="AD23" s="10" t="s">
        <v>100</v>
      </c>
      <c r="AE23" s="10" t="s">
        <v>100</v>
      </c>
    </row>
    <row r="24" spans="2:56" hidden="1" x14ac:dyDescent="0.25">
      <c r="B24" s="10">
        <v>5</v>
      </c>
      <c r="C24" s="10" t="s">
        <v>158</v>
      </c>
      <c r="D24" s="10">
        <v>-11</v>
      </c>
      <c r="E24" s="10">
        <v>-7</v>
      </c>
      <c r="F24" s="10">
        <v>-18</v>
      </c>
      <c r="G24" s="11">
        <v>0.81818181818181812</v>
      </c>
      <c r="H24" s="11">
        <v>0.67392787803774934</v>
      </c>
      <c r="I24" s="11">
        <v>0.67392787803774934</v>
      </c>
      <c r="J24" s="10">
        <v>9</v>
      </c>
      <c r="K24" s="10">
        <v>2</v>
      </c>
      <c r="L24" s="11">
        <v>0.81818181818181823</v>
      </c>
      <c r="M24" s="11">
        <v>0.77009717146712864</v>
      </c>
      <c r="N24" s="19" t="s">
        <v>152</v>
      </c>
      <c r="O24" s="12">
        <v>13.861749086408315</v>
      </c>
      <c r="P24" s="10">
        <v>-10.5</v>
      </c>
      <c r="Q24" s="12">
        <v>3.3617490864083148</v>
      </c>
      <c r="R24" s="12">
        <v>3.3617490864083148</v>
      </c>
      <c r="S24" s="10" t="s">
        <v>152</v>
      </c>
      <c r="T24" s="10" t="s">
        <v>152</v>
      </c>
      <c r="U24" s="11">
        <v>0.67913737755869996</v>
      </c>
      <c r="V24" s="10" t="s">
        <v>100</v>
      </c>
      <c r="W24" s="11">
        <v>0.72461727451291424</v>
      </c>
      <c r="X24" s="10">
        <v>263.64508771686178</v>
      </c>
      <c r="Y24" s="10">
        <v>263.64508771686178</v>
      </c>
      <c r="Z24" s="16" t="s">
        <v>169</v>
      </c>
      <c r="AA24" s="16" t="s">
        <v>169</v>
      </c>
      <c r="AB24" s="10" t="s">
        <v>152</v>
      </c>
      <c r="AC24" s="10" t="s">
        <v>33</v>
      </c>
      <c r="AD24" s="10" t="s">
        <v>33</v>
      </c>
      <c r="AE24" s="10" t="s">
        <v>33</v>
      </c>
    </row>
    <row r="25" spans="2:56" hidden="1" x14ac:dyDescent="0.25">
      <c r="B25" s="19">
        <v>10</v>
      </c>
      <c r="C25" s="19" t="s">
        <v>162</v>
      </c>
      <c r="D25" s="19">
        <v>3</v>
      </c>
      <c r="E25" s="19">
        <v>5</v>
      </c>
      <c r="F25" s="19">
        <v>8</v>
      </c>
      <c r="G25" s="20">
        <v>0.36363636363636365</v>
      </c>
      <c r="H25" s="20">
        <v>0.68416795392126217</v>
      </c>
      <c r="I25" s="20">
        <v>9.1725288152937567E-2</v>
      </c>
      <c r="J25" s="19">
        <v>8</v>
      </c>
      <c r="K25" s="19">
        <v>3</v>
      </c>
      <c r="L25" s="20">
        <v>0.72727272727272729</v>
      </c>
      <c r="M25" s="20">
        <v>0.5916923482767843</v>
      </c>
      <c r="N25" s="19" t="s">
        <v>153</v>
      </c>
      <c r="O25" s="18">
        <v>4.7335387862142744</v>
      </c>
      <c r="P25" s="19">
        <v>3</v>
      </c>
      <c r="Q25" s="21">
        <v>7.7335387862142744</v>
      </c>
      <c r="R25" s="21">
        <v>7.7335387862142744</v>
      </c>
      <c r="S25" s="19" t="s">
        <v>153</v>
      </c>
      <c r="T25" s="19" t="s">
        <v>153</v>
      </c>
      <c r="U25" s="20">
        <v>0.67471451079287159</v>
      </c>
      <c r="V25" s="19" t="s">
        <v>100</v>
      </c>
      <c r="W25" s="20">
        <v>0.63320342953482789</v>
      </c>
      <c r="X25" s="19">
        <v>522.97915523729819</v>
      </c>
      <c r="Y25" s="19">
        <v>522.97915523729819</v>
      </c>
      <c r="Z25" s="19" t="s">
        <v>153</v>
      </c>
      <c r="AA25" s="19" t="s">
        <v>153</v>
      </c>
      <c r="AB25" s="19" t="s">
        <v>153</v>
      </c>
      <c r="AC25" s="19" t="s">
        <v>100</v>
      </c>
      <c r="AD25" s="19" t="s">
        <v>100</v>
      </c>
      <c r="AE25" s="19" t="s">
        <v>100</v>
      </c>
    </row>
    <row r="26" spans="2:56" x14ac:dyDescent="0.25">
      <c r="B26" s="10" t="s">
        <v>85</v>
      </c>
      <c r="C26" s="10" t="s">
        <v>158</v>
      </c>
      <c r="D26" s="10">
        <v>1</v>
      </c>
      <c r="E26" s="10">
        <v>-7</v>
      </c>
      <c r="F26" s="10">
        <v>-6</v>
      </c>
      <c r="G26" s="11">
        <v>0.27272727272727271</v>
      </c>
      <c r="H26" s="20">
        <v>0.6323898422416695</v>
      </c>
      <c r="I26" s="11">
        <v>2.2432564208318961E-2</v>
      </c>
      <c r="J26" s="10">
        <v>7</v>
      </c>
      <c r="K26" s="10">
        <v>4</v>
      </c>
      <c r="L26" s="11">
        <v>0.63636363636363635</v>
      </c>
      <c r="M26" s="17">
        <v>0.51382691711085948</v>
      </c>
      <c r="N26" s="19" t="s">
        <v>152</v>
      </c>
      <c r="O26" s="21">
        <v>3.0829615026651567</v>
      </c>
      <c r="P26" s="10">
        <v>-10.5</v>
      </c>
      <c r="Q26" s="12">
        <v>-7.4170384973348433</v>
      </c>
      <c r="R26" s="12">
        <v>7.4170384973348433</v>
      </c>
      <c r="S26" s="16" t="s">
        <v>170</v>
      </c>
      <c r="T26" s="10" t="s">
        <v>152</v>
      </c>
      <c r="U26" s="20">
        <v>0.66409611378465749</v>
      </c>
      <c r="V26" s="10" t="s">
        <v>33</v>
      </c>
      <c r="W26" s="11">
        <v>0.58896151544775854</v>
      </c>
      <c r="X26" s="10">
        <v>-492.26019781022853</v>
      </c>
      <c r="Y26" s="10">
        <v>492.26019781022853</v>
      </c>
      <c r="Z26" s="16" t="s">
        <v>169</v>
      </c>
      <c r="AA26" s="16" t="s">
        <v>169</v>
      </c>
      <c r="AB26" s="10" t="s">
        <v>152</v>
      </c>
      <c r="AC26" s="10" t="s">
        <v>33</v>
      </c>
      <c r="AD26" s="10" t="s">
        <v>33</v>
      </c>
      <c r="AE26" s="10" t="s">
        <v>33</v>
      </c>
    </row>
    <row r="27" spans="2:56" hidden="1" x14ac:dyDescent="0.25">
      <c r="B27" s="10">
        <v>3</v>
      </c>
      <c r="C27" s="10" t="s">
        <v>158</v>
      </c>
      <c r="D27" s="10">
        <v>-11</v>
      </c>
      <c r="E27" s="10">
        <v>-11</v>
      </c>
      <c r="F27" s="10">
        <v>-22</v>
      </c>
      <c r="G27" s="11">
        <v>1</v>
      </c>
      <c r="H27" s="11">
        <v>0.60319537781212862</v>
      </c>
      <c r="I27" s="11">
        <v>0.60319537781212862</v>
      </c>
      <c r="J27" s="10">
        <v>11</v>
      </c>
      <c r="K27" s="10">
        <v>0</v>
      </c>
      <c r="L27" s="11">
        <v>1</v>
      </c>
      <c r="M27" s="11">
        <v>0.86773179260404287</v>
      </c>
      <c r="N27" s="19" t="s">
        <v>152</v>
      </c>
      <c r="O27" s="12">
        <v>19.090099437288941</v>
      </c>
      <c r="P27" s="10">
        <v>-10.5</v>
      </c>
      <c r="Q27" s="12">
        <v>8.5900994372889414</v>
      </c>
      <c r="R27" s="12">
        <v>8.5900994372889414</v>
      </c>
      <c r="S27" s="10" t="s">
        <v>152</v>
      </c>
      <c r="T27" s="10" t="s">
        <v>152</v>
      </c>
      <c r="U27" s="11">
        <v>0.58647818602833657</v>
      </c>
      <c r="V27" s="10" t="s">
        <v>100</v>
      </c>
      <c r="W27" s="11">
        <v>0.72710498931618972</v>
      </c>
      <c r="X27" s="10">
        <v>631.61239960525097</v>
      </c>
      <c r="Y27" s="10">
        <v>631.61239960525097</v>
      </c>
      <c r="Z27" s="16" t="s">
        <v>169</v>
      </c>
      <c r="AA27" s="16" t="s">
        <v>169</v>
      </c>
      <c r="AB27" s="10" t="s">
        <v>152</v>
      </c>
      <c r="AC27" s="10" t="s">
        <v>33</v>
      </c>
      <c r="AD27" s="10" t="s">
        <v>33</v>
      </c>
      <c r="AE27" s="10" t="s">
        <v>33</v>
      </c>
    </row>
    <row r="28" spans="2:56" hidden="1" x14ac:dyDescent="0.25">
      <c r="B28" s="10">
        <v>5</v>
      </c>
      <c r="C28" s="10" t="s">
        <v>164</v>
      </c>
      <c r="D28" s="10">
        <v>-7</v>
      </c>
      <c r="E28" s="10">
        <v>-3</v>
      </c>
      <c r="F28" s="10">
        <v>-10</v>
      </c>
      <c r="G28" s="11">
        <v>0.45454545454545453</v>
      </c>
      <c r="H28" s="11">
        <v>0.70026056414302851</v>
      </c>
      <c r="I28" s="11">
        <v>8.4757369224151335E-2</v>
      </c>
      <c r="J28" s="10">
        <v>9</v>
      </c>
      <c r="K28" s="10">
        <v>2</v>
      </c>
      <c r="L28" s="11">
        <v>0.81818181818181823</v>
      </c>
      <c r="M28" s="11">
        <v>0.65766261229010048</v>
      </c>
      <c r="N28" s="19" t="s">
        <v>168</v>
      </c>
      <c r="O28" s="12">
        <v>6.576626122901005</v>
      </c>
      <c r="P28" s="10">
        <v>-4.5</v>
      </c>
      <c r="Q28" s="12">
        <v>2.076626122901005</v>
      </c>
      <c r="R28" s="12">
        <v>2.076626122901005</v>
      </c>
      <c r="S28" s="10" t="s">
        <v>168</v>
      </c>
      <c r="T28" s="10" t="s">
        <v>168</v>
      </c>
      <c r="U28" s="11">
        <v>0.66371990148459092</v>
      </c>
      <c r="V28" s="10" t="s">
        <v>100</v>
      </c>
      <c r="W28" s="11">
        <v>0.66069125688734576</v>
      </c>
      <c r="X28" s="10">
        <v>141.91130250454836</v>
      </c>
      <c r="Y28" s="10">
        <v>141.91130250454836</v>
      </c>
      <c r="Z28" s="19" t="s">
        <v>168</v>
      </c>
      <c r="AA28" s="10" t="s">
        <v>168</v>
      </c>
      <c r="AB28" s="10" t="s">
        <v>168</v>
      </c>
      <c r="AC28" s="10" t="s">
        <v>100</v>
      </c>
      <c r="AD28" s="10" t="s">
        <v>100</v>
      </c>
      <c r="AE28" s="10" t="s">
        <v>100</v>
      </c>
    </row>
    <row r="29" spans="2:56" hidden="1" x14ac:dyDescent="0.25">
      <c r="B29" s="19">
        <v>10</v>
      </c>
      <c r="C29" s="19" t="s">
        <v>161</v>
      </c>
      <c r="D29" s="19">
        <v>1</v>
      </c>
      <c r="E29" s="19">
        <v>7</v>
      </c>
      <c r="F29" s="19">
        <v>8</v>
      </c>
      <c r="G29" s="20">
        <v>0.36363636363636365</v>
      </c>
      <c r="H29" s="20">
        <v>0.60020046948670291</v>
      </c>
      <c r="I29" s="20">
        <v>2.5445601664651374E-2</v>
      </c>
      <c r="J29" s="19">
        <v>6</v>
      </c>
      <c r="K29" s="19">
        <v>5</v>
      </c>
      <c r="L29" s="20">
        <v>0.54545454545454541</v>
      </c>
      <c r="M29" s="20">
        <v>0.50309712619253733</v>
      </c>
      <c r="N29" s="19" t="s">
        <v>154</v>
      </c>
      <c r="O29" s="18">
        <v>4.0247770095402986</v>
      </c>
      <c r="P29" s="19">
        <v>-7.5</v>
      </c>
      <c r="Q29" s="21">
        <v>-3.4752229904597014</v>
      </c>
      <c r="R29" s="21">
        <v>3.4752229904597014</v>
      </c>
      <c r="S29" s="16" t="s">
        <v>157</v>
      </c>
      <c r="T29" s="19" t="s">
        <v>154</v>
      </c>
      <c r="U29" s="20">
        <v>0.5610796240927135</v>
      </c>
      <c r="V29" s="19" t="s">
        <v>33</v>
      </c>
      <c r="W29" s="20">
        <v>0.53208837514262541</v>
      </c>
      <c r="X29" s="19">
        <v>-194.25548036787828</v>
      </c>
      <c r="Y29" s="19">
        <v>194.25548036787828</v>
      </c>
      <c r="Z29" s="19" t="s">
        <v>154</v>
      </c>
      <c r="AA29" s="19" t="s">
        <v>154</v>
      </c>
      <c r="AB29" s="19" t="s">
        <v>154</v>
      </c>
      <c r="AC29" s="19" t="s">
        <v>100</v>
      </c>
      <c r="AD29" s="19" t="s">
        <v>33</v>
      </c>
      <c r="AE29" s="19" t="s">
        <v>100</v>
      </c>
    </row>
    <row r="30" spans="2:56" x14ac:dyDescent="0.25">
      <c r="B30" s="10" t="s">
        <v>85</v>
      </c>
      <c r="C30" s="10" t="s">
        <v>160</v>
      </c>
      <c r="D30" s="10">
        <v>9</v>
      </c>
      <c r="E30" s="10">
        <v>9</v>
      </c>
      <c r="F30" s="10">
        <v>18</v>
      </c>
      <c r="G30" s="11">
        <v>0.81818181818181823</v>
      </c>
      <c r="H30" s="20">
        <v>0.66673795740332165</v>
      </c>
      <c r="I30" s="11">
        <v>4.047224581091613E-2</v>
      </c>
      <c r="J30" s="10">
        <v>11</v>
      </c>
      <c r="K30" s="10">
        <v>0</v>
      </c>
      <c r="L30" s="11">
        <v>1</v>
      </c>
      <c r="M30" s="20">
        <v>0.82830659186171329</v>
      </c>
      <c r="N30" s="19" t="s">
        <v>166</v>
      </c>
      <c r="O30" s="21">
        <v>14.909518653510839</v>
      </c>
      <c r="P30" s="10">
        <v>-5.5</v>
      </c>
      <c r="Q30" s="12">
        <v>9.4095186535108386</v>
      </c>
      <c r="R30" s="12">
        <v>9.4095186535108386</v>
      </c>
      <c r="S30" s="10" t="s">
        <v>166</v>
      </c>
      <c r="T30" s="10" t="s">
        <v>166</v>
      </c>
      <c r="U30" s="20">
        <v>0.62603378828671352</v>
      </c>
      <c r="V30" s="10" t="s">
        <v>100</v>
      </c>
      <c r="W30" s="11">
        <v>0.72717019007421335</v>
      </c>
      <c r="X30" s="10">
        <v>684.66226703499058</v>
      </c>
      <c r="Y30" s="10">
        <v>684.66226703499058</v>
      </c>
      <c r="Z30" s="10" t="s">
        <v>166</v>
      </c>
      <c r="AA30" s="10" t="s">
        <v>166</v>
      </c>
      <c r="AB30" s="10" t="s">
        <v>166</v>
      </c>
      <c r="AC30" s="10" t="s">
        <v>100</v>
      </c>
      <c r="AD30" s="10" t="s">
        <v>100</v>
      </c>
      <c r="AE30" s="10" t="s">
        <v>100</v>
      </c>
    </row>
    <row r="31" spans="2:56" hidden="1" x14ac:dyDescent="0.25">
      <c r="B31" s="10">
        <v>3</v>
      </c>
      <c r="C31" s="10" t="s">
        <v>164</v>
      </c>
      <c r="D31" s="10">
        <v>-3</v>
      </c>
      <c r="E31" s="10">
        <v>11</v>
      </c>
      <c r="F31" s="10">
        <v>8</v>
      </c>
      <c r="G31" s="11">
        <v>0.36363636363636365</v>
      </c>
      <c r="H31" s="11">
        <v>0.72567572467165409</v>
      </c>
      <c r="I31" s="11">
        <v>9.4964219616057388E-2</v>
      </c>
      <c r="J31" s="10">
        <v>4</v>
      </c>
      <c r="K31" s="10">
        <v>7</v>
      </c>
      <c r="L31" s="11">
        <v>0.36363636363636365</v>
      </c>
      <c r="M31" s="11">
        <v>0.48431615064812722</v>
      </c>
      <c r="N31" s="16" t="s">
        <v>171</v>
      </c>
      <c r="O31" s="12">
        <v>3.8745292051850178</v>
      </c>
      <c r="P31" s="10">
        <v>4.5</v>
      </c>
      <c r="Q31" s="12">
        <v>8.3745292051850182</v>
      </c>
      <c r="R31" s="12">
        <v>8.3745292051850182</v>
      </c>
      <c r="S31" s="10" t="s">
        <v>171</v>
      </c>
      <c r="T31" s="16" t="s">
        <v>101</v>
      </c>
      <c r="U31" s="11">
        <v>0.5</v>
      </c>
      <c r="V31" s="10" t="s">
        <v>33</v>
      </c>
      <c r="W31" s="11">
        <v>0.49215807532406364</v>
      </c>
      <c r="X31" s="10">
        <v>419.86042513404368</v>
      </c>
      <c r="Y31" s="10">
        <v>419.86042513404368</v>
      </c>
      <c r="Z31" s="19" t="s">
        <v>168</v>
      </c>
      <c r="AA31" s="10" t="s">
        <v>168</v>
      </c>
      <c r="AB31" s="10" t="s">
        <v>168</v>
      </c>
      <c r="AC31" s="10" t="s">
        <v>100</v>
      </c>
      <c r="AD31" s="10" t="s">
        <v>33</v>
      </c>
      <c r="AE31" s="10" t="s">
        <v>33</v>
      </c>
    </row>
    <row r="32" spans="2:56" hidden="1" x14ac:dyDescent="0.25">
      <c r="B32" s="13">
        <v>5</v>
      </c>
      <c r="C32" s="13" t="s">
        <v>165</v>
      </c>
      <c r="D32" s="13">
        <v>7</v>
      </c>
      <c r="E32" s="13">
        <v>9</v>
      </c>
      <c r="F32" s="13">
        <v>16</v>
      </c>
      <c r="G32" s="14">
        <v>0.72727272727272729</v>
      </c>
      <c r="H32" s="14">
        <v>0.67202178526361478</v>
      </c>
      <c r="I32" s="14">
        <v>0.10333144684161977</v>
      </c>
      <c r="J32" s="13">
        <v>10</v>
      </c>
      <c r="K32" s="13">
        <v>1</v>
      </c>
      <c r="L32" s="14">
        <v>0.90909090909090906</v>
      </c>
      <c r="M32" s="14">
        <v>0.76946180720908375</v>
      </c>
      <c r="N32" s="19" t="s">
        <v>156</v>
      </c>
      <c r="O32" s="15">
        <v>12.31138891534534</v>
      </c>
      <c r="P32" s="13">
        <v>-11.5</v>
      </c>
      <c r="Q32" s="15">
        <v>0.81138891534533997</v>
      </c>
      <c r="R32" s="15">
        <v>0.81138891534533997</v>
      </c>
      <c r="S32" s="13" t="s">
        <v>156</v>
      </c>
      <c r="T32" s="13" t="s">
        <v>156</v>
      </c>
      <c r="U32" s="14">
        <v>0.61184838438231459</v>
      </c>
      <c r="V32" s="13" t="s">
        <v>100</v>
      </c>
      <c r="W32" s="14">
        <v>0.69065509579569917</v>
      </c>
      <c r="X32" s="13">
        <v>68.774120589911561</v>
      </c>
      <c r="Y32" s="13">
        <v>68.774120589911561</v>
      </c>
      <c r="Z32" s="19" t="s">
        <v>156</v>
      </c>
      <c r="AA32" s="13" t="s">
        <v>156</v>
      </c>
      <c r="AB32" s="13" t="s">
        <v>156</v>
      </c>
      <c r="AC32" s="13" t="s">
        <v>100</v>
      </c>
      <c r="AD32" s="13" t="s">
        <v>100</v>
      </c>
      <c r="AE32" s="13" t="s">
        <v>100</v>
      </c>
    </row>
    <row r="33" spans="2:31" hidden="1" x14ac:dyDescent="0.25">
      <c r="B33" s="19">
        <v>10</v>
      </c>
      <c r="C33" s="19" t="s">
        <v>164</v>
      </c>
      <c r="D33" s="19">
        <v>-1</v>
      </c>
      <c r="E33" s="19">
        <v>1</v>
      </c>
      <c r="F33" s="19">
        <v>0</v>
      </c>
      <c r="G33" s="20">
        <v>0</v>
      </c>
      <c r="H33" s="20">
        <v>0.61246411012774005</v>
      </c>
      <c r="I33" s="20">
        <v>1.6559774353154144E-2</v>
      </c>
      <c r="J33" s="19">
        <v>6</v>
      </c>
      <c r="K33" s="19">
        <v>5</v>
      </c>
      <c r="L33" s="20">
        <v>0.54545454545454541</v>
      </c>
      <c r="M33" s="17">
        <v>0.38597288519409512</v>
      </c>
      <c r="N33" s="19" t="s">
        <v>168</v>
      </c>
      <c r="O33" s="21">
        <v>0</v>
      </c>
      <c r="P33" s="19">
        <v>-4.5</v>
      </c>
      <c r="Q33" s="21">
        <v>-4.5</v>
      </c>
      <c r="R33" s="21">
        <v>4.5</v>
      </c>
      <c r="S33" s="19" t="s">
        <v>171</v>
      </c>
      <c r="T33" s="16" t="s">
        <v>101</v>
      </c>
      <c r="U33" s="20">
        <v>0.5</v>
      </c>
      <c r="V33" s="19" t="s">
        <v>33</v>
      </c>
      <c r="W33" s="20">
        <v>0.44298644259704756</v>
      </c>
      <c r="X33" s="19">
        <v>-224.63200501437436</v>
      </c>
      <c r="Y33" s="19">
        <v>224.63200501437436</v>
      </c>
      <c r="Z33" s="19" t="s">
        <v>168</v>
      </c>
      <c r="AA33" s="19" t="s">
        <v>168</v>
      </c>
      <c r="AB33" s="19" t="s">
        <v>168</v>
      </c>
      <c r="AC33" s="19" t="s">
        <v>100</v>
      </c>
      <c r="AD33" s="19" t="s">
        <v>33</v>
      </c>
      <c r="AE33" s="19" t="s">
        <v>100</v>
      </c>
    </row>
    <row r="34" spans="2:31" x14ac:dyDescent="0.25">
      <c r="B34" s="13" t="s">
        <v>85</v>
      </c>
      <c r="C34" s="13" t="s">
        <v>163</v>
      </c>
      <c r="D34" s="13">
        <v>7</v>
      </c>
      <c r="E34" s="13">
        <v>5</v>
      </c>
      <c r="F34" s="13">
        <v>12</v>
      </c>
      <c r="G34" s="14">
        <v>0.54545454545454541</v>
      </c>
      <c r="H34" s="20">
        <v>0.66226956866300002</v>
      </c>
      <c r="I34" s="14">
        <v>2.6633365917180796E-2</v>
      </c>
      <c r="J34" s="13">
        <v>8</v>
      </c>
      <c r="K34" s="13">
        <v>3</v>
      </c>
      <c r="L34" s="14">
        <v>0.72727272727272729</v>
      </c>
      <c r="M34" s="20">
        <v>0.64499894713009087</v>
      </c>
      <c r="N34" s="19" t="s">
        <v>167</v>
      </c>
      <c r="O34" s="15">
        <v>7.73998736556109</v>
      </c>
      <c r="P34" s="13">
        <v>-7</v>
      </c>
      <c r="Q34" s="15">
        <v>0.73998736556109002</v>
      </c>
      <c r="R34" s="15">
        <v>0.73998736556109002</v>
      </c>
      <c r="S34" s="13" t="s">
        <v>167</v>
      </c>
      <c r="T34" s="16" t="s">
        <v>101</v>
      </c>
      <c r="U34" s="17">
        <v>0.5</v>
      </c>
      <c r="V34" s="13" t="s">
        <v>33</v>
      </c>
      <c r="W34" s="14">
        <v>0.57249947356504549</v>
      </c>
      <c r="X34" s="13">
        <v>45.963402675753329</v>
      </c>
      <c r="Y34" s="13">
        <v>45.963402675753329</v>
      </c>
      <c r="Z34" s="19" t="s">
        <v>167</v>
      </c>
      <c r="AA34" s="13" t="s">
        <v>167</v>
      </c>
      <c r="AB34" s="13" t="s">
        <v>167</v>
      </c>
      <c r="AC34" s="13" t="s">
        <v>100</v>
      </c>
      <c r="AD34" s="13" t="s">
        <v>100</v>
      </c>
      <c r="AE34" s="13" t="s">
        <v>100</v>
      </c>
    </row>
    <row r="37" spans="2:31" x14ac:dyDescent="0.25">
      <c r="H37" t="s">
        <v>184</v>
      </c>
      <c r="I37" t="s">
        <v>185</v>
      </c>
      <c r="K37" s="1" t="s">
        <v>29</v>
      </c>
      <c r="L37" t="s">
        <v>186</v>
      </c>
      <c r="N37" t="s">
        <v>184</v>
      </c>
      <c r="O37" t="s">
        <v>185</v>
      </c>
      <c r="Q37" s="1" t="s">
        <v>29</v>
      </c>
      <c r="R37" t="s">
        <v>186</v>
      </c>
    </row>
    <row r="38" spans="2:31" x14ac:dyDescent="0.25">
      <c r="H38">
        <v>8</v>
      </c>
      <c r="I38" t="s">
        <v>154</v>
      </c>
      <c r="K38" s="2" t="s">
        <v>155</v>
      </c>
      <c r="L38" s="25">
        <v>24</v>
      </c>
      <c r="N38">
        <v>8</v>
      </c>
      <c r="O38" t="s">
        <v>153</v>
      </c>
      <c r="Q38" s="2" t="s">
        <v>153</v>
      </c>
      <c r="R38" s="25">
        <v>29</v>
      </c>
    </row>
    <row r="39" spans="2:31" x14ac:dyDescent="0.25">
      <c r="H39">
        <f>H38-1</f>
        <v>7</v>
      </c>
      <c r="I39" t="s">
        <v>167</v>
      </c>
      <c r="K39" s="2" t="s">
        <v>156</v>
      </c>
      <c r="L39" s="25">
        <v>22</v>
      </c>
      <c r="N39">
        <v>7</v>
      </c>
      <c r="O39" t="s">
        <v>166</v>
      </c>
      <c r="Q39" s="2" t="s">
        <v>166</v>
      </c>
      <c r="R39" s="25">
        <v>26</v>
      </c>
    </row>
    <row r="40" spans="2:31" x14ac:dyDescent="0.25">
      <c r="H40">
        <f t="shared" ref="H40:L45" si="0">H39-1</f>
        <v>6</v>
      </c>
      <c r="I40" t="s">
        <v>156</v>
      </c>
      <c r="K40" s="2" t="s">
        <v>167</v>
      </c>
      <c r="L40" s="25">
        <v>21</v>
      </c>
      <c r="N40">
        <v>6</v>
      </c>
      <c r="O40" t="s">
        <v>156</v>
      </c>
      <c r="Q40" s="2" t="s">
        <v>167</v>
      </c>
      <c r="R40" s="25">
        <v>20</v>
      </c>
    </row>
    <row r="41" spans="2:31" x14ac:dyDescent="0.25">
      <c r="H41">
        <f t="shared" si="0"/>
        <v>5</v>
      </c>
      <c r="I41" t="s">
        <v>155</v>
      </c>
      <c r="K41" s="2" t="s">
        <v>154</v>
      </c>
      <c r="L41" s="25">
        <v>20</v>
      </c>
      <c r="N41">
        <v>5</v>
      </c>
      <c r="O41" t="s">
        <v>170</v>
      </c>
      <c r="Q41" s="2" t="s">
        <v>155</v>
      </c>
      <c r="R41" s="25">
        <v>17</v>
      </c>
    </row>
    <row r="42" spans="2:31" x14ac:dyDescent="0.25">
      <c r="H42">
        <f t="shared" si="0"/>
        <v>4</v>
      </c>
      <c r="I42" t="s">
        <v>166</v>
      </c>
      <c r="K42" s="2" t="s">
        <v>166</v>
      </c>
      <c r="L42" s="25">
        <v>18</v>
      </c>
      <c r="N42">
        <v>4</v>
      </c>
      <c r="O42" t="s">
        <v>157</v>
      </c>
      <c r="Q42" s="2" t="s">
        <v>154</v>
      </c>
      <c r="R42" s="25">
        <v>12</v>
      </c>
    </row>
    <row r="43" spans="2:31" x14ac:dyDescent="0.25">
      <c r="H43">
        <f t="shared" si="0"/>
        <v>3</v>
      </c>
      <c r="I43" t="s">
        <v>153</v>
      </c>
      <c r="K43" s="2" t="s">
        <v>153</v>
      </c>
      <c r="L43" s="25">
        <v>16</v>
      </c>
      <c r="N43">
        <v>3</v>
      </c>
      <c r="O43" t="s">
        <v>171</v>
      </c>
      <c r="Q43" s="2" t="s">
        <v>156</v>
      </c>
      <c r="R43" s="25">
        <v>11</v>
      </c>
    </row>
    <row r="44" spans="2:31" x14ac:dyDescent="0.25">
      <c r="H44">
        <f t="shared" si="0"/>
        <v>2</v>
      </c>
      <c r="I44" t="s">
        <v>152</v>
      </c>
      <c r="K44" s="2" t="s">
        <v>152</v>
      </c>
      <c r="L44" s="25">
        <v>14</v>
      </c>
      <c r="N44">
        <v>2</v>
      </c>
      <c r="O44" t="s">
        <v>155</v>
      </c>
      <c r="Q44" s="2" t="s">
        <v>152</v>
      </c>
      <c r="R44" s="25">
        <v>9</v>
      </c>
    </row>
    <row r="45" spans="2:31" x14ac:dyDescent="0.25">
      <c r="H45">
        <f t="shared" si="0"/>
        <v>1</v>
      </c>
      <c r="I45" t="s">
        <v>101</v>
      </c>
      <c r="K45" s="2" t="s">
        <v>168</v>
      </c>
      <c r="L45" s="25">
        <v>6</v>
      </c>
      <c r="N45">
        <v>1</v>
      </c>
      <c r="O45" t="s">
        <v>167</v>
      </c>
      <c r="Q45" s="2" t="s">
        <v>171</v>
      </c>
      <c r="R45" s="25">
        <v>7</v>
      </c>
    </row>
    <row r="46" spans="2:31" x14ac:dyDescent="0.25">
      <c r="H46">
        <v>8</v>
      </c>
      <c r="I46" t="s">
        <v>155</v>
      </c>
      <c r="K46" s="2" t="s">
        <v>101</v>
      </c>
      <c r="L46" s="25">
        <v>3</v>
      </c>
      <c r="N46">
        <v>8</v>
      </c>
      <c r="O46" t="s">
        <v>167</v>
      </c>
      <c r="Q46" s="2" t="s">
        <v>157</v>
      </c>
      <c r="R46" s="25">
        <v>6</v>
      </c>
    </row>
    <row r="47" spans="2:31" x14ac:dyDescent="0.25">
      <c r="H47">
        <f>H46-1</f>
        <v>7</v>
      </c>
      <c r="I47" t="s">
        <v>166</v>
      </c>
      <c r="K47" s="2" t="s">
        <v>30</v>
      </c>
      <c r="L47" s="25">
        <v>144</v>
      </c>
      <c r="N47">
        <v>7</v>
      </c>
      <c r="O47" t="s">
        <v>155</v>
      </c>
      <c r="Q47" s="2" t="s">
        <v>170</v>
      </c>
      <c r="R47" s="25">
        <v>5</v>
      </c>
    </row>
    <row r="48" spans="2:31" x14ac:dyDescent="0.25">
      <c r="H48">
        <f>H47-1</f>
        <v>6</v>
      </c>
      <c r="I48" t="s">
        <v>167</v>
      </c>
      <c r="N48">
        <v>6</v>
      </c>
      <c r="O48" t="s">
        <v>166</v>
      </c>
      <c r="Q48" s="2" t="s">
        <v>168</v>
      </c>
      <c r="R48" s="25">
        <v>2</v>
      </c>
    </row>
    <row r="49" spans="8:18" x14ac:dyDescent="0.25">
      <c r="H49">
        <f>H48-1</f>
        <v>5</v>
      </c>
      <c r="I49" t="s">
        <v>154</v>
      </c>
      <c r="N49">
        <v>5</v>
      </c>
      <c r="O49" t="s">
        <v>153</v>
      </c>
      <c r="Q49" s="2" t="s">
        <v>30</v>
      </c>
      <c r="R49" s="25">
        <v>144</v>
      </c>
    </row>
    <row r="50" spans="8:18" x14ac:dyDescent="0.25">
      <c r="H50">
        <f>H49-1</f>
        <v>4</v>
      </c>
      <c r="I50" t="s">
        <v>153</v>
      </c>
      <c r="N50">
        <v>4</v>
      </c>
      <c r="O50" t="s">
        <v>152</v>
      </c>
    </row>
    <row r="51" spans="8:18" x14ac:dyDescent="0.25">
      <c r="H51">
        <f>H50-1</f>
        <v>3</v>
      </c>
      <c r="I51" t="s">
        <v>152</v>
      </c>
      <c r="N51">
        <v>3</v>
      </c>
      <c r="O51" t="s">
        <v>171</v>
      </c>
    </row>
    <row r="52" spans="8:18" x14ac:dyDescent="0.25">
      <c r="H52">
        <f>H51-1</f>
        <v>2</v>
      </c>
      <c r="I52" t="s">
        <v>168</v>
      </c>
      <c r="N52">
        <v>2</v>
      </c>
      <c r="O52" t="s">
        <v>157</v>
      </c>
    </row>
    <row r="53" spans="8:18" x14ac:dyDescent="0.25">
      <c r="H53">
        <f>H52-1</f>
        <v>1</v>
      </c>
      <c r="I53" t="s">
        <v>156</v>
      </c>
      <c r="N53">
        <v>1</v>
      </c>
      <c r="O53" t="s">
        <v>156</v>
      </c>
    </row>
    <row r="54" spans="8:18" x14ac:dyDescent="0.25">
      <c r="H54">
        <v>8</v>
      </c>
      <c r="I54" t="s">
        <v>167</v>
      </c>
      <c r="N54">
        <v>8</v>
      </c>
      <c r="O54" t="s">
        <v>153</v>
      </c>
    </row>
    <row r="55" spans="8:18" x14ac:dyDescent="0.25">
      <c r="H55">
        <f>H54-1</f>
        <v>7</v>
      </c>
      <c r="I55" t="s">
        <v>156</v>
      </c>
      <c r="N55">
        <v>7</v>
      </c>
      <c r="O55" t="s">
        <v>166</v>
      </c>
    </row>
    <row r="56" spans="8:18" x14ac:dyDescent="0.25">
      <c r="H56">
        <f t="shared" ref="H56:H61" si="1">H55-1</f>
        <v>6</v>
      </c>
      <c r="I56" t="s">
        <v>152</v>
      </c>
      <c r="N56">
        <v>6</v>
      </c>
      <c r="O56" t="s">
        <v>167</v>
      </c>
    </row>
    <row r="57" spans="8:18" x14ac:dyDescent="0.25">
      <c r="H57">
        <f t="shared" si="1"/>
        <v>5</v>
      </c>
      <c r="I57" t="s">
        <v>166</v>
      </c>
      <c r="N57">
        <v>5</v>
      </c>
      <c r="O57" t="s">
        <v>154</v>
      </c>
    </row>
    <row r="58" spans="8:18" x14ac:dyDescent="0.25">
      <c r="H58">
        <f t="shared" si="1"/>
        <v>4</v>
      </c>
      <c r="I58" t="s">
        <v>155</v>
      </c>
      <c r="N58">
        <v>4</v>
      </c>
      <c r="O58" t="s">
        <v>155</v>
      </c>
    </row>
    <row r="59" spans="8:18" x14ac:dyDescent="0.25">
      <c r="H59">
        <f t="shared" si="1"/>
        <v>3</v>
      </c>
      <c r="I59" t="s">
        <v>153</v>
      </c>
      <c r="N59">
        <v>3</v>
      </c>
      <c r="O59" t="s">
        <v>152</v>
      </c>
    </row>
    <row r="60" spans="8:18" x14ac:dyDescent="0.25">
      <c r="H60">
        <f t="shared" si="1"/>
        <v>2</v>
      </c>
      <c r="I60" t="s">
        <v>154</v>
      </c>
      <c r="N60">
        <v>2</v>
      </c>
      <c r="O60" t="s">
        <v>168</v>
      </c>
    </row>
    <row r="61" spans="8:18" x14ac:dyDescent="0.25">
      <c r="H61">
        <f t="shared" si="1"/>
        <v>1</v>
      </c>
      <c r="I61" t="s">
        <v>101</v>
      </c>
      <c r="N61">
        <v>1</v>
      </c>
      <c r="O61" t="s">
        <v>156</v>
      </c>
    </row>
    <row r="62" spans="8:18" x14ac:dyDescent="0.25">
      <c r="H62">
        <v>8</v>
      </c>
      <c r="I62" t="s">
        <v>156</v>
      </c>
      <c r="N62">
        <v>8</v>
      </c>
      <c r="O62" t="s">
        <v>153</v>
      </c>
    </row>
    <row r="63" spans="8:18" x14ac:dyDescent="0.25">
      <c r="H63">
        <v>7</v>
      </c>
      <c r="I63" t="s">
        <v>155</v>
      </c>
      <c r="N63">
        <v>7</v>
      </c>
      <c r="O63" t="s">
        <v>154</v>
      </c>
    </row>
    <row r="64" spans="8:18" x14ac:dyDescent="0.25">
      <c r="H64">
        <v>6</v>
      </c>
      <c r="I64" t="s">
        <v>153</v>
      </c>
      <c r="N64">
        <v>6</v>
      </c>
      <c r="O64" t="s">
        <v>166</v>
      </c>
    </row>
    <row r="65" spans="8:15" x14ac:dyDescent="0.25">
      <c r="H65">
        <v>5</v>
      </c>
      <c r="I65" t="s">
        <v>154</v>
      </c>
      <c r="N65">
        <v>5</v>
      </c>
      <c r="O65" t="s">
        <v>167</v>
      </c>
    </row>
    <row r="66" spans="8:15" x14ac:dyDescent="0.25">
      <c r="H66">
        <v>4</v>
      </c>
      <c r="I66" t="s">
        <v>168</v>
      </c>
      <c r="N66">
        <v>4</v>
      </c>
      <c r="O66" t="s">
        <v>155</v>
      </c>
    </row>
    <row r="67" spans="8:15" x14ac:dyDescent="0.25">
      <c r="H67">
        <v>3</v>
      </c>
      <c r="I67" t="s">
        <v>152</v>
      </c>
      <c r="N67">
        <v>3</v>
      </c>
      <c r="O67" t="s">
        <v>156</v>
      </c>
    </row>
    <row r="68" spans="8:15" x14ac:dyDescent="0.25">
      <c r="H68">
        <v>2</v>
      </c>
      <c r="I68" t="s">
        <v>166</v>
      </c>
      <c r="N68">
        <v>2</v>
      </c>
      <c r="O68" t="s">
        <v>152</v>
      </c>
    </row>
    <row r="69" spans="8:15" x14ac:dyDescent="0.25">
      <c r="H69">
        <v>1</v>
      </c>
      <c r="I69" t="s">
        <v>101</v>
      </c>
      <c r="N69">
        <v>1</v>
      </c>
      <c r="O69" t="s">
        <v>171</v>
      </c>
    </row>
  </sheetData>
  <phoneticPr fontId="18" type="noConversion"/>
  <pageMargins left="0.7" right="0.7" top="0.75" bottom="0.75" header="0.3" footer="0.3"/>
  <pageSetup orientation="portrait" r:id="rId5"/>
  <tableParts count="3"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J10"/>
  <sheetViews>
    <sheetView workbookViewId="0">
      <selection activeCell="F7" sqref="F7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5" width="11.85546875" bestFit="1" customWidth="1"/>
    <col min="7" max="7" width="16.7109375" bestFit="1" customWidth="1"/>
    <col min="8" max="8" width="15.42578125" bestFit="1" customWidth="1"/>
  </cols>
  <sheetData>
    <row r="2" spans="2:10" x14ac:dyDescent="0.25">
      <c r="B2" t="s">
        <v>58</v>
      </c>
      <c r="C2" t="s">
        <v>96</v>
      </c>
      <c r="D2" t="s">
        <v>97</v>
      </c>
      <c r="E2" t="s">
        <v>50</v>
      </c>
      <c r="F2" t="s">
        <v>51</v>
      </c>
      <c r="G2" t="s">
        <v>183</v>
      </c>
      <c r="H2" t="s">
        <v>98</v>
      </c>
      <c r="I2" t="s">
        <v>99</v>
      </c>
      <c r="J2" t="s">
        <v>48</v>
      </c>
    </row>
    <row r="3" spans="2:10" x14ac:dyDescent="0.25">
      <c r="B3" s="10" t="s">
        <v>160</v>
      </c>
      <c r="C3" s="10" t="s">
        <v>166</v>
      </c>
      <c r="D3" s="23">
        <v>0.67</v>
      </c>
      <c r="E3" s="10">
        <v>14</v>
      </c>
      <c r="F3" s="10">
        <v>-5.5</v>
      </c>
      <c r="G3" s="10">
        <f>Table111[[#This Row],[ScoreDiff]]+Table111[[#This Row],[Handicap]]</f>
        <v>8.5</v>
      </c>
      <c r="H3" s="10" t="s">
        <v>166</v>
      </c>
      <c r="I3" s="10" t="s">
        <v>166</v>
      </c>
      <c r="J3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7.8149999999999995</v>
      </c>
    </row>
    <row r="4" spans="2:10" x14ac:dyDescent="0.25">
      <c r="B4" s="10" t="s">
        <v>162</v>
      </c>
      <c r="C4" s="10" t="s">
        <v>153</v>
      </c>
      <c r="D4" s="23">
        <v>0.69</v>
      </c>
      <c r="E4" s="10">
        <v>5</v>
      </c>
      <c r="F4" s="10">
        <v>3</v>
      </c>
      <c r="G4" s="10">
        <f>Table111[[#This Row],[ScoreDiff]]+Table111[[#This Row],[Handicap]]</f>
        <v>8</v>
      </c>
      <c r="H4" s="10" t="s">
        <v>153</v>
      </c>
      <c r="I4" s="10" t="s">
        <v>153</v>
      </c>
      <c r="J4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6.82</v>
      </c>
    </row>
    <row r="5" spans="2:10" x14ac:dyDescent="0.25">
      <c r="B5" s="10" t="s">
        <v>159</v>
      </c>
      <c r="C5" s="10" t="s">
        <v>155</v>
      </c>
      <c r="D5" s="23">
        <v>0.7</v>
      </c>
      <c r="E5" s="10">
        <v>15</v>
      </c>
      <c r="F5" s="10">
        <v>-8</v>
      </c>
      <c r="G5" s="10">
        <f>Table111[[#This Row],[ScoreDiff]]+Table111[[#This Row],[Handicap]]</f>
        <v>7</v>
      </c>
      <c r="H5" s="10" t="s">
        <v>155</v>
      </c>
      <c r="I5" s="10" t="s">
        <v>155</v>
      </c>
      <c r="J5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6.65</v>
      </c>
    </row>
    <row r="6" spans="2:10" x14ac:dyDescent="0.25">
      <c r="B6" s="13" t="s">
        <v>163</v>
      </c>
      <c r="C6" s="13" t="s">
        <v>167</v>
      </c>
      <c r="D6" s="24">
        <v>0.71</v>
      </c>
      <c r="E6" s="13">
        <v>8</v>
      </c>
      <c r="F6" s="13">
        <v>-7</v>
      </c>
      <c r="G6" s="13">
        <f>Table111[[#This Row],[ScoreDiff]]+Table111[[#This Row],[Handicap]]</f>
        <v>1</v>
      </c>
      <c r="H6" s="13" t="s">
        <v>167</v>
      </c>
      <c r="I6" s="13" t="s">
        <v>167</v>
      </c>
      <c r="J6" s="13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2.0300000000000002</v>
      </c>
    </row>
    <row r="7" spans="2:10" x14ac:dyDescent="0.25">
      <c r="B7" s="13" t="s">
        <v>165</v>
      </c>
      <c r="C7" s="13" t="s">
        <v>156</v>
      </c>
      <c r="D7" s="24">
        <v>0.78</v>
      </c>
      <c r="E7" s="13">
        <v>12</v>
      </c>
      <c r="F7" s="13">
        <v>-11.5</v>
      </c>
      <c r="G7" s="13">
        <f>Table111[[#This Row],[ScoreDiff]]+Table111[[#This Row],[Handicap]]</f>
        <v>0.5</v>
      </c>
      <c r="H7" s="13" t="s">
        <v>156</v>
      </c>
      <c r="I7" s="13" t="s">
        <v>156</v>
      </c>
      <c r="J7" s="13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1.0299999999999994</v>
      </c>
    </row>
    <row r="8" spans="2:10" x14ac:dyDescent="0.25">
      <c r="B8" s="16" t="s">
        <v>158</v>
      </c>
      <c r="C8" s="16" t="s">
        <v>152</v>
      </c>
      <c r="D8" s="22">
        <v>0.66</v>
      </c>
      <c r="E8" s="16">
        <v>10</v>
      </c>
      <c r="F8" s="16">
        <v>-10.5</v>
      </c>
      <c r="G8" s="16">
        <f>Table111[[#This Row],[ScoreDiff]]+Table111[[#This Row],[Handicap]]</f>
        <v>-0.5</v>
      </c>
      <c r="H8" s="16" t="s">
        <v>170</v>
      </c>
      <c r="I8" s="16" t="s">
        <v>170</v>
      </c>
      <c r="J8" s="16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0.5699999999999994</v>
      </c>
    </row>
    <row r="9" spans="2:10" x14ac:dyDescent="0.25">
      <c r="B9" s="16" t="s">
        <v>164</v>
      </c>
      <c r="C9" s="16" t="s">
        <v>168</v>
      </c>
      <c r="D9" s="22">
        <v>0.61</v>
      </c>
      <c r="E9" s="16">
        <v>1</v>
      </c>
      <c r="F9" s="16">
        <v>-4</v>
      </c>
      <c r="G9" s="16">
        <f>Table111[[#This Row],[ScoreDiff]]+Table111[[#This Row],[Handicap]]</f>
        <v>-3</v>
      </c>
      <c r="H9" s="16" t="s">
        <v>171</v>
      </c>
      <c r="I9" s="16" t="s">
        <v>168</v>
      </c>
      <c r="J9" s="16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1.69</v>
      </c>
    </row>
    <row r="10" spans="2:10" x14ac:dyDescent="0.25">
      <c r="B10" s="16" t="s">
        <v>161</v>
      </c>
      <c r="C10" s="16" t="s">
        <v>154</v>
      </c>
      <c r="D10" s="22">
        <v>0.63</v>
      </c>
      <c r="E10" s="16">
        <v>4</v>
      </c>
      <c r="F10" s="16">
        <v>-7.5</v>
      </c>
      <c r="G10" s="16">
        <f>Table111[[#This Row],[ScoreDiff]]+Table111[[#This Row],[Handicap]]</f>
        <v>-3.5</v>
      </c>
      <c r="H10" s="16" t="s">
        <v>157</v>
      </c>
      <c r="I10" s="16" t="s">
        <v>157</v>
      </c>
      <c r="J10" s="16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1.7249999999999996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N15" sqref="N15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16.85546875" bestFit="1" customWidth="1"/>
    <col min="15" max="15" width="3.5703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 s="25">
        <v>3</v>
      </c>
      <c r="O53" s="25">
        <v>2</v>
      </c>
      <c r="P53" s="25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 s="25">
        <v>7</v>
      </c>
      <c r="O54" s="25">
        <v>4</v>
      </c>
      <c r="P54" s="25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 s="25">
        <v>5</v>
      </c>
      <c r="O55" s="25">
        <v>6</v>
      </c>
      <c r="P55" s="25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 s="25">
        <v>8</v>
      </c>
      <c r="O56" s="25">
        <v>2</v>
      </c>
      <c r="P56" s="25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 s="25">
        <v>7</v>
      </c>
      <c r="O57" s="25">
        <v>3</v>
      </c>
      <c r="P57" s="25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 s="25">
        <v>6</v>
      </c>
      <c r="O58" s="25">
        <v>4</v>
      </c>
      <c r="P58" s="25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 s="25">
        <v>6</v>
      </c>
      <c r="O59" s="25">
        <v>5</v>
      </c>
      <c r="P59" s="25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 s="25">
        <v>42</v>
      </c>
      <c r="O60" s="25">
        <v>26</v>
      </c>
      <c r="P60" s="25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>IF(I68=G68, "Consistent","No")</f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>IF(I69=G69, "Consistent","No")</f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111</v>
      </c>
      <c r="C2" t="s">
        <v>112</v>
      </c>
      <c r="D2" t="s">
        <v>39</v>
      </c>
      <c r="E2" t="s">
        <v>38</v>
      </c>
      <c r="F2" t="s">
        <v>149</v>
      </c>
    </row>
    <row r="3" spans="2:6" x14ac:dyDescent="0.25">
      <c r="B3" t="s">
        <v>119</v>
      </c>
      <c r="C3" t="s">
        <v>115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124</v>
      </c>
      <c r="C4" t="s">
        <v>115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126</v>
      </c>
      <c r="C5" t="s">
        <v>115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121</v>
      </c>
      <c r="C6" t="s">
        <v>115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116</v>
      </c>
      <c r="C7" t="s">
        <v>115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123</v>
      </c>
      <c r="C8" t="s">
        <v>115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136</v>
      </c>
      <c r="C9" t="s">
        <v>115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122</v>
      </c>
      <c r="C10" t="s">
        <v>115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134</v>
      </c>
      <c r="C11" t="s">
        <v>115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118</v>
      </c>
      <c r="C12" t="s">
        <v>115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125</v>
      </c>
      <c r="C13" t="s">
        <v>115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117</v>
      </c>
      <c r="C14" t="s">
        <v>115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132</v>
      </c>
      <c r="C15" t="s">
        <v>115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135</v>
      </c>
      <c r="C16" t="s">
        <v>115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146</v>
      </c>
      <c r="C17" t="s">
        <v>115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120</v>
      </c>
      <c r="C18" t="s">
        <v>115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127</v>
      </c>
      <c r="C19" t="s">
        <v>115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130</v>
      </c>
      <c r="C20" t="s">
        <v>115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128</v>
      </c>
      <c r="C21" t="s">
        <v>115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131</v>
      </c>
      <c r="C22" t="s">
        <v>115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145</v>
      </c>
      <c r="C23" t="s">
        <v>115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133</v>
      </c>
      <c r="C24" t="s">
        <v>115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142</v>
      </c>
      <c r="C25" t="s">
        <v>115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137</v>
      </c>
      <c r="C26" t="s">
        <v>115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140</v>
      </c>
      <c r="C27" t="s">
        <v>115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113</v>
      </c>
      <c r="C28" t="s">
        <v>115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148</v>
      </c>
      <c r="C29" t="s">
        <v>115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129</v>
      </c>
      <c r="C30" t="s">
        <v>115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147</v>
      </c>
      <c r="C31" t="s">
        <v>115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114</v>
      </c>
      <c r="C32" t="s">
        <v>115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138</v>
      </c>
      <c r="C33" t="s">
        <v>115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139</v>
      </c>
      <c r="C34" t="s">
        <v>115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144</v>
      </c>
      <c r="C35" t="s">
        <v>115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110</v>
      </c>
      <c r="C36" t="s">
        <v>115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143</v>
      </c>
      <c r="C37" t="s">
        <v>115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103</v>
      </c>
      <c r="C38" t="s">
        <v>115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106</v>
      </c>
      <c r="C39" t="s">
        <v>115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102</v>
      </c>
      <c r="C40" t="s">
        <v>115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141</v>
      </c>
      <c r="C41" t="s">
        <v>115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108</v>
      </c>
      <c r="C42" t="s">
        <v>115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109</v>
      </c>
      <c r="C43" t="s">
        <v>115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107</v>
      </c>
      <c r="C44" t="s">
        <v>115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105</v>
      </c>
      <c r="C45" t="s">
        <v>115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104</v>
      </c>
      <c r="C46" t="s">
        <v>115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Selections</vt:lpstr>
      <vt:lpstr>Under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2025-03-16T17:11:20Z</dcterms:modified>
</cp:coreProperties>
</file>