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mucolol87\Desktop\NBAAnalyzer\AnalysisData\"/>
    </mc:Choice>
  </mc:AlternateContent>
  <xr:revisionPtr revIDLastSave="0" documentId="13_ncr:1_{C4FC5E93-2ED0-44BD-8A51-616CBCD042C3}" xr6:coauthVersionLast="47" xr6:coauthVersionMax="47" xr10:uidLastSave="{00000000-0000-0000-0000-000000000000}"/>
  <bookViews>
    <workbookView xWindow="-120" yWindow="-120" windowWidth="24240" windowHeight="13140" tabRatio="601" activeTab="1" xr2:uid="{F638F9AC-EDFB-4283-9C34-CE5D256891CD}"/>
  </bookViews>
  <sheets>
    <sheet name="dataNBA23" sheetId="1" r:id="rId1"/>
    <sheet name="Consolidate" sheetId="3" r:id="rId2"/>
    <sheet name="Selections" sheetId="6" r:id="rId3"/>
    <sheet name="Under" sheetId="2" r:id="rId4"/>
    <sheet name="ML Accuracy" sheetId="7" r:id="rId5"/>
  </sheets>
  <calcPr calcId="191029"/>
  <pivotCaches>
    <pivotCache cacheId="277" r:id="rId6"/>
    <pivotCache cacheId="282" r:id="rId7"/>
    <pivotCache cacheId="286" r:id="rId8"/>
    <pivotCache cacheId="291" r:id="rId9"/>
    <pivotCache cacheId="296" r:id="rId10"/>
    <pivotCache cacheId="302" r:id="rId11"/>
    <pivotCache cacheId="308" r:id="rId12"/>
    <pivotCache cacheId="312" r:id="rId13"/>
    <pivotCache cacheId="316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3" l="1"/>
  <c r="H57" i="3" s="1"/>
  <c r="H58" i="3" s="1"/>
  <c r="H59" i="3" s="1"/>
  <c r="H60" i="3" s="1"/>
  <c r="H61" i="3" s="1"/>
  <c r="H55" i="3"/>
  <c r="H47" i="3"/>
  <c r="H48" i="3" s="1"/>
  <c r="H49" i="3" s="1"/>
  <c r="H50" i="3" s="1"/>
  <c r="H51" i="3" s="1"/>
  <c r="H52" i="3" s="1"/>
  <c r="H53" i="3" s="1"/>
  <c r="H39" i="3"/>
  <c r="H40" i="3" s="1"/>
  <c r="H41" i="3" s="1"/>
  <c r="H42" i="3" s="1"/>
  <c r="H43" i="3" s="1"/>
  <c r="H44" i="3" s="1"/>
  <c r="H45" i="3" s="1"/>
  <c r="G7" i="6"/>
  <c r="G6" i="6"/>
  <c r="G5" i="6"/>
  <c r="G4" i="6"/>
  <c r="G3" i="6"/>
  <c r="G8" i="6"/>
  <c r="G10" i="6"/>
  <c r="G9" i="6"/>
  <c r="J8" i="6"/>
  <c r="J5" i="6"/>
  <c r="J3" i="6"/>
  <c r="J10" i="6"/>
  <c r="J4" i="6"/>
  <c r="J6" i="6"/>
  <c r="J9" i="6"/>
  <c r="J7" i="6"/>
  <c r="BJ8" i="1"/>
  <c r="BJ9" i="1"/>
  <c r="BJ10" i="1"/>
  <c r="AS8" i="1"/>
  <c r="BA8" i="1"/>
  <c r="BB8" i="1" s="1"/>
  <c r="AS9" i="1"/>
  <c r="BA9" i="1"/>
  <c r="BB9" i="1" s="1"/>
  <c r="AS10" i="1"/>
  <c r="BA10" i="1"/>
  <c r="BB10" i="1" s="1"/>
  <c r="AM8" i="1"/>
  <c r="AN8" i="1"/>
  <c r="AM9" i="1"/>
  <c r="AU9" i="1" s="1"/>
  <c r="AN9" i="1"/>
  <c r="AM10" i="1"/>
  <c r="AO10" i="1" s="1"/>
  <c r="AN10" i="1"/>
  <c r="AG24" i="1"/>
  <c r="AF24" i="1"/>
  <c r="AG21" i="1"/>
  <c r="AF21" i="1"/>
  <c r="AG18" i="1"/>
  <c r="AF18" i="1"/>
  <c r="AS7" i="1"/>
  <c r="BA7" i="1"/>
  <c r="BB7" i="1" s="1"/>
  <c r="BJ7" i="1"/>
  <c r="AM7" i="1"/>
  <c r="AU7" i="1" s="1"/>
  <c r="AN7" i="1"/>
  <c r="AG15" i="1"/>
  <c r="AF15" i="1"/>
  <c r="AS3" i="1"/>
  <c r="AS4" i="1"/>
  <c r="AS5" i="1"/>
  <c r="AS6" i="1"/>
  <c r="F40" i="7"/>
  <c r="F38" i="7"/>
  <c r="F46" i="7"/>
  <c r="F45" i="7"/>
  <c r="F39" i="7"/>
  <c r="F44" i="7"/>
  <c r="F42" i="7"/>
  <c r="F43" i="7"/>
  <c r="F36" i="7"/>
  <c r="F28" i="7"/>
  <c r="F32" i="7"/>
  <c r="F7" i="7"/>
  <c r="F14" i="7"/>
  <c r="F12" i="7"/>
  <c r="F3" i="7"/>
  <c r="F18" i="7"/>
  <c r="F6" i="7"/>
  <c r="F10" i="7"/>
  <c r="F8" i="7"/>
  <c r="F4" i="7"/>
  <c r="F13" i="7"/>
  <c r="F5" i="7"/>
  <c r="F19" i="7"/>
  <c r="F21" i="7"/>
  <c r="F30" i="7"/>
  <c r="F20" i="7"/>
  <c r="F22" i="7"/>
  <c r="F15" i="7"/>
  <c r="F24" i="7"/>
  <c r="F11" i="7"/>
  <c r="F16" i="7"/>
  <c r="F9" i="7"/>
  <c r="F26" i="7"/>
  <c r="F33" i="7"/>
  <c r="F34" i="7"/>
  <c r="F27" i="7"/>
  <c r="F41" i="7"/>
  <c r="F25" i="7"/>
  <c r="F37" i="7"/>
  <c r="F35" i="7"/>
  <c r="F23" i="7"/>
  <c r="F17" i="7"/>
  <c r="F31" i="7"/>
  <c r="F29" i="7"/>
  <c r="AN4" i="1"/>
  <c r="AN5" i="1"/>
  <c r="AN6" i="1"/>
  <c r="AN3" i="1"/>
  <c r="AG12" i="1"/>
  <c r="AF12" i="1"/>
  <c r="AG9" i="1"/>
  <c r="AF9" i="1"/>
  <c r="AG6" i="1"/>
  <c r="AF6" i="1"/>
  <c r="BA4" i="1"/>
  <c r="BB4" i="1" s="1"/>
  <c r="BA5" i="1"/>
  <c r="BB5" i="1" s="1"/>
  <c r="BA6" i="1"/>
  <c r="BB6" i="1" s="1"/>
  <c r="BA3" i="1"/>
  <c r="BB3" i="1" s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J4" i="1"/>
  <c r="BJ5" i="1"/>
  <c r="BJ6" i="1"/>
  <c r="BJ3" i="1"/>
  <c r="AG3" i="1"/>
  <c r="AF3" i="1"/>
  <c r="AO9" i="1" l="1"/>
  <c r="AT9" i="1" s="1"/>
  <c r="AV9" i="1" s="1"/>
  <c r="AX9" i="1" s="1"/>
  <c r="AY9" i="1" s="1"/>
  <c r="AH24" i="1"/>
  <c r="AP10" i="1" s="1"/>
  <c r="AH21" i="1"/>
  <c r="AP9" i="1" s="1"/>
  <c r="AH18" i="1"/>
  <c r="AP8" i="1" s="1"/>
  <c r="AO8" i="1"/>
  <c r="AT8" i="1" s="1"/>
  <c r="AV8" i="1" s="1"/>
  <c r="AX8" i="1" s="1"/>
  <c r="AY8" i="1" s="1"/>
  <c r="AU10" i="1"/>
  <c r="BL10" i="1" s="1"/>
  <c r="AT10" i="1"/>
  <c r="AV10" i="1" s="1"/>
  <c r="AX10" i="1" s="1"/>
  <c r="AU8" i="1"/>
  <c r="BL8" i="1" s="1"/>
  <c r="BL9" i="1"/>
  <c r="AO7" i="1"/>
  <c r="AT7" i="1" s="1"/>
  <c r="AV7" i="1" s="1"/>
  <c r="AX7" i="1" s="1"/>
  <c r="AY7" i="1" s="1"/>
  <c r="AH15" i="1"/>
  <c r="AP7" i="1" s="1"/>
  <c r="BL7" i="1"/>
  <c r="AH12" i="1"/>
  <c r="AP6" i="1" s="1"/>
  <c r="AH6" i="1"/>
  <c r="AP4" i="1" s="1"/>
  <c r="AH9" i="1"/>
  <c r="AP5" i="1" s="1"/>
  <c r="AH3" i="1"/>
  <c r="AP3" i="1" s="1"/>
  <c r="AZ10" i="1" l="1"/>
  <c r="BC10" i="1" s="1"/>
  <c r="AZ8" i="1"/>
  <c r="BC8" i="1" s="1"/>
  <c r="BD8" i="1"/>
  <c r="BE8" i="1" s="1"/>
  <c r="BF8" i="1" s="1"/>
  <c r="AY10" i="1"/>
  <c r="AZ9" i="1"/>
  <c r="BC9" i="1" s="1"/>
  <c r="BD9" i="1"/>
  <c r="BE9" i="1" s="1"/>
  <c r="BF9" i="1" s="1"/>
  <c r="BD10" i="1"/>
  <c r="AZ7" i="1"/>
  <c r="BC7" i="1" s="1"/>
  <c r="BD7" i="1"/>
  <c r="BE7" i="1" s="1"/>
  <c r="BF7" i="1" s="1"/>
  <c r="AM4" i="1"/>
  <c r="AU4" i="1" s="1"/>
  <c r="AM5" i="1"/>
  <c r="AU5" i="1" s="1"/>
  <c r="AM6" i="1"/>
  <c r="AU6" i="1" s="1"/>
  <c r="AD15" i="2"/>
  <c r="AE15" i="2"/>
  <c r="AD16" i="2"/>
  <c r="AE16" i="2"/>
  <c r="AD17" i="2"/>
  <c r="AE17" i="2"/>
  <c r="AD18" i="2"/>
  <c r="AE18" i="2"/>
  <c r="AD19" i="2"/>
  <c r="AE19" i="2"/>
  <c r="AD20" i="2"/>
  <c r="AE20" i="2"/>
  <c r="AE14" i="2"/>
  <c r="AD1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2" i="2"/>
  <c r="AB15" i="2"/>
  <c r="AB16" i="2"/>
  <c r="AB17" i="2"/>
  <c r="AB18" i="2"/>
  <c r="AB19" i="2"/>
  <c r="AB20" i="2"/>
  <c r="AB14" i="2"/>
  <c r="Y15" i="2"/>
  <c r="Y16" i="2"/>
  <c r="Y17" i="2"/>
  <c r="Y18" i="2"/>
  <c r="Y19" i="2"/>
  <c r="Y20" i="2"/>
  <c r="Y14" i="2"/>
  <c r="X15" i="2"/>
  <c r="AC15" i="2" s="1"/>
  <c r="X16" i="2"/>
  <c r="AC16" i="2" s="1"/>
  <c r="X17" i="2"/>
  <c r="AC17" i="2" s="1"/>
  <c r="X18" i="2"/>
  <c r="AC18" i="2" s="1"/>
  <c r="X19" i="2"/>
  <c r="AC19" i="2" s="1"/>
  <c r="X20" i="2"/>
  <c r="AC20" i="2" s="1"/>
  <c r="X14" i="2"/>
  <c r="AC14" i="2" s="1"/>
  <c r="U15" i="2"/>
  <c r="V15" i="2" s="1"/>
  <c r="U16" i="2"/>
  <c r="W16" i="2" s="1"/>
  <c r="U17" i="2"/>
  <c r="V17" i="2" s="1"/>
  <c r="U18" i="2"/>
  <c r="V18" i="2" s="1"/>
  <c r="U19" i="2"/>
  <c r="V19" i="2" s="1"/>
  <c r="U20" i="2"/>
  <c r="W20" i="2" s="1"/>
  <c r="U14" i="2"/>
  <c r="W14" i="2" s="1"/>
  <c r="AM3" i="1"/>
  <c r="AU3" i="1" s="1"/>
  <c r="BK8" i="1" l="1"/>
  <c r="BK10" i="1"/>
  <c r="BE10" i="1"/>
  <c r="BF10" i="1" s="1"/>
  <c r="BK9" i="1"/>
  <c r="BK7" i="1"/>
  <c r="AO6" i="1"/>
  <c r="AO5" i="1"/>
  <c r="AO3" i="1"/>
  <c r="AO4" i="1"/>
  <c r="V14" i="2"/>
  <c r="W15" i="2"/>
  <c r="V20" i="2"/>
  <c r="V16" i="2"/>
  <c r="W19" i="2"/>
  <c r="W18" i="2"/>
  <c r="W17" i="2"/>
  <c r="AT6" i="1" l="1"/>
  <c r="AT4" i="1"/>
  <c r="AT5" i="1"/>
  <c r="AT3" i="1"/>
  <c r="BD5" i="1" l="1"/>
  <c r="BL5" i="1"/>
  <c r="BD3" i="1"/>
  <c r="BL3" i="1"/>
  <c r="BD4" i="1"/>
  <c r="BL4" i="1"/>
  <c r="BD6" i="1"/>
  <c r="BL6" i="1"/>
  <c r="AV4" i="1"/>
  <c r="AX4" i="1" s="1"/>
  <c r="AV3" i="1"/>
  <c r="AX3" i="1" s="1"/>
  <c r="AV6" i="1"/>
  <c r="AX6" i="1" s="1"/>
  <c r="AV5" i="1"/>
  <c r="AX5" i="1" s="1"/>
  <c r="AZ5" i="1" l="1"/>
  <c r="AZ4" i="1"/>
  <c r="BC4" i="1" s="1"/>
  <c r="AY6" i="1"/>
  <c r="BE6" i="1" s="1"/>
  <c r="BF6" i="1" s="1"/>
  <c r="AZ6" i="1"/>
  <c r="AY3" i="1"/>
  <c r="BE3" i="1" s="1"/>
  <c r="BF3" i="1" s="1"/>
  <c r="AZ3" i="1"/>
  <c r="AY4" i="1"/>
  <c r="BE4" i="1" s="1"/>
  <c r="BF4" i="1" s="1"/>
  <c r="AY5" i="1"/>
  <c r="BE5" i="1" s="1"/>
  <c r="BF5" i="1" s="1"/>
  <c r="BK4" i="1" l="1"/>
  <c r="BK6" i="1"/>
  <c r="BC6" i="1"/>
  <c r="BK5" i="1"/>
  <c r="BC5" i="1"/>
  <c r="BK3" i="1"/>
  <c r="BC3" i="1"/>
</calcChain>
</file>

<file path=xl/sharedStrings.xml><?xml version="1.0" encoding="utf-8"?>
<sst xmlns="http://schemas.openxmlformats.org/spreadsheetml/2006/main" count="1295" uniqueCount="208">
  <si>
    <t>file</t>
  </si>
  <si>
    <t>key</t>
  </si>
  <si>
    <t>2015MLData.json</t>
  </si>
  <si>
    <t>BOS@CLE@2025_02_04</t>
  </si>
  <si>
    <t>2016MLData.json</t>
  </si>
  <si>
    <t>2017MLData.json</t>
  </si>
  <si>
    <t>2018MLData.json</t>
  </si>
  <si>
    <t>2019MLData.json</t>
  </si>
  <si>
    <t>2020MLData.json</t>
  </si>
  <si>
    <t>2021MLData.json</t>
  </si>
  <si>
    <t>2022MLData.json</t>
  </si>
  <si>
    <t>2023MLData.json</t>
  </si>
  <si>
    <t>2024MLData.json</t>
  </si>
  <si>
    <t>MLData.json</t>
  </si>
  <si>
    <t>DAL@PHI@2025_02_04</t>
  </si>
  <si>
    <t>HOU@BRK@2025_02_04</t>
  </si>
  <si>
    <t>IND@POR@2025_02_04</t>
  </si>
  <si>
    <t>LAL@LAC@2025_02_04</t>
  </si>
  <si>
    <t>MIA@CHI@2025_02_04</t>
  </si>
  <si>
    <t>NYK@TOR@2025_02_04</t>
  </si>
  <si>
    <t>LR prediction</t>
  </si>
  <si>
    <t>LR probability</t>
  </si>
  <si>
    <t>RF probability</t>
  </si>
  <si>
    <t>RF prediction</t>
  </si>
  <si>
    <t>LRU  prediction</t>
  </si>
  <si>
    <t>LRU probability</t>
  </si>
  <si>
    <t>RFU prediction</t>
  </si>
  <si>
    <t>RFU probability</t>
  </si>
  <si>
    <t>Consistency</t>
  </si>
  <si>
    <t>Row Labels</t>
  </si>
  <si>
    <t>Grand Total</t>
  </si>
  <si>
    <t>Count of Consistency</t>
  </si>
  <si>
    <t>Column Labels</t>
  </si>
  <si>
    <t>No</t>
  </si>
  <si>
    <t>Sum of LR prediction</t>
  </si>
  <si>
    <t>Sum of RF prediction</t>
  </si>
  <si>
    <t>Average of LR probability</t>
  </si>
  <si>
    <t>Average of RF probability</t>
  </si>
  <si>
    <t>LR</t>
  </si>
  <si>
    <t>RF</t>
  </si>
  <si>
    <t>Away</t>
  </si>
  <si>
    <t>Home</t>
  </si>
  <si>
    <t>Diff</t>
  </si>
  <si>
    <t>Total</t>
  </si>
  <si>
    <t>Win%</t>
  </si>
  <si>
    <t>ML%</t>
  </si>
  <si>
    <t>MLDiff%</t>
  </si>
  <si>
    <t>Consistent</t>
  </si>
  <si>
    <t>Factor</t>
  </si>
  <si>
    <t>Winner</t>
  </si>
  <si>
    <t>ScoreDiff</t>
  </si>
  <si>
    <t>Handicap</t>
  </si>
  <si>
    <t>Avd</t>
  </si>
  <si>
    <t>SpreadWinner</t>
  </si>
  <si>
    <t>ALWinner</t>
  </si>
  <si>
    <t>AL%</t>
  </si>
  <si>
    <t>Consitent</t>
  </si>
  <si>
    <t>Final%</t>
  </si>
  <si>
    <t>Game</t>
  </si>
  <si>
    <t>Ranking</t>
  </si>
  <si>
    <t>Sum of LRU  prediction</t>
  </si>
  <si>
    <t>Sum of RFU prediction</t>
  </si>
  <si>
    <t>Average of LRU probability</t>
  </si>
  <si>
    <t>Average of RFU probability</t>
  </si>
  <si>
    <t>GAME</t>
  </si>
  <si>
    <t>TOTAL</t>
  </si>
  <si>
    <t>UNDER/OVER%</t>
  </si>
  <si>
    <t>Under/Over</t>
  </si>
  <si>
    <t>Over</t>
  </si>
  <si>
    <t>Under</t>
  </si>
  <si>
    <t>Consistency%</t>
  </si>
  <si>
    <t>Bet</t>
  </si>
  <si>
    <t>Chances</t>
  </si>
  <si>
    <t>AdvAbs</t>
  </si>
  <si>
    <t>Sum of LR probability</t>
  </si>
  <si>
    <t>Sum of RF probability</t>
  </si>
  <si>
    <t>MoneyLeaders</t>
  </si>
  <si>
    <t>Top10%</t>
  </si>
  <si>
    <t>Overall</t>
  </si>
  <si>
    <t>CoversConsistent</t>
  </si>
  <si>
    <t>SpreadPotential</t>
  </si>
  <si>
    <t>MLPotential</t>
  </si>
  <si>
    <t>AbsRanking</t>
  </si>
  <si>
    <t>(blank)</t>
  </si>
  <si>
    <t>Periodicity</t>
  </si>
  <si>
    <t>All</t>
  </si>
  <si>
    <t>Average of Factor</t>
  </si>
  <si>
    <t>Average of MLDiff%</t>
  </si>
  <si>
    <t>Average of ScoreDiff</t>
  </si>
  <si>
    <t>Average of AL%</t>
  </si>
  <si>
    <t>Average of Handicap</t>
  </si>
  <si>
    <t>Count of Winner</t>
  </si>
  <si>
    <t>Average of AdvAbs</t>
  </si>
  <si>
    <t>Count of SpreadWinner</t>
  </si>
  <si>
    <t>Min of ScoreDiff</t>
  </si>
  <si>
    <t>Max of ScoreDiff</t>
  </si>
  <si>
    <t>ML Winner</t>
  </si>
  <si>
    <t>ML Win%</t>
  </si>
  <si>
    <t>Spread Winner</t>
  </si>
  <si>
    <t>Betting Trend</t>
  </si>
  <si>
    <t>Yes</t>
  </si>
  <si>
    <t>None</t>
  </si>
  <si>
    <t>[2019MLData.json]</t>
  </si>
  <si>
    <t>[2018MLData.json]</t>
  </si>
  <si>
    <t>[2020MLData.json]</t>
  </si>
  <si>
    <t>[2022MLData.json]</t>
  </si>
  <si>
    <t>[2016MLData.json]</t>
  </si>
  <si>
    <t>[2024MLData.json]</t>
  </si>
  <si>
    <t>[2017MLData.json]</t>
  </si>
  <si>
    <t>[2021MLData.json]</t>
  </si>
  <si>
    <t>[MLData.json]</t>
  </si>
  <si>
    <t>File</t>
  </si>
  <si>
    <t>Type</t>
  </si>
  <si>
    <t>[2015MLData.json]</t>
  </si>
  <si>
    <t>[2023MLData.json]</t>
  </si>
  <si>
    <t>isHomeWinner</t>
  </si>
  <si>
    <t>[2021MLData3.json]</t>
  </si>
  <si>
    <t>[2018MLData3.json]</t>
  </si>
  <si>
    <t>[2024MLData3.json]</t>
  </si>
  <si>
    <t>[2019MLData3.json]</t>
  </si>
  <si>
    <t>[2020MLData3.json]</t>
  </si>
  <si>
    <t>[MLData3.json]</t>
  </si>
  <si>
    <t>[2023MLData3.json]</t>
  </si>
  <si>
    <t>[2016MLData3.json]</t>
  </si>
  <si>
    <t>[2015MLData3.json]</t>
  </si>
  <si>
    <t>[2022MLData3.json]</t>
  </si>
  <si>
    <t>[2017MLData3.json]</t>
  </si>
  <si>
    <t>[2023MLData5.json]</t>
  </si>
  <si>
    <t>[2017MLData5.json]</t>
  </si>
  <si>
    <t>[2020MLData5.json]</t>
  </si>
  <si>
    <t>[2021MLData5.json]</t>
  </si>
  <si>
    <t>[2018MLData5.json]</t>
  </si>
  <si>
    <t>[2016MLData5.json]</t>
  </si>
  <si>
    <t>[2022MLData5.json]</t>
  </si>
  <si>
    <t>[2015MLData5.json]</t>
  </si>
  <si>
    <t>[MLData5.json]</t>
  </si>
  <si>
    <t>[2019MLData5.json]</t>
  </si>
  <si>
    <t>[2024MLData5.json]</t>
  </si>
  <si>
    <t>[2024MLData10.json]</t>
  </si>
  <si>
    <t>[2016MLData10.json]</t>
  </si>
  <si>
    <t>[2018MLData10.json]</t>
  </si>
  <si>
    <t>[2020MLData10.json]</t>
  </si>
  <si>
    <t>[2017MLData10.json]</t>
  </si>
  <si>
    <t>[2022MLData10.json]</t>
  </si>
  <si>
    <t>[2021MLData10.json]</t>
  </si>
  <si>
    <t>[MLData10.json]</t>
  </si>
  <si>
    <t>[2015MLData10.json]</t>
  </si>
  <si>
    <t>[2023MLData10.json]</t>
  </si>
  <si>
    <t>[2019MLData10.json]</t>
  </si>
  <si>
    <t>Average</t>
  </si>
  <si>
    <t>Team</t>
  </si>
  <si>
    <t>(Multiple Items)</t>
  </si>
  <si>
    <t>BOS</t>
  </si>
  <si>
    <t>SAS</t>
  </si>
  <si>
    <t>MEM</t>
  </si>
  <si>
    <t>HOU</t>
  </si>
  <si>
    <t>DEN</t>
  </si>
  <si>
    <t>MIA</t>
  </si>
  <si>
    <t>BOS@BRK@2025_03_15</t>
  </si>
  <si>
    <t>CHI@HOU@2025_03_15</t>
  </si>
  <si>
    <t>IND@MIL@2025_03_15</t>
  </si>
  <si>
    <t>MIA@MEM@2025_03_15</t>
  </si>
  <si>
    <t>NOP@SAS@2025_03_15</t>
  </si>
  <si>
    <t>NYK@GSW@2025_03_15</t>
  </si>
  <si>
    <t>OKC@DET@2025_03_15</t>
  </si>
  <si>
    <t>WAS@DEN@2025_03_15</t>
  </si>
  <si>
    <t>MIL</t>
  </si>
  <si>
    <t>GSW</t>
  </si>
  <si>
    <t>OKC</t>
  </si>
  <si>
    <t>BRK</t>
  </si>
  <si>
    <t>DET</t>
  </si>
  <si>
    <t>2015MLData3.json</t>
  </si>
  <si>
    <t>2016MLData3.json</t>
  </si>
  <si>
    <t>2017MLData3.json</t>
  </si>
  <si>
    <t>2018MLData3.json</t>
  </si>
  <si>
    <t>2019MLData3.json</t>
  </si>
  <si>
    <t>2020MLData3.json</t>
  </si>
  <si>
    <t>2021MLData3.json</t>
  </si>
  <si>
    <t>2022MLData3.json</t>
  </si>
  <si>
    <t>2023MLData3.json</t>
  </si>
  <si>
    <t>2024MLData3.json</t>
  </si>
  <si>
    <t>MLData3.json</t>
  </si>
  <si>
    <t>Adv</t>
  </si>
  <si>
    <t>num</t>
  </si>
  <si>
    <t>team</t>
  </si>
  <si>
    <t>Sum of num</t>
  </si>
  <si>
    <t>ATL@BRK@2025_03_16</t>
  </si>
  <si>
    <t>CHO@LAC@2025_03_16</t>
  </si>
  <si>
    <t>OKC@MIL@2025_03_16</t>
  </si>
  <si>
    <t>ORL@CLE@2025_03_16</t>
  </si>
  <si>
    <t>PHI@DAL@2025_03_16</t>
  </si>
  <si>
    <t>PHO@LAL@2025_03_16</t>
  </si>
  <si>
    <t>TOR@POR@2025_03_16</t>
  </si>
  <si>
    <t>UTA@MIN@2025_03_16</t>
  </si>
  <si>
    <t>null</t>
  </si>
  <si>
    <t>LAC</t>
  </si>
  <si>
    <t>CLE</t>
  </si>
  <si>
    <t>ORL</t>
  </si>
  <si>
    <t>DAL</t>
  </si>
  <si>
    <t>LAL</t>
  </si>
  <si>
    <t>POR</t>
  </si>
  <si>
    <t>TOR</t>
  </si>
  <si>
    <t>MIN</t>
  </si>
  <si>
    <t>UTA</t>
  </si>
  <si>
    <t>ATL</t>
  </si>
  <si>
    <t>PHI</t>
  </si>
  <si>
    <t>PHO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</si>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</sst>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 indent="1"/>
    </xf>
    <xf numFmtId="9" fontId="0" fillId="0" borderId="0" xfId="1" applyFont="1"/>
    <xf numFmtId="1" fontId="0" fillId="0" borderId="0" xfId="0" applyNumberFormat="1"/>
    <xf numFmtId="9" fontId="0" fillId="0" borderId="0" xfId="0" applyNumberFormat="1"/>
    <xf numFmtId="9" fontId="0" fillId="0" borderId="0" xfId="1" applyFont="1" applyFill="1"/>
    <xf numFmtId="2" fontId="0" fillId="0" borderId="0" xfId="1" applyNumberFormat="1" applyFont="1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9" fontId="0" fillId="35" borderId="0" xfId="0" applyNumberFormat="1" applyFill="1"/>
    <xf numFmtId="9" fontId="0" fillId="33" borderId="0" xfId="0" applyNumberFormat="1" applyFill="1"/>
    <xf numFmtId="9" fontId="0" fillId="34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3" formatCode="0%"/>
    </dxf>
    <dxf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2.506732754628" createdVersion="8" refreshedVersion="8" minRefreshableVersion="3" recordCount="68" xr:uid="{1FECB974-C823-4986-811A-71E4926F325D}">
  <cacheSource type="worksheet">
    <worksheetSource ref="A1:K69" sheet="Under"/>
  </cacheSource>
  <cacheFields count="11">
    <cacheField name="file" numFmtId="0">
      <sharedItems/>
    </cacheField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 count="2">
        <s v="Consistent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2.506733449074" createdVersion="8" refreshedVersion="8" minRefreshableVersion="3" recordCount="68" xr:uid="{B0A5FF2E-1A58-4F8D-9E4B-6E5D8371C623}">
  <cacheSource type="worksheet">
    <worksheetSource ref="B1:J69" sheet="Under"/>
  </cacheSource>
  <cacheFields count="9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 count="2">
        <n v="-1"/>
        <n v="1"/>
      </sharedItems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2.506734027775" createdVersion="8" refreshedVersion="8" minRefreshableVersion="3" recordCount="68" xr:uid="{09766744-219C-4F18-AE82-11B51F659CC5}">
  <cacheSource type="worksheet">
    <worksheetSource ref="B1:K69" sheet="Under"/>
  </cacheSource>
  <cacheFields count="10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2.50673483796" createdVersion="8" refreshedVersion="8" minRefreshableVersion="3" recordCount="165" xr:uid="{6E7F18FA-3D9D-47BC-ADFE-2409FBF487C7}">
  <cacheSource type="worksheet">
    <worksheetSource ref="B1:K166" sheet="dataNBA23"/>
  </cacheSource>
  <cacheFields count="10">
    <cacheField name="key" numFmtId="0">
      <sharedItems containsBlank="1" count="219">
        <s v="ATL@BRK@2025_03_16"/>
        <s v="CHO@LAC@2025_03_16"/>
        <s v="OKC@MIL@2025_03_16"/>
        <s v="ORL@CLE@2025_03_16"/>
        <s v="PHI@DAL@2025_03_16"/>
        <s v="PHO@LAL@2025_03_16"/>
        <s v="TOR@POR@2025_03_16"/>
        <s v="UTA@MIN@2025_03_16"/>
        <m/>
        <s v="BOS@BRK@2025_03_15" u="1"/>
        <s v="CHI@HOU@2025_03_15" u="1"/>
        <s v="IND@MIL@2025_03_15" u="1"/>
        <s v="MIA@MEM@2025_03_15" u="1"/>
        <s v="NOP@SAS@2025_03_15" u="1"/>
        <s v="NYK@GSW@2025_03_15" u="1"/>
        <s v="OKC@DET@2025_03_15" u="1"/>
        <s v="WAS@DEN@2025_03_15" u="1"/>
        <s v="BOS@MIA@2025_03_14" u="1"/>
        <s v="CHO@SAS@2025_03_14" u="1"/>
        <s v="CLE@MEM@2025_03_14" u="1"/>
        <s v="DAL@HOU@2025_03_14" u="1"/>
        <s v="IND@PHI@2025_03_14" u="1"/>
        <s v="LAC@ATL@2025_03_14" u="1"/>
        <s v="LAL@DEN@2025_03_14" u="1"/>
        <s v="ORL@MIN@2025_03_14" u="1"/>
        <s v="SAC@PHO@2025_03_14" u="1"/>
        <s v="TOR@UTA@2025_03_14" u="1"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1633941663348204" maxValue="0.98748281175818697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1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No"/>
        <s v="Consistenc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2.506735532406" createdVersion="8" refreshedVersion="8" minRefreshableVersion="3" recordCount="128" xr:uid="{B2AF3441-1A13-4343-8551-A4E5FEB29D98}">
  <cacheSource type="worksheet">
    <worksheetSource ref="B1:F166" sheet="dataNBA23"/>
  </cacheSource>
  <cacheFields count="6">
    <cacheField name="key" numFmtId="0">
      <sharedItems containsBlank="1" count="219">
        <s v="ATL@BRK@2025_03_16"/>
        <s v="CHO@LAC@2025_03_16"/>
        <s v="OKC@MIL@2025_03_16"/>
        <s v="ORL@CLE@2025_03_16"/>
        <s v="PHI@DAL@2025_03_16"/>
        <s v="PHO@LAL@2025_03_16"/>
        <s v="TOR@POR@2025_03_16"/>
        <s v="UTA@MIN@2025_03_16"/>
        <m/>
        <s v="BOS@BRK@2025_03_15" u="1"/>
        <s v="CHI@HOU@2025_03_15" u="1"/>
        <s v="IND@MIL@2025_03_15" u="1"/>
        <s v="MIA@MEM@2025_03_15" u="1"/>
        <s v="NOP@SAS@2025_03_15" u="1"/>
        <s v="NYK@GSW@2025_03_15" u="1"/>
        <s v="OKC@DET@2025_03_15" u="1"/>
        <s v="WAS@DEN@2025_03_15" u="1"/>
        <s v="BOS@MIA@2025_03_14" u="1"/>
        <s v="CHO@SAS@2025_03_14" u="1"/>
        <s v="CLE@MEM@2025_03_14" u="1"/>
        <s v="DAL@HOU@2025_03_14" u="1"/>
        <s v="IND@PHI@2025_03_14" u="1"/>
        <s v="LAC@ATL@2025_03_14" u="1"/>
        <s v="LAL@DEN@2025_03_14" u="1"/>
        <s v="ORL@MIN@2025_03_14" u="1"/>
        <s v="SAC@PHO@2025_03_14" u="1"/>
        <s v="TOR@UTA@2025_03_14" u="1"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 count="4">
        <n v="-1"/>
        <n v="1"/>
        <m/>
        <n v="0" u="1"/>
      </sharedItems>
    </cacheField>
    <cacheField name="LR probability" numFmtId="0">
      <sharedItems containsString="0" containsBlank="1" containsNumber="1" minValue="0.51633941663348204" maxValue="0.98748281175818697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1"/>
    </cacheField>
    <cacheField name="Avg" numFmtId="0" formula="('LR probability'+'RF probability')/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2.506736574076" createdVersion="8" refreshedVersion="8" minRefreshableVersion="3" recordCount="165" xr:uid="{2DA52481-7D8F-4349-8F34-0D5763D8BAF3}">
  <cacheSource type="worksheet">
    <worksheetSource ref="A1:K166" sheet="dataNBA23"/>
  </cacheSource>
  <cacheFields count="11">
    <cacheField name="file" numFmtId="0">
      <sharedItems containsBlank="1" count="45">
        <s v="2015MLData3.json"/>
        <s v="2016MLData3.json"/>
        <s v="2017MLData3.json"/>
        <s v="2018MLData3.json"/>
        <s v="2019MLData3.json"/>
        <s v="2020MLData3.json"/>
        <s v="2021MLData3.json"/>
        <s v="2022MLData3.json"/>
        <s v="2023MLData3.json"/>
        <s v="2024MLData3.json"/>
        <s v="MLData3.json"/>
        <m/>
        <s v="2015MLData5.json" u="1"/>
        <s v="2016MLData5.json" u="1"/>
        <s v="2017MLData5.json" u="1"/>
        <s v="2018MLData5.json" u="1"/>
        <s v="2019MLData5.json" u="1"/>
        <s v="2020MLData5.json" u="1"/>
        <s v="2021MLData5.json" u="1"/>
        <s v="2022MLData5.json" u="1"/>
        <s v="2023MLData5.json" u="1"/>
        <s v="2024MLData5.json" u="1"/>
        <s v="MLData5.json" u="1"/>
        <s v="2015MLData10.json" u="1"/>
        <s v="2016MLData10.json" u="1"/>
        <s v="2017MLData10.json" u="1"/>
        <s v="2018MLData10.json" u="1"/>
        <s v="2019MLData10.json" u="1"/>
        <s v="2020MLData10.json" u="1"/>
        <s v="2021MLData10.json" u="1"/>
        <s v="2022MLData10.json" u="1"/>
        <s v="2023MLData10.json" u="1"/>
        <s v="2024MLData10.json" u="1"/>
        <s v="MLData10.json" u="1"/>
        <s v="2015MLData.json" u="1"/>
        <s v="2016MLData.json" u="1"/>
        <s v="2017MLData.json" u="1"/>
        <s v="2018MLData.json" u="1"/>
        <s v="2019MLData.json" u="1"/>
        <s v="2020MLData.json" u="1"/>
        <s v="2021MLData.json" u="1"/>
        <s v="2022MLData.json" u="1"/>
        <s v="2023MLData.json" u="1"/>
        <s v="2024MLData.json" u="1"/>
        <s v="MLData.json" u="1"/>
      </sharedItems>
    </cacheField>
    <cacheField name="key" numFmtId="0">
      <sharedItems containsBlank="1" count="219">
        <s v="ATL@BRK@2025_03_16"/>
        <s v="CHO@LAC@2025_03_16"/>
        <s v="OKC@MIL@2025_03_16"/>
        <s v="ORL@CLE@2025_03_16"/>
        <s v="PHI@DAL@2025_03_16"/>
        <s v="PHO@LAL@2025_03_16"/>
        <s v="TOR@POR@2025_03_16"/>
        <s v="UTA@MIN@2025_03_16"/>
        <m/>
        <s v="BOS@BRK@2025_03_15" u="1"/>
        <s v="CHI@HOU@2025_03_15" u="1"/>
        <s v="IND@MIL@2025_03_15" u="1"/>
        <s v="MIA@MEM@2025_03_15" u="1"/>
        <s v="NOP@SAS@2025_03_15" u="1"/>
        <s v="NYK@GSW@2025_03_15" u="1"/>
        <s v="OKC@DET@2025_03_15" u="1"/>
        <s v="WAS@DEN@2025_03_15" u="1"/>
        <s v="BOS@MIA@2025_03_14" u="1"/>
        <s v="CHO@SAS@2025_03_14" u="1"/>
        <s v="CLE@MEM@2025_03_14" u="1"/>
        <s v="DAL@HOU@2025_03_14" u="1"/>
        <s v="IND@PHI@2025_03_14" u="1"/>
        <s v="LAC@ATL@2025_03_14" u="1"/>
        <s v="LAL@DEN@2025_03_14" u="1"/>
        <s v="ORL@MIN@2025_03_14" u="1"/>
        <s v="SAC@PHO@2025_03_14" u="1"/>
        <s v="TOR@UTA@2025_03_14" u="1"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1633941663348204" maxValue="0.98748281175818697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1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No"/>
        <s v="Consistenc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2.506737152777" createdVersion="8" refreshedVersion="8" minRefreshableVersion="3" recordCount="32" xr:uid="{9596D42F-9934-4908-8A3A-E6E07D67B901}">
  <cacheSource type="worksheet">
    <worksheetSource name="Table3"/>
  </cacheSource>
  <cacheFields count="30">
    <cacheField name="Periodicity" numFmtId="0">
      <sharedItems containsMixedTypes="1" containsNumber="1" containsInteger="1" minValue="3" maxValue="10" count="4">
        <s v="All"/>
        <n v="10"/>
        <n v="5"/>
        <n v="3"/>
      </sharedItems>
    </cacheField>
    <cacheField name="Game" numFmtId="0">
      <sharedItems/>
    </cacheField>
    <cacheField name="LR" numFmtId="0">
      <sharedItems containsSemiMixedTypes="0" containsString="0" containsNumber="1" containsInteger="1" minValue="-11" maxValue="11"/>
    </cacheField>
    <cacheField name="RF" numFmtId="0">
      <sharedItems containsSemiMixedTypes="0" containsString="0" containsNumber="1" containsInteger="1" minValue="-11" maxValue="11"/>
    </cacheField>
    <cacheField name="Total" numFmtId="0">
      <sharedItems containsSemiMixedTypes="0" containsString="0" containsNumber="1" containsInteger="1" minValue="-22" maxValue="22"/>
    </cacheField>
    <cacheField name="Win%" numFmtId="9">
      <sharedItems containsSemiMixedTypes="0" containsString="0" containsNumber="1" minValue="0" maxValue="1"/>
    </cacheField>
    <cacheField name="ML%" numFmtId="9">
      <sharedItems containsSemiMixedTypes="0" containsString="0" containsNumber="1" minValue="0.58595366220429967" maxValue="0.89736931358147443"/>
    </cacheField>
    <cacheField name="MLDiff%" numFmtId="9">
      <sharedItems containsSemiMixedTypes="0" containsString="0" containsNumber="1" minValue="5.1602130352147446E-3" maxValue="0.89736931358147443"/>
    </cacheField>
    <cacheField name="Consistent" numFmtId="0">
      <sharedItems containsSemiMixedTypes="0" containsString="0" containsNumber="1" containsInteger="1" minValue="4" maxValue="11"/>
    </cacheField>
    <cacheField name="No" numFmtId="0">
      <sharedItems containsSemiMixedTypes="0" containsString="0" containsNumber="1" containsInteger="1" minValue="0" maxValue="7"/>
    </cacheField>
    <cacheField name="Consistency" numFmtId="9">
      <sharedItems containsSemiMixedTypes="0" containsString="0" containsNumber="1" minValue="0.36363636363636365" maxValue="1"/>
    </cacheField>
    <cacheField name="Factor" numFmtId="9">
      <sharedItems containsSemiMixedTypes="0" containsString="0" containsNumber="1" minValue="0.31653000861355446" maxValue="0.96578977119382481"/>
    </cacheField>
    <cacheField name="Winner" numFmtId="0">
      <sharedItems containsBlank="1" count="32">
        <s v="BRK"/>
        <s v="ATL"/>
        <s v="LAC"/>
        <s v="OKC"/>
        <s v="MIL"/>
        <s v="CLE"/>
        <s v="DAL"/>
        <s v="PHI"/>
        <s v="LAL"/>
        <s v="PHO"/>
        <s v="POR"/>
        <s v="TOR"/>
        <s v="MIN"/>
        <m u="1"/>
        <s v="DEN" u="1"/>
        <s v="HOU" u="1"/>
        <s v="SAS" u="1"/>
        <s v="MEM" u="1"/>
        <s v="BOS" u="1"/>
        <s v="GSW" u="1"/>
        <s v="DET" u="1"/>
        <s v="MIA" u="1"/>
        <s v="IND" u="1"/>
        <s v="SAC" u="1"/>
        <s v="CHI" u="1"/>
        <s v="NOP" u="1"/>
        <s v="ORL" u="1"/>
        <s v="NYK" u="1"/>
        <s v="UTA" u="1"/>
        <s v="CHO" u="1"/>
        <s v="WAS" u="1"/>
        <s v="Winner" u="1"/>
      </sharedItems>
    </cacheField>
    <cacheField name="ScoreDiff" numFmtId="1">
      <sharedItems containsSemiMixedTypes="0" containsString="0" containsNumber="1" minValue="0" maxValue="21.247374966264147"/>
    </cacheField>
    <cacheField name="Handicap" numFmtId="0">
      <sharedItems containsSemiMixedTypes="0" containsString="0" containsNumber="1" minValue="-13.5" maxValue="7.5"/>
    </cacheField>
    <cacheField name="Avd" numFmtId="1">
      <sharedItems containsSemiMixedTypes="0" containsString="0" containsNumber="1" minValue="-6.7150632510079156" maxValue="27.08912938825452"/>
    </cacheField>
    <cacheField name="AdvAbs" numFmtId="1">
      <sharedItems containsSemiMixedTypes="0" containsString="0" containsNumber="1" minValue="0.7032772929611113" maxValue="27.08912938825452"/>
    </cacheField>
    <cacheField name="SpreadWinner" numFmtId="0">
      <sharedItems containsBlank="1" count="32">
        <s v="BRK"/>
        <s v="ATL"/>
        <s v="LAC"/>
        <s v="MIL"/>
        <s v="ORL"/>
        <s v="CLE"/>
        <s v="DAL"/>
        <s v="PHI"/>
        <s v="LAL"/>
        <s v="PHO"/>
        <s v="TOR"/>
        <s v="POR"/>
        <s v="UTA"/>
        <s v="MIN"/>
        <m u="1"/>
        <s v="DEN" u="1"/>
        <s v="HOU" u="1"/>
        <s v="SAS" u="1"/>
        <s v="MIA" u="1"/>
        <s v="DET" u="1"/>
        <s v="GSW" u="1"/>
        <s v="BOS" u="1"/>
        <s v="MEM" u="1"/>
        <s v="OKC" u="1"/>
        <s v="IND" u="1"/>
        <s v="SAC" u="1"/>
        <s v="CHI" u="1"/>
        <s v="NOP" u="1"/>
        <s v="NYK" u="1"/>
        <s v="WAS" u="1"/>
        <s v="CHO" u="1"/>
        <s v="SpreadWinner" u="1"/>
      </sharedItems>
    </cacheField>
    <cacheField name="ALWinner" numFmtId="0">
      <sharedItems/>
    </cacheField>
    <cacheField name="AL%" numFmtId="9">
      <sharedItems containsSemiMixedTypes="0" containsString="0" containsNumber="1" minValue="0.5" maxValue="0.94343273948449802"/>
    </cacheField>
    <cacheField name="Consitent" numFmtId="0">
      <sharedItems/>
    </cacheField>
    <cacheField name="Final%" numFmtId="9">
      <sharedItems containsSemiMixedTypes="0" containsString="0" containsNumber="1" minValue="0.40826500430677726" maxValue="0.95461125533916147"/>
    </cacheField>
    <cacheField name="Ranking" numFmtId="0">
      <sharedItems containsSemiMixedTypes="0" containsString="0" containsNumber="1" minValue="-335.10542105867859" maxValue="2406.1571789488644"/>
    </cacheField>
    <cacheField name="AbsRanking" numFmtId="0">
      <sharedItems containsSemiMixedTypes="0" containsString="0" containsNumber="1" minValue="38.562260251147102" maxValue="2406.1571789488644"/>
    </cacheField>
    <cacheField name="MoneyLeaders" numFmtId="0">
      <sharedItems/>
    </cacheField>
    <cacheField name="Top10%" numFmtId="0">
      <sharedItems/>
    </cacheField>
    <cacheField name="Overall" numFmtId="0">
      <sharedItems/>
    </cacheField>
    <cacheField name="CoversConsistent" numFmtId="0">
      <sharedItems/>
    </cacheField>
    <cacheField name="SpreadPotential" numFmtId="0">
      <sharedItems/>
    </cacheField>
    <cacheField name="MLPotenti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2.5067380787" createdVersion="8" refreshedVersion="8" minRefreshableVersion="3" recordCount="32" xr:uid="{CAEAC62C-519A-442C-BBBB-8F3C07D4F1AB}">
  <cacheSource type="worksheet">
    <worksheetSource ref="H37:I69" sheet="Consolidate"/>
  </cacheSource>
  <cacheFields count="2">
    <cacheField name="num" numFmtId="0">
      <sharedItems containsSemiMixedTypes="0" containsString="0" containsNumber="1" containsInteger="1" minValue="1" maxValue="8"/>
    </cacheField>
    <cacheField name="team" numFmtId="0">
      <sharedItems count="20">
        <s v="CLE"/>
        <s v="LAC"/>
        <s v="MIN"/>
        <s v="DAL"/>
        <s v="LAL"/>
        <s v="POR"/>
        <s v="OKC"/>
        <s v="None"/>
        <s v="PHI"/>
        <s v="MIL"/>
        <s v="TOR"/>
        <s v="PHO"/>
        <s v="ATL"/>
        <s v="MEM" u="1"/>
        <s v="GSW" u="1"/>
        <s v="DEN" u="1"/>
        <s v="HOU" u="1"/>
        <s v="SAS" u="1"/>
        <s v="BOS" u="1"/>
        <s v="DE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2.506739004632" createdVersion="8" refreshedVersion="8" minRefreshableVersion="3" recordCount="32" xr:uid="{9B416BC8-EF30-4A64-BA6D-F4269D9BFC37}">
  <cacheSource type="worksheet">
    <worksheetSource ref="N37:O69" sheet="Consolidate"/>
  </cacheSource>
  <cacheFields count="2">
    <cacheField name="num" numFmtId="0">
      <sharedItems containsSemiMixedTypes="0" containsString="0" containsNumber="1" containsInteger="1" minValue="1" maxValue="8"/>
    </cacheField>
    <cacheField name="team" numFmtId="0">
      <sharedItems containsBlank="1" count="24">
        <s v="BRK"/>
        <s v="LAC"/>
        <s v="MIL"/>
        <s v="DAL"/>
        <s v="LAL"/>
        <s v="UTA"/>
        <s v="TOR"/>
        <s v="ORL"/>
        <s v="PHI"/>
        <s v="MIN"/>
        <s v="CLE"/>
        <s v="ATL"/>
        <s v="POR"/>
        <s v="PHO"/>
        <m u="1"/>
        <s v="SAS" u="1"/>
        <s v="DEN" u="1"/>
        <s v="MIA" u="1"/>
        <s v="DET" u="1"/>
        <s v="HOU" u="1"/>
        <s v="GSW" u="1"/>
        <s v="BOS" u="1"/>
        <s v="MEM" u="1"/>
        <s v="OKC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2016MLData.json"/>
    <x v="0"/>
    <n v="1"/>
    <n v="0.815845215011059"/>
    <n v="1"/>
    <n v="0.59"/>
    <n v="-1"/>
    <n v="0.69819398572740499"/>
    <n v="-1"/>
    <n v="0.44"/>
    <x v="0"/>
  </r>
  <r>
    <s v="2017MLData.json"/>
    <x v="0"/>
    <n v="1"/>
    <n v="0.63857425458128803"/>
    <n v="1"/>
    <n v="0.55000000000000004"/>
    <n v="1"/>
    <n v="0.53987690333677596"/>
    <n v="1"/>
    <n v="0.45"/>
    <x v="0"/>
  </r>
  <r>
    <s v="2021MLData.json"/>
    <x v="0"/>
    <n v="1"/>
    <n v="0.66959749514578604"/>
    <n v="1"/>
    <n v="0.62"/>
    <n v="1"/>
    <n v="0.40743407096258399"/>
    <n v="-1"/>
    <n v="0.45"/>
    <x v="1"/>
  </r>
  <r>
    <s v="2023MLData.json"/>
    <x v="0"/>
    <n v="-1"/>
    <n v="0.72062393388066803"/>
    <n v="1"/>
    <n v="0.55000000000000004"/>
    <n v="-1"/>
    <n v="0.56909564793367695"/>
    <n v="1"/>
    <n v="0.52"/>
    <x v="1"/>
  </r>
  <r>
    <s v="MLData.json"/>
    <x v="0"/>
    <n v="1"/>
    <n v="0.69137475226051204"/>
    <n v="1"/>
    <n v="0.61"/>
    <n v="-1"/>
    <n v="0.47458393826589301"/>
    <n v="-1"/>
    <n v="0.38"/>
    <x v="0"/>
  </r>
  <r>
    <s v="2015MLData.json"/>
    <x v="1"/>
    <n v="-1"/>
    <n v="0.59176179722826205"/>
    <n v="1"/>
    <n v="0.53"/>
    <n v="1"/>
    <n v="0.46139382982586102"/>
    <n v="1"/>
    <n v="0.51"/>
    <x v="0"/>
  </r>
  <r>
    <s v="2016MLData.json"/>
    <x v="1"/>
    <n v="1"/>
    <n v="0.79549435552796999"/>
    <n v="1"/>
    <n v="0.7"/>
    <n v="1"/>
    <n v="0.75414396421022201"/>
    <n v="-1"/>
    <n v="0.46"/>
    <x v="1"/>
  </r>
  <r>
    <s v="2017MLData.json"/>
    <x v="1"/>
    <n v="1"/>
    <n v="0.89729261889383505"/>
    <n v="-1"/>
    <n v="0.55000000000000004"/>
    <n v="1"/>
    <n v="0.606258657456207"/>
    <n v="1"/>
    <n v="0.37"/>
    <x v="0"/>
  </r>
  <r>
    <s v="2018MLData.json"/>
    <x v="1"/>
    <n v="1"/>
    <n v="0.82122407757895399"/>
    <n v="1"/>
    <n v="0.57999999999999996"/>
    <n v="-1"/>
    <n v="0.49131225451071597"/>
    <n v="-1"/>
    <n v="0.43"/>
    <x v="0"/>
  </r>
  <r>
    <s v="2019MLData.json"/>
    <x v="1"/>
    <n v="1"/>
    <n v="0.62819999205490795"/>
    <n v="1"/>
    <n v="0.57999999999999996"/>
    <n v="1"/>
    <n v="0.65321528818611896"/>
    <n v="-1"/>
    <n v="0.55000000000000004"/>
    <x v="1"/>
  </r>
  <r>
    <s v="2020MLData.json"/>
    <x v="1"/>
    <n v="1"/>
    <n v="0.67884073467042205"/>
    <n v="-1"/>
    <n v="0.59"/>
    <n v="1"/>
    <n v="0.64330339731921604"/>
    <n v="1"/>
    <n v="0.42"/>
    <x v="0"/>
  </r>
  <r>
    <s v="2021MLData.json"/>
    <x v="1"/>
    <n v="-1"/>
    <n v="0.55976706875328597"/>
    <n v="1"/>
    <n v="0.51"/>
    <n v="1"/>
    <n v="0.72640309079631005"/>
    <n v="-1"/>
    <n v="0.62"/>
    <x v="1"/>
  </r>
  <r>
    <s v="2022MLData.json"/>
    <x v="1"/>
    <n v="1"/>
    <n v="0.83767417000699596"/>
    <n v="1"/>
    <n v="0.56000000000000005"/>
    <n v="-1"/>
    <n v="0.461126398343428"/>
    <n v="-1"/>
    <n v="0.42"/>
    <x v="0"/>
  </r>
  <r>
    <s v="2023MLData.json"/>
    <x v="1"/>
    <n v="-1"/>
    <n v="0.67796486074415196"/>
    <n v="-1"/>
    <n v="0.69"/>
    <n v="1"/>
    <n v="0.59008089942097597"/>
    <n v="1"/>
    <n v="0.49"/>
    <x v="0"/>
  </r>
  <r>
    <s v="2024MLData.json"/>
    <x v="1"/>
    <n v="1"/>
    <n v="0.60974540474008698"/>
    <n v="1"/>
    <n v="0.7"/>
    <n v="-1"/>
    <n v="0.53947618845341705"/>
    <n v="-1"/>
    <n v="0.63"/>
    <x v="0"/>
  </r>
  <r>
    <s v="MLData.json"/>
    <x v="1"/>
    <n v="1"/>
    <n v="0.546077385636073"/>
    <n v="1"/>
    <n v="0.51"/>
    <n v="1"/>
    <n v="0.51331970834055396"/>
    <n v="-1"/>
    <n v="0.5"/>
    <x v="1"/>
  </r>
  <r>
    <s v="2015MLData.json"/>
    <x v="2"/>
    <n v="1"/>
    <n v="0.60057320244776302"/>
    <n v="1"/>
    <n v="0.52"/>
    <n v="1"/>
    <n v="0.67958290939399302"/>
    <n v="1"/>
    <n v="0.49"/>
    <x v="0"/>
  </r>
  <r>
    <s v="2016MLData.json"/>
    <x v="2"/>
    <n v="1"/>
    <n v="0.56652305335893105"/>
    <n v="-1"/>
    <n v="0.6"/>
    <n v="1"/>
    <n v="0.44601734984906199"/>
    <n v="-1"/>
    <n v="0.47"/>
    <x v="1"/>
  </r>
  <r>
    <s v="2017MLData.json"/>
    <x v="2"/>
    <n v="-1"/>
    <n v="0.71187974156673195"/>
    <n v="-1"/>
    <n v="0.63"/>
    <n v="1"/>
    <n v="0.62371470014531905"/>
    <n v="1"/>
    <n v="0.65"/>
    <x v="0"/>
  </r>
  <r>
    <s v="2018MLData.json"/>
    <x v="2"/>
    <n v="-1"/>
    <n v="0.59755522230612301"/>
    <n v="-1"/>
    <n v="0.62"/>
    <n v="-1"/>
    <n v="0.35192138043546101"/>
    <n v="1"/>
    <n v="0.52"/>
    <x v="1"/>
  </r>
  <r>
    <s v="2019MLData.json"/>
    <x v="2"/>
    <n v="-1"/>
    <n v="0.69015457035851102"/>
    <n v="-1"/>
    <n v="0.78"/>
    <n v="-1"/>
    <n v="0.50126940302404399"/>
    <n v="-1"/>
    <n v="0.42"/>
    <x v="0"/>
  </r>
  <r>
    <s v="2020MLData.json"/>
    <x v="2"/>
    <n v="1"/>
    <n v="0.87719666478297798"/>
    <n v="-1"/>
    <n v="0.57999999999999996"/>
    <n v="-1"/>
    <n v="0.53375265976394204"/>
    <n v="1"/>
    <n v="0.41"/>
    <x v="1"/>
  </r>
  <r>
    <s v="2021MLData.json"/>
    <x v="2"/>
    <n v="1"/>
    <n v="0.670763506443534"/>
    <n v="-1"/>
    <n v="0.65"/>
    <n v="-1"/>
    <n v="0.50570680478278895"/>
    <n v="-1"/>
    <n v="0.48"/>
    <x v="0"/>
  </r>
  <r>
    <s v="2022MLData.json"/>
    <x v="2"/>
    <n v="1"/>
    <n v="0.67956365081144499"/>
    <n v="1"/>
    <n v="0.66"/>
    <n v="-1"/>
    <n v="0.40845358385300401"/>
    <n v="1"/>
    <n v="0.55000000000000004"/>
    <x v="1"/>
  </r>
  <r>
    <s v="2023MLData.json"/>
    <x v="2"/>
    <n v="1"/>
    <n v="0.60340201523289505"/>
    <n v="-1"/>
    <n v="0.56999999999999995"/>
    <n v="-1"/>
    <n v="0.42919966693258199"/>
    <n v="1"/>
    <n v="0.44"/>
    <x v="1"/>
  </r>
  <r>
    <s v="2024MLData.json"/>
    <x v="2"/>
    <n v="-1"/>
    <n v="0.69134500981956204"/>
    <n v="-1"/>
    <n v="0.78"/>
    <n v="1"/>
    <n v="0.56681340045066697"/>
    <n v="-1"/>
    <n v="0.45"/>
    <x v="1"/>
  </r>
  <r>
    <s v="MLData.json"/>
    <x v="2"/>
    <n v="-1"/>
    <n v="0.68808594252815702"/>
    <n v="-1"/>
    <n v="0.75"/>
    <n v="1"/>
    <n v="0.40470338704516101"/>
    <n v="1"/>
    <n v="0.46"/>
    <x v="0"/>
  </r>
  <r>
    <s v="2015MLData.json"/>
    <x v="3"/>
    <n v="1"/>
    <n v="0.73233026647245802"/>
    <n v="1"/>
    <n v="0.56999999999999995"/>
    <n v="1"/>
    <n v="0.71468980385319003"/>
    <n v="1"/>
    <n v="0.53"/>
    <x v="0"/>
  </r>
  <r>
    <s v="2016MLData.json"/>
    <x v="3"/>
    <n v="1"/>
    <n v="0.87193839499954995"/>
    <n v="1"/>
    <n v="0.69"/>
    <n v="-1"/>
    <n v="0.66911514932055005"/>
    <n v="-1"/>
    <n v="0.42"/>
    <x v="0"/>
  </r>
  <r>
    <s v="2017MLData.json"/>
    <x v="3"/>
    <n v="-1"/>
    <n v="0.55036679854762505"/>
    <n v="-1"/>
    <n v="0.64"/>
    <n v="1"/>
    <n v="0.65429515010244799"/>
    <n v="1"/>
    <n v="0.42"/>
    <x v="0"/>
  </r>
  <r>
    <s v="2019MLData.json"/>
    <x v="3"/>
    <n v="-1"/>
    <n v="0.62347480886665896"/>
    <n v="1"/>
    <n v="0.57999999999999996"/>
    <n v="1"/>
    <n v="0.43111982599861198"/>
    <n v="-1"/>
    <n v="0.49"/>
    <x v="1"/>
  </r>
  <r>
    <s v="2020MLData.json"/>
    <x v="3"/>
    <n v="1"/>
    <n v="0.62539428888863102"/>
    <n v="-1"/>
    <n v="0.65"/>
    <n v="-1"/>
    <n v="0.53017254982905404"/>
    <n v="-1"/>
    <n v="0.44"/>
    <x v="0"/>
  </r>
  <r>
    <s v="2021MLData.json"/>
    <x v="3"/>
    <n v="-1"/>
    <n v="0.69339939423289798"/>
    <n v="-1"/>
    <n v="0.53"/>
    <n v="1"/>
    <n v="0.47830311285841298"/>
    <n v="-1"/>
    <n v="0.51"/>
    <x v="1"/>
  </r>
  <r>
    <s v="2022MLData.json"/>
    <x v="3"/>
    <n v="-1"/>
    <n v="0.67141604944516498"/>
    <n v="-1"/>
    <n v="0.56000000000000005"/>
    <n v="-1"/>
    <n v="0.60263275092275803"/>
    <n v="-1"/>
    <n v="0.67"/>
    <x v="0"/>
  </r>
  <r>
    <s v="2023MLData.json"/>
    <x v="3"/>
    <n v="-1"/>
    <n v="0.84824533346155695"/>
    <n v="-1"/>
    <n v="0.71"/>
    <n v="-1"/>
    <n v="0.62871706476649902"/>
    <n v="-1"/>
    <n v="0.53"/>
    <x v="0"/>
  </r>
  <r>
    <s v="2024MLData.json"/>
    <x v="3"/>
    <n v="-1"/>
    <n v="0.63530993724146301"/>
    <n v="-1"/>
    <n v="0.59"/>
    <n v="-1"/>
    <n v="0.48563041139846802"/>
    <n v="-1"/>
    <n v="0.57999999999999996"/>
    <x v="0"/>
  </r>
  <r>
    <s v="MLData.json"/>
    <x v="3"/>
    <n v="-1"/>
    <n v="0.56722627235984202"/>
    <n v="-1"/>
    <n v="0.56999999999999995"/>
    <n v="-1"/>
    <n v="0.55002058566989698"/>
    <n v="-1"/>
    <n v="0.6"/>
    <x v="0"/>
  </r>
  <r>
    <s v="2015MLData.json"/>
    <x v="4"/>
    <n v="1"/>
    <n v="0.92724593034043501"/>
    <n v="1"/>
    <n v="0.59"/>
    <n v="1"/>
    <n v="0.47462542260964802"/>
    <n v="1"/>
    <n v="0.56000000000000005"/>
    <x v="0"/>
  </r>
  <r>
    <s v="2016MLData.json"/>
    <x v="4"/>
    <n v="1"/>
    <n v="0.92608605695488"/>
    <n v="1"/>
    <n v="0.73"/>
    <n v="1"/>
    <n v="0.44720689787372903"/>
    <n v="1"/>
    <n v="0.43"/>
    <x v="0"/>
  </r>
  <r>
    <s v="2017MLData.json"/>
    <x v="4"/>
    <n v="1"/>
    <n v="0.58994177418666405"/>
    <n v="-1"/>
    <n v="0.56000000000000005"/>
    <n v="1"/>
    <n v="0.67152741609167499"/>
    <n v="1"/>
    <n v="0.56999999999999995"/>
    <x v="0"/>
  </r>
  <r>
    <s v="2018MLData.json"/>
    <x v="4"/>
    <n v="1"/>
    <n v="0.81332219559746"/>
    <n v="1"/>
    <n v="0.64"/>
    <n v="-1"/>
    <n v="0.67027277532503704"/>
    <n v="1"/>
    <n v="0.45"/>
    <x v="1"/>
  </r>
  <r>
    <s v="2019MLData.json"/>
    <x v="4"/>
    <n v="-1"/>
    <n v="0.54532547008806098"/>
    <n v="1"/>
    <n v="0.64"/>
    <n v="1"/>
    <n v="0.64311513596365399"/>
    <n v="-1"/>
    <n v="0.55000000000000004"/>
    <x v="1"/>
  </r>
  <r>
    <s v="2020MLData.json"/>
    <x v="4"/>
    <n v="-1"/>
    <n v="0.54007206200753"/>
    <n v="1"/>
    <n v="0.52"/>
    <n v="1"/>
    <n v="0.52442616047823698"/>
    <n v="1"/>
    <n v="0.49"/>
    <x v="0"/>
  </r>
  <r>
    <s v="2022MLData.json"/>
    <x v="4"/>
    <n v="-1"/>
    <n v="0.50989365622822602"/>
    <n v="1"/>
    <n v="0.6"/>
    <n v="1"/>
    <n v="0.65064822876050599"/>
    <n v="1"/>
    <n v="0.56000000000000005"/>
    <x v="0"/>
  </r>
  <r>
    <s v="2023MLData.json"/>
    <x v="4"/>
    <n v="1"/>
    <n v="0.63243164030100396"/>
    <n v="1"/>
    <n v="0.6"/>
    <n v="-1"/>
    <n v="0.54343574299226705"/>
    <n v="1"/>
    <n v="0.44"/>
    <x v="1"/>
  </r>
  <r>
    <s v="2024MLData.json"/>
    <x v="4"/>
    <n v="1"/>
    <n v="0.685368758943668"/>
    <n v="1"/>
    <n v="0.69"/>
    <n v="1"/>
    <n v="0.61301377324103101"/>
    <n v="1"/>
    <n v="0.49"/>
    <x v="0"/>
  </r>
  <r>
    <s v="MLData.json"/>
    <x v="4"/>
    <n v="1"/>
    <n v="0.62917098944671901"/>
    <n v="1"/>
    <n v="0.73"/>
    <n v="1"/>
    <n v="0.60052097974470398"/>
    <n v="1"/>
    <n v="0.44"/>
    <x v="0"/>
  </r>
  <r>
    <s v="2015MLData.json"/>
    <x v="5"/>
    <n v="1"/>
    <n v="0.685809084314558"/>
    <n v="1"/>
    <n v="0.54"/>
    <n v="1"/>
    <n v="0.73522796732704798"/>
    <n v="1"/>
    <n v="0.38"/>
    <x v="0"/>
  </r>
  <r>
    <s v="2016MLData.json"/>
    <x v="5"/>
    <n v="1"/>
    <n v="0.72950784650878298"/>
    <n v="1"/>
    <n v="0.62"/>
    <n v="1"/>
    <n v="0.61803103423134298"/>
    <n v="-1"/>
    <n v="0.47"/>
    <x v="1"/>
  </r>
  <r>
    <s v="2017MLData.json"/>
    <x v="5"/>
    <n v="1"/>
    <n v="0.51626000718791298"/>
    <n v="1"/>
    <n v="0.53"/>
    <n v="1"/>
    <n v="0.532250025421941"/>
    <n v="1"/>
    <n v="0.49"/>
    <x v="0"/>
  </r>
  <r>
    <s v="2018MLData.json"/>
    <x v="5"/>
    <n v="-1"/>
    <n v="0.83505196577674801"/>
    <n v="-1"/>
    <n v="0.56999999999999995"/>
    <n v="1"/>
    <n v="0.71344656721590904"/>
    <n v="1"/>
    <n v="0.44"/>
    <x v="0"/>
  </r>
  <r>
    <s v="2019MLData.json"/>
    <x v="5"/>
    <n v="-1"/>
    <n v="0.75220725009736"/>
    <n v="1"/>
    <n v="0.59"/>
    <n v="-1"/>
    <n v="0.425609245377012"/>
    <n v="-1"/>
    <n v="0.42"/>
    <x v="0"/>
  </r>
  <r>
    <s v="2020MLData.json"/>
    <x v="5"/>
    <n v="-1"/>
    <n v="0.77710915462735197"/>
    <n v="-1"/>
    <n v="0.59"/>
    <n v="1"/>
    <n v="0.40580858163271999"/>
    <n v="1"/>
    <n v="0.5"/>
    <x v="0"/>
  </r>
  <r>
    <s v="2021MLData.json"/>
    <x v="5"/>
    <n v="1"/>
    <n v="0.52982899346551304"/>
    <n v="-1"/>
    <n v="0.54"/>
    <n v="1"/>
    <n v="0.38603055707453898"/>
    <n v="-1"/>
    <n v="0.57999999999999996"/>
    <x v="1"/>
  </r>
  <r>
    <s v="2022MLData.json"/>
    <x v="5"/>
    <n v="1"/>
    <n v="0.54587403078090102"/>
    <n v="1"/>
    <n v="0.69"/>
    <n v="1"/>
    <n v="0.64650731703118203"/>
    <n v="-1"/>
    <n v="0.5"/>
    <x v="1"/>
  </r>
  <r>
    <s v="2024MLData.json"/>
    <x v="5"/>
    <n v="-1"/>
    <n v="0.704627733009484"/>
    <n v="-1"/>
    <n v="0.66"/>
    <n v="-1"/>
    <n v="0.42192296433508703"/>
    <n v="-1"/>
    <n v="0.52"/>
    <x v="0"/>
  </r>
  <r>
    <s v="MLData.json"/>
    <x v="5"/>
    <n v="-1"/>
    <n v="0.63089091821582599"/>
    <n v="-1"/>
    <n v="0.53"/>
    <n v="1"/>
    <n v="0.49738866959491701"/>
    <n v="-1"/>
    <n v="0.46"/>
    <x v="1"/>
  </r>
  <r>
    <s v="2015MLData.json"/>
    <x v="6"/>
    <n v="1"/>
    <n v="0.88862229108698698"/>
    <n v="1"/>
    <n v="0.55000000000000004"/>
    <n v="1"/>
    <n v="0.70699731963290202"/>
    <n v="1"/>
    <n v="0.44"/>
    <x v="0"/>
  </r>
  <r>
    <s v="2016MLData.json"/>
    <x v="6"/>
    <n v="1"/>
    <n v="0.73134874890439205"/>
    <n v="1"/>
    <n v="0.57999999999999996"/>
    <n v="1"/>
    <n v="0.56437559300374096"/>
    <n v="1"/>
    <n v="0.5"/>
    <x v="0"/>
  </r>
  <r>
    <s v="2017MLData.json"/>
    <x v="6"/>
    <n v="1"/>
    <n v="0.79446287288888995"/>
    <n v="-1"/>
    <n v="0.5"/>
    <n v="-1"/>
    <n v="0.45300402905149401"/>
    <n v="-1"/>
    <n v="0.39"/>
    <x v="0"/>
  </r>
  <r>
    <s v="2018MLData.json"/>
    <x v="6"/>
    <n v="1"/>
    <n v="0.80504918918359902"/>
    <n v="1"/>
    <n v="0.51"/>
    <n v="1"/>
    <n v="0.46107495841204699"/>
    <n v="1"/>
    <n v="0.39"/>
    <x v="0"/>
  </r>
  <r>
    <s v="2019MLData.json"/>
    <x v="6"/>
    <n v="1"/>
    <n v="0.58829521702357501"/>
    <n v="1"/>
    <n v="0.63"/>
    <n v="-1"/>
    <n v="0.67314187110341706"/>
    <n v="1"/>
    <n v="0.48"/>
    <x v="1"/>
  </r>
  <r>
    <s v="2020MLData.json"/>
    <x v="6"/>
    <n v="-1"/>
    <n v="0.55140058027768202"/>
    <n v="-1"/>
    <n v="0.6"/>
    <n v="1"/>
    <n v="0.83864349528803295"/>
    <n v="1"/>
    <n v="0.48"/>
    <x v="0"/>
  </r>
  <r>
    <s v="2021MLData.json"/>
    <x v="6"/>
    <n v="-1"/>
    <n v="0.72359275697539605"/>
    <n v="-1"/>
    <n v="0.65"/>
    <n v="1"/>
    <n v="0.68820537557781003"/>
    <n v="-1"/>
    <n v="0.48"/>
    <x v="1"/>
  </r>
  <r>
    <s v="2022MLData.json"/>
    <x v="6"/>
    <n v="-1"/>
    <n v="0.75120722496846704"/>
    <n v="-1"/>
    <n v="0.6"/>
    <n v="1"/>
    <n v="0.58495545053396203"/>
    <n v="-1"/>
    <n v="0.39"/>
    <x v="1"/>
  </r>
  <r>
    <s v="2023MLData.json"/>
    <x v="6"/>
    <n v="-1"/>
    <n v="0.720197322253045"/>
    <n v="-1"/>
    <n v="0.63"/>
    <n v="-1"/>
    <n v="0.51752798474560802"/>
    <n v="1"/>
    <n v="0.43"/>
    <x v="1"/>
  </r>
  <r>
    <s v="2024MLData.json"/>
    <x v="6"/>
    <n v="-1"/>
    <n v="0.62697264017222198"/>
    <n v="-1"/>
    <n v="0.61"/>
    <n v="-1"/>
    <n v="0.58945596237153697"/>
    <n v="-1"/>
    <n v="0.45"/>
    <x v="0"/>
  </r>
  <r>
    <s v="MLData.json"/>
    <x v="6"/>
    <n v="-1"/>
    <n v="0.62460957453833899"/>
    <n v="-1"/>
    <n v="0.68"/>
    <n v="1"/>
    <n v="0.47419078367051598"/>
    <n v="-1"/>
    <n v="0.4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x v="0"/>
    <n v="0.69819398572740499"/>
    <n v="-1"/>
    <n v="0.44"/>
  </r>
  <r>
    <x v="0"/>
    <n v="1"/>
    <n v="0.63857425458128803"/>
    <n v="1"/>
    <n v="0.55000000000000004"/>
    <x v="1"/>
    <n v="0.53987690333677596"/>
    <n v="1"/>
    <n v="0.45"/>
  </r>
  <r>
    <x v="0"/>
    <n v="1"/>
    <n v="0.66959749514578604"/>
    <n v="1"/>
    <n v="0.62"/>
    <x v="1"/>
    <n v="0.40743407096258399"/>
    <n v="-1"/>
    <n v="0.45"/>
  </r>
  <r>
    <x v="0"/>
    <n v="-1"/>
    <n v="0.72062393388066803"/>
    <n v="1"/>
    <n v="0.55000000000000004"/>
    <x v="0"/>
    <n v="0.56909564793367695"/>
    <n v="1"/>
    <n v="0.52"/>
  </r>
  <r>
    <x v="0"/>
    <n v="1"/>
    <n v="0.69137475226051204"/>
    <n v="1"/>
    <n v="0.61"/>
    <x v="0"/>
    <n v="0.47458393826589301"/>
    <n v="-1"/>
    <n v="0.38"/>
  </r>
  <r>
    <x v="1"/>
    <n v="-1"/>
    <n v="0.59176179722826205"/>
    <n v="1"/>
    <n v="0.53"/>
    <x v="1"/>
    <n v="0.46139382982586102"/>
    <n v="1"/>
    <n v="0.51"/>
  </r>
  <r>
    <x v="1"/>
    <n v="1"/>
    <n v="0.79549435552796999"/>
    <n v="1"/>
    <n v="0.7"/>
    <x v="1"/>
    <n v="0.75414396421022201"/>
    <n v="-1"/>
    <n v="0.46"/>
  </r>
  <r>
    <x v="1"/>
    <n v="1"/>
    <n v="0.89729261889383505"/>
    <n v="-1"/>
    <n v="0.55000000000000004"/>
    <x v="1"/>
    <n v="0.606258657456207"/>
    <n v="1"/>
    <n v="0.37"/>
  </r>
  <r>
    <x v="1"/>
    <n v="1"/>
    <n v="0.82122407757895399"/>
    <n v="1"/>
    <n v="0.57999999999999996"/>
    <x v="0"/>
    <n v="0.49131225451071597"/>
    <n v="-1"/>
    <n v="0.43"/>
  </r>
  <r>
    <x v="1"/>
    <n v="1"/>
    <n v="0.62819999205490795"/>
    <n v="1"/>
    <n v="0.57999999999999996"/>
    <x v="1"/>
    <n v="0.65321528818611896"/>
    <n v="-1"/>
    <n v="0.55000000000000004"/>
  </r>
  <r>
    <x v="1"/>
    <n v="1"/>
    <n v="0.67884073467042205"/>
    <n v="-1"/>
    <n v="0.59"/>
    <x v="1"/>
    <n v="0.64330339731921604"/>
    <n v="1"/>
    <n v="0.42"/>
  </r>
  <r>
    <x v="1"/>
    <n v="-1"/>
    <n v="0.55976706875328597"/>
    <n v="1"/>
    <n v="0.51"/>
    <x v="1"/>
    <n v="0.72640309079631005"/>
    <n v="-1"/>
    <n v="0.62"/>
  </r>
  <r>
    <x v="1"/>
    <n v="1"/>
    <n v="0.83767417000699596"/>
    <n v="1"/>
    <n v="0.56000000000000005"/>
    <x v="0"/>
    <n v="0.461126398343428"/>
    <n v="-1"/>
    <n v="0.42"/>
  </r>
  <r>
    <x v="1"/>
    <n v="-1"/>
    <n v="0.67796486074415196"/>
    <n v="-1"/>
    <n v="0.69"/>
    <x v="1"/>
    <n v="0.59008089942097597"/>
    <n v="1"/>
    <n v="0.49"/>
  </r>
  <r>
    <x v="1"/>
    <n v="1"/>
    <n v="0.60974540474008698"/>
    <n v="1"/>
    <n v="0.7"/>
    <x v="0"/>
    <n v="0.53947618845341705"/>
    <n v="-1"/>
    <n v="0.63"/>
  </r>
  <r>
    <x v="1"/>
    <n v="1"/>
    <n v="0.546077385636073"/>
    <n v="1"/>
    <n v="0.51"/>
    <x v="1"/>
    <n v="0.51331970834055396"/>
    <n v="-1"/>
    <n v="0.5"/>
  </r>
  <r>
    <x v="2"/>
    <n v="1"/>
    <n v="0.60057320244776302"/>
    <n v="1"/>
    <n v="0.52"/>
    <x v="1"/>
    <n v="0.67958290939399302"/>
    <n v="1"/>
    <n v="0.49"/>
  </r>
  <r>
    <x v="2"/>
    <n v="1"/>
    <n v="0.56652305335893105"/>
    <n v="-1"/>
    <n v="0.6"/>
    <x v="1"/>
    <n v="0.44601734984906199"/>
    <n v="-1"/>
    <n v="0.47"/>
  </r>
  <r>
    <x v="2"/>
    <n v="-1"/>
    <n v="0.71187974156673195"/>
    <n v="-1"/>
    <n v="0.63"/>
    <x v="1"/>
    <n v="0.62371470014531905"/>
    <n v="1"/>
    <n v="0.65"/>
  </r>
  <r>
    <x v="2"/>
    <n v="-1"/>
    <n v="0.59755522230612301"/>
    <n v="-1"/>
    <n v="0.62"/>
    <x v="0"/>
    <n v="0.35192138043546101"/>
    <n v="1"/>
    <n v="0.52"/>
  </r>
  <r>
    <x v="2"/>
    <n v="-1"/>
    <n v="0.69015457035851102"/>
    <n v="-1"/>
    <n v="0.78"/>
    <x v="0"/>
    <n v="0.50126940302404399"/>
    <n v="-1"/>
    <n v="0.42"/>
  </r>
  <r>
    <x v="2"/>
    <n v="1"/>
    <n v="0.87719666478297798"/>
    <n v="-1"/>
    <n v="0.57999999999999996"/>
    <x v="0"/>
    <n v="0.53375265976394204"/>
    <n v="1"/>
    <n v="0.41"/>
  </r>
  <r>
    <x v="2"/>
    <n v="1"/>
    <n v="0.670763506443534"/>
    <n v="-1"/>
    <n v="0.65"/>
    <x v="0"/>
    <n v="0.50570680478278895"/>
    <n v="-1"/>
    <n v="0.48"/>
  </r>
  <r>
    <x v="2"/>
    <n v="1"/>
    <n v="0.67956365081144499"/>
    <n v="1"/>
    <n v="0.66"/>
    <x v="0"/>
    <n v="0.40845358385300401"/>
    <n v="1"/>
    <n v="0.55000000000000004"/>
  </r>
  <r>
    <x v="2"/>
    <n v="1"/>
    <n v="0.60340201523289505"/>
    <n v="-1"/>
    <n v="0.56999999999999995"/>
    <x v="0"/>
    <n v="0.42919966693258199"/>
    <n v="1"/>
    <n v="0.44"/>
  </r>
  <r>
    <x v="2"/>
    <n v="-1"/>
    <n v="0.69134500981956204"/>
    <n v="-1"/>
    <n v="0.78"/>
    <x v="1"/>
    <n v="0.56681340045066697"/>
    <n v="-1"/>
    <n v="0.45"/>
  </r>
  <r>
    <x v="2"/>
    <n v="-1"/>
    <n v="0.68808594252815702"/>
    <n v="-1"/>
    <n v="0.75"/>
    <x v="1"/>
    <n v="0.40470338704516101"/>
    <n v="1"/>
    <n v="0.46"/>
  </r>
  <r>
    <x v="3"/>
    <n v="1"/>
    <n v="0.73233026647245802"/>
    <n v="1"/>
    <n v="0.56999999999999995"/>
    <x v="1"/>
    <n v="0.71468980385319003"/>
    <n v="1"/>
    <n v="0.53"/>
  </r>
  <r>
    <x v="3"/>
    <n v="1"/>
    <n v="0.87193839499954995"/>
    <n v="1"/>
    <n v="0.69"/>
    <x v="0"/>
    <n v="0.66911514932055005"/>
    <n v="-1"/>
    <n v="0.42"/>
  </r>
  <r>
    <x v="3"/>
    <n v="-1"/>
    <n v="0.55036679854762505"/>
    <n v="-1"/>
    <n v="0.64"/>
    <x v="1"/>
    <n v="0.65429515010244799"/>
    <n v="1"/>
    <n v="0.42"/>
  </r>
  <r>
    <x v="3"/>
    <n v="-1"/>
    <n v="0.62347480886665896"/>
    <n v="1"/>
    <n v="0.57999999999999996"/>
    <x v="1"/>
    <n v="0.43111982599861198"/>
    <n v="-1"/>
    <n v="0.49"/>
  </r>
  <r>
    <x v="3"/>
    <n v="1"/>
    <n v="0.62539428888863102"/>
    <n v="-1"/>
    <n v="0.65"/>
    <x v="0"/>
    <n v="0.53017254982905404"/>
    <n v="-1"/>
    <n v="0.44"/>
  </r>
  <r>
    <x v="3"/>
    <n v="-1"/>
    <n v="0.69339939423289798"/>
    <n v="-1"/>
    <n v="0.53"/>
    <x v="1"/>
    <n v="0.47830311285841298"/>
    <n v="-1"/>
    <n v="0.51"/>
  </r>
  <r>
    <x v="3"/>
    <n v="-1"/>
    <n v="0.67141604944516498"/>
    <n v="-1"/>
    <n v="0.56000000000000005"/>
    <x v="0"/>
    <n v="0.60263275092275803"/>
    <n v="-1"/>
    <n v="0.67"/>
  </r>
  <r>
    <x v="3"/>
    <n v="-1"/>
    <n v="0.84824533346155695"/>
    <n v="-1"/>
    <n v="0.71"/>
    <x v="0"/>
    <n v="0.62871706476649902"/>
    <n v="-1"/>
    <n v="0.53"/>
  </r>
  <r>
    <x v="3"/>
    <n v="-1"/>
    <n v="0.63530993724146301"/>
    <n v="-1"/>
    <n v="0.59"/>
    <x v="0"/>
    <n v="0.48563041139846802"/>
    <n v="-1"/>
    <n v="0.57999999999999996"/>
  </r>
  <r>
    <x v="3"/>
    <n v="-1"/>
    <n v="0.56722627235984202"/>
    <n v="-1"/>
    <n v="0.56999999999999995"/>
    <x v="0"/>
    <n v="0.55002058566989698"/>
    <n v="-1"/>
    <n v="0.6"/>
  </r>
  <r>
    <x v="4"/>
    <n v="1"/>
    <n v="0.92724593034043501"/>
    <n v="1"/>
    <n v="0.59"/>
    <x v="1"/>
    <n v="0.47462542260964802"/>
    <n v="1"/>
    <n v="0.56000000000000005"/>
  </r>
  <r>
    <x v="4"/>
    <n v="1"/>
    <n v="0.92608605695488"/>
    <n v="1"/>
    <n v="0.73"/>
    <x v="1"/>
    <n v="0.44720689787372903"/>
    <n v="1"/>
    <n v="0.43"/>
  </r>
  <r>
    <x v="4"/>
    <n v="1"/>
    <n v="0.58994177418666405"/>
    <n v="-1"/>
    <n v="0.56000000000000005"/>
    <x v="1"/>
    <n v="0.67152741609167499"/>
    <n v="1"/>
    <n v="0.56999999999999995"/>
  </r>
  <r>
    <x v="4"/>
    <n v="1"/>
    <n v="0.81332219559746"/>
    <n v="1"/>
    <n v="0.64"/>
    <x v="0"/>
    <n v="0.67027277532503704"/>
    <n v="1"/>
    <n v="0.45"/>
  </r>
  <r>
    <x v="4"/>
    <n v="-1"/>
    <n v="0.54532547008806098"/>
    <n v="1"/>
    <n v="0.64"/>
    <x v="1"/>
    <n v="0.64311513596365399"/>
    <n v="-1"/>
    <n v="0.55000000000000004"/>
  </r>
  <r>
    <x v="4"/>
    <n v="-1"/>
    <n v="0.54007206200753"/>
    <n v="1"/>
    <n v="0.52"/>
    <x v="1"/>
    <n v="0.52442616047823698"/>
    <n v="1"/>
    <n v="0.49"/>
  </r>
  <r>
    <x v="4"/>
    <n v="-1"/>
    <n v="0.50989365622822602"/>
    <n v="1"/>
    <n v="0.6"/>
    <x v="1"/>
    <n v="0.65064822876050599"/>
    <n v="1"/>
    <n v="0.56000000000000005"/>
  </r>
  <r>
    <x v="4"/>
    <n v="1"/>
    <n v="0.63243164030100396"/>
    <n v="1"/>
    <n v="0.6"/>
    <x v="0"/>
    <n v="0.54343574299226705"/>
    <n v="1"/>
    <n v="0.44"/>
  </r>
  <r>
    <x v="4"/>
    <n v="1"/>
    <n v="0.685368758943668"/>
    <n v="1"/>
    <n v="0.69"/>
    <x v="1"/>
    <n v="0.61301377324103101"/>
    <n v="1"/>
    <n v="0.49"/>
  </r>
  <r>
    <x v="4"/>
    <n v="1"/>
    <n v="0.62917098944671901"/>
    <n v="1"/>
    <n v="0.73"/>
    <x v="1"/>
    <n v="0.60052097974470398"/>
    <n v="1"/>
    <n v="0.44"/>
  </r>
  <r>
    <x v="5"/>
    <n v="1"/>
    <n v="0.685809084314558"/>
    <n v="1"/>
    <n v="0.54"/>
    <x v="1"/>
    <n v="0.73522796732704798"/>
    <n v="1"/>
    <n v="0.38"/>
  </r>
  <r>
    <x v="5"/>
    <n v="1"/>
    <n v="0.72950784650878298"/>
    <n v="1"/>
    <n v="0.62"/>
    <x v="1"/>
    <n v="0.61803103423134298"/>
    <n v="-1"/>
    <n v="0.47"/>
  </r>
  <r>
    <x v="5"/>
    <n v="1"/>
    <n v="0.51626000718791298"/>
    <n v="1"/>
    <n v="0.53"/>
    <x v="1"/>
    <n v="0.532250025421941"/>
    <n v="1"/>
    <n v="0.49"/>
  </r>
  <r>
    <x v="5"/>
    <n v="-1"/>
    <n v="0.83505196577674801"/>
    <n v="-1"/>
    <n v="0.56999999999999995"/>
    <x v="1"/>
    <n v="0.71344656721590904"/>
    <n v="1"/>
    <n v="0.44"/>
  </r>
  <r>
    <x v="5"/>
    <n v="-1"/>
    <n v="0.75220725009736"/>
    <n v="1"/>
    <n v="0.59"/>
    <x v="0"/>
    <n v="0.425609245377012"/>
    <n v="-1"/>
    <n v="0.42"/>
  </r>
  <r>
    <x v="5"/>
    <n v="-1"/>
    <n v="0.77710915462735197"/>
    <n v="-1"/>
    <n v="0.59"/>
    <x v="1"/>
    <n v="0.40580858163271999"/>
    <n v="1"/>
    <n v="0.5"/>
  </r>
  <r>
    <x v="5"/>
    <n v="1"/>
    <n v="0.52982899346551304"/>
    <n v="-1"/>
    <n v="0.54"/>
    <x v="1"/>
    <n v="0.38603055707453898"/>
    <n v="-1"/>
    <n v="0.57999999999999996"/>
  </r>
  <r>
    <x v="5"/>
    <n v="1"/>
    <n v="0.54587403078090102"/>
    <n v="1"/>
    <n v="0.69"/>
    <x v="1"/>
    <n v="0.64650731703118203"/>
    <n v="-1"/>
    <n v="0.5"/>
  </r>
  <r>
    <x v="5"/>
    <n v="-1"/>
    <n v="0.704627733009484"/>
    <n v="-1"/>
    <n v="0.66"/>
    <x v="0"/>
    <n v="0.42192296433508703"/>
    <n v="-1"/>
    <n v="0.52"/>
  </r>
  <r>
    <x v="5"/>
    <n v="-1"/>
    <n v="0.63089091821582599"/>
    <n v="-1"/>
    <n v="0.53"/>
    <x v="1"/>
    <n v="0.49738866959491701"/>
    <n v="-1"/>
    <n v="0.46"/>
  </r>
  <r>
    <x v="6"/>
    <n v="1"/>
    <n v="0.88862229108698698"/>
    <n v="1"/>
    <n v="0.55000000000000004"/>
    <x v="1"/>
    <n v="0.70699731963290202"/>
    <n v="1"/>
    <n v="0.44"/>
  </r>
  <r>
    <x v="6"/>
    <n v="1"/>
    <n v="0.73134874890439205"/>
    <n v="1"/>
    <n v="0.57999999999999996"/>
    <x v="1"/>
    <n v="0.56437559300374096"/>
    <n v="1"/>
    <n v="0.5"/>
  </r>
  <r>
    <x v="6"/>
    <n v="1"/>
    <n v="0.79446287288888995"/>
    <n v="-1"/>
    <n v="0.5"/>
    <x v="0"/>
    <n v="0.45300402905149401"/>
    <n v="-1"/>
    <n v="0.39"/>
  </r>
  <r>
    <x v="6"/>
    <n v="1"/>
    <n v="0.80504918918359902"/>
    <n v="1"/>
    <n v="0.51"/>
    <x v="1"/>
    <n v="0.46107495841204699"/>
    <n v="1"/>
    <n v="0.39"/>
  </r>
  <r>
    <x v="6"/>
    <n v="1"/>
    <n v="0.58829521702357501"/>
    <n v="1"/>
    <n v="0.63"/>
    <x v="0"/>
    <n v="0.67314187110341706"/>
    <n v="1"/>
    <n v="0.48"/>
  </r>
  <r>
    <x v="6"/>
    <n v="-1"/>
    <n v="0.55140058027768202"/>
    <n v="-1"/>
    <n v="0.6"/>
    <x v="1"/>
    <n v="0.83864349528803295"/>
    <n v="1"/>
    <n v="0.48"/>
  </r>
  <r>
    <x v="6"/>
    <n v="-1"/>
    <n v="0.72359275697539605"/>
    <n v="-1"/>
    <n v="0.65"/>
    <x v="1"/>
    <n v="0.68820537557781003"/>
    <n v="-1"/>
    <n v="0.48"/>
  </r>
  <r>
    <x v="6"/>
    <n v="-1"/>
    <n v="0.75120722496846704"/>
    <n v="-1"/>
    <n v="0.6"/>
    <x v="1"/>
    <n v="0.58495545053396203"/>
    <n v="-1"/>
    <n v="0.39"/>
  </r>
  <r>
    <x v="6"/>
    <n v="-1"/>
    <n v="0.720197322253045"/>
    <n v="-1"/>
    <n v="0.63"/>
    <x v="0"/>
    <n v="0.51752798474560802"/>
    <n v="1"/>
    <n v="0.43"/>
  </r>
  <r>
    <x v="6"/>
    <n v="-1"/>
    <n v="0.62697264017222198"/>
    <n v="-1"/>
    <n v="0.61"/>
    <x v="0"/>
    <n v="0.58945596237153697"/>
    <n v="-1"/>
    <n v="0.45"/>
  </r>
  <r>
    <x v="6"/>
    <n v="-1"/>
    <n v="0.62460957453833899"/>
    <n v="-1"/>
    <n v="0.68"/>
    <x v="1"/>
    <n v="0.47419078367051598"/>
    <n v="-1"/>
    <n v="0.4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n v="-1"/>
    <n v="0.69819398572740499"/>
    <n v="-1"/>
    <n v="0.44"/>
    <s v="Consistent"/>
  </r>
  <r>
    <x v="0"/>
    <n v="1"/>
    <n v="0.63857425458128803"/>
    <n v="1"/>
    <n v="0.55000000000000004"/>
    <n v="1"/>
    <n v="0.53987690333677596"/>
    <n v="1"/>
    <n v="0.45"/>
    <s v="Consistent"/>
  </r>
  <r>
    <x v="0"/>
    <n v="1"/>
    <n v="0.66959749514578604"/>
    <n v="1"/>
    <n v="0.62"/>
    <n v="1"/>
    <n v="0.40743407096258399"/>
    <n v="-1"/>
    <n v="0.45"/>
    <s v="No"/>
  </r>
  <r>
    <x v="0"/>
    <n v="-1"/>
    <n v="0.72062393388066803"/>
    <n v="1"/>
    <n v="0.55000000000000004"/>
    <n v="-1"/>
    <n v="0.56909564793367695"/>
    <n v="1"/>
    <n v="0.52"/>
    <s v="No"/>
  </r>
  <r>
    <x v="0"/>
    <n v="1"/>
    <n v="0.69137475226051204"/>
    <n v="1"/>
    <n v="0.61"/>
    <n v="-1"/>
    <n v="0.47458393826589301"/>
    <n v="-1"/>
    <n v="0.38"/>
    <s v="Consistent"/>
  </r>
  <r>
    <x v="1"/>
    <n v="-1"/>
    <n v="0.59176179722826205"/>
    <n v="1"/>
    <n v="0.53"/>
    <n v="1"/>
    <n v="0.46139382982586102"/>
    <n v="1"/>
    <n v="0.51"/>
    <s v="Consistent"/>
  </r>
  <r>
    <x v="1"/>
    <n v="1"/>
    <n v="0.79549435552796999"/>
    <n v="1"/>
    <n v="0.7"/>
    <n v="1"/>
    <n v="0.75414396421022201"/>
    <n v="-1"/>
    <n v="0.46"/>
    <s v="No"/>
  </r>
  <r>
    <x v="1"/>
    <n v="1"/>
    <n v="0.89729261889383505"/>
    <n v="-1"/>
    <n v="0.55000000000000004"/>
    <n v="1"/>
    <n v="0.606258657456207"/>
    <n v="1"/>
    <n v="0.37"/>
    <s v="Consistent"/>
  </r>
  <r>
    <x v="1"/>
    <n v="1"/>
    <n v="0.82122407757895399"/>
    <n v="1"/>
    <n v="0.57999999999999996"/>
    <n v="-1"/>
    <n v="0.49131225451071597"/>
    <n v="-1"/>
    <n v="0.43"/>
    <s v="Consistent"/>
  </r>
  <r>
    <x v="1"/>
    <n v="1"/>
    <n v="0.62819999205490795"/>
    <n v="1"/>
    <n v="0.57999999999999996"/>
    <n v="1"/>
    <n v="0.65321528818611896"/>
    <n v="-1"/>
    <n v="0.55000000000000004"/>
    <s v="No"/>
  </r>
  <r>
    <x v="1"/>
    <n v="1"/>
    <n v="0.67884073467042205"/>
    <n v="-1"/>
    <n v="0.59"/>
    <n v="1"/>
    <n v="0.64330339731921604"/>
    <n v="1"/>
    <n v="0.42"/>
    <s v="Consistent"/>
  </r>
  <r>
    <x v="1"/>
    <n v="-1"/>
    <n v="0.55976706875328597"/>
    <n v="1"/>
    <n v="0.51"/>
    <n v="1"/>
    <n v="0.72640309079631005"/>
    <n v="-1"/>
    <n v="0.62"/>
    <s v="No"/>
  </r>
  <r>
    <x v="1"/>
    <n v="1"/>
    <n v="0.83767417000699596"/>
    <n v="1"/>
    <n v="0.56000000000000005"/>
    <n v="-1"/>
    <n v="0.461126398343428"/>
    <n v="-1"/>
    <n v="0.42"/>
    <s v="Consistent"/>
  </r>
  <r>
    <x v="1"/>
    <n v="-1"/>
    <n v="0.67796486074415196"/>
    <n v="-1"/>
    <n v="0.69"/>
    <n v="1"/>
    <n v="0.59008089942097597"/>
    <n v="1"/>
    <n v="0.49"/>
    <s v="Consistent"/>
  </r>
  <r>
    <x v="1"/>
    <n v="1"/>
    <n v="0.60974540474008698"/>
    <n v="1"/>
    <n v="0.7"/>
    <n v="-1"/>
    <n v="0.53947618845341705"/>
    <n v="-1"/>
    <n v="0.63"/>
    <s v="Consistent"/>
  </r>
  <r>
    <x v="1"/>
    <n v="1"/>
    <n v="0.546077385636073"/>
    <n v="1"/>
    <n v="0.51"/>
    <n v="1"/>
    <n v="0.51331970834055396"/>
    <n v="-1"/>
    <n v="0.5"/>
    <s v="No"/>
  </r>
  <r>
    <x v="2"/>
    <n v="1"/>
    <n v="0.60057320244776302"/>
    <n v="1"/>
    <n v="0.52"/>
    <n v="1"/>
    <n v="0.67958290939399302"/>
    <n v="1"/>
    <n v="0.49"/>
    <s v="Consistent"/>
  </r>
  <r>
    <x v="2"/>
    <n v="1"/>
    <n v="0.56652305335893105"/>
    <n v="-1"/>
    <n v="0.6"/>
    <n v="1"/>
    <n v="0.44601734984906199"/>
    <n v="-1"/>
    <n v="0.47"/>
    <s v="No"/>
  </r>
  <r>
    <x v="2"/>
    <n v="-1"/>
    <n v="0.71187974156673195"/>
    <n v="-1"/>
    <n v="0.63"/>
    <n v="1"/>
    <n v="0.62371470014531905"/>
    <n v="1"/>
    <n v="0.65"/>
    <s v="Consistent"/>
  </r>
  <r>
    <x v="2"/>
    <n v="-1"/>
    <n v="0.59755522230612301"/>
    <n v="-1"/>
    <n v="0.62"/>
    <n v="-1"/>
    <n v="0.35192138043546101"/>
    <n v="1"/>
    <n v="0.52"/>
    <s v="No"/>
  </r>
  <r>
    <x v="2"/>
    <n v="-1"/>
    <n v="0.69015457035851102"/>
    <n v="-1"/>
    <n v="0.78"/>
    <n v="-1"/>
    <n v="0.50126940302404399"/>
    <n v="-1"/>
    <n v="0.42"/>
    <s v="Consistent"/>
  </r>
  <r>
    <x v="2"/>
    <n v="1"/>
    <n v="0.87719666478297798"/>
    <n v="-1"/>
    <n v="0.57999999999999996"/>
    <n v="-1"/>
    <n v="0.53375265976394204"/>
    <n v="1"/>
    <n v="0.41"/>
    <s v="No"/>
  </r>
  <r>
    <x v="2"/>
    <n v="1"/>
    <n v="0.670763506443534"/>
    <n v="-1"/>
    <n v="0.65"/>
    <n v="-1"/>
    <n v="0.50570680478278895"/>
    <n v="-1"/>
    <n v="0.48"/>
    <s v="Consistent"/>
  </r>
  <r>
    <x v="2"/>
    <n v="1"/>
    <n v="0.67956365081144499"/>
    <n v="1"/>
    <n v="0.66"/>
    <n v="-1"/>
    <n v="0.40845358385300401"/>
    <n v="1"/>
    <n v="0.55000000000000004"/>
    <s v="No"/>
  </r>
  <r>
    <x v="2"/>
    <n v="1"/>
    <n v="0.60340201523289505"/>
    <n v="-1"/>
    <n v="0.56999999999999995"/>
    <n v="-1"/>
    <n v="0.42919966693258199"/>
    <n v="1"/>
    <n v="0.44"/>
    <s v="No"/>
  </r>
  <r>
    <x v="2"/>
    <n v="-1"/>
    <n v="0.69134500981956204"/>
    <n v="-1"/>
    <n v="0.78"/>
    <n v="1"/>
    <n v="0.56681340045066697"/>
    <n v="-1"/>
    <n v="0.45"/>
    <s v="No"/>
  </r>
  <r>
    <x v="2"/>
    <n v="-1"/>
    <n v="0.68808594252815702"/>
    <n v="-1"/>
    <n v="0.75"/>
    <n v="1"/>
    <n v="0.40470338704516101"/>
    <n v="1"/>
    <n v="0.46"/>
    <s v="Consistent"/>
  </r>
  <r>
    <x v="3"/>
    <n v="1"/>
    <n v="0.73233026647245802"/>
    <n v="1"/>
    <n v="0.56999999999999995"/>
    <n v="1"/>
    <n v="0.71468980385319003"/>
    <n v="1"/>
    <n v="0.53"/>
    <s v="Consistent"/>
  </r>
  <r>
    <x v="3"/>
    <n v="1"/>
    <n v="0.87193839499954995"/>
    <n v="1"/>
    <n v="0.69"/>
    <n v="-1"/>
    <n v="0.66911514932055005"/>
    <n v="-1"/>
    <n v="0.42"/>
    <s v="Consistent"/>
  </r>
  <r>
    <x v="3"/>
    <n v="-1"/>
    <n v="0.55036679854762505"/>
    <n v="-1"/>
    <n v="0.64"/>
    <n v="1"/>
    <n v="0.65429515010244799"/>
    <n v="1"/>
    <n v="0.42"/>
    <s v="Consistent"/>
  </r>
  <r>
    <x v="3"/>
    <n v="-1"/>
    <n v="0.62347480886665896"/>
    <n v="1"/>
    <n v="0.57999999999999996"/>
    <n v="1"/>
    <n v="0.43111982599861198"/>
    <n v="-1"/>
    <n v="0.49"/>
    <s v="No"/>
  </r>
  <r>
    <x v="3"/>
    <n v="1"/>
    <n v="0.62539428888863102"/>
    <n v="-1"/>
    <n v="0.65"/>
    <n v="-1"/>
    <n v="0.53017254982905404"/>
    <n v="-1"/>
    <n v="0.44"/>
    <s v="Consistent"/>
  </r>
  <r>
    <x v="3"/>
    <n v="-1"/>
    <n v="0.69339939423289798"/>
    <n v="-1"/>
    <n v="0.53"/>
    <n v="1"/>
    <n v="0.47830311285841298"/>
    <n v="-1"/>
    <n v="0.51"/>
    <s v="No"/>
  </r>
  <r>
    <x v="3"/>
    <n v="-1"/>
    <n v="0.67141604944516498"/>
    <n v="-1"/>
    <n v="0.56000000000000005"/>
    <n v="-1"/>
    <n v="0.60263275092275803"/>
    <n v="-1"/>
    <n v="0.67"/>
    <s v="Consistent"/>
  </r>
  <r>
    <x v="3"/>
    <n v="-1"/>
    <n v="0.84824533346155695"/>
    <n v="-1"/>
    <n v="0.71"/>
    <n v="-1"/>
    <n v="0.62871706476649902"/>
    <n v="-1"/>
    <n v="0.53"/>
    <s v="Consistent"/>
  </r>
  <r>
    <x v="3"/>
    <n v="-1"/>
    <n v="0.63530993724146301"/>
    <n v="-1"/>
    <n v="0.59"/>
    <n v="-1"/>
    <n v="0.48563041139846802"/>
    <n v="-1"/>
    <n v="0.57999999999999996"/>
    <s v="Consistent"/>
  </r>
  <r>
    <x v="3"/>
    <n v="-1"/>
    <n v="0.56722627235984202"/>
    <n v="-1"/>
    <n v="0.56999999999999995"/>
    <n v="-1"/>
    <n v="0.55002058566989698"/>
    <n v="-1"/>
    <n v="0.6"/>
    <s v="Consistent"/>
  </r>
  <r>
    <x v="4"/>
    <n v="1"/>
    <n v="0.92724593034043501"/>
    <n v="1"/>
    <n v="0.59"/>
    <n v="1"/>
    <n v="0.47462542260964802"/>
    <n v="1"/>
    <n v="0.56000000000000005"/>
    <s v="Consistent"/>
  </r>
  <r>
    <x v="4"/>
    <n v="1"/>
    <n v="0.92608605695488"/>
    <n v="1"/>
    <n v="0.73"/>
    <n v="1"/>
    <n v="0.44720689787372903"/>
    <n v="1"/>
    <n v="0.43"/>
    <s v="Consistent"/>
  </r>
  <r>
    <x v="4"/>
    <n v="1"/>
    <n v="0.58994177418666405"/>
    <n v="-1"/>
    <n v="0.56000000000000005"/>
    <n v="1"/>
    <n v="0.67152741609167499"/>
    <n v="1"/>
    <n v="0.56999999999999995"/>
    <s v="Consistent"/>
  </r>
  <r>
    <x v="4"/>
    <n v="1"/>
    <n v="0.81332219559746"/>
    <n v="1"/>
    <n v="0.64"/>
    <n v="-1"/>
    <n v="0.67027277532503704"/>
    <n v="1"/>
    <n v="0.45"/>
    <s v="No"/>
  </r>
  <r>
    <x v="4"/>
    <n v="-1"/>
    <n v="0.54532547008806098"/>
    <n v="1"/>
    <n v="0.64"/>
    <n v="1"/>
    <n v="0.64311513596365399"/>
    <n v="-1"/>
    <n v="0.55000000000000004"/>
    <s v="No"/>
  </r>
  <r>
    <x v="4"/>
    <n v="-1"/>
    <n v="0.54007206200753"/>
    <n v="1"/>
    <n v="0.52"/>
    <n v="1"/>
    <n v="0.52442616047823698"/>
    <n v="1"/>
    <n v="0.49"/>
    <s v="Consistent"/>
  </r>
  <r>
    <x v="4"/>
    <n v="-1"/>
    <n v="0.50989365622822602"/>
    <n v="1"/>
    <n v="0.6"/>
    <n v="1"/>
    <n v="0.65064822876050599"/>
    <n v="1"/>
    <n v="0.56000000000000005"/>
    <s v="Consistent"/>
  </r>
  <r>
    <x v="4"/>
    <n v="1"/>
    <n v="0.63243164030100396"/>
    <n v="1"/>
    <n v="0.6"/>
    <n v="-1"/>
    <n v="0.54343574299226705"/>
    <n v="1"/>
    <n v="0.44"/>
    <s v="No"/>
  </r>
  <r>
    <x v="4"/>
    <n v="1"/>
    <n v="0.685368758943668"/>
    <n v="1"/>
    <n v="0.69"/>
    <n v="1"/>
    <n v="0.61301377324103101"/>
    <n v="1"/>
    <n v="0.49"/>
    <s v="Consistent"/>
  </r>
  <r>
    <x v="4"/>
    <n v="1"/>
    <n v="0.62917098944671901"/>
    <n v="1"/>
    <n v="0.73"/>
    <n v="1"/>
    <n v="0.60052097974470398"/>
    <n v="1"/>
    <n v="0.44"/>
    <s v="Consistent"/>
  </r>
  <r>
    <x v="5"/>
    <n v="1"/>
    <n v="0.685809084314558"/>
    <n v="1"/>
    <n v="0.54"/>
    <n v="1"/>
    <n v="0.73522796732704798"/>
    <n v="1"/>
    <n v="0.38"/>
    <s v="Consistent"/>
  </r>
  <r>
    <x v="5"/>
    <n v="1"/>
    <n v="0.72950784650878298"/>
    <n v="1"/>
    <n v="0.62"/>
    <n v="1"/>
    <n v="0.61803103423134298"/>
    <n v="-1"/>
    <n v="0.47"/>
    <s v="No"/>
  </r>
  <r>
    <x v="5"/>
    <n v="1"/>
    <n v="0.51626000718791298"/>
    <n v="1"/>
    <n v="0.53"/>
    <n v="1"/>
    <n v="0.532250025421941"/>
    <n v="1"/>
    <n v="0.49"/>
    <s v="Consistent"/>
  </r>
  <r>
    <x v="5"/>
    <n v="-1"/>
    <n v="0.83505196577674801"/>
    <n v="-1"/>
    <n v="0.56999999999999995"/>
    <n v="1"/>
    <n v="0.71344656721590904"/>
    <n v="1"/>
    <n v="0.44"/>
    <s v="Consistent"/>
  </r>
  <r>
    <x v="5"/>
    <n v="-1"/>
    <n v="0.75220725009736"/>
    <n v="1"/>
    <n v="0.59"/>
    <n v="-1"/>
    <n v="0.425609245377012"/>
    <n v="-1"/>
    <n v="0.42"/>
    <s v="Consistent"/>
  </r>
  <r>
    <x v="5"/>
    <n v="-1"/>
    <n v="0.77710915462735197"/>
    <n v="-1"/>
    <n v="0.59"/>
    <n v="1"/>
    <n v="0.40580858163271999"/>
    <n v="1"/>
    <n v="0.5"/>
    <s v="Consistent"/>
  </r>
  <r>
    <x v="5"/>
    <n v="1"/>
    <n v="0.52982899346551304"/>
    <n v="-1"/>
    <n v="0.54"/>
    <n v="1"/>
    <n v="0.38603055707453898"/>
    <n v="-1"/>
    <n v="0.57999999999999996"/>
    <s v="No"/>
  </r>
  <r>
    <x v="5"/>
    <n v="1"/>
    <n v="0.54587403078090102"/>
    <n v="1"/>
    <n v="0.69"/>
    <n v="1"/>
    <n v="0.64650731703118203"/>
    <n v="-1"/>
    <n v="0.5"/>
    <s v="No"/>
  </r>
  <r>
    <x v="5"/>
    <n v="-1"/>
    <n v="0.704627733009484"/>
    <n v="-1"/>
    <n v="0.66"/>
    <n v="-1"/>
    <n v="0.42192296433508703"/>
    <n v="-1"/>
    <n v="0.52"/>
    <s v="Consistent"/>
  </r>
  <r>
    <x v="5"/>
    <n v="-1"/>
    <n v="0.63089091821582599"/>
    <n v="-1"/>
    <n v="0.53"/>
    <n v="1"/>
    <n v="0.49738866959491701"/>
    <n v="-1"/>
    <n v="0.46"/>
    <s v="No"/>
  </r>
  <r>
    <x v="6"/>
    <n v="1"/>
    <n v="0.88862229108698698"/>
    <n v="1"/>
    <n v="0.55000000000000004"/>
    <n v="1"/>
    <n v="0.70699731963290202"/>
    <n v="1"/>
    <n v="0.44"/>
    <s v="Consistent"/>
  </r>
  <r>
    <x v="6"/>
    <n v="1"/>
    <n v="0.73134874890439205"/>
    <n v="1"/>
    <n v="0.57999999999999996"/>
    <n v="1"/>
    <n v="0.56437559300374096"/>
    <n v="1"/>
    <n v="0.5"/>
    <s v="Consistent"/>
  </r>
  <r>
    <x v="6"/>
    <n v="1"/>
    <n v="0.79446287288888995"/>
    <n v="-1"/>
    <n v="0.5"/>
    <n v="-1"/>
    <n v="0.45300402905149401"/>
    <n v="-1"/>
    <n v="0.39"/>
    <s v="Consistent"/>
  </r>
  <r>
    <x v="6"/>
    <n v="1"/>
    <n v="0.80504918918359902"/>
    <n v="1"/>
    <n v="0.51"/>
    <n v="1"/>
    <n v="0.46107495841204699"/>
    <n v="1"/>
    <n v="0.39"/>
    <s v="Consistent"/>
  </r>
  <r>
    <x v="6"/>
    <n v="1"/>
    <n v="0.58829521702357501"/>
    <n v="1"/>
    <n v="0.63"/>
    <n v="-1"/>
    <n v="0.67314187110341706"/>
    <n v="1"/>
    <n v="0.48"/>
    <s v="No"/>
  </r>
  <r>
    <x v="6"/>
    <n v="-1"/>
    <n v="0.55140058027768202"/>
    <n v="-1"/>
    <n v="0.6"/>
    <n v="1"/>
    <n v="0.83864349528803295"/>
    <n v="1"/>
    <n v="0.48"/>
    <s v="Consistent"/>
  </r>
  <r>
    <x v="6"/>
    <n v="-1"/>
    <n v="0.72359275697539605"/>
    <n v="-1"/>
    <n v="0.65"/>
    <n v="1"/>
    <n v="0.68820537557781003"/>
    <n v="-1"/>
    <n v="0.48"/>
    <s v="No"/>
  </r>
  <r>
    <x v="6"/>
    <n v="-1"/>
    <n v="0.75120722496846704"/>
    <n v="-1"/>
    <n v="0.6"/>
    <n v="1"/>
    <n v="0.58495545053396203"/>
    <n v="-1"/>
    <n v="0.39"/>
    <s v="No"/>
  </r>
  <r>
    <x v="6"/>
    <n v="-1"/>
    <n v="0.720197322253045"/>
    <n v="-1"/>
    <n v="0.63"/>
    <n v="-1"/>
    <n v="0.51752798474560802"/>
    <n v="1"/>
    <n v="0.43"/>
    <s v="No"/>
  </r>
  <r>
    <x v="6"/>
    <n v="-1"/>
    <n v="0.62697264017222198"/>
    <n v="-1"/>
    <n v="0.61"/>
    <n v="-1"/>
    <n v="0.58945596237153697"/>
    <n v="-1"/>
    <n v="0.45"/>
    <s v="Consistent"/>
  </r>
  <r>
    <x v="6"/>
    <n v="-1"/>
    <n v="0.62460957453833899"/>
    <n v="-1"/>
    <n v="0.68"/>
    <n v="1"/>
    <n v="0.47419078367051598"/>
    <n v="-1"/>
    <n v="0.41"/>
    <s v="No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n v="-1"/>
    <n v="0.545011247258544"/>
    <n v="1"/>
    <n v="0.61"/>
    <m/>
    <m/>
    <m/>
    <m/>
    <x v="0"/>
  </r>
  <r>
    <x v="0"/>
    <n v="-1"/>
    <n v="0.78812231516931297"/>
    <n v="1"/>
    <n v="0.53"/>
    <m/>
    <m/>
    <m/>
    <m/>
    <x v="0"/>
  </r>
  <r>
    <x v="0"/>
    <n v="1"/>
    <n v="0.68200126372041303"/>
    <n v="-1"/>
    <n v="0.5"/>
    <m/>
    <m/>
    <m/>
    <m/>
    <x v="0"/>
  </r>
  <r>
    <x v="0"/>
    <n v="-1"/>
    <n v="0.61586831231487005"/>
    <n v="1"/>
    <n v="0.52"/>
    <m/>
    <m/>
    <m/>
    <m/>
    <x v="0"/>
  </r>
  <r>
    <x v="0"/>
    <n v="-1"/>
    <n v="0.63101895869611202"/>
    <n v="-1"/>
    <n v="0.6"/>
    <m/>
    <m/>
    <m/>
    <m/>
    <x v="1"/>
  </r>
  <r>
    <x v="0"/>
    <n v="-1"/>
    <n v="0.51633941663348204"/>
    <n v="-1"/>
    <n v="0.53"/>
    <m/>
    <m/>
    <m/>
    <m/>
    <x v="1"/>
  </r>
  <r>
    <x v="0"/>
    <n v="-1"/>
    <n v="0.70983450330400399"/>
    <n v="1"/>
    <n v="0.53"/>
    <m/>
    <m/>
    <m/>
    <m/>
    <x v="0"/>
  </r>
  <r>
    <x v="0"/>
    <n v="-1"/>
    <n v="0.53138678355866098"/>
    <n v="-1"/>
    <n v="0.51"/>
    <m/>
    <m/>
    <m/>
    <m/>
    <x v="1"/>
  </r>
  <r>
    <x v="0"/>
    <n v="1"/>
    <n v="0.54618816092006495"/>
    <n v="-1"/>
    <n v="0.56000000000000005"/>
    <m/>
    <m/>
    <m/>
    <m/>
    <x v="0"/>
  </r>
  <r>
    <x v="0"/>
    <n v="-1"/>
    <n v="0.69434510618759704"/>
    <n v="-1"/>
    <n v="0.56000000000000005"/>
    <m/>
    <m/>
    <m/>
    <m/>
    <x v="1"/>
  </r>
  <r>
    <x v="0"/>
    <n v="-1"/>
    <n v="0.56255886210091699"/>
    <n v="-1"/>
    <n v="0.6"/>
    <m/>
    <m/>
    <m/>
    <m/>
    <x v="1"/>
  </r>
  <r>
    <x v="1"/>
    <n v="1"/>
    <n v="0.74682632784178404"/>
    <n v="1"/>
    <n v="0.69"/>
    <m/>
    <m/>
    <m/>
    <m/>
    <x v="1"/>
  </r>
  <r>
    <x v="1"/>
    <n v="1"/>
    <n v="0.76904202712812098"/>
    <n v="1"/>
    <n v="0.56999999999999995"/>
    <m/>
    <m/>
    <m/>
    <m/>
    <x v="1"/>
  </r>
  <r>
    <x v="1"/>
    <n v="1"/>
    <n v="0.93967339042756604"/>
    <n v="1"/>
    <n v="0.6"/>
    <m/>
    <m/>
    <m/>
    <m/>
    <x v="1"/>
  </r>
  <r>
    <x v="1"/>
    <n v="1"/>
    <n v="0.970293782198414"/>
    <n v="1"/>
    <n v="0.76"/>
    <m/>
    <m/>
    <m/>
    <m/>
    <x v="1"/>
  </r>
  <r>
    <x v="1"/>
    <n v="1"/>
    <n v="0.84902711029770705"/>
    <n v="1"/>
    <n v="0.61"/>
    <m/>
    <m/>
    <m/>
    <m/>
    <x v="1"/>
  </r>
  <r>
    <x v="1"/>
    <n v="1"/>
    <n v="0.84475493589567396"/>
    <n v="1"/>
    <n v="0.71"/>
    <m/>
    <m/>
    <m/>
    <m/>
    <x v="1"/>
  </r>
  <r>
    <x v="1"/>
    <n v="1"/>
    <n v="0.942014334222398"/>
    <n v="1"/>
    <n v="0.74"/>
    <m/>
    <m/>
    <m/>
    <m/>
    <x v="1"/>
  </r>
  <r>
    <x v="1"/>
    <n v="1"/>
    <n v="0.82965963194040404"/>
    <n v="1"/>
    <n v="0.77"/>
    <m/>
    <m/>
    <m/>
    <m/>
    <x v="1"/>
  </r>
  <r>
    <x v="1"/>
    <n v="1"/>
    <n v="0.90115090613703697"/>
    <n v="1"/>
    <n v="0.77"/>
    <m/>
    <m/>
    <m/>
    <m/>
    <x v="1"/>
  </r>
  <r>
    <x v="1"/>
    <n v="1"/>
    <n v="0.79346132563909799"/>
    <n v="1"/>
    <n v="0.7"/>
    <m/>
    <m/>
    <m/>
    <m/>
    <x v="1"/>
  </r>
  <r>
    <x v="1"/>
    <n v="1"/>
    <n v="0.84272758780351698"/>
    <n v="1"/>
    <n v="0.74"/>
    <m/>
    <m/>
    <m/>
    <m/>
    <x v="1"/>
  </r>
  <r>
    <x v="2"/>
    <n v="1"/>
    <n v="0.97006076405922703"/>
    <n v="1"/>
    <n v="0.74"/>
    <m/>
    <m/>
    <m/>
    <m/>
    <x v="1"/>
  </r>
  <r>
    <x v="2"/>
    <n v="1"/>
    <n v="0.70623974971355197"/>
    <n v="1"/>
    <n v="0.62"/>
    <m/>
    <m/>
    <m/>
    <m/>
    <x v="1"/>
  </r>
  <r>
    <x v="2"/>
    <n v="1"/>
    <n v="0.90271205982801705"/>
    <n v="1"/>
    <n v="0.53"/>
    <m/>
    <m/>
    <m/>
    <m/>
    <x v="1"/>
  </r>
  <r>
    <x v="2"/>
    <n v="1"/>
    <n v="0.85159313899188105"/>
    <n v="1"/>
    <n v="0.8"/>
    <m/>
    <m/>
    <m/>
    <m/>
    <x v="1"/>
  </r>
  <r>
    <x v="2"/>
    <n v="1"/>
    <n v="0.79546282236994803"/>
    <n v="1"/>
    <n v="0.69"/>
    <m/>
    <m/>
    <m/>
    <m/>
    <x v="1"/>
  </r>
  <r>
    <x v="2"/>
    <n v="1"/>
    <n v="0.76143906747645695"/>
    <n v="1"/>
    <n v="0.79"/>
    <m/>
    <m/>
    <m/>
    <m/>
    <x v="1"/>
  </r>
  <r>
    <x v="2"/>
    <n v="1"/>
    <n v="0.836313277534941"/>
    <n v="1"/>
    <n v="0.8"/>
    <m/>
    <m/>
    <m/>
    <m/>
    <x v="1"/>
  </r>
  <r>
    <x v="2"/>
    <n v="1"/>
    <n v="0.88093239341514396"/>
    <n v="1"/>
    <n v="0.73"/>
    <m/>
    <m/>
    <m/>
    <m/>
    <x v="1"/>
  </r>
  <r>
    <x v="2"/>
    <n v="1"/>
    <n v="0.66691293326177603"/>
    <n v="1"/>
    <n v="0.75"/>
    <m/>
    <m/>
    <m/>
    <m/>
    <x v="1"/>
  </r>
  <r>
    <x v="2"/>
    <n v="1"/>
    <n v="0.77666546813080894"/>
    <n v="-1"/>
    <n v="0.53"/>
    <m/>
    <m/>
    <m/>
    <m/>
    <x v="0"/>
  </r>
  <r>
    <x v="2"/>
    <n v="1"/>
    <n v="0.88042284777007795"/>
    <n v="1"/>
    <n v="0.72"/>
    <m/>
    <m/>
    <m/>
    <m/>
    <x v="1"/>
  </r>
  <r>
    <x v="3"/>
    <n v="1"/>
    <n v="0.93388081414433399"/>
    <n v="1"/>
    <n v="0.7"/>
    <m/>
    <m/>
    <m/>
    <m/>
    <x v="1"/>
  </r>
  <r>
    <x v="3"/>
    <n v="1"/>
    <n v="0.847015757435581"/>
    <n v="1"/>
    <n v="0.79"/>
    <m/>
    <m/>
    <m/>
    <m/>
    <x v="1"/>
  </r>
  <r>
    <x v="3"/>
    <n v="1"/>
    <n v="0.964487204137914"/>
    <n v="1"/>
    <n v="0.83"/>
    <m/>
    <m/>
    <m/>
    <m/>
    <x v="1"/>
  </r>
  <r>
    <x v="3"/>
    <n v="1"/>
    <n v="0.81121393293600197"/>
    <n v="1"/>
    <n v="0.71"/>
    <m/>
    <m/>
    <m/>
    <m/>
    <x v="1"/>
  </r>
  <r>
    <x v="3"/>
    <n v="1"/>
    <n v="0.72305698565287102"/>
    <n v="1"/>
    <n v="0.71"/>
    <m/>
    <m/>
    <m/>
    <m/>
    <x v="1"/>
  </r>
  <r>
    <x v="3"/>
    <n v="1"/>
    <n v="0.90304442187105205"/>
    <n v="1"/>
    <n v="0.64"/>
    <m/>
    <m/>
    <m/>
    <m/>
    <x v="1"/>
  </r>
  <r>
    <x v="3"/>
    <n v="1"/>
    <n v="0.82963665548374599"/>
    <n v="1"/>
    <n v="0.61"/>
    <m/>
    <m/>
    <m/>
    <m/>
    <x v="1"/>
  </r>
  <r>
    <x v="3"/>
    <n v="1"/>
    <n v="0.95143521693748401"/>
    <n v="1"/>
    <n v="0.75"/>
    <m/>
    <m/>
    <m/>
    <m/>
    <x v="1"/>
  </r>
  <r>
    <x v="3"/>
    <n v="1"/>
    <n v="0.920896302696534"/>
    <n v="1"/>
    <n v="0.71"/>
    <m/>
    <m/>
    <m/>
    <m/>
    <x v="1"/>
  </r>
  <r>
    <x v="3"/>
    <n v="1"/>
    <n v="0.91223622250858405"/>
    <n v="1"/>
    <n v="0.77"/>
    <m/>
    <m/>
    <m/>
    <m/>
    <x v="1"/>
  </r>
  <r>
    <x v="3"/>
    <n v="1"/>
    <n v="0.88588565378310402"/>
    <n v="1"/>
    <n v="0.68"/>
    <m/>
    <m/>
    <m/>
    <m/>
    <x v="1"/>
  </r>
  <r>
    <x v="4"/>
    <n v="1"/>
    <n v="0.77754799792962603"/>
    <n v="1"/>
    <n v="0.67"/>
    <m/>
    <m/>
    <m/>
    <m/>
    <x v="1"/>
  </r>
  <r>
    <x v="4"/>
    <n v="-1"/>
    <n v="0.54622315793095699"/>
    <n v="1"/>
    <n v="0.56000000000000005"/>
    <m/>
    <m/>
    <m/>
    <m/>
    <x v="0"/>
  </r>
  <r>
    <x v="4"/>
    <n v="-1"/>
    <n v="0.662479744054292"/>
    <n v="1"/>
    <n v="0.6"/>
    <m/>
    <m/>
    <m/>
    <m/>
    <x v="0"/>
  </r>
  <r>
    <x v="4"/>
    <n v="-1"/>
    <n v="0.70797823444416996"/>
    <n v="1"/>
    <n v="0.53"/>
    <m/>
    <m/>
    <m/>
    <m/>
    <x v="0"/>
  </r>
  <r>
    <x v="4"/>
    <n v="1"/>
    <n v="0.58389998576075097"/>
    <n v="1"/>
    <n v="0.63"/>
    <m/>
    <m/>
    <m/>
    <m/>
    <x v="1"/>
  </r>
  <r>
    <x v="4"/>
    <n v="-1"/>
    <n v="0.54962032822748397"/>
    <n v="1"/>
    <n v="0.52"/>
    <m/>
    <m/>
    <m/>
    <m/>
    <x v="0"/>
  </r>
  <r>
    <x v="4"/>
    <n v="-1"/>
    <n v="0.61323303579897703"/>
    <n v="-1"/>
    <n v="0.66"/>
    <m/>
    <m/>
    <m/>
    <m/>
    <x v="1"/>
  </r>
  <r>
    <x v="4"/>
    <n v="-1"/>
    <n v="0.71291126758881695"/>
    <n v="1"/>
    <n v="0.55000000000000004"/>
    <m/>
    <m/>
    <m/>
    <m/>
    <x v="0"/>
  </r>
  <r>
    <x v="4"/>
    <n v="-1"/>
    <n v="0.61216184473752699"/>
    <n v="-1"/>
    <n v="0.5"/>
    <m/>
    <m/>
    <m/>
    <m/>
    <x v="1"/>
  </r>
  <r>
    <x v="4"/>
    <n v="1"/>
    <n v="0.55025548451110995"/>
    <n v="1"/>
    <n v="0.57999999999999996"/>
    <m/>
    <m/>
    <m/>
    <m/>
    <x v="1"/>
  </r>
  <r>
    <x v="4"/>
    <n v="-1"/>
    <n v="0.56066162180577706"/>
    <n v="1"/>
    <n v="0.53"/>
    <m/>
    <m/>
    <m/>
    <m/>
    <x v="0"/>
  </r>
  <r>
    <x v="5"/>
    <n v="-1"/>
    <n v="0.83517862617185501"/>
    <n v="-1"/>
    <n v="0.55000000000000004"/>
    <m/>
    <m/>
    <m/>
    <m/>
    <x v="1"/>
  </r>
  <r>
    <x v="5"/>
    <n v="-1"/>
    <n v="0.87552247824459695"/>
    <n v="-1"/>
    <n v="0.73"/>
    <m/>
    <m/>
    <m/>
    <m/>
    <x v="1"/>
  </r>
  <r>
    <x v="5"/>
    <n v="-1"/>
    <n v="0.86837254307670197"/>
    <n v="-1"/>
    <n v="0.65"/>
    <m/>
    <m/>
    <m/>
    <m/>
    <x v="1"/>
  </r>
  <r>
    <x v="5"/>
    <n v="-1"/>
    <n v="0.68651613977817105"/>
    <n v="-1"/>
    <n v="0.55000000000000004"/>
    <m/>
    <m/>
    <m/>
    <m/>
    <x v="1"/>
  </r>
  <r>
    <x v="5"/>
    <n v="-1"/>
    <n v="0.83770997466280805"/>
    <n v="-1"/>
    <n v="0.62"/>
    <m/>
    <m/>
    <m/>
    <m/>
    <x v="1"/>
  </r>
  <r>
    <x v="5"/>
    <n v="-1"/>
    <n v="0.93358927990260299"/>
    <n v="-1"/>
    <n v="0.68"/>
    <m/>
    <m/>
    <m/>
    <m/>
    <x v="1"/>
  </r>
  <r>
    <x v="5"/>
    <n v="-1"/>
    <n v="0.94830262851091696"/>
    <n v="-1"/>
    <n v="0.78"/>
    <m/>
    <m/>
    <m/>
    <m/>
    <x v="1"/>
  </r>
  <r>
    <x v="5"/>
    <n v="-1"/>
    <n v="0.86419606230964796"/>
    <n v="-1"/>
    <n v="0.62"/>
    <m/>
    <m/>
    <m/>
    <m/>
    <x v="1"/>
  </r>
  <r>
    <x v="5"/>
    <n v="-1"/>
    <n v="0.820287561839665"/>
    <n v="-1"/>
    <n v="0.7"/>
    <m/>
    <m/>
    <m/>
    <m/>
    <x v="1"/>
  </r>
  <r>
    <x v="5"/>
    <n v="-1"/>
    <n v="0.56525120922190197"/>
    <n v="-1"/>
    <n v="0.57999999999999996"/>
    <m/>
    <m/>
    <m/>
    <m/>
    <x v="1"/>
  </r>
  <r>
    <x v="5"/>
    <n v="-1"/>
    <n v="0.84386687617392298"/>
    <n v="-1"/>
    <n v="0.54"/>
    <m/>
    <m/>
    <m/>
    <m/>
    <x v="1"/>
  </r>
  <r>
    <x v="6"/>
    <n v="-1"/>
    <n v="0.94338303806908597"/>
    <n v="-1"/>
    <n v="0.65"/>
    <m/>
    <m/>
    <m/>
    <m/>
    <x v="1"/>
  </r>
  <r>
    <x v="6"/>
    <n v="-1"/>
    <n v="0.82144176365214505"/>
    <n v="-1"/>
    <n v="0.67"/>
    <m/>
    <m/>
    <m/>
    <m/>
    <x v="1"/>
  </r>
  <r>
    <x v="6"/>
    <n v="-1"/>
    <n v="0.86321974508888599"/>
    <n v="-1"/>
    <n v="0.82"/>
    <m/>
    <m/>
    <m/>
    <m/>
    <x v="1"/>
  </r>
  <r>
    <x v="6"/>
    <n v="-1"/>
    <n v="0.81904492610173096"/>
    <n v="-1"/>
    <n v="0.64"/>
    <m/>
    <m/>
    <m/>
    <m/>
    <x v="1"/>
  </r>
  <r>
    <x v="6"/>
    <n v="-1"/>
    <n v="0.95915471504051597"/>
    <n v="-1"/>
    <n v="0.8"/>
    <m/>
    <m/>
    <m/>
    <m/>
    <x v="1"/>
  </r>
  <r>
    <x v="6"/>
    <n v="-1"/>
    <n v="0.61742943320392196"/>
    <n v="-1"/>
    <n v="0.83"/>
    <m/>
    <m/>
    <m/>
    <m/>
    <x v="1"/>
  </r>
  <r>
    <x v="6"/>
    <n v="-1"/>
    <n v="0.83775199306050196"/>
    <n v="-1"/>
    <n v="0.88"/>
    <m/>
    <m/>
    <m/>
    <m/>
    <x v="1"/>
  </r>
  <r>
    <x v="6"/>
    <n v="-1"/>
    <n v="0.931367164077337"/>
    <n v="-1"/>
    <n v="0.68"/>
    <m/>
    <m/>
    <m/>
    <m/>
    <x v="1"/>
  </r>
  <r>
    <x v="6"/>
    <n v="-1"/>
    <n v="0.94095926060857205"/>
    <n v="-1"/>
    <n v="0.77"/>
    <m/>
    <m/>
    <m/>
    <m/>
    <x v="1"/>
  </r>
  <r>
    <x v="6"/>
    <n v="-1"/>
    <n v="0.756828667460541"/>
    <n v="-1"/>
    <n v="0.86"/>
    <m/>
    <m/>
    <m/>
    <m/>
    <x v="1"/>
  </r>
  <r>
    <x v="6"/>
    <n v="-1"/>
    <n v="0.87680745840031205"/>
    <n v="-1"/>
    <n v="0.8"/>
    <m/>
    <m/>
    <m/>
    <m/>
    <x v="1"/>
  </r>
  <r>
    <x v="7"/>
    <n v="1"/>
    <n v="0.96435301446246602"/>
    <n v="1"/>
    <n v="0.74"/>
    <m/>
    <m/>
    <m/>
    <m/>
    <x v="1"/>
  </r>
  <r>
    <x v="7"/>
    <n v="1"/>
    <n v="0.94774032667639396"/>
    <n v="1"/>
    <n v="0.83"/>
    <m/>
    <m/>
    <m/>
    <m/>
    <x v="1"/>
  </r>
  <r>
    <x v="7"/>
    <n v="1"/>
    <n v="0.95755787320365804"/>
    <n v="1"/>
    <n v="0.73"/>
    <m/>
    <m/>
    <m/>
    <m/>
    <x v="1"/>
  </r>
  <r>
    <x v="7"/>
    <n v="1"/>
    <n v="0.98653182604884404"/>
    <n v="1"/>
    <n v="0.86"/>
    <m/>
    <m/>
    <m/>
    <m/>
    <x v="1"/>
  </r>
  <r>
    <x v="7"/>
    <n v="1"/>
    <n v="0.85994110196332596"/>
    <n v="1"/>
    <n v="0.84"/>
    <m/>
    <m/>
    <m/>
    <m/>
    <x v="1"/>
  </r>
  <r>
    <x v="7"/>
    <n v="1"/>
    <n v="0.98658917645936095"/>
    <n v="1"/>
    <n v="0.84"/>
    <m/>
    <m/>
    <m/>
    <m/>
    <x v="1"/>
  </r>
  <r>
    <x v="7"/>
    <n v="1"/>
    <n v="0.98748281175818697"/>
    <n v="1"/>
    <n v="0.78"/>
    <m/>
    <m/>
    <m/>
    <m/>
    <x v="1"/>
  </r>
  <r>
    <x v="7"/>
    <n v="1"/>
    <n v="0.96618349723527797"/>
    <n v="1"/>
    <n v="0.91"/>
    <m/>
    <m/>
    <m/>
    <m/>
    <x v="1"/>
  </r>
  <r>
    <x v="7"/>
    <n v="1"/>
    <n v="0.970105382561125"/>
    <n v="1"/>
    <n v="0.9"/>
    <m/>
    <m/>
    <m/>
    <m/>
    <x v="1"/>
  </r>
  <r>
    <x v="7"/>
    <n v="1"/>
    <n v="0.96877440945480298"/>
    <n v="1"/>
    <n v="0.83"/>
    <m/>
    <m/>
    <m/>
    <m/>
    <x v="1"/>
  </r>
  <r>
    <x v="7"/>
    <n v="1"/>
    <n v="0.976865478968996"/>
    <n v="1"/>
    <n v="0.91"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n v="0.545011247258544"/>
    <n v="1"/>
    <n v="0.61"/>
  </r>
  <r>
    <x v="0"/>
    <x v="0"/>
    <n v="0.78812231516931297"/>
    <n v="1"/>
    <n v="0.53"/>
  </r>
  <r>
    <x v="0"/>
    <x v="1"/>
    <n v="0.68200126372041303"/>
    <n v="-1"/>
    <n v="0.5"/>
  </r>
  <r>
    <x v="0"/>
    <x v="0"/>
    <n v="0.61586831231487005"/>
    <n v="1"/>
    <n v="0.52"/>
  </r>
  <r>
    <x v="0"/>
    <x v="0"/>
    <n v="0.63101895869611202"/>
    <n v="-1"/>
    <n v="0.6"/>
  </r>
  <r>
    <x v="0"/>
    <x v="0"/>
    <n v="0.51633941663348204"/>
    <n v="-1"/>
    <n v="0.53"/>
  </r>
  <r>
    <x v="0"/>
    <x v="0"/>
    <n v="0.70983450330400399"/>
    <n v="1"/>
    <n v="0.53"/>
  </r>
  <r>
    <x v="0"/>
    <x v="0"/>
    <n v="0.53138678355866098"/>
    <n v="-1"/>
    <n v="0.51"/>
  </r>
  <r>
    <x v="0"/>
    <x v="1"/>
    <n v="0.54618816092006495"/>
    <n v="-1"/>
    <n v="0.56000000000000005"/>
  </r>
  <r>
    <x v="0"/>
    <x v="0"/>
    <n v="0.69434510618759704"/>
    <n v="-1"/>
    <n v="0.56000000000000005"/>
  </r>
  <r>
    <x v="0"/>
    <x v="0"/>
    <n v="0.56255886210091699"/>
    <n v="-1"/>
    <n v="0.6"/>
  </r>
  <r>
    <x v="1"/>
    <x v="1"/>
    <n v="0.74682632784178404"/>
    <n v="1"/>
    <n v="0.69"/>
  </r>
  <r>
    <x v="1"/>
    <x v="1"/>
    <n v="0.76904202712812098"/>
    <n v="1"/>
    <n v="0.56999999999999995"/>
  </r>
  <r>
    <x v="1"/>
    <x v="1"/>
    <n v="0.93967339042756604"/>
    <n v="1"/>
    <n v="0.6"/>
  </r>
  <r>
    <x v="1"/>
    <x v="1"/>
    <n v="0.970293782198414"/>
    <n v="1"/>
    <n v="0.76"/>
  </r>
  <r>
    <x v="1"/>
    <x v="1"/>
    <n v="0.84902711029770705"/>
    <n v="1"/>
    <n v="0.61"/>
  </r>
  <r>
    <x v="1"/>
    <x v="1"/>
    <n v="0.84475493589567396"/>
    <n v="1"/>
    <n v="0.71"/>
  </r>
  <r>
    <x v="1"/>
    <x v="1"/>
    <n v="0.942014334222398"/>
    <n v="1"/>
    <n v="0.74"/>
  </r>
  <r>
    <x v="1"/>
    <x v="1"/>
    <n v="0.82965963194040404"/>
    <n v="1"/>
    <n v="0.77"/>
  </r>
  <r>
    <x v="1"/>
    <x v="1"/>
    <n v="0.90115090613703697"/>
    <n v="1"/>
    <n v="0.77"/>
  </r>
  <r>
    <x v="1"/>
    <x v="1"/>
    <n v="0.79346132563909799"/>
    <n v="1"/>
    <n v="0.7"/>
  </r>
  <r>
    <x v="1"/>
    <x v="1"/>
    <n v="0.84272758780351698"/>
    <n v="1"/>
    <n v="0.74"/>
  </r>
  <r>
    <x v="2"/>
    <x v="1"/>
    <n v="0.97006076405922703"/>
    <n v="1"/>
    <n v="0.74"/>
  </r>
  <r>
    <x v="2"/>
    <x v="1"/>
    <n v="0.70623974971355197"/>
    <n v="1"/>
    <n v="0.62"/>
  </r>
  <r>
    <x v="2"/>
    <x v="1"/>
    <n v="0.90271205982801705"/>
    <n v="1"/>
    <n v="0.53"/>
  </r>
  <r>
    <x v="2"/>
    <x v="1"/>
    <n v="0.85159313899188105"/>
    <n v="1"/>
    <n v="0.8"/>
  </r>
  <r>
    <x v="2"/>
    <x v="1"/>
    <n v="0.79546282236994803"/>
    <n v="1"/>
    <n v="0.69"/>
  </r>
  <r>
    <x v="2"/>
    <x v="1"/>
    <n v="0.76143906747645695"/>
    <n v="1"/>
    <n v="0.79"/>
  </r>
  <r>
    <x v="2"/>
    <x v="1"/>
    <n v="0.836313277534941"/>
    <n v="1"/>
    <n v="0.8"/>
  </r>
  <r>
    <x v="2"/>
    <x v="1"/>
    <n v="0.88093239341514396"/>
    <n v="1"/>
    <n v="0.73"/>
  </r>
  <r>
    <x v="2"/>
    <x v="1"/>
    <n v="0.66691293326177603"/>
    <n v="1"/>
    <n v="0.75"/>
  </r>
  <r>
    <x v="2"/>
    <x v="1"/>
    <n v="0.77666546813080894"/>
    <n v="-1"/>
    <n v="0.53"/>
  </r>
  <r>
    <x v="2"/>
    <x v="1"/>
    <n v="0.88042284777007795"/>
    <n v="1"/>
    <n v="0.72"/>
  </r>
  <r>
    <x v="3"/>
    <x v="1"/>
    <n v="0.93388081414433399"/>
    <n v="1"/>
    <n v="0.7"/>
  </r>
  <r>
    <x v="3"/>
    <x v="1"/>
    <n v="0.847015757435581"/>
    <n v="1"/>
    <n v="0.79"/>
  </r>
  <r>
    <x v="3"/>
    <x v="1"/>
    <n v="0.964487204137914"/>
    <n v="1"/>
    <n v="0.83"/>
  </r>
  <r>
    <x v="3"/>
    <x v="1"/>
    <n v="0.81121393293600197"/>
    <n v="1"/>
    <n v="0.71"/>
  </r>
  <r>
    <x v="3"/>
    <x v="1"/>
    <n v="0.72305698565287102"/>
    <n v="1"/>
    <n v="0.71"/>
  </r>
  <r>
    <x v="3"/>
    <x v="1"/>
    <n v="0.90304442187105205"/>
    <n v="1"/>
    <n v="0.64"/>
  </r>
  <r>
    <x v="3"/>
    <x v="1"/>
    <n v="0.82963665548374599"/>
    <n v="1"/>
    <n v="0.61"/>
  </r>
  <r>
    <x v="3"/>
    <x v="1"/>
    <n v="0.95143521693748401"/>
    <n v="1"/>
    <n v="0.75"/>
  </r>
  <r>
    <x v="3"/>
    <x v="1"/>
    <n v="0.920896302696534"/>
    <n v="1"/>
    <n v="0.71"/>
  </r>
  <r>
    <x v="3"/>
    <x v="1"/>
    <n v="0.91223622250858405"/>
    <n v="1"/>
    <n v="0.77"/>
  </r>
  <r>
    <x v="3"/>
    <x v="1"/>
    <n v="0.88588565378310402"/>
    <n v="1"/>
    <n v="0.68"/>
  </r>
  <r>
    <x v="4"/>
    <x v="1"/>
    <n v="0.77754799792962603"/>
    <n v="1"/>
    <n v="0.67"/>
  </r>
  <r>
    <x v="4"/>
    <x v="0"/>
    <n v="0.54622315793095699"/>
    <n v="1"/>
    <n v="0.56000000000000005"/>
  </r>
  <r>
    <x v="4"/>
    <x v="0"/>
    <n v="0.662479744054292"/>
    <n v="1"/>
    <n v="0.6"/>
  </r>
  <r>
    <x v="4"/>
    <x v="0"/>
    <n v="0.70797823444416996"/>
    <n v="1"/>
    <n v="0.53"/>
  </r>
  <r>
    <x v="4"/>
    <x v="1"/>
    <n v="0.58389998576075097"/>
    <n v="1"/>
    <n v="0.63"/>
  </r>
  <r>
    <x v="4"/>
    <x v="0"/>
    <n v="0.54962032822748397"/>
    <n v="1"/>
    <n v="0.52"/>
  </r>
  <r>
    <x v="4"/>
    <x v="0"/>
    <n v="0.61323303579897703"/>
    <n v="-1"/>
    <n v="0.66"/>
  </r>
  <r>
    <x v="4"/>
    <x v="0"/>
    <n v="0.71291126758881695"/>
    <n v="1"/>
    <n v="0.55000000000000004"/>
  </r>
  <r>
    <x v="4"/>
    <x v="0"/>
    <n v="0.61216184473752699"/>
    <n v="-1"/>
    <n v="0.5"/>
  </r>
  <r>
    <x v="4"/>
    <x v="1"/>
    <n v="0.55025548451110995"/>
    <n v="1"/>
    <n v="0.57999999999999996"/>
  </r>
  <r>
    <x v="4"/>
    <x v="0"/>
    <n v="0.56066162180577706"/>
    <n v="1"/>
    <n v="0.53"/>
  </r>
  <r>
    <x v="5"/>
    <x v="0"/>
    <n v="0.83517862617185501"/>
    <n v="-1"/>
    <n v="0.55000000000000004"/>
  </r>
  <r>
    <x v="5"/>
    <x v="0"/>
    <n v="0.87552247824459695"/>
    <n v="-1"/>
    <n v="0.73"/>
  </r>
  <r>
    <x v="5"/>
    <x v="0"/>
    <n v="0.86837254307670197"/>
    <n v="-1"/>
    <n v="0.65"/>
  </r>
  <r>
    <x v="5"/>
    <x v="0"/>
    <n v="0.68651613977817105"/>
    <n v="-1"/>
    <n v="0.55000000000000004"/>
  </r>
  <r>
    <x v="5"/>
    <x v="0"/>
    <n v="0.83770997466280805"/>
    <n v="-1"/>
    <n v="0.62"/>
  </r>
  <r>
    <x v="5"/>
    <x v="0"/>
    <n v="0.93358927990260299"/>
    <n v="-1"/>
    <n v="0.68"/>
  </r>
  <r>
    <x v="5"/>
    <x v="0"/>
    <n v="0.94830262851091696"/>
    <n v="-1"/>
    <n v="0.78"/>
  </r>
  <r>
    <x v="5"/>
    <x v="0"/>
    <n v="0.86419606230964796"/>
    <n v="-1"/>
    <n v="0.62"/>
  </r>
  <r>
    <x v="5"/>
    <x v="0"/>
    <n v="0.820287561839665"/>
    <n v="-1"/>
    <n v="0.7"/>
  </r>
  <r>
    <x v="5"/>
    <x v="0"/>
    <n v="0.56525120922190197"/>
    <n v="-1"/>
    <n v="0.57999999999999996"/>
  </r>
  <r>
    <x v="5"/>
    <x v="0"/>
    <n v="0.84386687617392298"/>
    <n v="-1"/>
    <n v="0.54"/>
  </r>
  <r>
    <x v="6"/>
    <x v="0"/>
    <n v="0.94338303806908597"/>
    <n v="-1"/>
    <n v="0.65"/>
  </r>
  <r>
    <x v="6"/>
    <x v="0"/>
    <n v="0.82144176365214505"/>
    <n v="-1"/>
    <n v="0.67"/>
  </r>
  <r>
    <x v="6"/>
    <x v="0"/>
    <n v="0.86321974508888599"/>
    <n v="-1"/>
    <n v="0.82"/>
  </r>
  <r>
    <x v="6"/>
    <x v="0"/>
    <n v="0.81904492610173096"/>
    <n v="-1"/>
    <n v="0.64"/>
  </r>
  <r>
    <x v="6"/>
    <x v="0"/>
    <n v="0.95915471504051597"/>
    <n v="-1"/>
    <n v="0.8"/>
  </r>
  <r>
    <x v="6"/>
    <x v="0"/>
    <n v="0.61742943320392196"/>
    <n v="-1"/>
    <n v="0.83"/>
  </r>
  <r>
    <x v="6"/>
    <x v="0"/>
    <n v="0.83775199306050196"/>
    <n v="-1"/>
    <n v="0.88"/>
  </r>
  <r>
    <x v="6"/>
    <x v="0"/>
    <n v="0.931367164077337"/>
    <n v="-1"/>
    <n v="0.68"/>
  </r>
  <r>
    <x v="6"/>
    <x v="0"/>
    <n v="0.94095926060857205"/>
    <n v="-1"/>
    <n v="0.77"/>
  </r>
  <r>
    <x v="6"/>
    <x v="0"/>
    <n v="0.756828667460541"/>
    <n v="-1"/>
    <n v="0.86"/>
  </r>
  <r>
    <x v="6"/>
    <x v="0"/>
    <n v="0.87680745840031205"/>
    <n v="-1"/>
    <n v="0.8"/>
  </r>
  <r>
    <x v="7"/>
    <x v="1"/>
    <n v="0.96435301446246602"/>
    <n v="1"/>
    <n v="0.74"/>
  </r>
  <r>
    <x v="7"/>
    <x v="1"/>
    <n v="0.94774032667639396"/>
    <n v="1"/>
    <n v="0.83"/>
  </r>
  <r>
    <x v="7"/>
    <x v="1"/>
    <n v="0.95755787320365804"/>
    <n v="1"/>
    <n v="0.73"/>
  </r>
  <r>
    <x v="7"/>
    <x v="1"/>
    <n v="0.98653182604884404"/>
    <n v="1"/>
    <n v="0.86"/>
  </r>
  <r>
    <x v="7"/>
    <x v="1"/>
    <n v="0.85994110196332596"/>
    <n v="1"/>
    <n v="0.84"/>
  </r>
  <r>
    <x v="7"/>
    <x v="1"/>
    <n v="0.98658917645936095"/>
    <n v="1"/>
    <n v="0.84"/>
  </r>
  <r>
    <x v="7"/>
    <x v="1"/>
    <n v="0.98748281175818697"/>
    <n v="1"/>
    <n v="0.78"/>
  </r>
  <r>
    <x v="7"/>
    <x v="1"/>
    <n v="0.96618349723527797"/>
    <n v="1"/>
    <n v="0.91"/>
  </r>
  <r>
    <x v="7"/>
    <x v="1"/>
    <n v="0.970105382561125"/>
    <n v="1"/>
    <n v="0.9"/>
  </r>
  <r>
    <x v="7"/>
    <x v="1"/>
    <n v="0.96877440945480298"/>
    <n v="1"/>
    <n v="0.83"/>
  </r>
  <r>
    <x v="7"/>
    <x v="1"/>
    <n v="0.976865478968996"/>
    <n v="1"/>
    <n v="0.91"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n v="-1"/>
    <n v="0.545011247258544"/>
    <n v="1"/>
    <n v="0.61"/>
    <m/>
    <m/>
    <m/>
    <m/>
    <x v="0"/>
  </r>
  <r>
    <x v="1"/>
    <x v="0"/>
    <n v="-1"/>
    <n v="0.78812231516931297"/>
    <n v="1"/>
    <n v="0.53"/>
    <m/>
    <m/>
    <m/>
    <m/>
    <x v="0"/>
  </r>
  <r>
    <x v="2"/>
    <x v="0"/>
    <n v="1"/>
    <n v="0.68200126372041303"/>
    <n v="-1"/>
    <n v="0.5"/>
    <m/>
    <m/>
    <m/>
    <m/>
    <x v="0"/>
  </r>
  <r>
    <x v="3"/>
    <x v="0"/>
    <n v="-1"/>
    <n v="0.61586831231487005"/>
    <n v="1"/>
    <n v="0.52"/>
    <m/>
    <m/>
    <m/>
    <m/>
    <x v="0"/>
  </r>
  <r>
    <x v="4"/>
    <x v="0"/>
    <n v="-1"/>
    <n v="0.63101895869611202"/>
    <n v="-1"/>
    <n v="0.6"/>
    <m/>
    <m/>
    <m/>
    <m/>
    <x v="1"/>
  </r>
  <r>
    <x v="5"/>
    <x v="0"/>
    <n v="-1"/>
    <n v="0.51633941663348204"/>
    <n v="-1"/>
    <n v="0.53"/>
    <m/>
    <m/>
    <m/>
    <m/>
    <x v="1"/>
  </r>
  <r>
    <x v="6"/>
    <x v="0"/>
    <n v="-1"/>
    <n v="0.70983450330400399"/>
    <n v="1"/>
    <n v="0.53"/>
    <m/>
    <m/>
    <m/>
    <m/>
    <x v="0"/>
  </r>
  <r>
    <x v="7"/>
    <x v="0"/>
    <n v="-1"/>
    <n v="0.53138678355866098"/>
    <n v="-1"/>
    <n v="0.51"/>
    <m/>
    <m/>
    <m/>
    <m/>
    <x v="1"/>
  </r>
  <r>
    <x v="8"/>
    <x v="0"/>
    <n v="1"/>
    <n v="0.54618816092006495"/>
    <n v="-1"/>
    <n v="0.56000000000000005"/>
    <m/>
    <m/>
    <m/>
    <m/>
    <x v="0"/>
  </r>
  <r>
    <x v="9"/>
    <x v="0"/>
    <n v="-1"/>
    <n v="0.69434510618759704"/>
    <n v="-1"/>
    <n v="0.56000000000000005"/>
    <m/>
    <m/>
    <m/>
    <m/>
    <x v="1"/>
  </r>
  <r>
    <x v="10"/>
    <x v="0"/>
    <n v="-1"/>
    <n v="0.56255886210091699"/>
    <n v="-1"/>
    <n v="0.6"/>
    <m/>
    <m/>
    <m/>
    <m/>
    <x v="1"/>
  </r>
  <r>
    <x v="0"/>
    <x v="1"/>
    <n v="1"/>
    <n v="0.74682632784178404"/>
    <n v="1"/>
    <n v="0.69"/>
    <m/>
    <m/>
    <m/>
    <m/>
    <x v="1"/>
  </r>
  <r>
    <x v="1"/>
    <x v="1"/>
    <n v="1"/>
    <n v="0.76904202712812098"/>
    <n v="1"/>
    <n v="0.56999999999999995"/>
    <m/>
    <m/>
    <m/>
    <m/>
    <x v="1"/>
  </r>
  <r>
    <x v="2"/>
    <x v="1"/>
    <n v="1"/>
    <n v="0.93967339042756604"/>
    <n v="1"/>
    <n v="0.6"/>
    <m/>
    <m/>
    <m/>
    <m/>
    <x v="1"/>
  </r>
  <r>
    <x v="3"/>
    <x v="1"/>
    <n v="1"/>
    <n v="0.970293782198414"/>
    <n v="1"/>
    <n v="0.76"/>
    <m/>
    <m/>
    <m/>
    <m/>
    <x v="1"/>
  </r>
  <r>
    <x v="4"/>
    <x v="1"/>
    <n v="1"/>
    <n v="0.84902711029770705"/>
    <n v="1"/>
    <n v="0.61"/>
    <m/>
    <m/>
    <m/>
    <m/>
    <x v="1"/>
  </r>
  <r>
    <x v="5"/>
    <x v="1"/>
    <n v="1"/>
    <n v="0.84475493589567396"/>
    <n v="1"/>
    <n v="0.71"/>
    <m/>
    <m/>
    <m/>
    <m/>
    <x v="1"/>
  </r>
  <r>
    <x v="6"/>
    <x v="1"/>
    <n v="1"/>
    <n v="0.942014334222398"/>
    <n v="1"/>
    <n v="0.74"/>
    <m/>
    <m/>
    <m/>
    <m/>
    <x v="1"/>
  </r>
  <r>
    <x v="7"/>
    <x v="1"/>
    <n v="1"/>
    <n v="0.82965963194040404"/>
    <n v="1"/>
    <n v="0.77"/>
    <m/>
    <m/>
    <m/>
    <m/>
    <x v="1"/>
  </r>
  <r>
    <x v="8"/>
    <x v="1"/>
    <n v="1"/>
    <n v="0.90115090613703697"/>
    <n v="1"/>
    <n v="0.77"/>
    <m/>
    <m/>
    <m/>
    <m/>
    <x v="1"/>
  </r>
  <r>
    <x v="9"/>
    <x v="1"/>
    <n v="1"/>
    <n v="0.79346132563909799"/>
    <n v="1"/>
    <n v="0.7"/>
    <m/>
    <m/>
    <m/>
    <m/>
    <x v="1"/>
  </r>
  <r>
    <x v="10"/>
    <x v="1"/>
    <n v="1"/>
    <n v="0.84272758780351698"/>
    <n v="1"/>
    <n v="0.74"/>
    <m/>
    <m/>
    <m/>
    <m/>
    <x v="1"/>
  </r>
  <r>
    <x v="0"/>
    <x v="2"/>
    <n v="1"/>
    <n v="0.97006076405922703"/>
    <n v="1"/>
    <n v="0.74"/>
    <m/>
    <m/>
    <m/>
    <m/>
    <x v="1"/>
  </r>
  <r>
    <x v="1"/>
    <x v="2"/>
    <n v="1"/>
    <n v="0.70623974971355197"/>
    <n v="1"/>
    <n v="0.62"/>
    <m/>
    <m/>
    <m/>
    <m/>
    <x v="1"/>
  </r>
  <r>
    <x v="2"/>
    <x v="2"/>
    <n v="1"/>
    <n v="0.90271205982801705"/>
    <n v="1"/>
    <n v="0.53"/>
    <m/>
    <m/>
    <m/>
    <m/>
    <x v="1"/>
  </r>
  <r>
    <x v="3"/>
    <x v="2"/>
    <n v="1"/>
    <n v="0.85159313899188105"/>
    <n v="1"/>
    <n v="0.8"/>
    <m/>
    <m/>
    <m/>
    <m/>
    <x v="1"/>
  </r>
  <r>
    <x v="4"/>
    <x v="2"/>
    <n v="1"/>
    <n v="0.79546282236994803"/>
    <n v="1"/>
    <n v="0.69"/>
    <m/>
    <m/>
    <m/>
    <m/>
    <x v="1"/>
  </r>
  <r>
    <x v="5"/>
    <x v="2"/>
    <n v="1"/>
    <n v="0.76143906747645695"/>
    <n v="1"/>
    <n v="0.79"/>
    <m/>
    <m/>
    <m/>
    <m/>
    <x v="1"/>
  </r>
  <r>
    <x v="6"/>
    <x v="2"/>
    <n v="1"/>
    <n v="0.836313277534941"/>
    <n v="1"/>
    <n v="0.8"/>
    <m/>
    <m/>
    <m/>
    <m/>
    <x v="1"/>
  </r>
  <r>
    <x v="7"/>
    <x v="2"/>
    <n v="1"/>
    <n v="0.88093239341514396"/>
    <n v="1"/>
    <n v="0.73"/>
    <m/>
    <m/>
    <m/>
    <m/>
    <x v="1"/>
  </r>
  <r>
    <x v="8"/>
    <x v="2"/>
    <n v="1"/>
    <n v="0.66691293326177603"/>
    <n v="1"/>
    <n v="0.75"/>
    <m/>
    <m/>
    <m/>
    <m/>
    <x v="1"/>
  </r>
  <r>
    <x v="9"/>
    <x v="2"/>
    <n v="1"/>
    <n v="0.77666546813080894"/>
    <n v="-1"/>
    <n v="0.53"/>
    <m/>
    <m/>
    <m/>
    <m/>
    <x v="0"/>
  </r>
  <r>
    <x v="10"/>
    <x v="2"/>
    <n v="1"/>
    <n v="0.88042284777007795"/>
    <n v="1"/>
    <n v="0.72"/>
    <m/>
    <m/>
    <m/>
    <m/>
    <x v="1"/>
  </r>
  <r>
    <x v="0"/>
    <x v="3"/>
    <n v="1"/>
    <n v="0.93388081414433399"/>
    <n v="1"/>
    <n v="0.7"/>
    <m/>
    <m/>
    <m/>
    <m/>
    <x v="1"/>
  </r>
  <r>
    <x v="1"/>
    <x v="3"/>
    <n v="1"/>
    <n v="0.847015757435581"/>
    <n v="1"/>
    <n v="0.79"/>
    <m/>
    <m/>
    <m/>
    <m/>
    <x v="1"/>
  </r>
  <r>
    <x v="2"/>
    <x v="3"/>
    <n v="1"/>
    <n v="0.964487204137914"/>
    <n v="1"/>
    <n v="0.83"/>
    <m/>
    <m/>
    <m/>
    <m/>
    <x v="1"/>
  </r>
  <r>
    <x v="3"/>
    <x v="3"/>
    <n v="1"/>
    <n v="0.81121393293600197"/>
    <n v="1"/>
    <n v="0.71"/>
    <m/>
    <m/>
    <m/>
    <m/>
    <x v="1"/>
  </r>
  <r>
    <x v="4"/>
    <x v="3"/>
    <n v="1"/>
    <n v="0.72305698565287102"/>
    <n v="1"/>
    <n v="0.71"/>
    <m/>
    <m/>
    <m/>
    <m/>
    <x v="1"/>
  </r>
  <r>
    <x v="5"/>
    <x v="3"/>
    <n v="1"/>
    <n v="0.90304442187105205"/>
    <n v="1"/>
    <n v="0.64"/>
    <m/>
    <m/>
    <m/>
    <m/>
    <x v="1"/>
  </r>
  <r>
    <x v="6"/>
    <x v="3"/>
    <n v="1"/>
    <n v="0.82963665548374599"/>
    <n v="1"/>
    <n v="0.61"/>
    <m/>
    <m/>
    <m/>
    <m/>
    <x v="1"/>
  </r>
  <r>
    <x v="7"/>
    <x v="3"/>
    <n v="1"/>
    <n v="0.95143521693748401"/>
    <n v="1"/>
    <n v="0.75"/>
    <m/>
    <m/>
    <m/>
    <m/>
    <x v="1"/>
  </r>
  <r>
    <x v="8"/>
    <x v="3"/>
    <n v="1"/>
    <n v="0.920896302696534"/>
    <n v="1"/>
    <n v="0.71"/>
    <m/>
    <m/>
    <m/>
    <m/>
    <x v="1"/>
  </r>
  <r>
    <x v="9"/>
    <x v="3"/>
    <n v="1"/>
    <n v="0.91223622250858405"/>
    <n v="1"/>
    <n v="0.77"/>
    <m/>
    <m/>
    <m/>
    <m/>
    <x v="1"/>
  </r>
  <r>
    <x v="10"/>
    <x v="3"/>
    <n v="1"/>
    <n v="0.88588565378310402"/>
    <n v="1"/>
    <n v="0.68"/>
    <m/>
    <m/>
    <m/>
    <m/>
    <x v="1"/>
  </r>
  <r>
    <x v="0"/>
    <x v="4"/>
    <n v="1"/>
    <n v="0.77754799792962603"/>
    <n v="1"/>
    <n v="0.67"/>
    <m/>
    <m/>
    <m/>
    <m/>
    <x v="1"/>
  </r>
  <r>
    <x v="1"/>
    <x v="4"/>
    <n v="-1"/>
    <n v="0.54622315793095699"/>
    <n v="1"/>
    <n v="0.56000000000000005"/>
    <m/>
    <m/>
    <m/>
    <m/>
    <x v="0"/>
  </r>
  <r>
    <x v="2"/>
    <x v="4"/>
    <n v="-1"/>
    <n v="0.662479744054292"/>
    <n v="1"/>
    <n v="0.6"/>
    <m/>
    <m/>
    <m/>
    <m/>
    <x v="0"/>
  </r>
  <r>
    <x v="3"/>
    <x v="4"/>
    <n v="-1"/>
    <n v="0.70797823444416996"/>
    <n v="1"/>
    <n v="0.53"/>
    <m/>
    <m/>
    <m/>
    <m/>
    <x v="0"/>
  </r>
  <r>
    <x v="4"/>
    <x v="4"/>
    <n v="1"/>
    <n v="0.58389998576075097"/>
    <n v="1"/>
    <n v="0.63"/>
    <m/>
    <m/>
    <m/>
    <m/>
    <x v="1"/>
  </r>
  <r>
    <x v="5"/>
    <x v="4"/>
    <n v="-1"/>
    <n v="0.54962032822748397"/>
    <n v="1"/>
    <n v="0.52"/>
    <m/>
    <m/>
    <m/>
    <m/>
    <x v="0"/>
  </r>
  <r>
    <x v="6"/>
    <x v="4"/>
    <n v="-1"/>
    <n v="0.61323303579897703"/>
    <n v="-1"/>
    <n v="0.66"/>
    <m/>
    <m/>
    <m/>
    <m/>
    <x v="1"/>
  </r>
  <r>
    <x v="7"/>
    <x v="4"/>
    <n v="-1"/>
    <n v="0.71291126758881695"/>
    <n v="1"/>
    <n v="0.55000000000000004"/>
    <m/>
    <m/>
    <m/>
    <m/>
    <x v="0"/>
  </r>
  <r>
    <x v="8"/>
    <x v="4"/>
    <n v="-1"/>
    <n v="0.61216184473752699"/>
    <n v="-1"/>
    <n v="0.5"/>
    <m/>
    <m/>
    <m/>
    <m/>
    <x v="1"/>
  </r>
  <r>
    <x v="9"/>
    <x v="4"/>
    <n v="1"/>
    <n v="0.55025548451110995"/>
    <n v="1"/>
    <n v="0.57999999999999996"/>
    <m/>
    <m/>
    <m/>
    <m/>
    <x v="1"/>
  </r>
  <r>
    <x v="10"/>
    <x v="4"/>
    <n v="-1"/>
    <n v="0.56066162180577706"/>
    <n v="1"/>
    <n v="0.53"/>
    <m/>
    <m/>
    <m/>
    <m/>
    <x v="0"/>
  </r>
  <r>
    <x v="0"/>
    <x v="5"/>
    <n v="-1"/>
    <n v="0.83517862617185501"/>
    <n v="-1"/>
    <n v="0.55000000000000004"/>
    <m/>
    <m/>
    <m/>
    <m/>
    <x v="1"/>
  </r>
  <r>
    <x v="1"/>
    <x v="5"/>
    <n v="-1"/>
    <n v="0.87552247824459695"/>
    <n v="-1"/>
    <n v="0.73"/>
    <m/>
    <m/>
    <m/>
    <m/>
    <x v="1"/>
  </r>
  <r>
    <x v="2"/>
    <x v="5"/>
    <n v="-1"/>
    <n v="0.86837254307670197"/>
    <n v="-1"/>
    <n v="0.65"/>
    <m/>
    <m/>
    <m/>
    <m/>
    <x v="1"/>
  </r>
  <r>
    <x v="3"/>
    <x v="5"/>
    <n v="-1"/>
    <n v="0.68651613977817105"/>
    <n v="-1"/>
    <n v="0.55000000000000004"/>
    <m/>
    <m/>
    <m/>
    <m/>
    <x v="1"/>
  </r>
  <r>
    <x v="4"/>
    <x v="5"/>
    <n v="-1"/>
    <n v="0.83770997466280805"/>
    <n v="-1"/>
    <n v="0.62"/>
    <m/>
    <m/>
    <m/>
    <m/>
    <x v="1"/>
  </r>
  <r>
    <x v="5"/>
    <x v="5"/>
    <n v="-1"/>
    <n v="0.93358927990260299"/>
    <n v="-1"/>
    <n v="0.68"/>
    <m/>
    <m/>
    <m/>
    <m/>
    <x v="1"/>
  </r>
  <r>
    <x v="6"/>
    <x v="5"/>
    <n v="-1"/>
    <n v="0.94830262851091696"/>
    <n v="-1"/>
    <n v="0.78"/>
    <m/>
    <m/>
    <m/>
    <m/>
    <x v="1"/>
  </r>
  <r>
    <x v="7"/>
    <x v="5"/>
    <n v="-1"/>
    <n v="0.86419606230964796"/>
    <n v="-1"/>
    <n v="0.62"/>
    <m/>
    <m/>
    <m/>
    <m/>
    <x v="1"/>
  </r>
  <r>
    <x v="8"/>
    <x v="5"/>
    <n v="-1"/>
    <n v="0.820287561839665"/>
    <n v="-1"/>
    <n v="0.7"/>
    <m/>
    <m/>
    <m/>
    <m/>
    <x v="1"/>
  </r>
  <r>
    <x v="9"/>
    <x v="5"/>
    <n v="-1"/>
    <n v="0.56525120922190197"/>
    <n v="-1"/>
    <n v="0.57999999999999996"/>
    <m/>
    <m/>
    <m/>
    <m/>
    <x v="1"/>
  </r>
  <r>
    <x v="10"/>
    <x v="5"/>
    <n v="-1"/>
    <n v="0.84386687617392298"/>
    <n v="-1"/>
    <n v="0.54"/>
    <m/>
    <m/>
    <m/>
    <m/>
    <x v="1"/>
  </r>
  <r>
    <x v="0"/>
    <x v="6"/>
    <n v="-1"/>
    <n v="0.94338303806908597"/>
    <n v="-1"/>
    <n v="0.65"/>
    <m/>
    <m/>
    <m/>
    <m/>
    <x v="1"/>
  </r>
  <r>
    <x v="1"/>
    <x v="6"/>
    <n v="-1"/>
    <n v="0.82144176365214505"/>
    <n v="-1"/>
    <n v="0.67"/>
    <m/>
    <m/>
    <m/>
    <m/>
    <x v="1"/>
  </r>
  <r>
    <x v="2"/>
    <x v="6"/>
    <n v="-1"/>
    <n v="0.86321974508888599"/>
    <n v="-1"/>
    <n v="0.82"/>
    <m/>
    <m/>
    <m/>
    <m/>
    <x v="1"/>
  </r>
  <r>
    <x v="3"/>
    <x v="6"/>
    <n v="-1"/>
    <n v="0.81904492610173096"/>
    <n v="-1"/>
    <n v="0.64"/>
    <m/>
    <m/>
    <m/>
    <m/>
    <x v="1"/>
  </r>
  <r>
    <x v="4"/>
    <x v="6"/>
    <n v="-1"/>
    <n v="0.95915471504051597"/>
    <n v="-1"/>
    <n v="0.8"/>
    <m/>
    <m/>
    <m/>
    <m/>
    <x v="1"/>
  </r>
  <r>
    <x v="5"/>
    <x v="6"/>
    <n v="-1"/>
    <n v="0.61742943320392196"/>
    <n v="-1"/>
    <n v="0.83"/>
    <m/>
    <m/>
    <m/>
    <m/>
    <x v="1"/>
  </r>
  <r>
    <x v="6"/>
    <x v="6"/>
    <n v="-1"/>
    <n v="0.83775199306050196"/>
    <n v="-1"/>
    <n v="0.88"/>
    <m/>
    <m/>
    <m/>
    <m/>
    <x v="1"/>
  </r>
  <r>
    <x v="7"/>
    <x v="6"/>
    <n v="-1"/>
    <n v="0.931367164077337"/>
    <n v="-1"/>
    <n v="0.68"/>
    <m/>
    <m/>
    <m/>
    <m/>
    <x v="1"/>
  </r>
  <r>
    <x v="8"/>
    <x v="6"/>
    <n v="-1"/>
    <n v="0.94095926060857205"/>
    <n v="-1"/>
    <n v="0.77"/>
    <m/>
    <m/>
    <m/>
    <m/>
    <x v="1"/>
  </r>
  <r>
    <x v="9"/>
    <x v="6"/>
    <n v="-1"/>
    <n v="0.756828667460541"/>
    <n v="-1"/>
    <n v="0.86"/>
    <m/>
    <m/>
    <m/>
    <m/>
    <x v="1"/>
  </r>
  <r>
    <x v="10"/>
    <x v="6"/>
    <n v="-1"/>
    <n v="0.87680745840031205"/>
    <n v="-1"/>
    <n v="0.8"/>
    <m/>
    <m/>
    <m/>
    <m/>
    <x v="1"/>
  </r>
  <r>
    <x v="0"/>
    <x v="7"/>
    <n v="1"/>
    <n v="0.96435301446246602"/>
    <n v="1"/>
    <n v="0.74"/>
    <m/>
    <m/>
    <m/>
    <m/>
    <x v="1"/>
  </r>
  <r>
    <x v="1"/>
    <x v="7"/>
    <n v="1"/>
    <n v="0.94774032667639396"/>
    <n v="1"/>
    <n v="0.83"/>
    <m/>
    <m/>
    <m/>
    <m/>
    <x v="1"/>
  </r>
  <r>
    <x v="2"/>
    <x v="7"/>
    <n v="1"/>
    <n v="0.95755787320365804"/>
    <n v="1"/>
    <n v="0.73"/>
    <m/>
    <m/>
    <m/>
    <m/>
    <x v="1"/>
  </r>
  <r>
    <x v="3"/>
    <x v="7"/>
    <n v="1"/>
    <n v="0.98653182604884404"/>
    <n v="1"/>
    <n v="0.86"/>
    <m/>
    <m/>
    <m/>
    <m/>
    <x v="1"/>
  </r>
  <r>
    <x v="4"/>
    <x v="7"/>
    <n v="1"/>
    <n v="0.85994110196332596"/>
    <n v="1"/>
    <n v="0.84"/>
    <m/>
    <m/>
    <m/>
    <m/>
    <x v="1"/>
  </r>
  <r>
    <x v="5"/>
    <x v="7"/>
    <n v="1"/>
    <n v="0.98658917645936095"/>
    <n v="1"/>
    <n v="0.84"/>
    <m/>
    <m/>
    <m/>
    <m/>
    <x v="1"/>
  </r>
  <r>
    <x v="6"/>
    <x v="7"/>
    <n v="1"/>
    <n v="0.98748281175818697"/>
    <n v="1"/>
    <n v="0.78"/>
    <m/>
    <m/>
    <m/>
    <m/>
    <x v="1"/>
  </r>
  <r>
    <x v="7"/>
    <x v="7"/>
    <n v="1"/>
    <n v="0.96618349723527797"/>
    <n v="1"/>
    <n v="0.91"/>
    <m/>
    <m/>
    <m/>
    <m/>
    <x v="1"/>
  </r>
  <r>
    <x v="8"/>
    <x v="7"/>
    <n v="1"/>
    <n v="0.970105382561125"/>
    <n v="1"/>
    <n v="0.9"/>
    <m/>
    <m/>
    <m/>
    <m/>
    <x v="1"/>
  </r>
  <r>
    <x v="9"/>
    <x v="7"/>
    <n v="1"/>
    <n v="0.96877440945480298"/>
    <n v="1"/>
    <n v="0.83"/>
    <m/>
    <m/>
    <m/>
    <m/>
    <x v="1"/>
  </r>
  <r>
    <x v="10"/>
    <x v="7"/>
    <n v="1"/>
    <n v="0.976865478968996"/>
    <n v="1"/>
    <n v="0.91"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s v="ATL@BRK@2025_03_16"/>
    <n v="7"/>
    <n v="1"/>
    <n v="8"/>
    <n v="0.36363636363636365"/>
    <n v="0.60621511459611899"/>
    <n v="4.2105344310779946E-2"/>
    <n v="6"/>
    <n v="5"/>
    <n v="0.54545454545454541"/>
    <n v="0.50510200789567605"/>
    <x v="0"/>
    <n v="4.0408160631654084"/>
    <n v="6.5"/>
    <n v="10.540816063165408"/>
    <n v="10.540816063165408"/>
    <x v="0"/>
    <s v="None"/>
    <n v="0.5"/>
    <s v="No"/>
    <n v="0.50255100394783803"/>
    <n v="530.12922001480604"/>
    <n v="530.12922001480604"/>
    <s v="null"/>
    <s v="null"/>
    <s v="null"/>
    <s v="Yes"/>
    <s v="No"/>
    <s v="No"/>
  </r>
  <r>
    <x v="1"/>
    <s v="ATL@BRK@2025_03_16"/>
    <n v="-3"/>
    <n v="3"/>
    <n v="0"/>
    <n v="0"/>
    <n v="0.58595366220429967"/>
    <n v="2.4487539762197197E-2"/>
    <n v="4"/>
    <n v="7"/>
    <n v="0.36363636363636365"/>
    <n v="0.31653000861355446"/>
    <x v="1"/>
    <n v="0"/>
    <n v="6.5"/>
    <n v="6.5"/>
    <n v="6.5"/>
    <x v="1"/>
    <s v="None"/>
    <n v="0.5"/>
    <s v="No"/>
    <n v="0.40826500430677726"/>
    <n v="325.37673138095687"/>
    <n v="325.37673138095687"/>
    <s v="null"/>
    <s v="null"/>
    <s v="null"/>
    <s v="Yes"/>
    <s v="No"/>
    <s v="No"/>
  </r>
  <r>
    <x v="2"/>
    <s v="ATL@BRK@2025_03_16"/>
    <n v="-3"/>
    <n v="-1"/>
    <n v="-4"/>
    <n v="0.18181818181818182"/>
    <n v="0.60481024534510885"/>
    <n v="6.174856134439799E-3"/>
    <n v="6"/>
    <n v="5"/>
    <n v="0.54545454545454541"/>
    <n v="0.4440276575392787"/>
    <x v="1"/>
    <n v="1.7761106301571148"/>
    <n v="-6.5"/>
    <n v="-4.723889369842885"/>
    <n v="4.723889369842885"/>
    <x v="0"/>
    <s v="ATL"/>
    <n v="0.52838631796913549"/>
    <s v="No"/>
    <n v="0.48620698775420712"/>
    <n v="-249.47313555136415"/>
    <n v="249.47313555136415"/>
    <s v="null"/>
    <s v="null"/>
    <s v="null"/>
    <s v="Yes"/>
    <s v="No"/>
    <s v="No"/>
  </r>
  <r>
    <x v="3"/>
    <s v="ATL@BRK@2025_03_16"/>
    <n v="-7"/>
    <n v="-3"/>
    <n v="-10"/>
    <n v="0.45454545454545453"/>
    <n v="0.58802697251241665"/>
    <n v="1.5979616352297166E-2"/>
    <n v="5"/>
    <n v="6"/>
    <n v="0.45454545454545453"/>
    <n v="0.49903929386777524"/>
    <x v="1"/>
    <n v="4.9903929386777524"/>
    <n v="-6.5"/>
    <n v="-1.5096070613222476"/>
    <n v="1.5096070613222476"/>
    <x v="0"/>
    <s v="ATL"/>
    <n v="0.58127943105045854"/>
    <s v="No"/>
    <n v="0.54015936245911689"/>
    <n v="-86.691825178204908"/>
    <n v="86.691825178204908"/>
    <s v="null"/>
    <s v="null"/>
    <s v="null"/>
    <s v="Yes"/>
    <s v="No"/>
    <s v="No"/>
  </r>
  <r>
    <x v="0"/>
    <s v="CHO@LAC@2025_03_16"/>
    <n v="11"/>
    <n v="11"/>
    <n v="22"/>
    <n v="1"/>
    <n v="0.76783304047259571"/>
    <n v="0.76783304047259571"/>
    <n v="11"/>
    <n v="0"/>
    <n v="1"/>
    <n v="0.92261101349086516"/>
    <x v="2"/>
    <n v="20.297442296799034"/>
    <n v="-13"/>
    <n v="7.2974422967990336"/>
    <n v="7.2974422967990336"/>
    <x v="2"/>
    <s v="LAC"/>
    <n v="0.78204080641387252"/>
    <s v="Yes"/>
    <n v="0.85232590995236879"/>
    <n v="632.50186200069083"/>
    <n v="632.50186200069083"/>
    <s v="null"/>
    <s v="null"/>
    <s v="null"/>
    <s v="Yes"/>
    <s v="No"/>
    <s v="No"/>
  </r>
  <r>
    <x v="1"/>
    <s v="CHO@LAC@2025_03_16"/>
    <n v="11"/>
    <n v="11"/>
    <n v="22"/>
    <n v="1"/>
    <n v="0.84145275329986557"/>
    <n v="0.84145275329986557"/>
    <n v="11"/>
    <n v="0"/>
    <n v="1"/>
    <n v="0.94715091776662186"/>
    <x v="2"/>
    <n v="20.837320190865682"/>
    <n v="-13"/>
    <n v="7.8373201908656824"/>
    <n v="7.8373201908656824"/>
    <x v="2"/>
    <s v="LAC"/>
    <n v="0.84438853979108108"/>
    <s v="Yes"/>
    <n v="0.89576972877885153"/>
    <n v="712.77990376713933"/>
    <n v="712.77990376713933"/>
    <s v="null"/>
    <s v="null"/>
    <s v="null"/>
    <s v="Yes"/>
    <s v="No"/>
    <s v="No"/>
  </r>
  <r>
    <x v="2"/>
    <s v="CHO@LAC@2025_03_16"/>
    <n v="11"/>
    <n v="11"/>
    <n v="22"/>
    <n v="1"/>
    <n v="0.75664673822518957"/>
    <n v="0.75664673822518957"/>
    <n v="11"/>
    <n v="0"/>
    <n v="1"/>
    <n v="0.91888224607506308"/>
    <x v="2"/>
    <n v="20.215409413651386"/>
    <n v="-13"/>
    <n v="7.2154094136513862"/>
    <n v="7.2154094136513862"/>
    <x v="2"/>
    <s v="LAC"/>
    <n v="0.75973718466932449"/>
    <s v="Yes"/>
    <n v="0.83930971537219379"/>
    <n v="616.08286134904097"/>
    <n v="616.08286134904097"/>
    <s v="null"/>
    <s v="null"/>
    <s v="null"/>
    <s v="Yes"/>
    <s v="No"/>
    <s v="No"/>
  </r>
  <r>
    <x v="3"/>
    <s v="CHO@LAC@2025_03_16"/>
    <n v="11"/>
    <n v="11"/>
    <n v="22"/>
    <n v="1"/>
    <n v="0.77675597088780546"/>
    <n v="0.77675597088780546"/>
    <n v="11"/>
    <n v="0"/>
    <n v="1"/>
    <n v="0.92558532362926849"/>
    <x v="2"/>
    <n v="20.362877119843908"/>
    <n v="-13"/>
    <n v="7.3628771198439082"/>
    <n v="7.3628771198439082"/>
    <x v="2"/>
    <s v="LAC"/>
    <n v="0.79136379390175848"/>
    <s v="Yes"/>
    <n v="0.85847455876551348"/>
    <n v="642.63389428868891"/>
    <n v="642.63389428868891"/>
    <s v="null"/>
    <s v="null"/>
    <s v="null"/>
    <s v="Yes"/>
    <s v="No"/>
    <s v="No"/>
  </r>
  <r>
    <x v="0"/>
    <s v="OKC@MIL@2025_03_16"/>
    <n v="1"/>
    <n v="-1"/>
    <n v="0"/>
    <n v="0"/>
    <n v="0.5916547961647598"/>
    <n v="1.9876060775674054E-2"/>
    <n v="10"/>
    <n v="1"/>
    <n v="0.90909090909090906"/>
    <n v="0.50024856841855625"/>
    <x v="3"/>
    <n v="0"/>
    <n v="-5.5"/>
    <n v="-5.5"/>
    <n v="5.5"/>
    <x v="3"/>
    <s v="OKC"/>
    <n v="0.55782107471242448"/>
    <s v="No"/>
    <n v="0.52903482156549031"/>
    <n v="-306.4402081686394"/>
    <n v="306.4402081686394"/>
    <s v="null"/>
    <s v="null"/>
    <s v="null"/>
    <s v="Yes"/>
    <s v="No"/>
    <s v="No"/>
  </r>
  <r>
    <x v="1"/>
    <s v="OKC@MIL@2025_03_16"/>
    <n v="1"/>
    <n v="1"/>
    <n v="2"/>
    <n v="9.0909090909090912E-2"/>
    <n v="0.59524246877909437"/>
    <n v="3.0751532789877634E-2"/>
    <n v="5"/>
    <n v="6"/>
    <n v="0.45454545454545453"/>
    <n v="0.38023233807787998"/>
    <x v="4"/>
    <n v="0.76046467615575997"/>
    <n v="5.5"/>
    <n v="6.2604646761557596"/>
    <n v="6.2604646761557596"/>
    <x v="3"/>
    <s v="MIL"/>
    <n v="0.53164729689642198"/>
    <s v="Yes"/>
    <n v="0.45593981748715096"/>
    <n v="333.32711432069908"/>
    <n v="333.32711432069908"/>
    <s v="null"/>
    <s v="null"/>
    <s v="null"/>
    <s v="Yes"/>
    <s v="No"/>
    <s v="No"/>
  </r>
  <r>
    <x v="2"/>
    <s v="OKC@MIL@2025_03_16"/>
    <n v="-3"/>
    <n v="-3"/>
    <n v="-6"/>
    <n v="0.27272727272727271"/>
    <n v="0.65243515787758299"/>
    <n v="5.0511837650806357E-2"/>
    <n v="7"/>
    <n v="4"/>
    <n v="0.63636363636363635"/>
    <n v="0.52050868898949731"/>
    <x v="3"/>
    <n v="3.1230521339369837"/>
    <n v="-5.5"/>
    <n v="-2.3769478660630163"/>
    <n v="2.3769478660630163"/>
    <x v="3"/>
    <s v="None"/>
    <n v="0.5"/>
    <s v="No"/>
    <n v="0.51025434449474871"/>
    <n v="-119.1597261987739"/>
    <n v="119.1597261987739"/>
    <s v="null"/>
    <s v="null"/>
    <s v="null"/>
    <s v="Yes"/>
    <s v="No"/>
    <s v="No"/>
  </r>
  <r>
    <x v="3"/>
    <s v="OKC@MIL@2025_03_16"/>
    <n v="11"/>
    <n v="9"/>
    <n v="20"/>
    <n v="0.90909090909090917"/>
    <n v="0.76039793284326485"/>
    <n v="0.76039793284326485"/>
    <n v="10"/>
    <n v="1"/>
    <n v="0.90909090909090906"/>
    <n v="0.85952658367502766"/>
    <x v="4"/>
    <n v="17.190531673500551"/>
    <n v="5.5"/>
    <n v="22.690531673500551"/>
    <n v="22.690531673500551"/>
    <x v="3"/>
    <s v="MIL"/>
    <n v="0.80021142388503896"/>
    <s v="Yes"/>
    <n v="0.82986900378003337"/>
    <n v="1886.3680599374388"/>
    <n v="1886.3680599374388"/>
    <s v="null"/>
    <s v="null"/>
    <s v="null"/>
    <s v="Yes"/>
    <s v="No"/>
    <s v="No"/>
  </r>
  <r>
    <x v="0"/>
    <s v="ORL@CLE@2025_03_16"/>
    <n v="7"/>
    <n v="9"/>
    <n v="16"/>
    <n v="0.72727272727272729"/>
    <n v="0.76302187120615539"/>
    <n v="0.13854725045905891"/>
    <n v="10"/>
    <n v="1"/>
    <n v="0.90909090909090906"/>
    <n v="0.79979516918993054"/>
    <x v="5"/>
    <n v="12.796722707038889"/>
    <n v="-13.5"/>
    <n v="-0.7032772929611113"/>
    <n v="0.7032772929611113"/>
    <x v="4"/>
    <s v="CLE"/>
    <n v="0.82844266005735401"/>
    <s v="No"/>
    <n v="0.81411891462364228"/>
    <n v="-38.562260251147102"/>
    <n v="38.562260251147102"/>
    <s v="null"/>
    <s v="null"/>
    <s v="null"/>
    <s v="Yes"/>
    <s v="No"/>
    <s v="No"/>
  </r>
  <r>
    <x v="1"/>
    <s v="ORL@CLE@2025_03_16"/>
    <n v="11"/>
    <n v="11"/>
    <n v="22"/>
    <n v="1"/>
    <n v="0.81854939987347097"/>
    <n v="0.81854939987347097"/>
    <n v="11"/>
    <n v="0"/>
    <n v="1"/>
    <n v="0.9395164666244904"/>
    <x v="5"/>
    <n v="20.669362265738791"/>
    <n v="-13.5"/>
    <n v="7.1693622657387905"/>
    <n v="7.1693622657387905"/>
    <x v="5"/>
    <s v="CLE"/>
    <n v="0.86523985496060851"/>
    <s v="Yes"/>
    <n v="0.9023781607925494"/>
    <n v="658.36491867472625"/>
    <n v="658.36491867472625"/>
    <s v="null"/>
    <s v="null"/>
    <s v="null"/>
    <s v="Yes"/>
    <s v="No"/>
    <s v="No"/>
  </r>
  <r>
    <x v="2"/>
    <s v="ORL@CLE@2025_03_16"/>
    <n v="11"/>
    <n v="11"/>
    <n v="22"/>
    <n v="1"/>
    <n v="0.74772322168911498"/>
    <n v="0.74772322168911498"/>
    <n v="11"/>
    <n v="0"/>
    <n v="1"/>
    <n v="0.91590774056303825"/>
    <x v="5"/>
    <n v="20.14997029238684"/>
    <n v="-13.5"/>
    <n v="6.6499702923868398"/>
    <n v="6.6499702923868398"/>
    <x v="5"/>
    <s v="CLE"/>
    <n v="0.78950994486630699"/>
    <s v="Yes"/>
    <n v="0.85270884271467262"/>
    <n v="578.29285566217663"/>
    <n v="578.29285566217663"/>
    <s v="null"/>
    <s v="null"/>
    <s v="null"/>
    <s v="Yes"/>
    <s v="No"/>
    <s v="No"/>
  </r>
  <r>
    <x v="3"/>
    <s v="ORL@CLE@2025_03_16"/>
    <n v="11"/>
    <n v="11"/>
    <n v="22"/>
    <n v="1"/>
    <n v="0.79921768943578209"/>
    <n v="0.79921768943578209"/>
    <n v="11"/>
    <n v="0"/>
    <n v="1"/>
    <n v="0.93307256314526066"/>
    <x v="5"/>
    <n v="20.527596389195736"/>
    <n v="-13.5"/>
    <n v="7.027596389195736"/>
    <n v="7.027596389195736"/>
    <x v="5"/>
    <s v="CLE"/>
    <n v="0.78294282689155204"/>
    <s v="Yes"/>
    <n v="0.85800769501840635"/>
    <n v="614.34573898746476"/>
    <n v="614.34573898746476"/>
    <s v="null"/>
    <s v="null"/>
    <s v="null"/>
    <s v="Yes"/>
    <s v="No"/>
    <s v="No"/>
  </r>
  <r>
    <x v="0"/>
    <s v="PHI@DAL@2025_03_16"/>
    <n v="3"/>
    <n v="9"/>
    <n v="12"/>
    <n v="0.54545454545454541"/>
    <n v="0.68519985251149063"/>
    <n v="4.6695018316454728E-2"/>
    <n v="8"/>
    <n v="3"/>
    <n v="0.72727272727272729"/>
    <n v="0.65264237507958778"/>
    <x v="6"/>
    <n v="7.8317085009550533"/>
    <n v="-2.5"/>
    <n v="5.3317085009550533"/>
    <n v="5.3317085009550533"/>
    <x v="6"/>
    <s v="DAL"/>
    <n v="0.69270147289783846"/>
    <s v="Yes"/>
    <n v="0.67267192398871312"/>
    <n v="370.20403157808545"/>
    <n v="370.20403157808545"/>
    <s v="null"/>
    <s v="null"/>
    <s v="null"/>
    <s v="Yes"/>
    <s v="No"/>
    <s v="No"/>
  </r>
  <r>
    <x v="1"/>
    <s v="PHI@DAL@2025_03_16"/>
    <n v="-5"/>
    <n v="-1"/>
    <n v="-6"/>
    <n v="0.27272727272727271"/>
    <n v="0.59563986212682019"/>
    <n v="4.8937024115662253E-2"/>
    <n v="9"/>
    <n v="2"/>
    <n v="0.81818181818181823"/>
    <n v="0.56218298434530378"/>
    <x v="7"/>
    <n v="3.3730979060718225"/>
    <n v="7.5"/>
    <n v="10.873097906071823"/>
    <n v="10.873097906071823"/>
    <x v="7"/>
    <s v="PHI"/>
    <n v="0.55974575373535651"/>
    <s v="Yes"/>
    <n v="0.56096436904033009"/>
    <n v="610.39212498372171"/>
    <n v="610.39212498372171"/>
    <s v="null"/>
    <s v="null"/>
    <s v="null"/>
    <s v="Yes"/>
    <s v="No"/>
    <s v="No"/>
  </r>
  <r>
    <x v="2"/>
    <s v="PHI@DAL@2025_03_16"/>
    <n v="-5"/>
    <n v="5"/>
    <n v="0"/>
    <n v="0"/>
    <n v="0.60432620994770536"/>
    <n v="2.5849641886283692E-2"/>
    <n v="6"/>
    <n v="5"/>
    <n v="0.54545454545454541"/>
    <n v="0.38326025180075024"/>
    <x v="7"/>
    <n v="0"/>
    <n v="7.5"/>
    <n v="7.5"/>
    <n v="7.5"/>
    <x v="7"/>
    <s v="None"/>
    <n v="0.5"/>
    <s v="No"/>
    <n v="0.44163012590037509"/>
    <n v="375.34466189181711"/>
    <n v="375.34466189181711"/>
    <s v="null"/>
    <s v="null"/>
    <s v="null"/>
    <s v="Yes"/>
    <s v="No"/>
    <s v="No"/>
  </r>
  <r>
    <x v="3"/>
    <s v="PHI@DAL@2025_03_16"/>
    <n v="-5"/>
    <n v="7"/>
    <n v="2"/>
    <n v="9.0909090909090912E-2"/>
    <n v="0.63195057803358112"/>
    <n v="4.3496250871831066E-2"/>
    <n v="5"/>
    <n v="6"/>
    <n v="0.45454545454545453"/>
    <n v="0.39246837449604222"/>
    <x v="6"/>
    <n v="0.78493674899208443"/>
    <n v="-7.5"/>
    <n v="-6.7150632510079156"/>
    <n v="6.7150632510079156"/>
    <x v="7"/>
    <s v="None"/>
    <n v="0.5"/>
    <s v="No"/>
    <n v="0.44623418724802111"/>
    <n v="-335.10542105867859"/>
    <n v="335.10542105867859"/>
    <s v="null"/>
    <s v="null"/>
    <s v="null"/>
    <s v="Yes"/>
    <s v="No"/>
    <s v="No"/>
  </r>
  <r>
    <x v="0"/>
    <s v="PHO@LAL@2025_03_16"/>
    <n v="3"/>
    <n v="7"/>
    <n v="10"/>
    <n v="0.45454545454545453"/>
    <n v="0.68282364394447193"/>
    <n v="7.0142135061641131E-2"/>
    <n v="9"/>
    <n v="2"/>
    <n v="0.81818181818181823"/>
    <n v="0.65185030555724832"/>
    <x v="8"/>
    <n v="6.5185030555724834"/>
    <n v="-2.5"/>
    <n v="4.0185030555724834"/>
    <n v="4.0185030555724834"/>
    <x v="8"/>
    <s v="LAL"/>
    <n v="0.63588471577965699"/>
    <s v="Yes"/>
    <n v="0.6438675106684526"/>
    <n v="260.48383510237534"/>
    <n v="260.48383510237534"/>
    <s v="null"/>
    <s v="null"/>
    <s v="null"/>
    <s v="Yes"/>
    <s v="No"/>
    <s v="No"/>
  </r>
  <r>
    <x v="1"/>
    <s v="PHO@LAL@2025_03_16"/>
    <n v="5"/>
    <n v="1"/>
    <n v="6"/>
    <n v="0.27272727272727271"/>
    <n v="0.62431552531450274"/>
    <n v="2.0615862196611712E-2"/>
    <n v="9"/>
    <n v="2"/>
    <n v="0.81818181818181823"/>
    <n v="0.57174153874119782"/>
    <x v="8"/>
    <n v="3.4304492324471871"/>
    <n v="-2.5"/>
    <n v="0.93044923244718714"/>
    <n v="0.93044923244718714"/>
    <x v="8"/>
    <s v="LAL"/>
    <n v="0.62207972148656743"/>
    <s v="Yes"/>
    <n v="0.59691063011388268"/>
    <n v="60.097049034830768"/>
    <n v="60.097049034830768"/>
    <s v="null"/>
    <s v="null"/>
    <s v="null"/>
    <s v="Yes"/>
    <s v="No"/>
    <s v="No"/>
  </r>
  <r>
    <x v="2"/>
    <s v="PHO@LAL@2025_03_16"/>
    <n v="-9"/>
    <n v="-11"/>
    <n v="-20"/>
    <n v="0.90909090909090917"/>
    <n v="0.69556080460207315"/>
    <n v="4.9027021215001132E-2"/>
    <n v="10"/>
    <n v="1"/>
    <n v="0.90909090909090906"/>
    <n v="0.83791420759463042"/>
    <x v="9"/>
    <n v="16.75828415189261"/>
    <n v="2.5"/>
    <n v="19.25828415189261"/>
    <n v="19.25828415189261"/>
    <x v="9"/>
    <s v="PHO"/>
    <n v="0.69302405261113353"/>
    <s v="Yes"/>
    <n v="0.76546913010288198"/>
    <n v="1474.416777971064"/>
    <n v="1474.416777971064"/>
    <s v="null"/>
    <s v="null"/>
    <s v="null"/>
    <s v="Yes"/>
    <s v="No"/>
    <s v="No"/>
  </r>
  <r>
    <x v="3"/>
    <s v="PHO@LAL@2025_03_16"/>
    <n v="-11"/>
    <n v="-11"/>
    <n v="-22"/>
    <n v="1"/>
    <n v="0.73085424454058145"/>
    <n v="0.73085424454058145"/>
    <n v="11"/>
    <n v="0"/>
    <n v="1"/>
    <n v="0.91028474818019378"/>
    <x v="9"/>
    <n v="20.026264459964263"/>
    <n v="2.5"/>
    <n v="22.526264459964263"/>
    <n v="22.526264459964263"/>
    <x v="9"/>
    <s v="PHO"/>
    <n v="0.69193343808696151"/>
    <s v="Yes"/>
    <n v="0.80110909313357759"/>
    <n v="1807.8439831265543"/>
    <n v="1807.8439831265543"/>
    <s v="null"/>
    <s v="null"/>
    <s v="null"/>
    <s v="Yes"/>
    <s v="No"/>
    <s v="No"/>
  </r>
  <r>
    <x v="0"/>
    <s v="TOR@POR@2025_03_16"/>
    <n v="3"/>
    <n v="7"/>
    <n v="10"/>
    <n v="0.45454545454545453"/>
    <n v="0.63796022586203649"/>
    <n v="5.1602130352147446E-3"/>
    <n v="7"/>
    <n v="4"/>
    <n v="0.63636363636363635"/>
    <n v="0.57628977225704248"/>
    <x v="10"/>
    <n v="5.7628977225704245"/>
    <n v="-6.5"/>
    <n v="-0.73710227742957546"/>
    <n v="0.73710227742957546"/>
    <x v="10"/>
    <s v="POR"/>
    <n v="0.57473395894821655"/>
    <s v="No"/>
    <n v="0.57551186560262946"/>
    <n v="-41.721043243506607"/>
    <n v="41.721043243506607"/>
    <s v="null"/>
    <s v="null"/>
    <s v="null"/>
    <s v="Yes"/>
    <s v="No"/>
    <s v="No"/>
  </r>
  <r>
    <x v="1"/>
    <s v="TOR@POR@2025_03_16"/>
    <n v="7"/>
    <n v="9"/>
    <n v="16"/>
    <n v="0.72727272727272729"/>
    <n v="0.61450086844065388"/>
    <n v="2.9619478215113348E-2"/>
    <n v="8"/>
    <n v="3"/>
    <n v="0.72727272727272729"/>
    <n v="0.68968210766203608"/>
    <x v="10"/>
    <n v="11.034913722592577"/>
    <n v="-6.5"/>
    <n v="4.5349137225925773"/>
    <n v="4.5349137225925773"/>
    <x v="11"/>
    <s v="POR"/>
    <n v="0.58731514308483601"/>
    <s v="Yes"/>
    <n v="0.63849862537343605"/>
    <n v="290.20676095354997"/>
    <n v="290.20676095354997"/>
    <s v="null"/>
    <s v="null"/>
    <s v="null"/>
    <s v="Yes"/>
    <s v="No"/>
    <s v="No"/>
  </r>
  <r>
    <x v="2"/>
    <s v="TOR@POR@2025_03_16"/>
    <n v="-11"/>
    <n v="-11"/>
    <n v="-22"/>
    <n v="1"/>
    <n v="0.78731423727895389"/>
    <n v="0.78731423727895389"/>
    <n v="11"/>
    <n v="0"/>
    <n v="1"/>
    <n v="0.92910474575965141"/>
    <x v="11"/>
    <n v="20.440304406712333"/>
    <n v="6.5"/>
    <n v="26.940304406712333"/>
    <n v="26.940304406712333"/>
    <x v="10"/>
    <s v="TOR"/>
    <n v="0.84423002566830108"/>
    <s v="Yes"/>
    <n v="0.88666738571397619"/>
    <n v="2391.6313678830443"/>
    <n v="2391.6313678830443"/>
    <s v="null"/>
    <s v="null"/>
    <s v="null"/>
    <s v="Yes"/>
    <s v="No"/>
    <s v="No"/>
  </r>
  <r>
    <x v="3"/>
    <s v="TOR@POR@2025_03_16"/>
    <n v="-11"/>
    <n v="-11"/>
    <n v="-22"/>
    <n v="1"/>
    <n v="0.80760855294379785"/>
    <n v="0.80760855294379785"/>
    <n v="11"/>
    <n v="0"/>
    <n v="1"/>
    <n v="0.93586951764793269"/>
    <x v="11"/>
    <n v="20.58912938825452"/>
    <n v="6.5"/>
    <n v="27.08912938825452"/>
    <n v="27.08912938825452"/>
    <x v="10"/>
    <s v="TOR"/>
    <n v="0.83840372920015604"/>
    <s v="Yes"/>
    <n v="0.88713662342404431"/>
    <n v="2406.1571789488644"/>
    <n v="2406.1571789488644"/>
    <s v="null"/>
    <s v="null"/>
    <s v="null"/>
    <s v="Yes"/>
    <s v="No"/>
    <s v="No"/>
  </r>
  <r>
    <x v="0"/>
    <s v="UTA@MIN@2025_03_16"/>
    <n v="5"/>
    <n v="9"/>
    <n v="14"/>
    <n v="0.63636363636363635"/>
    <n v="0.7398491141535174"/>
    <n v="8.9210495177763915E-2"/>
    <n v="9"/>
    <n v="2"/>
    <n v="0.81818181818181823"/>
    <n v="0.73146485623299062"/>
    <x v="12"/>
    <n v="10.240507987261868"/>
    <n v="-13.5"/>
    <n v="-3.2594920127381322"/>
    <n v="3.2594920127381322"/>
    <x v="12"/>
    <s v="MIN"/>
    <n v="0.77227807367142409"/>
    <s v="No"/>
    <n v="0.75187146495220736"/>
    <n v="-248.98647653495814"/>
    <n v="248.98647653495814"/>
    <s v="null"/>
    <s v="null"/>
    <s v="null"/>
    <s v="Yes"/>
    <s v="No"/>
    <s v="No"/>
  </r>
  <r>
    <x v="1"/>
    <s v="UTA@MIN@2025_03_16"/>
    <n v="11"/>
    <n v="11"/>
    <n v="22"/>
    <n v="1"/>
    <n v="0.82260334598522156"/>
    <n v="0.82260334598522156"/>
    <n v="11"/>
    <n v="0"/>
    <n v="1"/>
    <n v="0.94086778199507393"/>
    <x v="12"/>
    <n v="20.699091203891626"/>
    <n v="-13.5"/>
    <n v="7.1990912038916264"/>
    <n v="7.1990912038916264"/>
    <x v="13"/>
    <s v="MIN"/>
    <n v="0.88652019776464552"/>
    <s v="Yes"/>
    <n v="0.91369398987985972"/>
    <n v="669.20312530191643"/>
    <n v="669.20312530191643"/>
    <s v="null"/>
    <s v="null"/>
    <s v="null"/>
    <s v="Yes"/>
    <s v="No"/>
    <s v="No"/>
  </r>
  <r>
    <x v="2"/>
    <s v="UTA@MIN@2025_03_16"/>
    <n v="11"/>
    <n v="11"/>
    <n v="22"/>
    <n v="1"/>
    <n v="0.84617009861309955"/>
    <n v="0.84617009861309955"/>
    <n v="11"/>
    <n v="0"/>
    <n v="1"/>
    <n v="0.94872336620436659"/>
    <x v="12"/>
    <n v="20.871914056496067"/>
    <n v="-13.5"/>
    <n v="7.3719140564960668"/>
    <n v="7.3719140564960668"/>
    <x v="13"/>
    <s v="MIN"/>
    <n v="0.87275173515343951"/>
    <s v="Yes"/>
    <n v="0.91073755067890305"/>
    <n v="682.86619092334161"/>
    <n v="682.86619092334161"/>
    <s v="null"/>
    <s v="null"/>
    <s v="null"/>
    <s v="Yes"/>
    <s v="No"/>
    <s v="No"/>
  </r>
  <r>
    <x v="3"/>
    <s v="UTA@MIN@2025_03_16"/>
    <n v="11"/>
    <n v="11"/>
    <n v="22"/>
    <n v="1"/>
    <n v="0.89736931358147443"/>
    <n v="0.89736931358147443"/>
    <n v="11"/>
    <n v="0"/>
    <n v="1"/>
    <n v="0.96578977119382481"/>
    <x v="12"/>
    <n v="21.247374966264147"/>
    <n v="-13.5"/>
    <n v="7.7473749662641467"/>
    <n v="7.7473749662641467"/>
    <x v="13"/>
    <s v="MIN"/>
    <n v="0.94343273948449802"/>
    <s v="Yes"/>
    <n v="0.95461125533916147"/>
    <n v="751.156016382487"/>
    <n v="751.156016382487"/>
    <s v="null"/>
    <s v="null"/>
    <s v="null"/>
    <s v="Yes"/>
    <s v="No"/>
    <s v="No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8"/>
    <x v="0"/>
  </r>
  <r>
    <n v="7"/>
    <x v="1"/>
  </r>
  <r>
    <n v="6"/>
    <x v="2"/>
  </r>
  <r>
    <n v="5"/>
    <x v="3"/>
  </r>
  <r>
    <n v="4"/>
    <x v="4"/>
  </r>
  <r>
    <n v="3"/>
    <x v="5"/>
  </r>
  <r>
    <n v="2"/>
    <x v="6"/>
  </r>
  <r>
    <n v="1"/>
    <x v="7"/>
  </r>
  <r>
    <n v="8"/>
    <x v="2"/>
  </r>
  <r>
    <n v="7"/>
    <x v="0"/>
  </r>
  <r>
    <n v="6"/>
    <x v="1"/>
  </r>
  <r>
    <n v="5"/>
    <x v="4"/>
  </r>
  <r>
    <n v="4"/>
    <x v="5"/>
  </r>
  <r>
    <n v="3"/>
    <x v="8"/>
  </r>
  <r>
    <n v="2"/>
    <x v="9"/>
  </r>
  <r>
    <n v="1"/>
    <x v="7"/>
  </r>
  <r>
    <n v="8"/>
    <x v="2"/>
  </r>
  <r>
    <n v="7"/>
    <x v="10"/>
  </r>
  <r>
    <n v="6"/>
    <x v="0"/>
  </r>
  <r>
    <n v="5"/>
    <x v="1"/>
  </r>
  <r>
    <n v="4"/>
    <x v="11"/>
  </r>
  <r>
    <n v="3"/>
    <x v="12"/>
  </r>
  <r>
    <n v="2"/>
    <x v="7"/>
  </r>
  <r>
    <n v="1"/>
    <x v="7"/>
  </r>
  <r>
    <n v="8"/>
    <x v="2"/>
  </r>
  <r>
    <n v="7"/>
    <x v="10"/>
  </r>
  <r>
    <n v="6"/>
    <x v="9"/>
  </r>
  <r>
    <n v="5"/>
    <x v="1"/>
  </r>
  <r>
    <n v="4"/>
    <x v="0"/>
  </r>
  <r>
    <n v="3"/>
    <x v="11"/>
  </r>
  <r>
    <n v="2"/>
    <x v="12"/>
  </r>
  <r>
    <n v="1"/>
    <x v="7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8"/>
    <x v="0"/>
  </r>
  <r>
    <n v="7"/>
    <x v="1"/>
  </r>
  <r>
    <n v="6"/>
    <x v="2"/>
  </r>
  <r>
    <n v="5"/>
    <x v="3"/>
  </r>
  <r>
    <n v="4"/>
    <x v="4"/>
  </r>
  <r>
    <n v="3"/>
    <x v="5"/>
  </r>
  <r>
    <n v="2"/>
    <x v="6"/>
  </r>
  <r>
    <n v="1"/>
    <x v="7"/>
  </r>
  <r>
    <n v="8"/>
    <x v="8"/>
  </r>
  <r>
    <n v="7"/>
    <x v="1"/>
  </r>
  <r>
    <n v="6"/>
    <x v="9"/>
  </r>
  <r>
    <n v="5"/>
    <x v="10"/>
  </r>
  <r>
    <n v="4"/>
    <x v="11"/>
  </r>
  <r>
    <n v="3"/>
    <x v="2"/>
  </r>
  <r>
    <n v="2"/>
    <x v="12"/>
  </r>
  <r>
    <n v="1"/>
    <x v="4"/>
  </r>
  <r>
    <n v="8"/>
    <x v="6"/>
  </r>
  <r>
    <n v="7"/>
    <x v="13"/>
  </r>
  <r>
    <n v="6"/>
    <x v="8"/>
  </r>
  <r>
    <n v="5"/>
    <x v="9"/>
  </r>
  <r>
    <n v="4"/>
    <x v="1"/>
  </r>
  <r>
    <n v="3"/>
    <x v="10"/>
  </r>
  <r>
    <n v="2"/>
    <x v="0"/>
  </r>
  <r>
    <n v="1"/>
    <x v="2"/>
  </r>
  <r>
    <n v="8"/>
    <x v="6"/>
  </r>
  <r>
    <n v="7"/>
    <x v="2"/>
  </r>
  <r>
    <n v="6"/>
    <x v="13"/>
  </r>
  <r>
    <n v="5"/>
    <x v="9"/>
  </r>
  <r>
    <n v="4"/>
    <x v="1"/>
  </r>
  <r>
    <n v="3"/>
    <x v="10"/>
  </r>
  <r>
    <n v="2"/>
    <x v="8"/>
  </r>
  <r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40627-07F3-4D2F-920E-9ADA349AB27B}" name="PivotTable8" cacheId="2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2" firstHeaderRow="0" firstDataRow="1" firstDataCol="1"/>
  <pivotFields count="6">
    <pivotField axis="axisRow" showAll="0">
      <items count="220"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199"/>
        <item m="1" x="200"/>
        <item m="1" x="201"/>
        <item m="1" x="202"/>
        <item m="1" x="203"/>
        <item x="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75"/>
        <item m="1" x="176"/>
        <item m="1" x="177"/>
        <item m="1" x="178"/>
        <item m="1" x="179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57"/>
        <item m="1" x="158"/>
        <item m="1" x="159"/>
        <item m="1" x="160"/>
        <item m="1" x="161"/>
        <item m="1" x="162"/>
        <item m="1" x="163"/>
        <item m="1" x="164"/>
        <item m="1" x="150"/>
        <item m="1" x="151"/>
        <item m="1" x="152"/>
        <item m="1" x="153"/>
        <item m="1" x="154"/>
        <item m="1" x="155"/>
        <item m="1" x="156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36"/>
        <item m="1" x="137"/>
        <item m="1" x="138"/>
        <item m="1" x="139"/>
        <item m="1" x="140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20"/>
        <item m="1" x="121"/>
        <item m="1" x="122"/>
        <item m="1" x="123"/>
        <item m="1" x="124"/>
        <item m="1" x="125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04"/>
        <item m="1" x="105"/>
        <item m="1" x="106"/>
        <item m="1" x="107"/>
        <item m="1" x="108"/>
        <item m="1" x="109"/>
        <item m="1" x="110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87"/>
        <item m="1" x="88"/>
        <item m="1" x="89"/>
        <item m="1" x="90"/>
        <item m="1" x="91"/>
        <item m="1" x="92"/>
        <item m="1" x="93"/>
        <item m="1" x="94"/>
        <item m="1" x="82"/>
        <item m="1" x="83"/>
        <item m="1" x="84"/>
        <item m="1" x="85"/>
        <item m="1" x="86"/>
        <item m="1" x="81"/>
        <item m="1" x="73"/>
        <item m="1" x="74"/>
        <item m="1" x="75"/>
        <item m="1" x="76"/>
        <item m="1" x="77"/>
        <item m="1" x="78"/>
        <item m="1" x="79"/>
        <item m="1" x="80"/>
        <item m="1" x="65"/>
        <item m="1" x="66"/>
        <item m="1" x="67"/>
        <item m="1" x="68"/>
        <item m="1" x="69"/>
        <item m="1" x="70"/>
        <item m="1" x="71"/>
        <item m="1" x="72"/>
        <item m="1" x="57"/>
        <item m="1" x="58"/>
        <item m="1" x="59"/>
        <item m="1" x="60"/>
        <item m="1" x="61"/>
        <item m="1" x="62"/>
        <item m="1" x="63"/>
        <item m="1" x="6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41"/>
        <item m="1" x="42"/>
        <item m="1" x="43"/>
        <item m="1" x="44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27"/>
        <item m="1" x="28"/>
        <item m="1" x="29"/>
        <item m="1" x="30"/>
        <item m="1" x="31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9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x="3"/>
        <item x="4"/>
        <item x="5"/>
        <item x="6"/>
        <item x="7"/>
        <item t="default"/>
      </items>
    </pivotField>
    <pivotField dataField="1" numFmtId="2" showAll="0"/>
    <pivotField numFmtId="2" showAll="0"/>
    <pivotField dataField="1" numFmtId="2" showAll="0"/>
    <pivotField numFmtId="2" showAll="0"/>
    <pivotField dragToRow="0" dragToCol="0" dragToPage="0" showAll="0" defaultSubtotal="0"/>
  </pivotFields>
  <rowFields count="1">
    <field x="0"/>
  </rowFields>
  <rowItems count="10">
    <i>
      <x v="2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 prediction" fld="1" baseField="0" baseItem="0" numFmtId="2"/>
    <dataField name="Sum of RF prediction" fld="3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E25AC-E372-4CBF-8687-CBF270CBC9E3}" name="PivotTable6" cacheId="2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5:O47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axis="axisRow" numFmtId="2" showAll="0">
      <items count="3">
        <item x="0"/>
        <item x="1"/>
        <item t="default"/>
      </items>
    </pivotField>
    <pivotField dataField="1" numFmtId="2" showAll="0"/>
    <pivotField numFmtId="2" showAll="0"/>
    <pivotField dataField="1" numFmtId="2" showAll="0"/>
  </pivotFields>
  <rowFields count="2">
    <field x="0"/>
    <field x="5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U probability" fld="6" subtotal="average" baseField="0" baseItem="0" numFmtId="2"/>
    <dataField name="Average of RFU probability" fld="8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53422-E51A-4C78-B987-C083165D0893}" name="PivotTable5" cacheId="2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4:O22" firstHeaderRow="0" firstDataRow="1" firstDataCol="1"/>
  <pivotFields count="10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U  prediction" fld="5" baseField="0" baseItem="0" numFmtId="2"/>
    <dataField name="Sum of RFU prediction" fld="7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75891-C309-499C-A747-48FE49196385}" name="PivotTable3" cacheId="3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N4:BR12" firstHeaderRow="0" firstDataRow="1" firstDataCol="1" rowPageCount="2" colPageCount="1"/>
  <pivotFields count="11">
    <pivotField axis="axisPage" showAll="0">
      <items count="46"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x="11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220"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199"/>
        <item m="1" x="200"/>
        <item m="1" x="201"/>
        <item m="1" x="202"/>
        <item m="1" x="203"/>
        <item x="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75"/>
        <item m="1" x="176"/>
        <item m="1" x="177"/>
        <item m="1" x="178"/>
        <item m="1" x="179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57"/>
        <item m="1" x="158"/>
        <item m="1" x="159"/>
        <item m="1" x="160"/>
        <item m="1" x="161"/>
        <item m="1" x="162"/>
        <item m="1" x="163"/>
        <item m="1" x="164"/>
        <item m="1" x="150"/>
        <item m="1" x="151"/>
        <item m="1" x="152"/>
        <item m="1" x="153"/>
        <item m="1" x="154"/>
        <item m="1" x="155"/>
        <item m="1" x="156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36"/>
        <item m="1" x="137"/>
        <item m="1" x="138"/>
        <item m="1" x="139"/>
        <item m="1" x="140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20"/>
        <item m="1" x="121"/>
        <item m="1" x="122"/>
        <item m="1" x="123"/>
        <item m="1" x="124"/>
        <item m="1" x="125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04"/>
        <item m="1" x="105"/>
        <item m="1" x="106"/>
        <item m="1" x="107"/>
        <item m="1" x="108"/>
        <item m="1" x="109"/>
        <item m="1" x="110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87"/>
        <item m="1" x="88"/>
        <item m="1" x="89"/>
        <item m="1" x="90"/>
        <item m="1" x="91"/>
        <item m="1" x="92"/>
        <item m="1" x="93"/>
        <item m="1" x="94"/>
        <item m="1" x="82"/>
        <item m="1" x="83"/>
        <item m="1" x="84"/>
        <item m="1" x="85"/>
        <item m="1" x="86"/>
        <item m="1" x="81"/>
        <item m="1" x="73"/>
        <item m="1" x="74"/>
        <item m="1" x="75"/>
        <item m="1" x="76"/>
        <item m="1" x="77"/>
        <item m="1" x="78"/>
        <item m="1" x="79"/>
        <item m="1" x="80"/>
        <item m="1" x="65"/>
        <item m="1" x="66"/>
        <item m="1" x="67"/>
        <item m="1" x="68"/>
        <item m="1" x="69"/>
        <item m="1" x="70"/>
        <item m="1" x="71"/>
        <item m="1" x="72"/>
        <item m="1" x="57"/>
        <item m="1" x="58"/>
        <item m="1" x="59"/>
        <item m="1" x="60"/>
        <item m="1" x="61"/>
        <item m="1" x="62"/>
        <item m="1" x="63"/>
        <item m="1" x="6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41"/>
        <item m="1" x="42"/>
        <item m="1" x="43"/>
        <item m="1" x="44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27"/>
        <item m="1" x="28"/>
        <item m="1" x="29"/>
        <item m="1" x="30"/>
        <item m="1" x="31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9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x="3"/>
        <item x="4"/>
        <item x="5"/>
        <item x="6"/>
        <item x="7"/>
        <item t="default"/>
      </items>
    </pivotField>
    <pivotField dataField="1" numFmtId="2" showAll="0"/>
    <pivotField dataField="1" showAll="0"/>
    <pivotField dataField="1" numFmtId="2" showAll="0"/>
    <pivotField dataField="1" numFmtId="2" showAll="0"/>
    <pivotField numFmtId="2" showAll="0"/>
    <pivotField showAll="0"/>
    <pivotField numFmtId="2" showAll="0"/>
    <pivotField numFmtId="2" showAll="0"/>
    <pivotField axis="axisPage" showAll="0">
      <items count="3">
        <item x="1"/>
        <item x="0"/>
        <item t="default"/>
      </items>
    </pivotField>
  </pivotFields>
  <rowFields count="1">
    <field x="1"/>
  </rowFields>
  <rowItems count="8">
    <i>
      <x v="211"/>
    </i>
    <i>
      <x v="212"/>
    </i>
    <i>
      <x v="213"/>
    </i>
    <i>
      <x v="214"/>
    </i>
    <i>
      <x v="216"/>
    </i>
    <i>
      <x v="217"/>
    </i>
    <i>
      <x v="21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item="44" hier="-1"/>
    <pageField fld="10" item="0" hier="-1"/>
  </pageFields>
  <dataFields count="4">
    <dataField name="Sum of LR prediction" fld="2" baseField="0" baseItem="0" numFmtId="2"/>
    <dataField name="Sum of RF prediction" fld="4" baseField="0" baseItem="0" numFmtId="2"/>
    <dataField name="Sum of LR probability" fld="3" baseField="0" baseItem="0"/>
    <dataField name="Sum of RF probability" fld="5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0ABC2-0BCC-42F9-B838-11726F69C7E2}" name="PivotTable6" cacheId="2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P13" firstHeaderRow="1" firstDataRow="2" firstDataCol="1"/>
  <pivotFields count="10">
    <pivotField axis="axisRow" showAll="0">
      <items count="220"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199"/>
        <item m="1" x="200"/>
        <item m="1" x="201"/>
        <item m="1" x="202"/>
        <item m="1" x="203"/>
        <item x="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75"/>
        <item m="1" x="176"/>
        <item m="1" x="177"/>
        <item m="1" x="178"/>
        <item m="1" x="179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57"/>
        <item m="1" x="158"/>
        <item m="1" x="159"/>
        <item m="1" x="160"/>
        <item m="1" x="161"/>
        <item m="1" x="162"/>
        <item m="1" x="163"/>
        <item m="1" x="164"/>
        <item m="1" x="150"/>
        <item m="1" x="151"/>
        <item m="1" x="152"/>
        <item m="1" x="153"/>
        <item m="1" x="154"/>
        <item m="1" x="155"/>
        <item m="1" x="156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36"/>
        <item m="1" x="137"/>
        <item m="1" x="138"/>
        <item m="1" x="139"/>
        <item m="1" x="140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20"/>
        <item m="1" x="121"/>
        <item m="1" x="122"/>
        <item m="1" x="123"/>
        <item m="1" x="124"/>
        <item m="1" x="125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04"/>
        <item m="1" x="105"/>
        <item m="1" x="106"/>
        <item m="1" x="107"/>
        <item m="1" x="108"/>
        <item m="1" x="109"/>
        <item m="1" x="110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87"/>
        <item m="1" x="88"/>
        <item m="1" x="89"/>
        <item m="1" x="90"/>
        <item m="1" x="91"/>
        <item m="1" x="92"/>
        <item m="1" x="93"/>
        <item m="1" x="94"/>
        <item m="1" x="82"/>
        <item m="1" x="83"/>
        <item m="1" x="84"/>
        <item m="1" x="85"/>
        <item m="1" x="86"/>
        <item m="1" x="81"/>
        <item m="1" x="73"/>
        <item m="1" x="74"/>
        <item m="1" x="75"/>
        <item m="1" x="76"/>
        <item m="1" x="77"/>
        <item m="1" x="78"/>
        <item m="1" x="79"/>
        <item m="1" x="80"/>
        <item m="1" x="65"/>
        <item m="1" x="66"/>
        <item m="1" x="67"/>
        <item m="1" x="68"/>
        <item m="1" x="69"/>
        <item m="1" x="70"/>
        <item m="1" x="71"/>
        <item m="1" x="72"/>
        <item m="1" x="57"/>
        <item m="1" x="58"/>
        <item m="1" x="59"/>
        <item m="1" x="60"/>
        <item m="1" x="61"/>
        <item m="1" x="62"/>
        <item m="1" x="63"/>
        <item m="1" x="6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41"/>
        <item m="1" x="42"/>
        <item m="1" x="43"/>
        <item m="1" x="44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27"/>
        <item m="1" x="28"/>
        <item m="1" x="29"/>
        <item m="1" x="30"/>
        <item m="1" x="31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9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10">
    <i>
      <x v="2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Consistency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B0701-D8F2-4374-A507-49A71B4E1EE2}" name="PivotTable9" cacheId="2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2:Y23" firstHeaderRow="0" firstDataRow="1" firstDataCol="1"/>
  <pivotFields count="6">
    <pivotField axis="axisRow" showAll="0">
      <items count="220"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199"/>
        <item m="1" x="200"/>
        <item m="1" x="201"/>
        <item m="1" x="202"/>
        <item m="1" x="203"/>
        <item x="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75"/>
        <item m="1" x="176"/>
        <item m="1" x="177"/>
        <item m="1" x="178"/>
        <item m="1" x="179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57"/>
        <item m="1" x="158"/>
        <item m="1" x="159"/>
        <item m="1" x="160"/>
        <item m="1" x="161"/>
        <item m="1" x="162"/>
        <item m="1" x="163"/>
        <item m="1" x="164"/>
        <item m="1" x="150"/>
        <item m="1" x="151"/>
        <item m="1" x="152"/>
        <item m="1" x="153"/>
        <item m="1" x="154"/>
        <item m="1" x="155"/>
        <item m="1" x="156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36"/>
        <item m="1" x="137"/>
        <item m="1" x="138"/>
        <item m="1" x="139"/>
        <item m="1" x="140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20"/>
        <item m="1" x="121"/>
        <item m="1" x="122"/>
        <item m="1" x="123"/>
        <item m="1" x="124"/>
        <item m="1" x="125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04"/>
        <item m="1" x="105"/>
        <item m="1" x="106"/>
        <item m="1" x="107"/>
        <item m="1" x="108"/>
        <item m="1" x="109"/>
        <item m="1" x="110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87"/>
        <item m="1" x="88"/>
        <item m="1" x="89"/>
        <item m="1" x="90"/>
        <item m="1" x="91"/>
        <item m="1" x="92"/>
        <item m="1" x="93"/>
        <item m="1" x="94"/>
        <item m="1" x="82"/>
        <item m="1" x="83"/>
        <item m="1" x="84"/>
        <item m="1" x="85"/>
        <item m="1" x="86"/>
        <item m="1" x="81"/>
        <item m="1" x="73"/>
        <item m="1" x="74"/>
        <item m="1" x="75"/>
        <item m="1" x="76"/>
        <item m="1" x="77"/>
        <item m="1" x="78"/>
        <item m="1" x="79"/>
        <item m="1" x="80"/>
        <item m="1" x="65"/>
        <item m="1" x="66"/>
        <item m="1" x="67"/>
        <item m="1" x="68"/>
        <item m="1" x="69"/>
        <item m="1" x="70"/>
        <item m="1" x="71"/>
        <item m="1" x="72"/>
        <item m="1" x="57"/>
        <item m="1" x="58"/>
        <item m="1" x="59"/>
        <item m="1" x="60"/>
        <item m="1" x="61"/>
        <item m="1" x="62"/>
        <item m="1" x="63"/>
        <item m="1" x="6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41"/>
        <item m="1" x="42"/>
        <item m="1" x="43"/>
        <item m="1" x="44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27"/>
        <item m="1" x="28"/>
        <item m="1" x="29"/>
        <item m="1" x="30"/>
        <item m="1" x="31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9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x="3"/>
        <item x="4"/>
        <item x="5"/>
        <item x="6"/>
        <item x="7"/>
        <item t="default"/>
      </items>
    </pivotField>
    <pivotField axis="axisRow" numFmtId="2" showAll="0">
      <items count="5">
        <item x="0"/>
        <item x="1"/>
        <item x="2"/>
        <item m="1" x="3"/>
        <item t="default"/>
      </items>
    </pivotField>
    <pivotField dataField="1" numFmtId="2" showAll="0"/>
    <pivotField numFmtId="2" showAll="0"/>
    <pivotField dataField="1" numFmtId="2" showAll="0"/>
    <pivotField dragToRow="0" dragToCol="0" dragToPage="0" showAll="0" defaultSubtotal="0"/>
  </pivotFields>
  <rowFields count="2">
    <field x="0"/>
    <field x="1"/>
  </rowFields>
  <rowItems count="21">
    <i>
      <x v="20"/>
    </i>
    <i r="1">
      <x v="2"/>
    </i>
    <i>
      <x v="211"/>
    </i>
    <i r="1">
      <x/>
    </i>
    <i r="1">
      <x v="1"/>
    </i>
    <i>
      <x v="212"/>
    </i>
    <i r="1">
      <x v="1"/>
    </i>
    <i>
      <x v="213"/>
    </i>
    <i r="1">
      <x v="1"/>
    </i>
    <i>
      <x v="214"/>
    </i>
    <i r="1">
      <x v="1"/>
    </i>
    <i>
      <x v="215"/>
    </i>
    <i r="1">
      <x/>
    </i>
    <i r="1">
      <x v="1"/>
    </i>
    <i>
      <x v="216"/>
    </i>
    <i r="1">
      <x/>
    </i>
    <i>
      <x v="217"/>
    </i>
    <i r="1">
      <x/>
    </i>
    <i>
      <x v="218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 probability" fld="2" subtotal="average" baseField="0" baseItem="0" numFmtId="2"/>
    <dataField name="Average of RF probability" fld="4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0779C-B6AF-471A-B425-54AB17D34897}" name="PivotTable3" cacheId="3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37:R52" firstHeaderRow="1" firstDataRow="1" firstDataCol="1"/>
  <pivotFields count="2">
    <pivotField dataField="1" showAll="0"/>
    <pivotField axis="axisRow" showAll="0" sortType="descending">
      <items count="25">
        <item m="1" x="21"/>
        <item x="0"/>
        <item m="1" x="16"/>
        <item m="1" x="18"/>
        <item m="1" x="20"/>
        <item m="1" x="19"/>
        <item m="1" x="22"/>
        <item m="1" x="17"/>
        <item x="2"/>
        <item m="1" x="23"/>
        <item m="1" x="15"/>
        <item m="1" x="14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5">
    <i>
      <x v="12"/>
    </i>
    <i>
      <x v="16"/>
    </i>
    <i>
      <x v="8"/>
    </i>
    <i>
      <x v="18"/>
    </i>
    <i>
      <x v="19"/>
    </i>
    <i>
      <x v="23"/>
    </i>
    <i>
      <x v="20"/>
    </i>
    <i>
      <x v="1"/>
    </i>
    <i>
      <x v="13"/>
    </i>
    <i>
      <x v="14"/>
    </i>
    <i>
      <x v="21"/>
    </i>
    <i>
      <x v="15"/>
    </i>
    <i>
      <x v="22"/>
    </i>
    <i>
      <x v="17"/>
    </i>
    <i t="grand">
      <x/>
    </i>
  </rowItems>
  <colItems count="1">
    <i/>
  </colItems>
  <dataFields count="1">
    <dataField name="Sum of nu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B94183-4330-4229-AF4E-C1A69AC705CF}" name="PivotTable2" cacheId="3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7:L51" firstHeaderRow="1" firstDataRow="1" firstDataCol="1"/>
  <pivotFields count="2">
    <pivotField dataField="1" showAll="0"/>
    <pivotField axis="axisRow" showAll="0" sortType="descending">
      <items count="21">
        <item m="1" x="18"/>
        <item m="1" x="15"/>
        <item m="1" x="19"/>
        <item m="1" x="14"/>
        <item m="1" x="16"/>
        <item m="1" x="13"/>
        <item x="9"/>
        <item x="6"/>
        <item m="1" x="17"/>
        <item x="7"/>
        <item x="0"/>
        <item x="1"/>
        <item x="2"/>
        <item x="3"/>
        <item x="4"/>
        <item x="5"/>
        <item x="8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4">
    <i>
      <x v="12"/>
    </i>
    <i>
      <x v="10"/>
    </i>
    <i>
      <x v="11"/>
    </i>
    <i>
      <x v="17"/>
    </i>
    <i>
      <x v="14"/>
    </i>
    <i>
      <x v="6"/>
    </i>
    <i>
      <x v="18"/>
    </i>
    <i>
      <x v="15"/>
    </i>
    <i>
      <x v="9"/>
    </i>
    <i>
      <x v="19"/>
    </i>
    <i>
      <x v="13"/>
    </i>
    <i>
      <x v="16"/>
    </i>
    <i>
      <x v="7"/>
    </i>
    <i t="grand">
      <x/>
    </i>
  </rowItems>
  <colItems count="1">
    <i/>
  </colItems>
  <dataFields count="1">
    <dataField name="Sum of nu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49D1B-0FEB-4890-A543-99FB4A2EEEEB}" name="PivotTable4" cacheId="3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G3:BP18" firstHeaderRow="0" firstDataRow="1" firstDataCol="1" rowPageCount="1" colPageCount="1"/>
  <pivotFields count="30">
    <pivotField axis="axisPage" multipleItemSelectionAllowe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showAll="0"/>
    <pivotField dataField="1" numFmtId="1" showAll="0"/>
    <pivotField dataField="1" showAll="0"/>
    <pivotField numFmtId="1" showAll="0"/>
    <pivotField dataField="1" numFmtId="1" showAll="0"/>
    <pivotField axis="axisRow" dataField="1" showAll="0">
      <items count="33">
        <item x="1"/>
        <item m="1" x="21"/>
        <item x="0"/>
        <item m="1" x="26"/>
        <item m="1" x="30"/>
        <item x="5"/>
        <item x="6"/>
        <item m="1" x="15"/>
        <item m="1" x="19"/>
        <item m="1" x="20"/>
        <item m="1" x="16"/>
        <item m="1" x="24"/>
        <item x="2"/>
        <item x="8"/>
        <item m="1" x="22"/>
        <item m="1" x="18"/>
        <item x="3"/>
        <item x="13"/>
        <item m="1" x="27"/>
        <item m="1" x="28"/>
        <item m="1" x="23"/>
        <item x="4"/>
        <item x="7"/>
        <item x="9"/>
        <item x="11"/>
        <item m="1" x="25"/>
        <item m="1" x="17"/>
        <item x="10"/>
        <item x="12"/>
        <item m="1" x="29"/>
        <item m="1" x="14"/>
        <item m="1" x="31"/>
        <item t="default"/>
      </items>
    </pivotField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5">
    <i>
      <x/>
    </i>
    <i>
      <x v="2"/>
    </i>
    <i>
      <x v="5"/>
    </i>
    <i>
      <x v="6"/>
    </i>
    <i>
      <x v="12"/>
    </i>
    <i>
      <x v="13"/>
    </i>
    <i>
      <x v="16"/>
    </i>
    <i>
      <x v="17"/>
    </i>
    <i>
      <x v="21"/>
    </i>
    <i>
      <x v="22"/>
    </i>
    <i>
      <x v="23"/>
    </i>
    <i>
      <x v="24"/>
    </i>
    <i>
      <x v="27"/>
    </i>
    <i>
      <x v="28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SpreadWinner" fld="17" subtotal="count" baseField="0" baseItem="0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  <dataField name="Average of AL%" fld="19" subtotal="average" baseField="12" baseItem="6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3C01F-7078-45B3-B3C1-A1105DF5EEE0}" name="PivotTable1" cacheId="3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H3:AQ15" firstHeaderRow="0" firstDataRow="1" firstDataCol="1" rowPageCount="1" colPageCount="1"/>
  <pivotFields count="30">
    <pivotField axis="axisPage" multipleItemSelectionAllowed="1" showAll="0">
      <items count="5">
        <item h="1" x="3"/>
        <item h="1"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axis="axisRow" dataField="1" showAll="0">
      <items count="33">
        <item x="1"/>
        <item m="1" x="18"/>
        <item x="5"/>
        <item m="1" x="20"/>
        <item m="1" x="19"/>
        <item m="1" x="22"/>
        <item x="2"/>
        <item x="4"/>
        <item x="3"/>
        <item m="1" x="26"/>
        <item x="9"/>
        <item m="1" x="16"/>
        <item x="11"/>
        <item x="0"/>
        <item x="7"/>
        <item m="1" x="23"/>
        <item m="1" x="14"/>
        <item m="1" x="28"/>
        <item m="1" x="13"/>
        <item m="1" x="21"/>
        <item x="10"/>
        <item x="8"/>
        <item m="1" x="15"/>
        <item m="1" x="17"/>
        <item m="1" x="25"/>
        <item m="1" x="27"/>
        <item m="1" x="24"/>
        <item m="1" x="31"/>
        <item x="6"/>
        <item x="12"/>
        <item m="1" x="29"/>
        <item m="1" x="30"/>
        <item t="default"/>
      </items>
    </pivotField>
    <pivotField dataField="1" numFmtId="1" showAll="0"/>
    <pivotField dataField="1" showAll="0"/>
    <pivotField numFmtId="1" showAll="0"/>
    <pivotField dataField="1" numFmtId="1" showAll="0"/>
    <pivotField showAll="0"/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2">
    <i>
      <x/>
    </i>
    <i>
      <x v="2"/>
    </i>
    <i>
      <x v="6"/>
    </i>
    <i>
      <x v="7"/>
    </i>
    <i>
      <x v="8"/>
    </i>
    <i>
      <x v="13"/>
    </i>
    <i>
      <x v="14"/>
    </i>
    <i>
      <x v="20"/>
    </i>
    <i>
      <x v="21"/>
    </i>
    <i>
      <x v="28"/>
    </i>
    <i>
      <x v="29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Winner" fld="12" subtotal="count" baseField="0" baseItem="0"/>
    <dataField name="Average of AL%" fld="19" subtotal="average" baseField="12" baseItem="6" numFmtId="9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DD11A-A3D8-4ACD-873A-52C562329ABB}" name="PivotTable8" cacheId="2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51:P60" firstHeaderRow="1" firstDataRow="2" firstDataCol="1"/>
  <pivotFields count="11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Consistenc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B59A0C-054A-4F30-9EF5-070D83BF6EAF}" name="Table3" displayName="Table3" ref="B2:AE34" totalsRowShown="0" headerRowDxfId="57" dataDxfId="0">
  <autoFilter ref="B2:AE34" xr:uid="{23B59A0C-054A-4F30-9EF5-070D83BF6EAF}"/>
  <sortState xmlns:xlrd2="http://schemas.microsoft.com/office/spreadsheetml/2017/richdata2" ref="B3:AE34">
    <sortCondition ref="C2:C34"/>
  </sortState>
  <tableColumns count="30">
    <tableColumn id="1" xr3:uid="{24593591-B60A-4BAA-AE9E-AD09A97415CB}" name="Periodicity" dataDxfId="30"/>
    <tableColumn id="2" xr3:uid="{9E7F04FA-E2CF-4020-8B2F-7A5FC57A6729}" name="Game" dataDxfId="29"/>
    <tableColumn id="3" xr3:uid="{B110EACF-2F8B-48AE-9468-15B7E6B5D8DC}" name="LR" dataDxfId="28"/>
    <tableColumn id="4" xr3:uid="{201D140A-D037-4471-A2E8-FE8C8B8EA1EC}" name="RF" dataDxfId="27"/>
    <tableColumn id="5" xr3:uid="{B4C395E6-CF63-4654-96B1-CC60AA2E999E}" name="Total" dataDxfId="26"/>
    <tableColumn id="6" xr3:uid="{408B21E6-7F5A-42AC-A537-1A7F9F7CE3D6}" name="Win%" dataDxfId="25" dataCellStyle="Percent"/>
    <tableColumn id="7" xr3:uid="{8470C779-CCA2-4304-B535-7A9B5797C774}" name="ML%" dataDxfId="24" dataCellStyle="Percent"/>
    <tableColumn id="8" xr3:uid="{3DEA8DEE-44A2-49C3-964D-59F1841AA21E}" name="MLDiff%" dataDxfId="23" dataCellStyle="Percent"/>
    <tableColumn id="9" xr3:uid="{F992361E-BC4E-45C7-A991-D74C430D3FCD}" name="Consistent" dataDxfId="22"/>
    <tableColumn id="10" xr3:uid="{DAAA9A8A-D26C-4112-8C69-D67FAC3C9556}" name="No" dataDxfId="21"/>
    <tableColumn id="11" xr3:uid="{D3EEE7C9-D797-40AD-83EC-136EA7D579B9}" name="Consistency" dataDxfId="20" dataCellStyle="Percent"/>
    <tableColumn id="12" xr3:uid="{FD15055B-E1B9-42F2-9A36-8EC6C6B272CE}" name="Factor" dataDxfId="19" dataCellStyle="Percent"/>
    <tableColumn id="13" xr3:uid="{9F969F80-232A-4C59-8D15-C1A648816AC6}" name="Winner" dataDxfId="18"/>
    <tableColumn id="14" xr3:uid="{60F811CB-3A76-4726-8569-7B236B136EE0}" name="ScoreDiff" dataDxfId="17"/>
    <tableColumn id="15" xr3:uid="{FFE4F106-7CBC-436A-8073-09C027394E30}" name="Handicap" dataDxfId="16"/>
    <tableColumn id="16" xr3:uid="{5C03892B-5CAD-4DFF-A220-AF470C1723E9}" name="Avd" dataDxfId="15"/>
    <tableColumn id="17" xr3:uid="{C67C1DAF-6E0A-4852-A8CD-701F56755FFC}" name="AdvAbs" dataDxfId="14"/>
    <tableColumn id="18" xr3:uid="{4EAD0FEA-09D9-489E-B1DD-01A1BEB6C235}" name="SpreadWinner" dataDxfId="13"/>
    <tableColumn id="19" xr3:uid="{446AB8A5-E7D9-4D19-A7D6-1BDEE6E33681}" name="ALWinner" dataDxfId="12"/>
    <tableColumn id="20" xr3:uid="{E4E3C559-64A7-4C91-9B37-02DB275CFADD}" name="AL%" dataDxfId="11" dataCellStyle="Percent"/>
    <tableColumn id="21" xr3:uid="{523CD2CA-6675-4379-85A4-AC0A30CA68C9}" name="Consitent" dataDxfId="10"/>
    <tableColumn id="22" xr3:uid="{43B1E650-1620-4074-AC57-3B39AEDF22E7}" name="Final%" dataDxfId="9" dataCellStyle="Percent"/>
    <tableColumn id="23" xr3:uid="{CA6D2144-C60E-4FB5-B32B-FAAEA55582A6}" name="Ranking" dataDxfId="8"/>
    <tableColumn id="24" xr3:uid="{BAAB4390-0BAF-4781-8C7F-7471845D96C1}" name="AbsRanking" dataDxfId="7"/>
    <tableColumn id="25" xr3:uid="{57CD29B5-18B6-49A1-B4C2-0FFF3204AF74}" name="MoneyLeaders" dataDxfId="6"/>
    <tableColumn id="26" xr3:uid="{5DA8DB83-1D83-4D6C-BEBA-B659DC37607C}" name="Top10%" dataDxfId="5"/>
    <tableColumn id="27" xr3:uid="{B0C41434-66FB-4770-ACB9-CFC8151EB700}" name="Overall" dataDxfId="4"/>
    <tableColumn id="28" xr3:uid="{2ABDFBD8-7FD2-4BDD-8C9D-7526B94F49E4}" name="CoversConsistent" dataDxfId="3"/>
    <tableColumn id="29" xr3:uid="{A8295CCC-9D95-4081-9A7F-FBCD98D87AF1}" name="SpreadPotential" dataDxfId="2"/>
    <tableColumn id="30" xr3:uid="{363AE8A3-3795-44FE-83EA-DF647ADA356C}" name="MLPotential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D9E7CB-403B-442F-830C-4D50A2900F82}" name="Table7" displayName="Table7" ref="BR2:CA16" totalsRowShown="0">
  <autoFilter ref="BR2:CA16" xr:uid="{78D9E7CB-403B-442F-830C-4D50A2900F82}"/>
  <sortState xmlns:xlrd2="http://schemas.microsoft.com/office/spreadsheetml/2017/richdata2" ref="BR4:CA15">
    <sortCondition descending="1" ref="BV2:BV16"/>
  </sortState>
  <tableColumns count="10">
    <tableColumn id="1" xr3:uid="{28C83374-99E0-47B7-B110-856708A41781}" name="Row Labels"/>
    <tableColumn id="2" xr3:uid="{E67848FD-3730-4F96-9103-EDD9208679A6}" name="Count of SpreadWinner"/>
    <tableColumn id="3" xr3:uid="{DDA68CAC-4F07-4759-BFC0-FCABA32013D3}" name="Average of MLDiff%" dataCellStyle="Percent"/>
    <tableColumn id="4" xr3:uid="{0CE3CD9C-5445-4F32-9417-713263072D2D}" name="Min of ScoreDiff" dataDxfId="56"/>
    <tableColumn id="5" xr3:uid="{3561302D-EE9B-42CC-85CD-E711E9864CF1}" name="Average of ScoreDiff" dataDxfId="55"/>
    <tableColumn id="6" xr3:uid="{267FF7EE-C850-4394-B718-E99597E11087}" name="Max of ScoreDiff" dataDxfId="54"/>
    <tableColumn id="7" xr3:uid="{3A8B2565-0416-439F-A249-D00E898DD166}" name="Average of Handicap"/>
    <tableColumn id="8" xr3:uid="{3B79C2FB-B828-4E9A-9A02-569C114B8B9D}" name="Average of Factor" dataCellStyle="Percent"/>
    <tableColumn id="9" xr3:uid="{91A6C969-D728-4722-B6CB-8D5C06569A31}" name="Average of AdvAbs" dataDxfId="53"/>
    <tableColumn id="10" xr3:uid="{013C3033-85A0-469F-B0BA-B776FA9E5D55}" name="Average of AL%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194694-37BC-4048-A108-71D380E1B3E8}" name="Table8" displayName="Table8" ref="AS2:BB13" totalsRowShown="0" dataDxfId="52">
  <autoFilter ref="AS2:BB13" xr:uid="{23194694-37BC-4048-A108-71D380E1B3E8}"/>
  <sortState xmlns:xlrd2="http://schemas.microsoft.com/office/spreadsheetml/2017/richdata2" ref="AS3:BB13">
    <sortCondition descending="1" ref="AU2:AU13"/>
  </sortState>
  <tableColumns count="10">
    <tableColumn id="1" xr3:uid="{16DCAEDB-5518-461F-B58E-8042B3D088B9}" name="Team" dataDxfId="51"/>
    <tableColumn id="2" xr3:uid="{AD869B99-095F-4BE7-A413-E609CAB0F902}" name="Count of Winner" dataDxfId="50"/>
    <tableColumn id="3" xr3:uid="{1CECCB19-4B6D-4C5B-8830-2F423852F7E4}" name="Average of AL%" dataDxfId="49" dataCellStyle="Percent"/>
    <tableColumn id="4" xr3:uid="{E0A1CA23-0926-4418-85AD-6E9AE6367600}" name="Average of MLDiff%" dataDxfId="48"/>
    <tableColumn id="5" xr3:uid="{F9DF9285-C80D-468E-8601-0BF3C163ADD0}" name="Min of ScoreDiff" dataDxfId="47" dataCellStyle="Percent"/>
    <tableColumn id="6" xr3:uid="{642B3F80-5BEE-485E-8570-6C11D675BD85}" name="Average of ScoreDiff" dataDxfId="46"/>
    <tableColumn id="7" xr3:uid="{FACF3C5A-CD21-4F10-9F90-72F0D4070FF7}" name="Max of ScoreDiff" dataDxfId="45"/>
    <tableColumn id="8" xr3:uid="{22507F89-141D-474B-9314-040C6C3B4F36}" name="Average of Handicap" dataDxfId="44"/>
    <tableColumn id="9" xr3:uid="{EC29AD05-8E65-4733-BCA5-414A85C886C0}" name="Average of Factor" dataDxfId="43"/>
    <tableColumn id="10" xr3:uid="{F57E27A6-1351-4123-9BA4-9FB4289A1109}" name="Average of AdvAbs" dataDxfId="42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6BB0A1-CC6E-4BDC-9962-AE0D0C99BD1B}" name="Table111" displayName="Table111" ref="B2:J10" totalsRowShown="0" dataDxfId="41">
  <autoFilter ref="B2:J10" xr:uid="{502C677E-92F2-4E2E-B8DF-B38CE34D22FC}"/>
  <sortState xmlns:xlrd2="http://schemas.microsoft.com/office/spreadsheetml/2017/richdata2" ref="B3:J10">
    <sortCondition descending="1" ref="G2:G10"/>
  </sortState>
  <tableColumns count="9">
    <tableColumn id="1" xr3:uid="{BDA70125-9855-4F4C-AC12-B2B3526A433F}" name="Game" dataDxfId="40"/>
    <tableColumn id="2" xr3:uid="{0753FD2E-378D-4FC9-BAAF-F4B6F678B951}" name="ML Winner" dataDxfId="39"/>
    <tableColumn id="3" xr3:uid="{91F7B914-D66A-459E-8EE1-B643E620A47B}" name="ML Win%" dataDxfId="38"/>
    <tableColumn id="4" xr3:uid="{37EFAEF1-C1D6-47A0-80F9-F4ADCFD57F29}" name="ScoreDiff" dataDxfId="37"/>
    <tableColumn id="5" xr3:uid="{AE527ACF-069F-4E1D-82A9-18EB5A482E4F}" name="Handicap" dataDxfId="36"/>
    <tableColumn id="9" xr3:uid="{BB9BD1AA-A216-4605-9BB9-535C5847A8D4}" name="Adv" dataDxfId="35">
      <calculatedColumnFormula>Table111[[#This Row],[ScoreDiff]]+Table111[[#This Row],[Handicap]]</calculatedColumnFormula>
    </tableColumn>
    <tableColumn id="6" xr3:uid="{7862B7D6-6456-46CC-ABD9-9F7E1750CAC8}" name="Spread Winner" dataDxfId="34"/>
    <tableColumn id="7" xr3:uid="{4BF44559-46BB-45A1-8C38-8AFACC420720}" name="Betting Trend" dataDxfId="33"/>
    <tableColumn id="8" xr3:uid="{28134A2B-AAEF-43FA-9131-E7C1B555E149}" name="Factor" dataDxfId="32">
      <calculatedColumnFormula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A42443-3AF9-4755-B680-53357A9FB1FF}" name="Table2" displayName="Table2" ref="M63:Z70" totalsRowShown="0">
  <autoFilter ref="M63:Z70" xr:uid="{E2A42443-3AF9-4755-B680-53357A9FB1FF}"/>
  <sortState xmlns:xlrd2="http://schemas.microsoft.com/office/spreadsheetml/2017/richdata2" ref="M64:Z70">
    <sortCondition descending="1" ref="Z63:Z70"/>
  </sortState>
  <tableColumns count="14">
    <tableColumn id="1" xr3:uid="{06402AA4-AFC0-477F-86A4-060BBCEB9C2A}" name="GAME"/>
    <tableColumn id="2" xr3:uid="{E928D790-8928-4F53-9B39-853F0F9F61E4}" name="LR"/>
    <tableColumn id="3" xr3:uid="{5ECCE18D-187C-4C26-BF3D-69AFC9560484}" name="RF"/>
    <tableColumn id="4" xr3:uid="{5F499B93-A672-470E-A46F-9160389C95AA}" name="TOTAL"/>
    <tableColumn id="5" xr3:uid="{845D20AA-86EB-4767-B8DA-2D34F884CF86}" name="UNDER/OVER%" dataCellStyle="Percent"/>
    <tableColumn id="6" xr3:uid="{03826347-A781-401C-8438-17A850ACEA97}" name="Under/Over"/>
    <tableColumn id="7" xr3:uid="{6D70ED8D-3A79-4310-872F-2F3FEDE3586A}" name="ML%" dataCellStyle="Percent"/>
    <tableColumn id="8" xr3:uid="{5782F4A6-6206-4E3B-AED3-05CE995FFEE8}" name="MLDiff%" dataCellStyle="Percent"/>
    <tableColumn id="9" xr3:uid="{378A75CA-AE1D-4BBB-8885-A68E9F3C9311}" name="Consistent"/>
    <tableColumn id="10" xr3:uid="{02052ED9-ACFB-4AE1-8901-E44C1D4C9417}" name="No"/>
    <tableColumn id="11" xr3:uid="{147AEB0D-ECFD-46C1-8F73-E442E8CCDACB}" name="Consistency%" dataCellStyle="Percent"/>
    <tableColumn id="12" xr3:uid="{775C2101-1EC5-4D0B-81C8-960A0DBCBAEA}" name="Factor" dataCellStyle="Percent"/>
    <tableColumn id="13" xr3:uid="{A30C0CA1-5168-4966-8A52-8AB5C33EAE78}" name="Bet"/>
    <tableColumn id="14" xr3:uid="{F1551088-EF8C-490E-A009-F28B5D7F1AA7}" name="Chances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9D72D-2EC4-4E6A-980B-412B49656D44}" name="Table1" displayName="Table1" ref="B2:F46" totalsRowShown="0">
  <autoFilter ref="B2:F46" xr:uid="{4089D72D-2EC4-4E6A-980B-412B49656D44}"/>
  <sortState xmlns:xlrd2="http://schemas.microsoft.com/office/spreadsheetml/2017/richdata2" ref="B3:F46">
    <sortCondition descending="1" ref="F2:F46"/>
  </sortState>
  <tableColumns count="5">
    <tableColumn id="1" xr3:uid="{37C390DE-D13D-4045-AFEE-AFE3C0BA0961}" name="File"/>
    <tableColumn id="2" xr3:uid="{AE4712FB-8A96-4EF8-B585-5C2B8130FFB1}" name="Type"/>
    <tableColumn id="3" xr3:uid="{F45A0A37-BF81-4CC3-802A-825C6D87FF02}" name="RF"/>
    <tableColumn id="4" xr3:uid="{590999DE-06B7-4FDF-871D-B84DCABA8E31}" name="LR"/>
    <tableColumn id="5" xr3:uid="{FF8A30B3-FF0B-415E-A1C4-91BB24CC7C4A}" name="Average" dataDxfId="31">
      <calculatedColumnFormula>AVERAGE(Table1[[#This Row],[LR]],Table1[[#This Row],[RF]])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pivotTable" Target="../pivotTables/pivotTable7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19F9-5AEB-4859-940C-DF43D5902BA2}">
  <dimension ref="A1:BR166"/>
  <sheetViews>
    <sheetView topLeftCell="AP1" workbookViewId="0">
      <selection activeCell="AS27" sqref="AS27"/>
    </sheetView>
  </sheetViews>
  <sheetFormatPr defaultRowHeight="15" x14ac:dyDescent="0.25"/>
  <cols>
    <col min="1" max="1" width="21" customWidth="1"/>
    <col min="2" max="2" width="22" bestFit="1" customWidth="1"/>
    <col min="11" max="11" width="11.5703125" bestFit="1" customWidth="1"/>
    <col min="13" max="13" width="21.85546875" bestFit="1" customWidth="1"/>
    <col min="14" max="14" width="16.85546875" bestFit="1" customWidth="1"/>
    <col min="15" max="15" width="3.5703125" bestFit="1" customWidth="1"/>
    <col min="16" max="17" width="11.28515625" bestFit="1" customWidth="1"/>
    <col min="18" max="18" width="21.85546875" bestFit="1" customWidth="1"/>
    <col min="19" max="20" width="20" bestFit="1" customWidth="1"/>
    <col min="23" max="23" width="24" bestFit="1" customWidth="1"/>
    <col min="24" max="25" width="23.7109375" bestFit="1" customWidth="1"/>
    <col min="26" max="26" width="14.140625" bestFit="1" customWidth="1"/>
    <col min="27" max="27" width="23.7109375" customWidth="1"/>
    <col min="29" max="29" width="9.42578125" customWidth="1"/>
    <col min="30" max="30" width="11" customWidth="1"/>
    <col min="31" max="31" width="11.7109375" customWidth="1"/>
    <col min="33" max="33" width="15.5703125" customWidth="1"/>
    <col min="34" max="34" width="11.42578125" customWidth="1"/>
    <col min="36" max="36" width="22.28515625" bestFit="1" customWidth="1"/>
    <col min="51" max="51" width="11.85546875" bestFit="1" customWidth="1"/>
    <col min="52" max="52" width="13.5703125" bestFit="1" customWidth="1"/>
    <col min="66" max="66" width="21.85546875" bestFit="1" customWidth="1"/>
    <col min="67" max="68" width="20" bestFit="1" customWidth="1"/>
    <col min="69" max="71" width="20.42578125" bestFit="1" customWidth="1"/>
    <col min="72" max="72" width="12" bestFit="1" customWidth="1"/>
    <col min="73" max="73" width="20.42578125" bestFit="1" customWidth="1"/>
    <col min="74" max="74" width="4.5703125" bestFit="1" customWidth="1"/>
    <col min="75" max="76" width="25" bestFit="1" customWidth="1"/>
    <col min="77" max="78" width="25.5703125" bestFit="1" customWidth="1"/>
  </cols>
  <sheetData>
    <row r="1" spans="1:70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BN1" s="1" t="s">
        <v>0</v>
      </c>
      <c r="BO1" t="s">
        <v>181</v>
      </c>
    </row>
    <row r="2" spans="1:70" x14ac:dyDescent="0.25">
      <c r="A2" t="s">
        <v>171</v>
      </c>
      <c r="B2" t="s">
        <v>186</v>
      </c>
      <c r="C2" s="3">
        <v>-1</v>
      </c>
      <c r="D2">
        <v>0.545011247258544</v>
      </c>
      <c r="E2" s="3">
        <v>1</v>
      </c>
      <c r="F2" s="3">
        <v>0.61</v>
      </c>
      <c r="G2" s="3"/>
      <c r="I2" s="3"/>
      <c r="J2" s="3"/>
      <c r="K2" t="str">
        <f>IF(E2=C2, "Consistency", "No")</f>
        <v>No</v>
      </c>
      <c r="M2" s="1" t="s">
        <v>31</v>
      </c>
      <c r="N2" s="1" t="s">
        <v>32</v>
      </c>
      <c r="R2" s="1" t="s">
        <v>29</v>
      </c>
      <c r="S2" t="s">
        <v>34</v>
      </c>
      <c r="T2" t="s">
        <v>35</v>
      </c>
      <c r="W2" s="1" t="s">
        <v>29</v>
      </c>
      <c r="X2" t="s">
        <v>36</v>
      </c>
      <c r="Y2" t="s">
        <v>37</v>
      </c>
      <c r="AC2" t="s">
        <v>64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J2" t="s">
        <v>58</v>
      </c>
      <c r="AK2" t="s">
        <v>38</v>
      </c>
      <c r="AL2" t="s">
        <v>39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33</v>
      </c>
      <c r="AS2" t="s">
        <v>28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73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59</v>
      </c>
      <c r="BF2" t="s">
        <v>82</v>
      </c>
      <c r="BG2" t="s">
        <v>76</v>
      </c>
      <c r="BH2" t="s">
        <v>77</v>
      </c>
      <c r="BI2" t="s">
        <v>78</v>
      </c>
      <c r="BJ2" t="s">
        <v>79</v>
      </c>
      <c r="BK2" t="s">
        <v>80</v>
      </c>
      <c r="BL2" t="s">
        <v>81</v>
      </c>
      <c r="BN2" s="1" t="s">
        <v>28</v>
      </c>
      <c r="BO2" t="s">
        <v>28</v>
      </c>
    </row>
    <row r="3" spans="1:70" x14ac:dyDescent="0.25">
      <c r="A3" t="s">
        <v>172</v>
      </c>
      <c r="B3" t="s">
        <v>186</v>
      </c>
      <c r="C3" s="3">
        <v>-1</v>
      </c>
      <c r="D3">
        <v>0.78812231516931297</v>
      </c>
      <c r="E3" s="3">
        <v>1</v>
      </c>
      <c r="F3" s="3">
        <v>0.53</v>
      </c>
      <c r="G3" s="3"/>
      <c r="I3" s="3"/>
      <c r="J3" s="3"/>
      <c r="K3" t="str">
        <f t="shared" ref="K3:K66" si="0">IF(E3=C3, "Consistency", "No")</f>
        <v>No</v>
      </c>
      <c r="M3" s="1" t="s">
        <v>29</v>
      </c>
      <c r="N3" t="s">
        <v>28</v>
      </c>
      <c r="O3" t="s">
        <v>33</v>
      </c>
      <c r="P3" t="s">
        <v>30</v>
      </c>
      <c r="R3" s="2" t="s">
        <v>83</v>
      </c>
      <c r="S3" s="3"/>
      <c r="T3" s="3"/>
      <c r="W3" s="2" t="s">
        <v>83</v>
      </c>
      <c r="X3" s="3"/>
      <c r="Y3" s="3"/>
      <c r="AA3" s="3"/>
      <c r="AC3" t="s">
        <v>186</v>
      </c>
      <c r="AD3">
        <v>0.62024317544217977</v>
      </c>
      <c r="AE3">
        <v>0.55000000000000004</v>
      </c>
      <c r="AF3">
        <f>AVERAGE(AD4,AE4)</f>
        <v>0.58802697251241665</v>
      </c>
      <c r="AG3">
        <f>AVERAGE(AD5,AE5)</f>
        <v>0.57204735616011948</v>
      </c>
      <c r="AH3">
        <f>ABS(AF3-AG3)</f>
        <v>1.5979616352297166E-2</v>
      </c>
      <c r="AJ3" s="2" t="s">
        <v>186</v>
      </c>
      <c r="AK3" s="3">
        <v>-7</v>
      </c>
      <c r="AL3" s="3">
        <v>-3</v>
      </c>
      <c r="AM3">
        <f>AL3+AK3</f>
        <v>-10</v>
      </c>
      <c r="AN3" s="5">
        <f>ABS(((AK3/11)+(AL3/11))/2)</f>
        <v>0.45454545454545453</v>
      </c>
      <c r="AO3" s="5">
        <f>VLOOKUP(AJ3,$AC$3:$AH$47,IF(AM3&gt;0,5,4),FALSE)</f>
        <v>0.58802697251241665</v>
      </c>
      <c r="AP3" s="5">
        <f>VLOOKUP(AJ3,$AC$3:$AH$47,6,FALSE)</f>
        <v>1.5979616352297166E-2</v>
      </c>
      <c r="AQ3">
        <v>5</v>
      </c>
      <c r="AR3">
        <v>6</v>
      </c>
      <c r="AS3" s="5">
        <f>AQ3/(AR3+AQ3)</f>
        <v>0.45454545454545453</v>
      </c>
      <c r="AT3" s="5">
        <f>AVERAGE(AN3,AO3,AS3)</f>
        <v>0.49903929386777524</v>
      </c>
      <c r="AU3" t="str">
        <f>IF(AM3&gt;0,MID(AJ3, FIND("@", AJ3) + 1, 3),LEFT(AJ3, 3))</f>
        <v>ATL</v>
      </c>
      <c r="AV3" s="6">
        <f>ABS(AM3*AT3)</f>
        <v>4.9903929386777524</v>
      </c>
      <c r="AW3">
        <v>-6.5</v>
      </c>
      <c r="AX3" s="6">
        <f>AW3+AV3</f>
        <v>-1.5096070613222476</v>
      </c>
      <c r="AY3" s="6">
        <f>ABS(AX3)</f>
        <v>1.5096070613222476</v>
      </c>
      <c r="AZ3" t="str">
        <f>IF(AX3&gt;0,AU3,IF(AU3=MID(AJ3, FIND("@", AJ3) + 1, 3),LEFT(AJ3, 3),MID(AJ3, FIND("@", AJ3) + 1, 3)))</f>
        <v>BRK</v>
      </c>
      <c r="BA3" t="str">
        <f>IFERROR(IF(VLOOKUP(AJ3,$BN$5:$BR$20,2,FALSE)=1,MID(AJ3, FIND("@", AJ3) + 1, 3),LEFT(AJ3, 3)),"None")</f>
        <v>ATL</v>
      </c>
      <c r="BB3" s="5">
        <f>IF(BA3="None",0.5, AVERAGE(VLOOKUP(AJ3,$BN$5:$BR$20,4,FALSE),VLOOKUP(AJ3,$BN$5:$BR$20,5,FALSE)))</f>
        <v>0.58127943105045854</v>
      </c>
      <c r="BC3" t="str">
        <f>IF(AND(BA3=AU3,BA3,AZ3=AU3), "Yes","No")</f>
        <v>No</v>
      </c>
      <c r="BD3" s="7">
        <f>AVERAGE(BB3,AT3)</f>
        <v>0.54015936245911689</v>
      </c>
      <c r="BE3">
        <f>((MAX(BD3,BB3)*AX3*100)+(AP3*100)/AY3)</f>
        <v>-86.691825178204908</v>
      </c>
      <c r="BF3">
        <f>ABS(BE3)</f>
        <v>86.691825178204908</v>
      </c>
      <c r="BG3" t="s">
        <v>194</v>
      </c>
      <c r="BH3" t="s">
        <v>194</v>
      </c>
      <c r="BI3" t="s">
        <v>194</v>
      </c>
      <c r="BJ3" t="str">
        <f>IF(AND(BI3=BH3,BH3=BG3,BG3=BI3),"Yes","No")</f>
        <v>Yes</v>
      </c>
      <c r="BK3" t="str">
        <f>IF(AND(BJ3="Yes",BH3=AZ3),"Yes","No")</f>
        <v>No</v>
      </c>
      <c r="BL3" t="str">
        <f>IF(AND(BJ3="Yes",BH3=AU3),"Yes","No")</f>
        <v>No</v>
      </c>
    </row>
    <row r="4" spans="1:70" x14ac:dyDescent="0.25">
      <c r="A4" t="s">
        <v>173</v>
      </c>
      <c r="B4" t="s">
        <v>186</v>
      </c>
      <c r="C4" s="3">
        <v>1</v>
      </c>
      <c r="D4">
        <v>0.68200126372041303</v>
      </c>
      <c r="E4" s="3">
        <v>-1</v>
      </c>
      <c r="F4" s="3">
        <v>0.5</v>
      </c>
      <c r="G4" s="3"/>
      <c r="I4" s="3"/>
      <c r="J4" s="3"/>
      <c r="K4" t="str">
        <f t="shared" si="0"/>
        <v>No</v>
      </c>
      <c r="M4" s="2" t="s">
        <v>83</v>
      </c>
      <c r="N4" s="18">
        <v>77</v>
      </c>
      <c r="O4" s="18"/>
      <c r="P4" s="18">
        <v>77</v>
      </c>
      <c r="R4" s="2" t="s">
        <v>186</v>
      </c>
      <c r="S4" s="3">
        <v>-7</v>
      </c>
      <c r="T4" s="3">
        <v>-3</v>
      </c>
      <c r="W4" s="4" t="s">
        <v>83</v>
      </c>
      <c r="X4" s="3"/>
      <c r="Y4" s="3"/>
      <c r="AA4" s="3"/>
      <c r="AC4">
        <v>-1</v>
      </c>
      <c r="AD4">
        <v>0.62160950058038877</v>
      </c>
      <c r="AE4">
        <v>0.55444444444444452</v>
      </c>
      <c r="AJ4" s="2" t="s">
        <v>187</v>
      </c>
      <c r="AK4" s="3">
        <v>11</v>
      </c>
      <c r="AL4" s="3">
        <v>11</v>
      </c>
      <c r="AM4">
        <f>AL4+AK4</f>
        <v>22</v>
      </c>
      <c r="AN4" s="5">
        <f>ABS(((AK4/11)+(AL4/11))/2)</f>
        <v>1</v>
      </c>
      <c r="AO4" s="5">
        <f>VLOOKUP(AJ4,$AC$3:$AH$47,IF(AM4&gt;0,5,4),FALSE)</f>
        <v>0.77675597088780546</v>
      </c>
      <c r="AP4" s="5">
        <f>VLOOKUP(AJ4,$AC$3:$AH$47,6,FALSE)</f>
        <v>0.77675597088780546</v>
      </c>
      <c r="AQ4">
        <v>11</v>
      </c>
      <c r="AR4">
        <v>0</v>
      </c>
      <c r="AS4" s="5">
        <f>AQ4/(AR4+AQ4)</f>
        <v>1</v>
      </c>
      <c r="AT4" s="5">
        <f>AVERAGE(AN4,AO4,AS4)</f>
        <v>0.92558532362926849</v>
      </c>
      <c r="AU4" t="str">
        <f>IF(AM4&gt;0,MID(AJ4, FIND("@", AJ4) + 1, 3),LEFT(AJ4, 3))</f>
        <v>LAC</v>
      </c>
      <c r="AV4" s="6">
        <f>ABS(AM4*AT4)</f>
        <v>20.362877119843908</v>
      </c>
      <c r="AW4">
        <v>-13</v>
      </c>
      <c r="AX4" s="6">
        <f>AW4+AV4</f>
        <v>7.3628771198439082</v>
      </c>
      <c r="AY4" s="6">
        <f>ABS(AX4)</f>
        <v>7.3628771198439082</v>
      </c>
      <c r="AZ4" t="str">
        <f>IF(AX4&gt;0,AU4,IF(AU4=MID(AJ4, FIND("@", AJ4) + 1, 3),LEFT(AJ4, 3),MID(AJ4, FIND("@", AJ4) + 1, 3)))</f>
        <v>LAC</v>
      </c>
      <c r="BA4" t="str">
        <f>IFERROR(IF(VLOOKUP(AJ4,$BN$5:$BR$20,2,FALSE)=1,MID(AJ4, FIND("@", AJ4) + 1, 3),LEFT(AJ4, 3)),"None")</f>
        <v>LAC</v>
      </c>
      <c r="BB4" s="5">
        <f>IF(BA4="None",0.5, AVERAGE(VLOOKUP(AJ4,$BN$5:$BR$20,4,FALSE),VLOOKUP(AJ4,$BN$5:$BR$20,5,FALSE)))</f>
        <v>0.79136379390175848</v>
      </c>
      <c r="BC4" t="str">
        <f>IF(AND(BA4=AU4,BA4,AZ4=AU4), "Yes","No")</f>
        <v>Yes</v>
      </c>
      <c r="BD4" s="7">
        <f>AVERAGE(BB4,AT4)</f>
        <v>0.85847455876551348</v>
      </c>
      <c r="BE4">
        <f>((MAX(BD4,BB4)*AX4*100)+(AP4*100)/AY4)</f>
        <v>642.63389428868891</v>
      </c>
      <c r="BF4">
        <f>ABS(BE4)</f>
        <v>642.63389428868891</v>
      </c>
      <c r="BG4" t="s">
        <v>194</v>
      </c>
      <c r="BH4" t="s">
        <v>194</v>
      </c>
      <c r="BI4" t="s">
        <v>194</v>
      </c>
      <c r="BJ4" t="str">
        <f>IF(AND(BI4=BH4,BH4=BG4,BG4=BI4),"Yes","No")</f>
        <v>Yes</v>
      </c>
      <c r="BK4" t="str">
        <f>IF(AND(BJ4="Yes",BH4=AZ4),"Yes","No")</f>
        <v>No</v>
      </c>
      <c r="BL4" t="str">
        <f>IF(AND(BJ4="Yes",BH4=AU4),"Yes","No")</f>
        <v>No</v>
      </c>
      <c r="BN4" s="1" t="s">
        <v>29</v>
      </c>
      <c r="BO4" t="s">
        <v>34</v>
      </c>
      <c r="BP4" t="s">
        <v>35</v>
      </c>
      <c r="BQ4" t="s">
        <v>74</v>
      </c>
      <c r="BR4" t="s">
        <v>75</v>
      </c>
    </row>
    <row r="5" spans="1:70" x14ac:dyDescent="0.25">
      <c r="A5" t="s">
        <v>174</v>
      </c>
      <c r="B5" t="s">
        <v>186</v>
      </c>
      <c r="C5" s="3">
        <v>-1</v>
      </c>
      <c r="D5">
        <v>0.61586831231487005</v>
      </c>
      <c r="E5" s="3">
        <v>1</v>
      </c>
      <c r="F5" s="3">
        <v>0.52</v>
      </c>
      <c r="G5" s="3"/>
      <c r="I5" s="3"/>
      <c r="J5" s="3"/>
      <c r="K5" t="str">
        <f t="shared" si="0"/>
        <v>No</v>
      </c>
      <c r="M5" s="2" t="s">
        <v>186</v>
      </c>
      <c r="N5" s="18">
        <v>5</v>
      </c>
      <c r="O5" s="18">
        <v>6</v>
      </c>
      <c r="P5" s="18">
        <v>11</v>
      </c>
      <c r="R5" s="2" t="s">
        <v>187</v>
      </c>
      <c r="S5" s="3">
        <v>11</v>
      </c>
      <c r="T5" s="3">
        <v>11</v>
      </c>
      <c r="W5" s="2" t="s">
        <v>186</v>
      </c>
      <c r="X5" s="3">
        <v>0.62024317544217977</v>
      </c>
      <c r="Y5" s="3">
        <v>0.55000000000000004</v>
      </c>
      <c r="AA5" s="3"/>
      <c r="AC5">
        <v>1</v>
      </c>
      <c r="AD5">
        <v>0.61409471232023893</v>
      </c>
      <c r="AE5">
        <v>0.53</v>
      </c>
      <c r="AJ5" s="2" t="s">
        <v>188</v>
      </c>
      <c r="AK5" s="3">
        <v>11</v>
      </c>
      <c r="AL5" s="3">
        <v>9</v>
      </c>
      <c r="AM5">
        <f>AL5+AK5</f>
        <v>20</v>
      </c>
      <c r="AN5" s="5">
        <f>ABS(((AK5/11)+(AL5/11))/2)</f>
        <v>0.90909090909090917</v>
      </c>
      <c r="AO5" s="5">
        <f>VLOOKUP(AJ5,$AC$3:$AH$47,IF(AM5&gt;0,5,4),FALSE)</f>
        <v>0.76039793284326485</v>
      </c>
      <c r="AP5" s="5">
        <f>VLOOKUP(AJ5,$AC$3:$AH$47,6,FALSE)</f>
        <v>0.76039793284326485</v>
      </c>
      <c r="AQ5">
        <v>10</v>
      </c>
      <c r="AR5">
        <v>1</v>
      </c>
      <c r="AS5" s="5">
        <f>AQ5/(AR5+AQ5)</f>
        <v>0.90909090909090906</v>
      </c>
      <c r="AT5" s="5">
        <f>AVERAGE(AN5,AO5,AS5)</f>
        <v>0.85952658367502766</v>
      </c>
      <c r="AU5" t="str">
        <f>IF(AM5&gt;0,MID(AJ5, FIND("@", AJ5) + 1, 3),LEFT(AJ5, 3))</f>
        <v>MIL</v>
      </c>
      <c r="AV5" s="6">
        <f>ABS(AM5*AT5)</f>
        <v>17.190531673500551</v>
      </c>
      <c r="AW5">
        <v>5.5</v>
      </c>
      <c r="AX5" s="6">
        <f>AW5+AV5</f>
        <v>22.690531673500551</v>
      </c>
      <c r="AY5" s="6">
        <f>ABS(AX5)</f>
        <v>22.690531673500551</v>
      </c>
      <c r="AZ5" t="str">
        <f>IF(AX5&gt;0,AU5,IF(AU5=MID(AJ5, FIND("@", AJ5) + 1, 3),LEFT(AJ5, 3),MID(AJ5, FIND("@", AJ5) + 1, 3)))</f>
        <v>MIL</v>
      </c>
      <c r="BA5" t="str">
        <f>IFERROR(IF(VLOOKUP(AJ5,$BN$5:$BR$20,2,FALSE)=1,MID(AJ5, FIND("@", AJ5) + 1, 3),LEFT(AJ5, 3)),"None")</f>
        <v>MIL</v>
      </c>
      <c r="BB5" s="5">
        <f>IF(BA5="None",0.5, AVERAGE(VLOOKUP(AJ5,$BN$5:$BR$20,4,FALSE),VLOOKUP(AJ5,$BN$5:$BR$20,5,FALSE)))</f>
        <v>0.80021142388503896</v>
      </c>
      <c r="BC5" t="str">
        <f>IF(AND(BA5=AU5,BA5,AZ5=AU5), "Yes","No")</f>
        <v>Yes</v>
      </c>
      <c r="BD5" s="7">
        <f>AVERAGE(BB5,AT5)</f>
        <v>0.82986900378003337</v>
      </c>
      <c r="BE5">
        <f>((MAX(BD5,BB5)*AX5*100)+(AP5*100)/AY5)</f>
        <v>1886.3680599374388</v>
      </c>
      <c r="BF5">
        <f>ABS(BE5)</f>
        <v>1886.3680599374388</v>
      </c>
      <c r="BG5" t="s">
        <v>194</v>
      </c>
      <c r="BH5" t="s">
        <v>194</v>
      </c>
      <c r="BI5" t="s">
        <v>194</v>
      </c>
      <c r="BJ5" t="str">
        <f>IF(AND(BI5=BH5,BH5=BG5,BG5=BI5),"Yes","No")</f>
        <v>Yes</v>
      </c>
      <c r="BK5" t="str">
        <f>IF(AND(BJ5="Yes",BH5=AZ5),"Yes","No")</f>
        <v>No</v>
      </c>
      <c r="BL5" t="str">
        <f>IF(AND(BJ5="Yes",BH5=AU5),"Yes","No")</f>
        <v>No</v>
      </c>
      <c r="BN5" s="2" t="s">
        <v>186</v>
      </c>
      <c r="BO5" s="3">
        <v>-1</v>
      </c>
      <c r="BP5" s="3">
        <v>-1</v>
      </c>
      <c r="BQ5" s="18">
        <v>0.56255886210091699</v>
      </c>
      <c r="BR5" s="3">
        <v>0.6</v>
      </c>
    </row>
    <row r="6" spans="1:70" x14ac:dyDescent="0.25">
      <c r="A6" t="s">
        <v>175</v>
      </c>
      <c r="B6" t="s">
        <v>186</v>
      </c>
      <c r="C6" s="3">
        <v>-1</v>
      </c>
      <c r="D6">
        <v>0.63101895869611202</v>
      </c>
      <c r="E6" s="3">
        <v>-1</v>
      </c>
      <c r="F6" s="3">
        <v>0.6</v>
      </c>
      <c r="G6" s="3"/>
      <c r="I6" s="3"/>
      <c r="J6" s="3"/>
      <c r="K6" t="str">
        <f t="shared" si="0"/>
        <v>Consistency</v>
      </c>
      <c r="M6" s="2" t="s">
        <v>187</v>
      </c>
      <c r="N6" s="18">
        <v>11</v>
      </c>
      <c r="O6" s="18"/>
      <c r="P6" s="18">
        <v>11</v>
      </c>
      <c r="R6" s="2" t="s">
        <v>188</v>
      </c>
      <c r="S6" s="3">
        <v>11</v>
      </c>
      <c r="T6" s="3">
        <v>9</v>
      </c>
      <c r="W6" s="4">
        <v>-1</v>
      </c>
      <c r="X6" s="3">
        <v>0.62160950058038877</v>
      </c>
      <c r="Y6" s="3">
        <v>0.55444444444444452</v>
      </c>
      <c r="AA6" s="3"/>
      <c r="AC6" t="s">
        <v>187</v>
      </c>
      <c r="AD6">
        <v>0.79202971730882765</v>
      </c>
      <c r="AE6">
        <v>0.74363636363636376</v>
      </c>
      <c r="AF6">
        <f>AVERAGE(AD7,AE7)</f>
        <v>0</v>
      </c>
      <c r="AG6">
        <f>AVERAGE(AD8,AE8)</f>
        <v>0.77675597088780546</v>
      </c>
      <c r="AH6">
        <f>ABS(AF6-AG6)</f>
        <v>0.77675597088780546</v>
      </c>
      <c r="AJ6" s="2" t="s">
        <v>189</v>
      </c>
      <c r="AK6" s="3">
        <v>11</v>
      </c>
      <c r="AL6" s="3">
        <v>11</v>
      </c>
      <c r="AM6">
        <f>AL6+AK6</f>
        <v>22</v>
      </c>
      <c r="AN6" s="5">
        <f>ABS(((AK6/11)+(AL6/11))/2)</f>
        <v>1</v>
      </c>
      <c r="AO6" s="5">
        <f>VLOOKUP(AJ6,$AC$3:$AH$47,IF(AM6&gt;0,5,4),FALSE)</f>
        <v>0.79921768943578209</v>
      </c>
      <c r="AP6" s="5">
        <f>VLOOKUP(AJ6,$AC$3:$AH$47,6,FALSE)</f>
        <v>0.79921768943578209</v>
      </c>
      <c r="AQ6">
        <v>11</v>
      </c>
      <c r="AR6">
        <v>0</v>
      </c>
      <c r="AS6" s="5">
        <f>AQ6/(AR6+AQ6)</f>
        <v>1</v>
      </c>
      <c r="AT6" s="5">
        <f>AVERAGE(AN6,AO6,AS6)</f>
        <v>0.93307256314526066</v>
      </c>
      <c r="AU6" t="str">
        <f>IF(AM6&gt;0,MID(AJ6, FIND("@", AJ6) + 1, 3),LEFT(AJ6, 3))</f>
        <v>CLE</v>
      </c>
      <c r="AV6" s="6">
        <f>ABS(AM6*AT6)</f>
        <v>20.527596389195736</v>
      </c>
      <c r="AW6">
        <v>-13.5</v>
      </c>
      <c r="AX6" s="6">
        <f>AW6+AV6</f>
        <v>7.027596389195736</v>
      </c>
      <c r="AY6" s="6">
        <f>ABS(AX6)</f>
        <v>7.027596389195736</v>
      </c>
      <c r="AZ6" t="str">
        <f>IF(AX6&gt;0,AU6,IF(AU6=MID(AJ6, FIND("@", AJ6) + 1, 3),LEFT(AJ6, 3),MID(AJ6, FIND("@", AJ6) + 1, 3)))</f>
        <v>CLE</v>
      </c>
      <c r="BA6" t="str">
        <f>IFERROR(IF(VLOOKUP(AJ6,$BN$5:$BR$20,2,FALSE)=1,MID(AJ6, FIND("@", AJ6) + 1, 3),LEFT(AJ6, 3)),"None")</f>
        <v>CLE</v>
      </c>
      <c r="BB6" s="5">
        <f>IF(BA6="None",0.5, AVERAGE(VLOOKUP(AJ6,$BN$5:$BR$20,4,FALSE),VLOOKUP(AJ6,$BN$5:$BR$20,5,FALSE)))</f>
        <v>0.78294282689155204</v>
      </c>
      <c r="BC6" t="str">
        <f>IF(AND(BA6=AU6,BA6,AZ6=AU6), "Yes","No")</f>
        <v>Yes</v>
      </c>
      <c r="BD6" s="7">
        <f>AVERAGE(BB6,AT6)</f>
        <v>0.85800769501840635</v>
      </c>
      <c r="BE6">
        <f>((MAX(BD6,BB6)*AX6*100)+(AP6*100)/AY6)</f>
        <v>614.34573898746476</v>
      </c>
      <c r="BF6">
        <f>ABS(BE6)</f>
        <v>614.34573898746476</v>
      </c>
      <c r="BG6" t="s">
        <v>194</v>
      </c>
      <c r="BH6" t="s">
        <v>194</v>
      </c>
      <c r="BI6" t="s">
        <v>194</v>
      </c>
      <c r="BJ6" t="str">
        <f>IF(AND(BI6=BH6,BH6=BG6,BG6=BI6),"Yes","No")</f>
        <v>Yes</v>
      </c>
      <c r="BK6" t="str">
        <f>IF(AND(BJ6="Yes",BH6=AZ6),"Yes","No")</f>
        <v>No</v>
      </c>
      <c r="BL6" t="str">
        <f>IF(AND(BJ6="Yes",BH6=AU6),"Yes","No")</f>
        <v>No</v>
      </c>
      <c r="BN6" s="2" t="s">
        <v>187</v>
      </c>
      <c r="BO6" s="3">
        <v>1</v>
      </c>
      <c r="BP6" s="3">
        <v>1</v>
      </c>
      <c r="BQ6" s="18">
        <v>0.84272758780351698</v>
      </c>
      <c r="BR6" s="3">
        <v>0.74</v>
      </c>
    </row>
    <row r="7" spans="1:70" x14ac:dyDescent="0.25">
      <c r="A7" t="s">
        <v>176</v>
      </c>
      <c r="B7" t="s">
        <v>186</v>
      </c>
      <c r="C7" s="3">
        <v>-1</v>
      </c>
      <c r="D7">
        <v>0.51633941663348204</v>
      </c>
      <c r="E7" s="3">
        <v>-1</v>
      </c>
      <c r="F7" s="3">
        <v>0.53</v>
      </c>
      <c r="G7" s="3"/>
      <c r="I7" s="3"/>
      <c r="J7" s="3"/>
      <c r="K7" t="str">
        <f t="shared" si="0"/>
        <v>Consistency</v>
      </c>
      <c r="M7" s="2" t="s">
        <v>188</v>
      </c>
      <c r="N7" s="18">
        <v>10</v>
      </c>
      <c r="O7" s="18">
        <v>1</v>
      </c>
      <c r="P7" s="18">
        <v>11</v>
      </c>
      <c r="R7" s="2" t="s">
        <v>189</v>
      </c>
      <c r="S7" s="3">
        <v>11</v>
      </c>
      <c r="T7" s="3">
        <v>11</v>
      </c>
      <c r="W7" s="4">
        <v>1</v>
      </c>
      <c r="X7" s="3">
        <v>0.61409471232023893</v>
      </c>
      <c r="Y7" s="3">
        <v>0.53</v>
      </c>
      <c r="AA7" s="3"/>
      <c r="AC7">
        <v>-1</v>
      </c>
      <c r="AD7">
        <v>0</v>
      </c>
      <c r="AE7">
        <v>0</v>
      </c>
      <c r="AJ7" s="2" t="s">
        <v>190</v>
      </c>
      <c r="AK7" s="3">
        <v>-5</v>
      </c>
      <c r="AL7" s="3">
        <v>7</v>
      </c>
      <c r="AM7">
        <f>AL7+AK7</f>
        <v>2</v>
      </c>
      <c r="AN7" s="5">
        <f>ABS(((AK7/11)+(AL7/11))/2)</f>
        <v>9.0909090909090912E-2</v>
      </c>
      <c r="AO7" s="5">
        <f>VLOOKUP(AJ7,$AC$3:$AH$47,IF(AM7&gt;0,5,4),FALSE)</f>
        <v>0.63195057803358112</v>
      </c>
      <c r="AP7" s="5">
        <f>VLOOKUP(AJ7,$AC$3:$AH$47,6,FALSE)</f>
        <v>4.3496250871831066E-2</v>
      </c>
      <c r="AQ7">
        <v>5</v>
      </c>
      <c r="AR7">
        <v>6</v>
      </c>
      <c r="AS7" s="5">
        <f>AQ7/(AR7+AQ7)</f>
        <v>0.45454545454545453</v>
      </c>
      <c r="AT7" s="5">
        <f>AVERAGE(AN7,AO7,AS7)</f>
        <v>0.39246837449604222</v>
      </c>
      <c r="AU7" t="str">
        <f>IF(AM7&gt;0,MID(AJ7, FIND("@", AJ7) + 1, 3),LEFT(AJ7, 3))</f>
        <v>DAL</v>
      </c>
      <c r="AV7" s="6">
        <f>ABS(AM7*AT7)</f>
        <v>0.78493674899208443</v>
      </c>
      <c r="AW7">
        <v>-7.5</v>
      </c>
      <c r="AX7" s="6">
        <f>AW7+AV7</f>
        <v>-6.7150632510079156</v>
      </c>
      <c r="AY7" s="6">
        <f>ABS(AX7)</f>
        <v>6.7150632510079156</v>
      </c>
      <c r="AZ7" t="str">
        <f>IF(AX7&gt;0,AU7,IF(AU7=MID(AJ7, FIND("@", AJ7) + 1, 3),LEFT(AJ7, 3),MID(AJ7, FIND("@", AJ7) + 1, 3)))</f>
        <v>PHI</v>
      </c>
      <c r="BA7" t="str">
        <f>IFERROR(IF(VLOOKUP(AJ7,$BN$5:$BR$20,2,FALSE)=1,MID(AJ7, FIND("@", AJ7) + 1, 3),LEFT(AJ7, 3)),"None")</f>
        <v>None</v>
      </c>
      <c r="BB7" s="5">
        <f>IF(BA7="None",0.5, AVERAGE(VLOOKUP(AJ7,$BN$5:$BR$20,4,FALSE),VLOOKUP(AJ7,$BN$5:$BR$20,5,FALSE)))</f>
        <v>0.5</v>
      </c>
      <c r="BC7" t="str">
        <f>IF(AND(BA7=AU7,BA7,AZ7=AU7), "Yes","No")</f>
        <v>No</v>
      </c>
      <c r="BD7" s="7">
        <f>AVERAGE(BB7,AT7)</f>
        <v>0.44623418724802111</v>
      </c>
      <c r="BE7">
        <f>((MAX(BD7,BB7)*AX7*100)+(AP7*100)/AY7)</f>
        <v>-335.10542105867859</v>
      </c>
      <c r="BF7">
        <f>ABS(BE7)</f>
        <v>335.10542105867859</v>
      </c>
      <c r="BG7" t="s">
        <v>194</v>
      </c>
      <c r="BH7" t="s">
        <v>194</v>
      </c>
      <c r="BI7" t="s">
        <v>194</v>
      </c>
      <c r="BJ7" t="str">
        <f>IF(AND(BI7=BH7,BH7=BG7,BG7=BI7),"Yes","No")</f>
        <v>Yes</v>
      </c>
      <c r="BK7" t="str">
        <f>IF(AND(BJ7="Yes",BH7=AZ7),"Yes","No")</f>
        <v>No</v>
      </c>
      <c r="BL7" t="str">
        <f>IF(AND(BJ7="Yes",BH7=AU7),"Yes","No")</f>
        <v>No</v>
      </c>
      <c r="BN7" s="2" t="s">
        <v>188</v>
      </c>
      <c r="BO7" s="3">
        <v>1</v>
      </c>
      <c r="BP7" s="3">
        <v>1</v>
      </c>
      <c r="BQ7" s="18">
        <v>0.88042284777007795</v>
      </c>
      <c r="BR7" s="3">
        <v>0.72</v>
      </c>
    </row>
    <row r="8" spans="1:70" x14ac:dyDescent="0.25">
      <c r="A8" t="s">
        <v>177</v>
      </c>
      <c r="B8" t="s">
        <v>186</v>
      </c>
      <c r="C8" s="3">
        <v>-1</v>
      </c>
      <c r="D8">
        <v>0.70983450330400399</v>
      </c>
      <c r="E8" s="3">
        <v>1</v>
      </c>
      <c r="F8" s="3">
        <v>0.53</v>
      </c>
      <c r="G8" s="3"/>
      <c r="I8" s="3"/>
      <c r="J8" s="3"/>
      <c r="K8" t="str">
        <f t="shared" si="0"/>
        <v>No</v>
      </c>
      <c r="M8" s="2" t="s">
        <v>189</v>
      </c>
      <c r="N8" s="18">
        <v>11</v>
      </c>
      <c r="O8" s="18"/>
      <c r="P8" s="18">
        <v>11</v>
      </c>
      <c r="R8" s="2" t="s">
        <v>190</v>
      </c>
      <c r="S8" s="3">
        <v>-5</v>
      </c>
      <c r="T8" s="3">
        <v>7</v>
      </c>
      <c r="W8" s="2" t="s">
        <v>187</v>
      </c>
      <c r="X8" s="3">
        <v>0.85714830541197462</v>
      </c>
      <c r="Y8" s="3">
        <v>0.6963636363636363</v>
      </c>
      <c r="AA8" s="3"/>
      <c r="AC8">
        <v>1</v>
      </c>
      <c r="AD8">
        <v>0.85714830541197462</v>
      </c>
      <c r="AE8">
        <v>0.6963636363636363</v>
      </c>
      <c r="AJ8" s="2" t="s">
        <v>191</v>
      </c>
      <c r="AK8" s="3">
        <v>-11</v>
      </c>
      <c r="AL8" s="3">
        <v>-11</v>
      </c>
      <c r="AM8">
        <f t="shared" ref="AM8:AM10" si="1">AL8+AK8</f>
        <v>-22</v>
      </c>
      <c r="AN8" s="5">
        <f t="shared" ref="AN8:AN10" si="2">ABS(((AK8/11)+(AL8/11))/2)</f>
        <v>1</v>
      </c>
      <c r="AO8" s="5">
        <f t="shared" ref="AO8:AO10" si="3">VLOOKUP(AJ8,$AC$3:$AH$47,IF(AM8&gt;0,5,4),FALSE)</f>
        <v>0.73085424454058145</v>
      </c>
      <c r="AP8" s="5">
        <f t="shared" ref="AP8:AP10" si="4">VLOOKUP(AJ8,$AC$3:$AH$47,6,FALSE)</f>
        <v>0.73085424454058145</v>
      </c>
      <c r="AQ8">
        <v>11</v>
      </c>
      <c r="AR8">
        <v>0</v>
      </c>
      <c r="AS8" s="5">
        <f t="shared" ref="AS8:AS10" si="5">AQ8/(AR8+AQ8)</f>
        <v>1</v>
      </c>
      <c r="AT8" s="5">
        <f t="shared" ref="AT8:AT10" si="6">AVERAGE(AN8,AO8,AS8)</f>
        <v>0.91028474818019378</v>
      </c>
      <c r="AU8" t="str">
        <f t="shared" ref="AU8:AU10" si="7">IF(AM8&gt;0,MID(AJ8, FIND("@", AJ8) + 1, 3),LEFT(AJ8, 3))</f>
        <v>PHO</v>
      </c>
      <c r="AV8" s="6">
        <f t="shared" ref="AV8:AV10" si="8">ABS(AM8*AT8)</f>
        <v>20.026264459964263</v>
      </c>
      <c r="AW8">
        <v>2.5</v>
      </c>
      <c r="AX8" s="6">
        <f t="shared" ref="AX8:AX10" si="9">AW8+AV8</f>
        <v>22.526264459964263</v>
      </c>
      <c r="AY8" s="6">
        <f t="shared" ref="AY8:AY10" si="10">ABS(AX8)</f>
        <v>22.526264459964263</v>
      </c>
      <c r="AZ8" t="str">
        <f t="shared" ref="AZ8:AZ10" si="11">IF(AX8&gt;0,AU8,IF(AU8=MID(AJ8, FIND("@", AJ8) + 1, 3),LEFT(AJ8, 3),MID(AJ8, FIND("@", AJ8) + 1, 3)))</f>
        <v>PHO</v>
      </c>
      <c r="BA8" t="str">
        <f t="shared" ref="BA8:BA10" si="12">IFERROR(IF(VLOOKUP(AJ8,$BN$5:$BR$20,2,FALSE)=1,MID(AJ8, FIND("@", AJ8) + 1, 3),LEFT(AJ8, 3)),"None")</f>
        <v>PHO</v>
      </c>
      <c r="BB8" s="5">
        <f t="shared" ref="BB8:BB10" si="13">IF(BA8="None",0.5, AVERAGE(VLOOKUP(AJ8,$BN$5:$BR$20,4,FALSE),VLOOKUP(AJ8,$BN$5:$BR$20,5,FALSE)))</f>
        <v>0.69193343808696151</v>
      </c>
      <c r="BC8" t="str">
        <f t="shared" ref="BC8:BC10" si="14">IF(AND(BA8=AU8,BA8,AZ8=AU8), "Yes","No")</f>
        <v>Yes</v>
      </c>
      <c r="BD8" s="7">
        <f t="shared" ref="BD8:BD10" si="15">AVERAGE(BB8,AT8)</f>
        <v>0.80110909313357759</v>
      </c>
      <c r="BE8">
        <f t="shared" ref="BE8:BE10" si="16">((MAX(BD8,BB8)*AX8*100)+(AP8*100)/AY8)</f>
        <v>1807.8439831265543</v>
      </c>
      <c r="BF8">
        <f t="shared" ref="BF8:BF10" si="17">ABS(BE8)</f>
        <v>1807.8439831265543</v>
      </c>
      <c r="BG8" t="s">
        <v>194</v>
      </c>
      <c r="BH8" t="s">
        <v>194</v>
      </c>
      <c r="BI8" t="s">
        <v>194</v>
      </c>
      <c r="BJ8" t="str">
        <f t="shared" ref="BJ8:BJ10" si="18">IF(AND(BI8=BH8,BH8=BG8,BG8=BI8),"Yes","No")</f>
        <v>Yes</v>
      </c>
      <c r="BK8" t="str">
        <f t="shared" ref="BK8:BK10" si="19">IF(AND(BJ8="Yes",BH8=AZ8),"Yes","No")</f>
        <v>No</v>
      </c>
      <c r="BL8" t="str">
        <f t="shared" ref="BL8:BL10" si="20">IF(AND(BJ8="Yes",BH8=AU8),"Yes","No")</f>
        <v>No</v>
      </c>
      <c r="BN8" s="2" t="s">
        <v>189</v>
      </c>
      <c r="BO8" s="3">
        <v>1</v>
      </c>
      <c r="BP8" s="3">
        <v>1</v>
      </c>
      <c r="BQ8" s="18">
        <v>0.88588565378310402</v>
      </c>
      <c r="BR8" s="3">
        <v>0.68</v>
      </c>
    </row>
    <row r="9" spans="1:70" x14ac:dyDescent="0.25">
      <c r="A9" t="s">
        <v>178</v>
      </c>
      <c r="B9" t="s">
        <v>186</v>
      </c>
      <c r="C9" s="3">
        <v>-1</v>
      </c>
      <c r="D9">
        <v>0.53138678355866098</v>
      </c>
      <c r="E9" s="3">
        <v>-1</v>
      </c>
      <c r="F9" s="3">
        <v>0.51</v>
      </c>
      <c r="G9" s="3"/>
      <c r="I9" s="3"/>
      <c r="J9" s="3"/>
      <c r="K9" t="str">
        <f t="shared" si="0"/>
        <v>Consistency</v>
      </c>
      <c r="M9" s="2" t="s">
        <v>190</v>
      </c>
      <c r="N9" s="18">
        <v>5</v>
      </c>
      <c r="O9" s="18">
        <v>6</v>
      </c>
      <c r="P9" s="18">
        <v>11</v>
      </c>
      <c r="R9" s="2" t="s">
        <v>191</v>
      </c>
      <c r="S9" s="3">
        <v>-11</v>
      </c>
      <c r="T9" s="3">
        <v>-11</v>
      </c>
      <c r="W9" s="4">
        <v>1</v>
      </c>
      <c r="X9" s="3">
        <v>0.85714830541197462</v>
      </c>
      <c r="Y9" s="3">
        <v>0.6963636363636363</v>
      </c>
      <c r="AA9" s="3"/>
      <c r="AC9" t="s">
        <v>188</v>
      </c>
      <c r="AD9">
        <v>0.65086170655457964</v>
      </c>
      <c r="AE9">
        <v>0.6172727272727272</v>
      </c>
      <c r="AF9">
        <f>AVERAGE(AD10,AE10)</f>
        <v>0</v>
      </c>
      <c r="AG9">
        <f>AVERAGE(AD11,AE11)</f>
        <v>0.76039793284326485</v>
      </c>
      <c r="AH9">
        <f>ABS(AF9-AG9)</f>
        <v>0.76039793284326485</v>
      </c>
      <c r="AJ9" s="2" t="s">
        <v>192</v>
      </c>
      <c r="AK9" s="3">
        <v>-11</v>
      </c>
      <c r="AL9" s="3">
        <v>-11</v>
      </c>
      <c r="AM9">
        <f t="shared" si="1"/>
        <v>-22</v>
      </c>
      <c r="AN9" s="5">
        <f t="shared" si="2"/>
        <v>1</v>
      </c>
      <c r="AO9" s="5">
        <f t="shared" si="3"/>
        <v>0.80760855294379785</v>
      </c>
      <c r="AP9" s="5">
        <f t="shared" si="4"/>
        <v>0.80760855294379785</v>
      </c>
      <c r="AQ9">
        <v>11</v>
      </c>
      <c r="AR9">
        <v>0</v>
      </c>
      <c r="AS9" s="5">
        <f t="shared" si="5"/>
        <v>1</v>
      </c>
      <c r="AT9" s="5">
        <f t="shared" si="6"/>
        <v>0.93586951764793269</v>
      </c>
      <c r="AU9" t="str">
        <f t="shared" si="7"/>
        <v>TOR</v>
      </c>
      <c r="AV9" s="6">
        <f t="shared" si="8"/>
        <v>20.58912938825452</v>
      </c>
      <c r="AW9">
        <v>6.5</v>
      </c>
      <c r="AX9" s="6">
        <f t="shared" si="9"/>
        <v>27.08912938825452</v>
      </c>
      <c r="AY9" s="6">
        <f t="shared" si="10"/>
        <v>27.08912938825452</v>
      </c>
      <c r="AZ9" t="str">
        <f t="shared" si="11"/>
        <v>TOR</v>
      </c>
      <c r="BA9" t="str">
        <f t="shared" si="12"/>
        <v>TOR</v>
      </c>
      <c r="BB9" s="5">
        <f t="shared" si="13"/>
        <v>0.83840372920015604</v>
      </c>
      <c r="BC9" t="str">
        <f t="shared" si="14"/>
        <v>Yes</v>
      </c>
      <c r="BD9" s="7">
        <f t="shared" si="15"/>
        <v>0.88713662342404431</v>
      </c>
      <c r="BE9">
        <f t="shared" si="16"/>
        <v>2406.1571789488644</v>
      </c>
      <c r="BF9">
        <f t="shared" si="17"/>
        <v>2406.1571789488644</v>
      </c>
      <c r="BG9" t="s">
        <v>194</v>
      </c>
      <c r="BH9" t="s">
        <v>194</v>
      </c>
      <c r="BI9" t="s">
        <v>194</v>
      </c>
      <c r="BJ9" t="str">
        <f t="shared" si="18"/>
        <v>Yes</v>
      </c>
      <c r="BK9" t="str">
        <f t="shared" si="19"/>
        <v>No</v>
      </c>
      <c r="BL9" t="str">
        <f t="shared" si="20"/>
        <v>No</v>
      </c>
      <c r="BN9" s="2" t="s">
        <v>191</v>
      </c>
      <c r="BO9" s="3">
        <v>-1</v>
      </c>
      <c r="BP9" s="3">
        <v>-1</v>
      </c>
      <c r="BQ9" s="18">
        <v>0.84386687617392298</v>
      </c>
      <c r="BR9" s="3">
        <v>0.54</v>
      </c>
    </row>
    <row r="10" spans="1:70" x14ac:dyDescent="0.25">
      <c r="A10" t="s">
        <v>179</v>
      </c>
      <c r="B10" t="s">
        <v>186</v>
      </c>
      <c r="C10" s="3">
        <v>1</v>
      </c>
      <c r="D10">
        <v>0.54618816092006495</v>
      </c>
      <c r="E10" s="3">
        <v>-1</v>
      </c>
      <c r="F10" s="3">
        <v>0.56000000000000005</v>
      </c>
      <c r="G10" s="3"/>
      <c r="I10" s="3"/>
      <c r="J10" s="3"/>
      <c r="K10" t="str">
        <f t="shared" si="0"/>
        <v>No</v>
      </c>
      <c r="M10" s="2" t="s">
        <v>191</v>
      </c>
      <c r="N10" s="18">
        <v>11</v>
      </c>
      <c r="O10" s="18"/>
      <c r="P10" s="18">
        <v>11</v>
      </c>
      <c r="R10" s="2" t="s">
        <v>192</v>
      </c>
      <c r="S10" s="3">
        <v>-11</v>
      </c>
      <c r="T10" s="3">
        <v>-11</v>
      </c>
      <c r="W10" s="2" t="s">
        <v>188</v>
      </c>
      <c r="X10" s="3">
        <v>0.82079586568652985</v>
      </c>
      <c r="Y10" s="3">
        <v>0.7</v>
      </c>
      <c r="AA10" s="3"/>
      <c r="AC10">
        <v>-1</v>
      </c>
      <c r="AD10">
        <v>0</v>
      </c>
      <c r="AE10">
        <v>0</v>
      </c>
      <c r="AJ10" s="2" t="s">
        <v>193</v>
      </c>
      <c r="AK10" s="3">
        <v>11</v>
      </c>
      <c r="AL10" s="3">
        <v>11</v>
      </c>
      <c r="AM10">
        <f t="shared" si="1"/>
        <v>22</v>
      </c>
      <c r="AN10" s="5">
        <f t="shared" si="2"/>
        <v>1</v>
      </c>
      <c r="AO10" s="5">
        <f t="shared" si="3"/>
        <v>0.89736931358147443</v>
      </c>
      <c r="AP10" s="5">
        <f t="shared" si="4"/>
        <v>0.89736931358147443</v>
      </c>
      <c r="AQ10">
        <v>11</v>
      </c>
      <c r="AR10">
        <v>0</v>
      </c>
      <c r="AS10" s="5">
        <f t="shared" si="5"/>
        <v>1</v>
      </c>
      <c r="AT10" s="5">
        <f t="shared" si="6"/>
        <v>0.96578977119382481</v>
      </c>
      <c r="AU10" t="str">
        <f t="shared" si="7"/>
        <v>MIN</v>
      </c>
      <c r="AV10" s="6">
        <f t="shared" si="8"/>
        <v>21.247374966264147</v>
      </c>
      <c r="AW10">
        <v>-13.5</v>
      </c>
      <c r="AX10" s="6">
        <f t="shared" si="9"/>
        <v>7.7473749662641467</v>
      </c>
      <c r="AY10" s="6">
        <f t="shared" si="10"/>
        <v>7.7473749662641467</v>
      </c>
      <c r="AZ10" t="str">
        <f t="shared" si="11"/>
        <v>MIN</v>
      </c>
      <c r="BA10" t="str">
        <f t="shared" si="12"/>
        <v>MIN</v>
      </c>
      <c r="BB10" s="5">
        <f t="shared" si="13"/>
        <v>0.94343273948449802</v>
      </c>
      <c r="BC10" t="str">
        <f t="shared" si="14"/>
        <v>Yes</v>
      </c>
      <c r="BD10" s="7">
        <f t="shared" si="15"/>
        <v>0.95461125533916147</v>
      </c>
      <c r="BE10">
        <f t="shared" si="16"/>
        <v>751.156016382487</v>
      </c>
      <c r="BF10">
        <f t="shared" si="17"/>
        <v>751.156016382487</v>
      </c>
      <c r="BG10" t="s">
        <v>194</v>
      </c>
      <c r="BH10" t="s">
        <v>194</v>
      </c>
      <c r="BI10" t="s">
        <v>194</v>
      </c>
      <c r="BJ10" t="str">
        <f t="shared" si="18"/>
        <v>Yes</v>
      </c>
      <c r="BK10" t="str">
        <f t="shared" si="19"/>
        <v>No</v>
      </c>
      <c r="BL10" t="str">
        <f t="shared" si="20"/>
        <v>No</v>
      </c>
      <c r="BN10" s="2" t="s">
        <v>192</v>
      </c>
      <c r="BO10" s="3">
        <v>-1</v>
      </c>
      <c r="BP10" s="3">
        <v>-1</v>
      </c>
      <c r="BQ10" s="18">
        <v>0.87680745840031205</v>
      </c>
      <c r="BR10" s="3">
        <v>0.8</v>
      </c>
    </row>
    <row r="11" spans="1:70" x14ac:dyDescent="0.25">
      <c r="A11" t="s">
        <v>180</v>
      </c>
      <c r="B11" t="s">
        <v>186</v>
      </c>
      <c r="C11" s="3">
        <v>-1</v>
      </c>
      <c r="D11">
        <v>0.69434510618759704</v>
      </c>
      <c r="E11" s="3">
        <v>-1</v>
      </c>
      <c r="F11" s="3">
        <v>0.56000000000000005</v>
      </c>
      <c r="G11" s="3"/>
      <c r="I11" s="3"/>
      <c r="J11" s="3"/>
      <c r="K11" t="str">
        <f t="shared" si="0"/>
        <v>Consistency</v>
      </c>
      <c r="M11" s="2" t="s">
        <v>192</v>
      </c>
      <c r="N11" s="18">
        <v>11</v>
      </c>
      <c r="O11" s="18"/>
      <c r="P11" s="18">
        <v>11</v>
      </c>
      <c r="R11" s="2" t="s">
        <v>193</v>
      </c>
      <c r="S11" s="3">
        <v>11</v>
      </c>
      <c r="T11" s="3">
        <v>11</v>
      </c>
      <c r="W11" s="4">
        <v>1</v>
      </c>
      <c r="X11" s="3">
        <v>0.82079586568652985</v>
      </c>
      <c r="Y11" s="3">
        <v>0.7</v>
      </c>
      <c r="AA11" s="3"/>
      <c r="AC11">
        <v>1</v>
      </c>
      <c r="AD11">
        <v>0.82079586568652985</v>
      </c>
      <c r="AE11">
        <v>0.7</v>
      </c>
      <c r="AJ11" s="2"/>
      <c r="AK11" s="3"/>
      <c r="AL11" s="3"/>
      <c r="AN11" s="5"/>
      <c r="AO11" s="5"/>
      <c r="AP11" s="5"/>
      <c r="AS11" s="5"/>
      <c r="AT11" s="5"/>
      <c r="AV11" s="6"/>
      <c r="AX11" s="6"/>
      <c r="AY11" s="6"/>
      <c r="BB11" s="5"/>
      <c r="BD11" s="7"/>
      <c r="BN11" s="2" t="s">
        <v>193</v>
      </c>
      <c r="BO11" s="3">
        <v>1</v>
      </c>
      <c r="BP11" s="3">
        <v>1</v>
      </c>
      <c r="BQ11" s="18">
        <v>0.976865478968996</v>
      </c>
      <c r="BR11" s="3">
        <v>0.91</v>
      </c>
    </row>
    <row r="12" spans="1:70" x14ac:dyDescent="0.25">
      <c r="A12" t="s">
        <v>181</v>
      </c>
      <c r="B12" t="s">
        <v>186</v>
      </c>
      <c r="C12" s="3">
        <v>-1</v>
      </c>
      <c r="D12">
        <v>0.56255886210091699</v>
      </c>
      <c r="E12" s="3">
        <v>-1</v>
      </c>
      <c r="F12" s="3">
        <v>0.6</v>
      </c>
      <c r="G12" s="3"/>
      <c r="I12" s="3"/>
      <c r="J12" s="3"/>
      <c r="K12" t="str">
        <f t="shared" si="0"/>
        <v>Consistency</v>
      </c>
      <c r="M12" s="2" t="s">
        <v>193</v>
      </c>
      <c r="N12" s="18">
        <v>11</v>
      </c>
      <c r="O12" s="18"/>
      <c r="P12" s="18">
        <v>11</v>
      </c>
      <c r="R12" s="2" t="s">
        <v>30</v>
      </c>
      <c r="S12" s="3">
        <v>10</v>
      </c>
      <c r="T12" s="3">
        <v>24</v>
      </c>
      <c r="W12" s="2" t="s">
        <v>189</v>
      </c>
      <c r="X12" s="3">
        <v>0.88025356068974603</v>
      </c>
      <c r="Y12" s="3">
        <v>0.71818181818181825</v>
      </c>
      <c r="AA12" s="3"/>
      <c r="AC12" t="s">
        <v>189</v>
      </c>
      <c r="AD12">
        <v>0.77566292406356185</v>
      </c>
      <c r="AE12">
        <v>0.70000000000000007</v>
      </c>
      <c r="AF12">
        <f>AVERAGE(AD13,AE13)</f>
        <v>0</v>
      </c>
      <c r="AG12">
        <f>AVERAGE(AD14,AE14)</f>
        <v>0.79921768943578209</v>
      </c>
      <c r="AH12">
        <f>ABS(AF12-AG12)</f>
        <v>0.79921768943578209</v>
      </c>
      <c r="AJ12" s="2"/>
      <c r="AL12" s="3"/>
      <c r="AN12" s="5"/>
      <c r="AO12" s="5"/>
      <c r="AP12" s="5"/>
      <c r="AS12" s="5"/>
      <c r="AT12" s="5"/>
      <c r="AV12" s="6"/>
      <c r="AX12" s="6"/>
      <c r="AY12" s="6"/>
      <c r="BB12" s="5"/>
      <c r="BD12" s="7"/>
      <c r="BN12" s="2" t="s">
        <v>30</v>
      </c>
      <c r="BO12" s="3">
        <v>1</v>
      </c>
      <c r="BP12" s="3">
        <v>1</v>
      </c>
      <c r="BQ12" s="18">
        <v>5.8691347650008465</v>
      </c>
      <c r="BR12" s="3">
        <v>4.99</v>
      </c>
    </row>
    <row r="13" spans="1:70" x14ac:dyDescent="0.25">
      <c r="A13" t="s">
        <v>171</v>
      </c>
      <c r="B13" t="s">
        <v>187</v>
      </c>
      <c r="C13" s="3">
        <v>1</v>
      </c>
      <c r="D13">
        <v>0.74682632784178404</v>
      </c>
      <c r="E13" s="3">
        <v>1</v>
      </c>
      <c r="F13" s="3">
        <v>0.69</v>
      </c>
      <c r="G13" s="3"/>
      <c r="I13" s="3"/>
      <c r="J13" s="3"/>
      <c r="K13" t="str">
        <f t="shared" si="0"/>
        <v>Consistency</v>
      </c>
      <c r="M13" s="2" t="s">
        <v>30</v>
      </c>
      <c r="N13" s="18">
        <v>152</v>
      </c>
      <c r="O13" s="18">
        <v>13</v>
      </c>
      <c r="P13" s="18">
        <v>165</v>
      </c>
      <c r="W13" s="4">
        <v>1</v>
      </c>
      <c r="X13" s="3">
        <v>0.88025356068974603</v>
      </c>
      <c r="Y13" s="3">
        <v>0.71818181818181825</v>
      </c>
      <c r="AA13" s="3"/>
      <c r="AC13">
        <v>-1</v>
      </c>
      <c r="AD13">
        <v>0</v>
      </c>
      <c r="AE13">
        <v>0</v>
      </c>
      <c r="AJ13" s="2"/>
      <c r="AN13" s="5"/>
      <c r="AO13" s="5"/>
      <c r="AP13" s="5"/>
      <c r="AS13" s="5"/>
      <c r="AT13" s="5"/>
      <c r="AV13" s="6"/>
      <c r="AX13" s="6"/>
      <c r="AY13" s="6"/>
      <c r="BB13" s="5"/>
      <c r="BD13" s="7"/>
    </row>
    <row r="14" spans="1:70" x14ac:dyDescent="0.25">
      <c r="A14" t="s">
        <v>172</v>
      </c>
      <c r="B14" t="s">
        <v>187</v>
      </c>
      <c r="C14" s="3">
        <v>1</v>
      </c>
      <c r="D14">
        <v>0.76904202712812098</v>
      </c>
      <c r="E14" s="3">
        <v>1</v>
      </c>
      <c r="F14" s="3">
        <v>0.56999999999999995</v>
      </c>
      <c r="G14" s="3"/>
      <c r="I14" s="3"/>
      <c r="J14" s="3"/>
      <c r="K14" t="str">
        <f t="shared" si="0"/>
        <v>Consistency</v>
      </c>
      <c r="W14" s="2" t="s">
        <v>190</v>
      </c>
      <c r="X14" s="3">
        <v>0.62517933661722624</v>
      </c>
      <c r="Y14" s="3">
        <v>0.57545454545454544</v>
      </c>
      <c r="AA14" s="3"/>
      <c r="AC14">
        <v>1</v>
      </c>
      <c r="AD14">
        <v>0.88025356068974603</v>
      </c>
      <c r="AE14">
        <v>0.71818181818181825</v>
      </c>
      <c r="AN14" s="5"/>
      <c r="AO14" s="5"/>
      <c r="AP14" s="5"/>
      <c r="AS14" s="5"/>
      <c r="AT14" s="5"/>
      <c r="AV14" s="6"/>
      <c r="AX14" s="6"/>
      <c r="AY14" s="6"/>
      <c r="BB14" s="5"/>
      <c r="BD14" s="7"/>
    </row>
    <row r="15" spans="1:70" x14ac:dyDescent="0.25">
      <c r="A15" t="s">
        <v>173</v>
      </c>
      <c r="B15" t="s">
        <v>187</v>
      </c>
      <c r="C15" s="3">
        <v>1</v>
      </c>
      <c r="D15">
        <v>0.93967339042756604</v>
      </c>
      <c r="E15" s="3">
        <v>1</v>
      </c>
      <c r="F15" s="3">
        <v>0.6</v>
      </c>
      <c r="G15" s="3"/>
      <c r="I15" s="3"/>
      <c r="J15" s="3"/>
      <c r="K15" t="str">
        <f t="shared" si="0"/>
        <v>Consistency</v>
      </c>
      <c r="W15" s="4">
        <v>-1</v>
      </c>
      <c r="X15" s="3">
        <v>0.62065865432350009</v>
      </c>
      <c r="Y15" s="3">
        <v>0.55625000000000002</v>
      </c>
      <c r="AA15" s="3"/>
      <c r="AC15" t="s">
        <v>190</v>
      </c>
      <c r="AD15">
        <v>0.65820677001520178</v>
      </c>
      <c r="AE15">
        <v>0.56454545454545457</v>
      </c>
      <c r="AF15">
        <f>AVERAGE(AD16,AE16)</f>
        <v>0.58845432716175006</v>
      </c>
      <c r="AG15">
        <f>AVERAGE(AD17,AE17)</f>
        <v>0.63195057803358112</v>
      </c>
      <c r="AH15">
        <f>ABS(AF15-AG15)</f>
        <v>4.3496250871831066E-2</v>
      </c>
      <c r="AN15" s="5"/>
      <c r="AO15" s="5"/>
      <c r="AP15" s="5"/>
      <c r="AS15" s="5"/>
      <c r="AT15" s="5"/>
      <c r="AV15" s="6"/>
      <c r="AX15" s="6"/>
      <c r="AY15" s="6"/>
      <c r="BB15" s="5"/>
      <c r="BD15" s="7"/>
    </row>
    <row r="16" spans="1:70" x14ac:dyDescent="0.25">
      <c r="A16" t="s">
        <v>174</v>
      </c>
      <c r="B16" t="s">
        <v>187</v>
      </c>
      <c r="C16" s="3">
        <v>1</v>
      </c>
      <c r="D16">
        <v>0.970293782198414</v>
      </c>
      <c r="E16" s="3">
        <v>1</v>
      </c>
      <c r="F16" s="3">
        <v>0.76</v>
      </c>
      <c r="G16" s="3"/>
      <c r="I16" s="3"/>
      <c r="J16" s="3"/>
      <c r="K16" t="str">
        <f t="shared" si="0"/>
        <v>Consistency</v>
      </c>
      <c r="W16" s="4">
        <v>1</v>
      </c>
      <c r="X16" s="3">
        <v>0.63723448940049565</v>
      </c>
      <c r="Y16" s="3">
        <v>0.62666666666666659</v>
      </c>
      <c r="AA16" s="3"/>
      <c r="AC16">
        <v>-1</v>
      </c>
      <c r="AD16">
        <v>0.62065865432350009</v>
      </c>
      <c r="AE16">
        <v>0.55625000000000002</v>
      </c>
      <c r="AN16" s="5"/>
      <c r="AO16" s="5"/>
      <c r="AP16" s="5"/>
      <c r="AS16" s="5"/>
      <c r="AT16" s="5"/>
      <c r="AV16" s="6"/>
      <c r="AX16" s="6"/>
      <c r="AY16" s="6"/>
      <c r="BB16" s="5"/>
      <c r="BD16" s="7"/>
    </row>
    <row r="17" spans="1:56" x14ac:dyDescent="0.25">
      <c r="A17" t="s">
        <v>175</v>
      </c>
      <c r="B17" t="s">
        <v>187</v>
      </c>
      <c r="C17" s="3">
        <v>1</v>
      </c>
      <c r="D17">
        <v>0.84902711029770705</v>
      </c>
      <c r="E17" s="3">
        <v>1</v>
      </c>
      <c r="F17" s="3">
        <v>0.61</v>
      </c>
      <c r="G17" s="3"/>
      <c r="I17" s="3"/>
      <c r="J17" s="3"/>
      <c r="K17" t="str">
        <f t="shared" si="0"/>
        <v>Consistency</v>
      </c>
      <c r="W17" s="2" t="s">
        <v>191</v>
      </c>
      <c r="X17" s="3">
        <v>0.82534485271752633</v>
      </c>
      <c r="Y17" s="3">
        <v>0.63636363636363646</v>
      </c>
      <c r="AA17" s="3"/>
      <c r="AC17">
        <v>1</v>
      </c>
      <c r="AD17">
        <v>0.63723448940049565</v>
      </c>
      <c r="AE17">
        <v>0.62666666666666659</v>
      </c>
      <c r="AN17" s="5"/>
      <c r="AO17" s="5"/>
      <c r="AP17" s="5"/>
      <c r="AS17" s="5"/>
      <c r="AT17" s="5"/>
      <c r="AV17" s="6"/>
      <c r="AX17" s="6"/>
      <c r="AY17" s="6"/>
      <c r="BB17" s="5"/>
      <c r="BD17" s="7"/>
    </row>
    <row r="18" spans="1:56" x14ac:dyDescent="0.25">
      <c r="A18" t="s">
        <v>176</v>
      </c>
      <c r="B18" t="s">
        <v>187</v>
      </c>
      <c r="C18" s="3">
        <v>1</v>
      </c>
      <c r="D18">
        <v>0.84475493589567396</v>
      </c>
      <c r="E18" s="3">
        <v>1</v>
      </c>
      <c r="F18" s="3">
        <v>0.71</v>
      </c>
      <c r="G18" s="3"/>
      <c r="I18" s="3"/>
      <c r="J18" s="3"/>
      <c r="K18" t="str">
        <f t="shared" si="0"/>
        <v>Consistency</v>
      </c>
      <c r="W18" s="4">
        <v>-1</v>
      </c>
      <c r="X18" s="3">
        <v>0.82534485271752633</v>
      </c>
      <c r="Y18" s="3">
        <v>0.63636363636363646</v>
      </c>
      <c r="AA18" s="3"/>
      <c r="AC18" t="s">
        <v>191</v>
      </c>
      <c r="AD18">
        <v>0.77402578716505532</v>
      </c>
      <c r="AE18">
        <v>0.60818181818181816</v>
      </c>
      <c r="AF18">
        <f>AVERAGE(AD19,AE19)</f>
        <v>0.73085424454058145</v>
      </c>
      <c r="AG18">
        <f>AVERAGE(AD20,AE20)</f>
        <v>0</v>
      </c>
      <c r="AH18">
        <f>ABS(AF18-AG18)</f>
        <v>0.73085424454058145</v>
      </c>
    </row>
    <row r="19" spans="1:56" x14ac:dyDescent="0.25">
      <c r="A19" t="s">
        <v>177</v>
      </c>
      <c r="B19" t="s">
        <v>187</v>
      </c>
      <c r="C19" s="3">
        <v>1</v>
      </c>
      <c r="D19">
        <v>0.942014334222398</v>
      </c>
      <c r="E19" s="3">
        <v>1</v>
      </c>
      <c r="F19" s="3">
        <v>0.74</v>
      </c>
      <c r="G19" s="3"/>
      <c r="I19" s="3"/>
      <c r="J19" s="3"/>
      <c r="K19" t="str">
        <f t="shared" si="0"/>
        <v>Consistency</v>
      </c>
      <c r="W19" s="2" t="s">
        <v>192</v>
      </c>
      <c r="X19" s="3">
        <v>0.85158074225123204</v>
      </c>
      <c r="Y19" s="3">
        <v>0.76363636363636367</v>
      </c>
      <c r="AA19" s="3"/>
      <c r="AC19">
        <v>-1</v>
      </c>
      <c r="AD19">
        <v>0.82534485271752633</v>
      </c>
      <c r="AE19">
        <v>0.63636363636363646</v>
      </c>
    </row>
    <row r="20" spans="1:56" x14ac:dyDescent="0.25">
      <c r="A20" t="s">
        <v>178</v>
      </c>
      <c r="B20" t="s">
        <v>187</v>
      </c>
      <c r="C20" s="3">
        <v>1</v>
      </c>
      <c r="D20">
        <v>0.82965963194040404</v>
      </c>
      <c r="E20" s="3">
        <v>1</v>
      </c>
      <c r="F20" s="3">
        <v>0.77</v>
      </c>
      <c r="G20" s="3"/>
      <c r="I20" s="3"/>
      <c r="J20" s="3"/>
      <c r="K20" t="str">
        <f t="shared" si="0"/>
        <v>Consistency</v>
      </c>
      <c r="W20" s="4">
        <v>-1</v>
      </c>
      <c r="X20" s="3">
        <v>0.85158074225123204</v>
      </c>
      <c r="Y20" s="3">
        <v>0.76363636363636367</v>
      </c>
      <c r="AA20" s="3"/>
      <c r="AC20">
        <v>1</v>
      </c>
      <c r="AD20">
        <v>0</v>
      </c>
      <c r="AE20">
        <v>0</v>
      </c>
    </row>
    <row r="21" spans="1:56" x14ac:dyDescent="0.25">
      <c r="A21" t="s">
        <v>179</v>
      </c>
      <c r="B21" t="s">
        <v>187</v>
      </c>
      <c r="C21" s="3">
        <v>1</v>
      </c>
      <c r="D21">
        <v>0.90115090613703697</v>
      </c>
      <c r="E21" s="3">
        <v>1</v>
      </c>
      <c r="F21" s="3">
        <v>0.77</v>
      </c>
      <c r="G21" s="3"/>
      <c r="I21" s="3"/>
      <c r="J21" s="3"/>
      <c r="K21" t="str">
        <f t="shared" si="0"/>
        <v>Consistency</v>
      </c>
      <c r="W21" s="2" t="s">
        <v>193</v>
      </c>
      <c r="X21" s="3">
        <v>0.96110226352658512</v>
      </c>
      <c r="Y21" s="3">
        <v>0.83363636363636362</v>
      </c>
      <c r="AA21" s="3"/>
      <c r="AC21" t="s">
        <v>192</v>
      </c>
      <c r="AD21">
        <v>0.6400491993485391</v>
      </c>
      <c r="AE21">
        <v>0.57818181818181824</v>
      </c>
      <c r="AF21">
        <f>AVERAGE(AD22,AE22)</f>
        <v>0.80760855294379785</v>
      </c>
      <c r="AG21">
        <f>AVERAGE(AD23,AE23)</f>
        <v>0</v>
      </c>
      <c r="AH21">
        <f>ABS(AF21-AG21)</f>
        <v>0.80760855294379785</v>
      </c>
    </row>
    <row r="22" spans="1:56" x14ac:dyDescent="0.25">
      <c r="A22" t="s">
        <v>180</v>
      </c>
      <c r="B22" t="s">
        <v>187</v>
      </c>
      <c r="C22" s="3">
        <v>1</v>
      </c>
      <c r="D22">
        <v>0.79346132563909799</v>
      </c>
      <c r="E22" s="3">
        <v>1</v>
      </c>
      <c r="F22" s="3">
        <v>0.7</v>
      </c>
      <c r="G22" s="3"/>
      <c r="I22" s="3"/>
      <c r="J22" s="3"/>
      <c r="K22" t="str">
        <f t="shared" si="0"/>
        <v>Consistency</v>
      </c>
      <c r="W22" s="4">
        <v>1</v>
      </c>
      <c r="X22" s="3">
        <v>0.96110226352658512</v>
      </c>
      <c r="Y22" s="3">
        <v>0.83363636363636362</v>
      </c>
      <c r="AA22" s="3"/>
      <c r="AC22">
        <v>-1</v>
      </c>
      <c r="AD22">
        <v>0.85158074225123204</v>
      </c>
      <c r="AE22">
        <v>0.76363636363636367</v>
      </c>
    </row>
    <row r="23" spans="1:56" x14ac:dyDescent="0.25">
      <c r="A23" t="s">
        <v>181</v>
      </c>
      <c r="B23" t="s">
        <v>187</v>
      </c>
      <c r="C23" s="3">
        <v>1</v>
      </c>
      <c r="D23">
        <v>0.84272758780351698</v>
      </c>
      <c r="E23" s="3">
        <v>1</v>
      </c>
      <c r="F23" s="3">
        <v>0.74</v>
      </c>
      <c r="G23" s="3"/>
      <c r="I23" s="3"/>
      <c r="J23" s="3"/>
      <c r="K23" t="str">
        <f t="shared" si="0"/>
        <v>Consistency</v>
      </c>
      <c r="W23" s="2" t="s">
        <v>30</v>
      </c>
      <c r="X23" s="3">
        <v>0.80520601279287507</v>
      </c>
      <c r="Y23" s="3">
        <v>0.68420454545454512</v>
      </c>
      <c r="AA23" s="3"/>
      <c r="AC23">
        <v>1</v>
      </c>
      <c r="AD23">
        <v>0</v>
      </c>
      <c r="AE23">
        <v>0</v>
      </c>
    </row>
    <row r="24" spans="1:56" x14ac:dyDescent="0.25">
      <c r="A24" t="s">
        <v>171</v>
      </c>
      <c r="B24" t="s">
        <v>188</v>
      </c>
      <c r="C24" s="3">
        <v>1</v>
      </c>
      <c r="D24">
        <v>0.97006076405922703</v>
      </c>
      <c r="E24" s="3">
        <v>1</v>
      </c>
      <c r="F24" s="3">
        <v>0.74</v>
      </c>
      <c r="G24" s="3"/>
      <c r="I24" s="3"/>
      <c r="J24" s="3"/>
      <c r="K24" t="str">
        <f t="shared" si="0"/>
        <v>Consistency</v>
      </c>
      <c r="AA24" s="3"/>
      <c r="AC24" t="s">
        <v>193</v>
      </c>
      <c r="AD24">
        <v>0.71831068548279997</v>
      </c>
      <c r="AE24">
        <v>0.71272727272727276</v>
      </c>
      <c r="AF24">
        <f>AVERAGE(AD25,AE25)</f>
        <v>0</v>
      </c>
      <c r="AG24">
        <f>AVERAGE(AD26,AE26)</f>
        <v>0.89736931358147443</v>
      </c>
      <c r="AH24">
        <f>ABS(AF24-AG24)</f>
        <v>0.89736931358147443</v>
      </c>
    </row>
    <row r="25" spans="1:56" x14ac:dyDescent="0.25">
      <c r="A25" t="s">
        <v>172</v>
      </c>
      <c r="B25" t="s">
        <v>188</v>
      </c>
      <c r="C25" s="3">
        <v>1</v>
      </c>
      <c r="D25">
        <v>0.70623974971355197</v>
      </c>
      <c r="E25" s="3">
        <v>1</v>
      </c>
      <c r="F25" s="3">
        <v>0.62</v>
      </c>
      <c r="G25" s="3"/>
      <c r="I25" s="3"/>
      <c r="J25" s="3"/>
      <c r="K25" t="str">
        <f t="shared" si="0"/>
        <v>Consistency</v>
      </c>
      <c r="AA25" s="3"/>
      <c r="AC25">
        <v>-1</v>
      </c>
      <c r="AD25">
        <v>0</v>
      </c>
      <c r="AE25">
        <v>0</v>
      </c>
    </row>
    <row r="26" spans="1:56" x14ac:dyDescent="0.25">
      <c r="A26" t="s">
        <v>173</v>
      </c>
      <c r="B26" t="s">
        <v>188</v>
      </c>
      <c r="C26" s="3">
        <v>1</v>
      </c>
      <c r="D26">
        <v>0.90271205982801705</v>
      </c>
      <c r="E26" s="3">
        <v>1</v>
      </c>
      <c r="F26" s="3">
        <v>0.53</v>
      </c>
      <c r="G26" s="3"/>
      <c r="I26" s="3"/>
      <c r="J26" s="3"/>
      <c r="K26" t="str">
        <f t="shared" si="0"/>
        <v>Consistency</v>
      </c>
      <c r="AA26" s="3"/>
      <c r="AC26">
        <v>1</v>
      </c>
      <c r="AD26">
        <v>0.96110226352658512</v>
      </c>
      <c r="AE26">
        <v>0.83363636363636362</v>
      </c>
    </row>
    <row r="27" spans="1:56" x14ac:dyDescent="0.25">
      <c r="A27" t="s">
        <v>174</v>
      </c>
      <c r="B27" t="s">
        <v>188</v>
      </c>
      <c r="C27" s="3">
        <v>1</v>
      </c>
      <c r="D27">
        <v>0.85159313899188105</v>
      </c>
      <c r="E27" s="3">
        <v>1</v>
      </c>
      <c r="F27" s="3">
        <v>0.8</v>
      </c>
      <c r="G27" s="3"/>
      <c r="I27" s="3"/>
      <c r="J27" s="3"/>
      <c r="K27" t="str">
        <f t="shared" si="0"/>
        <v>Consistency</v>
      </c>
      <c r="AA27" s="3"/>
    </row>
    <row r="28" spans="1:56" x14ac:dyDescent="0.25">
      <c r="A28" t="s">
        <v>175</v>
      </c>
      <c r="B28" t="s">
        <v>188</v>
      </c>
      <c r="C28" s="3">
        <v>1</v>
      </c>
      <c r="D28">
        <v>0.79546282236994803</v>
      </c>
      <c r="E28" s="3">
        <v>1</v>
      </c>
      <c r="F28" s="3">
        <v>0.69</v>
      </c>
      <c r="G28" s="3"/>
      <c r="I28" s="3"/>
      <c r="J28" s="3"/>
      <c r="K28" t="str">
        <f t="shared" si="0"/>
        <v>Consistency</v>
      </c>
      <c r="AA28" s="3"/>
    </row>
    <row r="29" spans="1:56" x14ac:dyDescent="0.25">
      <c r="A29" t="s">
        <v>176</v>
      </c>
      <c r="B29" t="s">
        <v>188</v>
      </c>
      <c r="C29" s="3">
        <v>1</v>
      </c>
      <c r="D29">
        <v>0.76143906747645695</v>
      </c>
      <c r="E29" s="3">
        <v>1</v>
      </c>
      <c r="F29" s="3">
        <v>0.79</v>
      </c>
      <c r="G29" s="3"/>
      <c r="I29" s="3"/>
      <c r="J29" s="3"/>
      <c r="K29" t="str">
        <f t="shared" si="0"/>
        <v>Consistency</v>
      </c>
      <c r="AA29" s="3"/>
    </row>
    <row r="30" spans="1:56" x14ac:dyDescent="0.25">
      <c r="A30" t="s">
        <v>177</v>
      </c>
      <c r="B30" t="s">
        <v>188</v>
      </c>
      <c r="C30" s="3">
        <v>1</v>
      </c>
      <c r="D30">
        <v>0.836313277534941</v>
      </c>
      <c r="E30" s="3">
        <v>1</v>
      </c>
      <c r="F30" s="3">
        <v>0.8</v>
      </c>
      <c r="G30" s="3"/>
      <c r="H30" s="3"/>
      <c r="I30" s="3"/>
      <c r="J30" s="3"/>
      <c r="K30" t="str">
        <f t="shared" si="0"/>
        <v>Consistency</v>
      </c>
      <c r="AA30" s="3"/>
    </row>
    <row r="31" spans="1:56" x14ac:dyDescent="0.25">
      <c r="A31" t="s">
        <v>178</v>
      </c>
      <c r="B31" t="s">
        <v>188</v>
      </c>
      <c r="C31" s="3">
        <v>1</v>
      </c>
      <c r="D31">
        <v>0.88093239341514396</v>
      </c>
      <c r="E31" s="3">
        <v>1</v>
      </c>
      <c r="F31" s="3">
        <v>0.73</v>
      </c>
      <c r="G31" s="3"/>
      <c r="I31" s="3"/>
      <c r="J31" s="3"/>
      <c r="K31" t="str">
        <f t="shared" si="0"/>
        <v>Consistency</v>
      </c>
      <c r="AA31" s="3"/>
    </row>
    <row r="32" spans="1:56" x14ac:dyDescent="0.25">
      <c r="A32" t="s">
        <v>179</v>
      </c>
      <c r="B32" t="s">
        <v>188</v>
      </c>
      <c r="C32" s="3">
        <v>1</v>
      </c>
      <c r="D32">
        <v>0.66691293326177603</v>
      </c>
      <c r="E32" s="3">
        <v>1</v>
      </c>
      <c r="F32" s="3">
        <v>0.75</v>
      </c>
      <c r="G32" s="3"/>
      <c r="I32" s="3"/>
      <c r="J32" s="3"/>
      <c r="K32" t="str">
        <f t="shared" si="0"/>
        <v>Consistency</v>
      </c>
      <c r="AA32" s="3"/>
    </row>
    <row r="33" spans="1:27" x14ac:dyDescent="0.25">
      <c r="A33" t="s">
        <v>180</v>
      </c>
      <c r="B33" t="s">
        <v>188</v>
      </c>
      <c r="C33" s="3">
        <v>1</v>
      </c>
      <c r="D33">
        <v>0.77666546813080894</v>
      </c>
      <c r="E33" s="3">
        <v>-1</v>
      </c>
      <c r="F33" s="3">
        <v>0.53</v>
      </c>
      <c r="G33" s="3"/>
      <c r="I33" s="3"/>
      <c r="J33" s="3"/>
      <c r="K33" t="str">
        <f t="shared" si="0"/>
        <v>No</v>
      </c>
      <c r="AA33" s="3"/>
    </row>
    <row r="34" spans="1:27" x14ac:dyDescent="0.25">
      <c r="A34" t="s">
        <v>181</v>
      </c>
      <c r="B34" t="s">
        <v>188</v>
      </c>
      <c r="C34" s="3">
        <v>1</v>
      </c>
      <c r="D34">
        <v>0.88042284777007795</v>
      </c>
      <c r="E34" s="3">
        <v>1</v>
      </c>
      <c r="F34" s="3">
        <v>0.72</v>
      </c>
      <c r="G34" s="3"/>
      <c r="I34" s="3"/>
      <c r="J34" s="3"/>
      <c r="K34" t="str">
        <f t="shared" si="0"/>
        <v>Consistency</v>
      </c>
      <c r="AA34" s="3"/>
    </row>
    <row r="35" spans="1:27" x14ac:dyDescent="0.25">
      <c r="A35" t="s">
        <v>171</v>
      </c>
      <c r="B35" t="s">
        <v>189</v>
      </c>
      <c r="C35">
        <v>1</v>
      </c>
      <c r="D35">
        <v>0.93388081414433399</v>
      </c>
      <c r="E35">
        <v>1</v>
      </c>
      <c r="F35">
        <v>0.7</v>
      </c>
      <c r="K35" t="str">
        <f t="shared" si="0"/>
        <v>Consistency</v>
      </c>
      <c r="AA35" s="3"/>
    </row>
    <row r="36" spans="1:27" x14ac:dyDescent="0.25">
      <c r="A36" t="s">
        <v>172</v>
      </c>
      <c r="B36" t="s">
        <v>189</v>
      </c>
      <c r="C36">
        <v>1</v>
      </c>
      <c r="D36">
        <v>0.847015757435581</v>
      </c>
      <c r="E36">
        <v>1</v>
      </c>
      <c r="F36">
        <v>0.79</v>
      </c>
      <c r="K36" t="str">
        <f t="shared" si="0"/>
        <v>Consistency</v>
      </c>
    </row>
    <row r="37" spans="1:27" x14ac:dyDescent="0.25">
      <c r="A37" t="s">
        <v>173</v>
      </c>
      <c r="B37" t="s">
        <v>189</v>
      </c>
      <c r="C37">
        <v>1</v>
      </c>
      <c r="D37">
        <v>0.964487204137914</v>
      </c>
      <c r="E37">
        <v>1</v>
      </c>
      <c r="F37">
        <v>0.83</v>
      </c>
      <c r="K37" t="str">
        <f t="shared" si="0"/>
        <v>Consistency</v>
      </c>
    </row>
    <row r="38" spans="1:27" x14ac:dyDescent="0.25">
      <c r="A38" t="s">
        <v>174</v>
      </c>
      <c r="B38" t="s">
        <v>189</v>
      </c>
      <c r="C38">
        <v>1</v>
      </c>
      <c r="D38">
        <v>0.81121393293600197</v>
      </c>
      <c r="E38">
        <v>1</v>
      </c>
      <c r="F38">
        <v>0.71</v>
      </c>
      <c r="K38" t="str">
        <f t="shared" si="0"/>
        <v>Consistency</v>
      </c>
    </row>
    <row r="39" spans="1:27" x14ac:dyDescent="0.25">
      <c r="A39" t="s">
        <v>175</v>
      </c>
      <c r="B39" t="s">
        <v>189</v>
      </c>
      <c r="C39">
        <v>1</v>
      </c>
      <c r="D39">
        <v>0.72305698565287102</v>
      </c>
      <c r="E39">
        <v>1</v>
      </c>
      <c r="F39">
        <v>0.71</v>
      </c>
      <c r="K39" t="str">
        <f t="shared" si="0"/>
        <v>Consistency</v>
      </c>
    </row>
    <row r="40" spans="1:27" x14ac:dyDescent="0.25">
      <c r="A40" t="s">
        <v>176</v>
      </c>
      <c r="B40" t="s">
        <v>189</v>
      </c>
      <c r="C40">
        <v>1</v>
      </c>
      <c r="D40">
        <v>0.90304442187105205</v>
      </c>
      <c r="E40">
        <v>1</v>
      </c>
      <c r="F40">
        <v>0.64</v>
      </c>
      <c r="K40" t="str">
        <f t="shared" si="0"/>
        <v>Consistency</v>
      </c>
    </row>
    <row r="41" spans="1:27" x14ac:dyDescent="0.25">
      <c r="A41" t="s">
        <v>177</v>
      </c>
      <c r="B41" t="s">
        <v>189</v>
      </c>
      <c r="C41">
        <v>1</v>
      </c>
      <c r="D41">
        <v>0.82963665548374599</v>
      </c>
      <c r="E41">
        <v>1</v>
      </c>
      <c r="F41">
        <v>0.61</v>
      </c>
      <c r="K41" t="str">
        <f t="shared" si="0"/>
        <v>Consistency</v>
      </c>
    </row>
    <row r="42" spans="1:27" x14ac:dyDescent="0.25">
      <c r="A42" t="s">
        <v>178</v>
      </c>
      <c r="B42" t="s">
        <v>189</v>
      </c>
      <c r="C42">
        <v>1</v>
      </c>
      <c r="D42">
        <v>0.95143521693748401</v>
      </c>
      <c r="E42">
        <v>1</v>
      </c>
      <c r="F42">
        <v>0.75</v>
      </c>
      <c r="K42" t="str">
        <f t="shared" si="0"/>
        <v>Consistency</v>
      </c>
    </row>
    <row r="43" spans="1:27" x14ac:dyDescent="0.25">
      <c r="A43" t="s">
        <v>179</v>
      </c>
      <c r="B43" t="s">
        <v>189</v>
      </c>
      <c r="C43">
        <v>1</v>
      </c>
      <c r="D43">
        <v>0.920896302696534</v>
      </c>
      <c r="E43">
        <v>1</v>
      </c>
      <c r="F43">
        <v>0.71</v>
      </c>
      <c r="K43" t="str">
        <f t="shared" si="0"/>
        <v>Consistency</v>
      </c>
    </row>
    <row r="44" spans="1:27" x14ac:dyDescent="0.25">
      <c r="A44" t="s">
        <v>180</v>
      </c>
      <c r="B44" t="s">
        <v>189</v>
      </c>
      <c r="C44">
        <v>1</v>
      </c>
      <c r="D44">
        <v>0.91223622250858405</v>
      </c>
      <c r="E44">
        <v>1</v>
      </c>
      <c r="F44">
        <v>0.77</v>
      </c>
      <c r="K44" t="str">
        <f t="shared" si="0"/>
        <v>Consistency</v>
      </c>
    </row>
    <row r="45" spans="1:27" x14ac:dyDescent="0.25">
      <c r="A45" t="s">
        <v>181</v>
      </c>
      <c r="B45" t="s">
        <v>189</v>
      </c>
      <c r="C45">
        <v>1</v>
      </c>
      <c r="D45">
        <v>0.88588565378310402</v>
      </c>
      <c r="E45">
        <v>1</v>
      </c>
      <c r="F45">
        <v>0.68</v>
      </c>
      <c r="K45" t="str">
        <f t="shared" si="0"/>
        <v>Consistency</v>
      </c>
    </row>
    <row r="46" spans="1:27" x14ac:dyDescent="0.25">
      <c r="A46" t="s">
        <v>171</v>
      </c>
      <c r="B46" t="s">
        <v>190</v>
      </c>
      <c r="C46" s="3">
        <v>1</v>
      </c>
      <c r="D46">
        <v>0.77754799792962603</v>
      </c>
      <c r="E46" s="3">
        <v>1</v>
      </c>
      <c r="F46" s="3">
        <v>0.67</v>
      </c>
      <c r="G46" s="3"/>
      <c r="I46" s="3"/>
      <c r="J46" s="3"/>
      <c r="K46" t="str">
        <f t="shared" si="0"/>
        <v>Consistency</v>
      </c>
    </row>
    <row r="47" spans="1:27" x14ac:dyDescent="0.25">
      <c r="A47" t="s">
        <v>172</v>
      </c>
      <c r="B47" t="s">
        <v>190</v>
      </c>
      <c r="C47" s="3">
        <v>-1</v>
      </c>
      <c r="D47">
        <v>0.54622315793095699</v>
      </c>
      <c r="E47" s="3">
        <v>1</v>
      </c>
      <c r="F47" s="3">
        <v>0.56000000000000005</v>
      </c>
      <c r="G47" s="3"/>
      <c r="I47" s="3"/>
      <c r="J47" s="3"/>
      <c r="K47" t="str">
        <f t="shared" si="0"/>
        <v>No</v>
      </c>
    </row>
    <row r="48" spans="1:27" x14ac:dyDescent="0.25">
      <c r="A48" t="s">
        <v>173</v>
      </c>
      <c r="B48" t="s">
        <v>190</v>
      </c>
      <c r="C48" s="3">
        <v>-1</v>
      </c>
      <c r="D48">
        <v>0.662479744054292</v>
      </c>
      <c r="E48" s="3">
        <v>1</v>
      </c>
      <c r="F48" s="3">
        <v>0.6</v>
      </c>
      <c r="G48" s="3"/>
      <c r="I48" s="3"/>
      <c r="J48" s="3"/>
      <c r="K48" t="str">
        <f t="shared" si="0"/>
        <v>No</v>
      </c>
    </row>
    <row r="49" spans="1:11" x14ac:dyDescent="0.25">
      <c r="A49" t="s">
        <v>174</v>
      </c>
      <c r="B49" t="s">
        <v>190</v>
      </c>
      <c r="C49" s="3">
        <v>-1</v>
      </c>
      <c r="D49">
        <v>0.70797823444416996</v>
      </c>
      <c r="E49" s="3">
        <v>1</v>
      </c>
      <c r="F49" s="3">
        <v>0.53</v>
      </c>
      <c r="G49" s="3"/>
      <c r="I49" s="3"/>
      <c r="J49" s="3"/>
      <c r="K49" t="str">
        <f t="shared" si="0"/>
        <v>No</v>
      </c>
    </row>
    <row r="50" spans="1:11" x14ac:dyDescent="0.25">
      <c r="A50" t="s">
        <v>175</v>
      </c>
      <c r="B50" t="s">
        <v>190</v>
      </c>
      <c r="C50" s="3">
        <v>1</v>
      </c>
      <c r="D50">
        <v>0.58389998576075097</v>
      </c>
      <c r="E50" s="3">
        <v>1</v>
      </c>
      <c r="F50" s="3">
        <v>0.63</v>
      </c>
      <c r="G50" s="3"/>
      <c r="I50" s="3"/>
      <c r="J50" s="3"/>
      <c r="K50" t="str">
        <f t="shared" si="0"/>
        <v>Consistency</v>
      </c>
    </row>
    <row r="51" spans="1:11" x14ac:dyDescent="0.25">
      <c r="A51" t="s">
        <v>176</v>
      </c>
      <c r="B51" t="s">
        <v>190</v>
      </c>
      <c r="C51" s="3">
        <v>-1</v>
      </c>
      <c r="D51">
        <v>0.54962032822748397</v>
      </c>
      <c r="E51" s="3">
        <v>1</v>
      </c>
      <c r="F51" s="3">
        <v>0.52</v>
      </c>
      <c r="G51" s="3"/>
      <c r="I51" s="3"/>
      <c r="J51" s="3"/>
      <c r="K51" t="str">
        <f t="shared" si="0"/>
        <v>No</v>
      </c>
    </row>
    <row r="52" spans="1:11" x14ac:dyDescent="0.25">
      <c r="A52" t="s">
        <v>177</v>
      </c>
      <c r="B52" t="s">
        <v>190</v>
      </c>
      <c r="C52" s="3">
        <v>-1</v>
      </c>
      <c r="D52">
        <v>0.61323303579897703</v>
      </c>
      <c r="E52" s="3">
        <v>-1</v>
      </c>
      <c r="F52" s="3">
        <v>0.66</v>
      </c>
      <c r="G52" s="3"/>
      <c r="I52" s="3"/>
      <c r="J52" s="3"/>
      <c r="K52" t="str">
        <f t="shared" si="0"/>
        <v>Consistency</v>
      </c>
    </row>
    <row r="53" spans="1:11" x14ac:dyDescent="0.25">
      <c r="A53" t="s">
        <v>178</v>
      </c>
      <c r="B53" t="s">
        <v>190</v>
      </c>
      <c r="C53" s="3">
        <v>-1</v>
      </c>
      <c r="D53">
        <v>0.71291126758881695</v>
      </c>
      <c r="E53" s="3">
        <v>1</v>
      </c>
      <c r="F53" s="3">
        <v>0.55000000000000004</v>
      </c>
      <c r="G53" s="3"/>
      <c r="I53" s="3"/>
      <c r="J53" s="3"/>
      <c r="K53" t="str">
        <f t="shared" si="0"/>
        <v>No</v>
      </c>
    </row>
    <row r="54" spans="1:11" x14ac:dyDescent="0.25">
      <c r="A54" t="s">
        <v>179</v>
      </c>
      <c r="B54" t="s">
        <v>190</v>
      </c>
      <c r="C54" s="3">
        <v>-1</v>
      </c>
      <c r="D54">
        <v>0.61216184473752699</v>
      </c>
      <c r="E54" s="3">
        <v>-1</v>
      </c>
      <c r="F54" s="3">
        <v>0.5</v>
      </c>
      <c r="G54" s="3"/>
      <c r="I54" s="3"/>
      <c r="J54" s="3"/>
      <c r="K54" t="str">
        <f t="shared" si="0"/>
        <v>Consistency</v>
      </c>
    </row>
    <row r="55" spans="1:11" x14ac:dyDescent="0.25">
      <c r="A55" t="s">
        <v>180</v>
      </c>
      <c r="B55" t="s">
        <v>190</v>
      </c>
      <c r="C55" s="3">
        <v>1</v>
      </c>
      <c r="D55">
        <v>0.55025548451110995</v>
      </c>
      <c r="E55" s="3">
        <v>1</v>
      </c>
      <c r="F55" s="3">
        <v>0.57999999999999996</v>
      </c>
      <c r="G55" s="3"/>
      <c r="I55" s="3"/>
      <c r="J55" s="3"/>
      <c r="K55" t="str">
        <f t="shared" si="0"/>
        <v>Consistency</v>
      </c>
    </row>
    <row r="56" spans="1:11" x14ac:dyDescent="0.25">
      <c r="A56" t="s">
        <v>181</v>
      </c>
      <c r="B56" t="s">
        <v>190</v>
      </c>
      <c r="C56" s="3">
        <v>-1</v>
      </c>
      <c r="D56">
        <v>0.56066162180577706</v>
      </c>
      <c r="E56" s="3">
        <v>1</v>
      </c>
      <c r="F56" s="3">
        <v>0.53</v>
      </c>
      <c r="G56" s="3"/>
      <c r="I56" s="3"/>
      <c r="J56" s="3"/>
      <c r="K56" t="str">
        <f t="shared" si="0"/>
        <v>No</v>
      </c>
    </row>
    <row r="57" spans="1:11" x14ac:dyDescent="0.25">
      <c r="A57" t="s">
        <v>171</v>
      </c>
      <c r="B57" t="s">
        <v>191</v>
      </c>
      <c r="C57">
        <v>-1</v>
      </c>
      <c r="D57">
        <v>0.83517862617185501</v>
      </c>
      <c r="E57">
        <v>-1</v>
      </c>
      <c r="F57">
        <v>0.55000000000000004</v>
      </c>
      <c r="K57" t="str">
        <f t="shared" si="0"/>
        <v>Consistency</v>
      </c>
    </row>
    <row r="58" spans="1:11" x14ac:dyDescent="0.25">
      <c r="A58" t="s">
        <v>172</v>
      </c>
      <c r="B58" t="s">
        <v>191</v>
      </c>
      <c r="C58">
        <v>-1</v>
      </c>
      <c r="D58">
        <v>0.87552247824459695</v>
      </c>
      <c r="E58">
        <v>-1</v>
      </c>
      <c r="F58">
        <v>0.73</v>
      </c>
      <c r="K58" t="str">
        <f t="shared" si="0"/>
        <v>Consistency</v>
      </c>
    </row>
    <row r="59" spans="1:11" x14ac:dyDescent="0.25">
      <c r="A59" t="s">
        <v>173</v>
      </c>
      <c r="B59" t="s">
        <v>191</v>
      </c>
      <c r="C59">
        <v>-1</v>
      </c>
      <c r="D59">
        <v>0.86837254307670197</v>
      </c>
      <c r="E59">
        <v>-1</v>
      </c>
      <c r="F59">
        <v>0.65</v>
      </c>
      <c r="K59" t="str">
        <f t="shared" si="0"/>
        <v>Consistency</v>
      </c>
    </row>
    <row r="60" spans="1:11" x14ac:dyDescent="0.25">
      <c r="A60" t="s">
        <v>174</v>
      </c>
      <c r="B60" t="s">
        <v>191</v>
      </c>
      <c r="C60">
        <v>-1</v>
      </c>
      <c r="D60">
        <v>0.68651613977817105</v>
      </c>
      <c r="E60">
        <v>-1</v>
      </c>
      <c r="F60">
        <v>0.55000000000000004</v>
      </c>
      <c r="K60" t="str">
        <f t="shared" si="0"/>
        <v>Consistency</v>
      </c>
    </row>
    <row r="61" spans="1:11" x14ac:dyDescent="0.25">
      <c r="A61" t="s">
        <v>175</v>
      </c>
      <c r="B61" t="s">
        <v>191</v>
      </c>
      <c r="C61">
        <v>-1</v>
      </c>
      <c r="D61">
        <v>0.83770997466280805</v>
      </c>
      <c r="E61">
        <v>-1</v>
      </c>
      <c r="F61">
        <v>0.62</v>
      </c>
      <c r="K61" t="str">
        <f t="shared" si="0"/>
        <v>Consistency</v>
      </c>
    </row>
    <row r="62" spans="1:11" x14ac:dyDescent="0.25">
      <c r="A62" t="s">
        <v>176</v>
      </c>
      <c r="B62" t="s">
        <v>191</v>
      </c>
      <c r="C62">
        <v>-1</v>
      </c>
      <c r="D62">
        <v>0.93358927990260299</v>
      </c>
      <c r="E62">
        <v>-1</v>
      </c>
      <c r="F62">
        <v>0.68</v>
      </c>
      <c r="K62" t="str">
        <f t="shared" si="0"/>
        <v>Consistency</v>
      </c>
    </row>
    <row r="63" spans="1:11" x14ac:dyDescent="0.25">
      <c r="A63" t="s">
        <v>177</v>
      </c>
      <c r="B63" t="s">
        <v>191</v>
      </c>
      <c r="C63">
        <v>-1</v>
      </c>
      <c r="D63">
        <v>0.94830262851091696</v>
      </c>
      <c r="E63">
        <v>-1</v>
      </c>
      <c r="F63">
        <v>0.78</v>
      </c>
      <c r="K63" t="str">
        <f t="shared" si="0"/>
        <v>Consistency</v>
      </c>
    </row>
    <row r="64" spans="1:11" x14ac:dyDescent="0.25">
      <c r="A64" t="s">
        <v>178</v>
      </c>
      <c r="B64" t="s">
        <v>191</v>
      </c>
      <c r="C64">
        <v>-1</v>
      </c>
      <c r="D64">
        <v>0.86419606230964796</v>
      </c>
      <c r="E64">
        <v>-1</v>
      </c>
      <c r="F64">
        <v>0.62</v>
      </c>
      <c r="K64" t="str">
        <f t="shared" si="0"/>
        <v>Consistency</v>
      </c>
    </row>
    <row r="65" spans="1:11" x14ac:dyDescent="0.25">
      <c r="A65" t="s">
        <v>179</v>
      </c>
      <c r="B65" t="s">
        <v>191</v>
      </c>
      <c r="C65">
        <v>-1</v>
      </c>
      <c r="D65">
        <v>0.820287561839665</v>
      </c>
      <c r="E65">
        <v>-1</v>
      </c>
      <c r="F65">
        <v>0.7</v>
      </c>
      <c r="K65" t="str">
        <f t="shared" si="0"/>
        <v>Consistency</v>
      </c>
    </row>
    <row r="66" spans="1:11" x14ac:dyDescent="0.25">
      <c r="A66" t="s">
        <v>180</v>
      </c>
      <c r="B66" t="s">
        <v>191</v>
      </c>
      <c r="C66">
        <v>-1</v>
      </c>
      <c r="D66">
        <v>0.56525120922190197</v>
      </c>
      <c r="E66">
        <v>-1</v>
      </c>
      <c r="F66">
        <v>0.57999999999999996</v>
      </c>
      <c r="K66" t="str">
        <f t="shared" si="0"/>
        <v>Consistency</v>
      </c>
    </row>
    <row r="67" spans="1:11" x14ac:dyDescent="0.25">
      <c r="A67" t="s">
        <v>181</v>
      </c>
      <c r="B67" t="s">
        <v>191</v>
      </c>
      <c r="C67">
        <v>-1</v>
      </c>
      <c r="D67">
        <v>0.84386687617392298</v>
      </c>
      <c r="E67">
        <v>-1</v>
      </c>
      <c r="F67">
        <v>0.54</v>
      </c>
      <c r="K67" t="str">
        <f t="shared" ref="K67:K130" si="21">IF(E67=C67, "Consistency", "No")</f>
        <v>Consistency</v>
      </c>
    </row>
    <row r="68" spans="1:11" x14ac:dyDescent="0.25">
      <c r="A68" t="s">
        <v>171</v>
      </c>
      <c r="B68" t="s">
        <v>192</v>
      </c>
      <c r="C68" s="3">
        <v>-1</v>
      </c>
      <c r="D68">
        <v>0.94338303806908597</v>
      </c>
      <c r="E68" s="3">
        <v>-1</v>
      </c>
      <c r="F68" s="3">
        <v>0.65</v>
      </c>
      <c r="G68" s="3"/>
      <c r="I68" s="3"/>
      <c r="J68" s="3"/>
      <c r="K68" t="str">
        <f t="shared" si="21"/>
        <v>Consistency</v>
      </c>
    </row>
    <row r="69" spans="1:11" x14ac:dyDescent="0.25">
      <c r="A69" t="s">
        <v>172</v>
      </c>
      <c r="B69" t="s">
        <v>192</v>
      </c>
      <c r="C69" s="3">
        <v>-1</v>
      </c>
      <c r="D69">
        <v>0.82144176365214505</v>
      </c>
      <c r="E69" s="3">
        <v>-1</v>
      </c>
      <c r="F69" s="3">
        <v>0.67</v>
      </c>
      <c r="G69" s="3"/>
      <c r="I69" s="3"/>
      <c r="J69" s="3"/>
      <c r="K69" t="str">
        <f t="shared" si="21"/>
        <v>Consistency</v>
      </c>
    </row>
    <row r="70" spans="1:11" x14ac:dyDescent="0.25">
      <c r="A70" t="s">
        <v>173</v>
      </c>
      <c r="B70" t="s">
        <v>192</v>
      </c>
      <c r="C70" s="3">
        <v>-1</v>
      </c>
      <c r="D70">
        <v>0.86321974508888599</v>
      </c>
      <c r="E70" s="3">
        <v>-1</v>
      </c>
      <c r="F70" s="3">
        <v>0.82</v>
      </c>
      <c r="G70" s="3"/>
      <c r="I70" s="3"/>
      <c r="J70" s="3"/>
      <c r="K70" t="str">
        <f t="shared" si="21"/>
        <v>Consistency</v>
      </c>
    </row>
    <row r="71" spans="1:11" x14ac:dyDescent="0.25">
      <c r="A71" t="s">
        <v>174</v>
      </c>
      <c r="B71" t="s">
        <v>192</v>
      </c>
      <c r="C71" s="3">
        <v>-1</v>
      </c>
      <c r="D71" s="3">
        <v>0.81904492610173096</v>
      </c>
      <c r="E71" s="3">
        <v>-1</v>
      </c>
      <c r="F71" s="3">
        <v>0.64</v>
      </c>
      <c r="G71" s="3"/>
      <c r="I71" s="3"/>
      <c r="J71" s="3"/>
      <c r="K71" t="str">
        <f t="shared" si="21"/>
        <v>Consistency</v>
      </c>
    </row>
    <row r="72" spans="1:11" x14ac:dyDescent="0.25">
      <c r="A72" t="s">
        <v>175</v>
      </c>
      <c r="B72" t="s">
        <v>192</v>
      </c>
      <c r="C72" s="3">
        <v>-1</v>
      </c>
      <c r="D72">
        <v>0.95915471504051597</v>
      </c>
      <c r="E72" s="3">
        <v>-1</v>
      </c>
      <c r="F72" s="3">
        <v>0.8</v>
      </c>
      <c r="G72" s="3"/>
      <c r="H72" s="3"/>
      <c r="I72" s="3"/>
      <c r="J72" s="3"/>
      <c r="K72" t="str">
        <f t="shared" si="21"/>
        <v>Consistency</v>
      </c>
    </row>
    <row r="73" spans="1:11" x14ac:dyDescent="0.25">
      <c r="A73" t="s">
        <v>176</v>
      </c>
      <c r="B73" t="s">
        <v>192</v>
      </c>
      <c r="C73" s="3">
        <v>-1</v>
      </c>
      <c r="D73">
        <v>0.61742943320392196</v>
      </c>
      <c r="E73" s="3">
        <v>-1</v>
      </c>
      <c r="F73" s="3">
        <v>0.83</v>
      </c>
      <c r="G73" s="3"/>
      <c r="I73" s="3"/>
      <c r="J73" s="3"/>
      <c r="K73" t="str">
        <f t="shared" si="21"/>
        <v>Consistency</v>
      </c>
    </row>
    <row r="74" spans="1:11" x14ac:dyDescent="0.25">
      <c r="A74" t="s">
        <v>177</v>
      </c>
      <c r="B74" t="s">
        <v>192</v>
      </c>
      <c r="C74" s="3">
        <v>-1</v>
      </c>
      <c r="D74">
        <v>0.83775199306050196</v>
      </c>
      <c r="E74" s="3">
        <v>-1</v>
      </c>
      <c r="F74" s="3">
        <v>0.88</v>
      </c>
      <c r="G74" s="3"/>
      <c r="I74" s="3"/>
      <c r="J74" s="3"/>
      <c r="K74" t="str">
        <f t="shared" si="21"/>
        <v>Consistency</v>
      </c>
    </row>
    <row r="75" spans="1:11" x14ac:dyDescent="0.25">
      <c r="A75" t="s">
        <v>178</v>
      </c>
      <c r="B75" t="s">
        <v>192</v>
      </c>
      <c r="C75" s="3">
        <v>-1</v>
      </c>
      <c r="D75">
        <v>0.931367164077337</v>
      </c>
      <c r="E75" s="3">
        <v>-1</v>
      </c>
      <c r="F75" s="3">
        <v>0.68</v>
      </c>
      <c r="G75" s="3"/>
      <c r="I75" s="3"/>
      <c r="J75" s="3"/>
      <c r="K75" t="str">
        <f t="shared" si="21"/>
        <v>Consistency</v>
      </c>
    </row>
    <row r="76" spans="1:11" x14ac:dyDescent="0.25">
      <c r="A76" t="s">
        <v>179</v>
      </c>
      <c r="B76" t="s">
        <v>192</v>
      </c>
      <c r="C76" s="3">
        <v>-1</v>
      </c>
      <c r="D76">
        <v>0.94095926060857205</v>
      </c>
      <c r="E76" s="3">
        <v>-1</v>
      </c>
      <c r="F76" s="3">
        <v>0.77</v>
      </c>
      <c r="G76" s="3"/>
      <c r="I76" s="3"/>
      <c r="J76" s="3"/>
      <c r="K76" t="str">
        <f t="shared" si="21"/>
        <v>Consistency</v>
      </c>
    </row>
    <row r="77" spans="1:11" x14ac:dyDescent="0.25">
      <c r="A77" t="s">
        <v>180</v>
      </c>
      <c r="B77" t="s">
        <v>192</v>
      </c>
      <c r="C77" s="3">
        <v>-1</v>
      </c>
      <c r="D77" s="3">
        <v>0.756828667460541</v>
      </c>
      <c r="E77" s="3">
        <v>-1</v>
      </c>
      <c r="F77" s="3">
        <v>0.86</v>
      </c>
      <c r="G77" s="3"/>
      <c r="I77" s="3"/>
      <c r="J77" s="3"/>
      <c r="K77" t="str">
        <f t="shared" si="21"/>
        <v>Consistency</v>
      </c>
    </row>
    <row r="78" spans="1:11" x14ac:dyDescent="0.25">
      <c r="A78" t="s">
        <v>181</v>
      </c>
      <c r="B78" t="s">
        <v>192</v>
      </c>
      <c r="C78" s="3">
        <v>-1</v>
      </c>
      <c r="D78">
        <v>0.87680745840031205</v>
      </c>
      <c r="E78" s="3">
        <v>-1</v>
      </c>
      <c r="F78" s="3">
        <v>0.8</v>
      </c>
      <c r="G78" s="3"/>
      <c r="I78" s="3"/>
      <c r="J78" s="3"/>
      <c r="K78" t="str">
        <f t="shared" si="21"/>
        <v>Consistency</v>
      </c>
    </row>
    <row r="79" spans="1:11" x14ac:dyDescent="0.25">
      <c r="A79" t="s">
        <v>171</v>
      </c>
      <c r="B79" t="s">
        <v>193</v>
      </c>
      <c r="C79" s="3">
        <v>1</v>
      </c>
      <c r="D79">
        <v>0.96435301446246602</v>
      </c>
      <c r="E79" s="3">
        <v>1</v>
      </c>
      <c r="F79" s="3">
        <v>0.74</v>
      </c>
      <c r="G79" s="3"/>
      <c r="I79" s="3"/>
      <c r="J79" s="3"/>
      <c r="K79" t="str">
        <f t="shared" si="21"/>
        <v>Consistency</v>
      </c>
    </row>
    <row r="80" spans="1:11" x14ac:dyDescent="0.25">
      <c r="A80" t="s">
        <v>172</v>
      </c>
      <c r="B80" t="s">
        <v>193</v>
      </c>
      <c r="C80" s="3">
        <v>1</v>
      </c>
      <c r="D80">
        <v>0.94774032667639396</v>
      </c>
      <c r="E80" s="3">
        <v>1</v>
      </c>
      <c r="F80" s="3">
        <v>0.83</v>
      </c>
      <c r="G80" s="3"/>
      <c r="I80" s="3"/>
      <c r="J80" s="3"/>
      <c r="K80" t="str">
        <f t="shared" si="21"/>
        <v>Consistency</v>
      </c>
    </row>
    <row r="81" spans="1:11" x14ac:dyDescent="0.25">
      <c r="A81" t="s">
        <v>173</v>
      </c>
      <c r="B81" t="s">
        <v>193</v>
      </c>
      <c r="C81" s="3">
        <v>1</v>
      </c>
      <c r="D81">
        <v>0.95755787320365804</v>
      </c>
      <c r="E81" s="3">
        <v>1</v>
      </c>
      <c r="F81" s="3">
        <v>0.73</v>
      </c>
      <c r="G81" s="3"/>
      <c r="I81" s="3"/>
      <c r="J81" s="3"/>
      <c r="K81" t="str">
        <f t="shared" si="21"/>
        <v>Consistency</v>
      </c>
    </row>
    <row r="82" spans="1:11" x14ac:dyDescent="0.25">
      <c r="A82" t="s">
        <v>174</v>
      </c>
      <c r="B82" t="s">
        <v>193</v>
      </c>
      <c r="C82" s="3">
        <v>1</v>
      </c>
      <c r="D82">
        <v>0.98653182604884404</v>
      </c>
      <c r="E82" s="3">
        <v>1</v>
      </c>
      <c r="F82" s="3">
        <v>0.86</v>
      </c>
      <c r="G82" s="3"/>
      <c r="I82" s="3"/>
      <c r="J82" s="3"/>
      <c r="K82" t="str">
        <f t="shared" si="21"/>
        <v>Consistency</v>
      </c>
    </row>
    <row r="83" spans="1:11" x14ac:dyDescent="0.25">
      <c r="A83" t="s">
        <v>175</v>
      </c>
      <c r="B83" t="s">
        <v>193</v>
      </c>
      <c r="C83" s="3">
        <v>1</v>
      </c>
      <c r="D83" s="3">
        <v>0.85994110196332596</v>
      </c>
      <c r="E83" s="3">
        <v>1</v>
      </c>
      <c r="F83" s="3">
        <v>0.84</v>
      </c>
      <c r="G83" s="3"/>
      <c r="I83" s="3"/>
      <c r="J83" s="3"/>
      <c r="K83" t="str">
        <f t="shared" si="21"/>
        <v>Consistency</v>
      </c>
    </row>
    <row r="84" spans="1:11" x14ac:dyDescent="0.25">
      <c r="A84" t="s">
        <v>176</v>
      </c>
      <c r="B84" t="s">
        <v>193</v>
      </c>
      <c r="C84" s="3">
        <v>1</v>
      </c>
      <c r="D84">
        <v>0.98658917645936095</v>
      </c>
      <c r="E84" s="3">
        <v>1</v>
      </c>
      <c r="F84" s="3">
        <v>0.84</v>
      </c>
      <c r="G84" s="3"/>
      <c r="I84" s="3"/>
      <c r="J84" s="3"/>
      <c r="K84" t="str">
        <f t="shared" si="21"/>
        <v>Consistency</v>
      </c>
    </row>
    <row r="85" spans="1:11" x14ac:dyDescent="0.25">
      <c r="A85" t="s">
        <v>177</v>
      </c>
      <c r="B85" t="s">
        <v>193</v>
      </c>
      <c r="C85" s="3">
        <v>1</v>
      </c>
      <c r="D85">
        <v>0.98748281175818697</v>
      </c>
      <c r="E85" s="3">
        <v>1</v>
      </c>
      <c r="F85" s="3">
        <v>0.78</v>
      </c>
      <c r="G85" s="3"/>
      <c r="I85" s="3"/>
      <c r="J85" s="3"/>
      <c r="K85" t="str">
        <f t="shared" si="21"/>
        <v>Consistency</v>
      </c>
    </row>
    <row r="86" spans="1:11" x14ac:dyDescent="0.25">
      <c r="A86" t="s">
        <v>178</v>
      </c>
      <c r="B86" t="s">
        <v>193</v>
      </c>
      <c r="C86" s="3">
        <v>1</v>
      </c>
      <c r="D86">
        <v>0.96618349723527797</v>
      </c>
      <c r="E86" s="3">
        <v>1</v>
      </c>
      <c r="F86" s="3">
        <v>0.91</v>
      </c>
      <c r="G86" s="3"/>
      <c r="I86" s="3"/>
      <c r="J86" s="3"/>
      <c r="K86" t="str">
        <f t="shared" si="21"/>
        <v>Consistency</v>
      </c>
    </row>
    <row r="87" spans="1:11" x14ac:dyDescent="0.25">
      <c r="A87" t="s">
        <v>179</v>
      </c>
      <c r="B87" t="s">
        <v>193</v>
      </c>
      <c r="C87" s="3">
        <v>1</v>
      </c>
      <c r="D87">
        <v>0.970105382561125</v>
      </c>
      <c r="E87" s="3">
        <v>1</v>
      </c>
      <c r="F87" s="3">
        <v>0.9</v>
      </c>
      <c r="G87" s="3"/>
      <c r="I87" s="3"/>
      <c r="J87" s="3"/>
      <c r="K87" t="str">
        <f t="shared" si="21"/>
        <v>Consistency</v>
      </c>
    </row>
    <row r="88" spans="1:11" x14ac:dyDescent="0.25">
      <c r="A88" t="s">
        <v>180</v>
      </c>
      <c r="B88" t="s">
        <v>193</v>
      </c>
      <c r="C88" s="3">
        <v>1</v>
      </c>
      <c r="D88">
        <v>0.96877440945480298</v>
      </c>
      <c r="E88" s="3">
        <v>1</v>
      </c>
      <c r="F88" s="3">
        <v>0.83</v>
      </c>
      <c r="G88" s="3"/>
      <c r="I88" s="3"/>
      <c r="J88" s="3"/>
      <c r="K88" t="str">
        <f t="shared" si="21"/>
        <v>Consistency</v>
      </c>
    </row>
    <row r="89" spans="1:11" x14ac:dyDescent="0.25">
      <c r="A89" t="s">
        <v>181</v>
      </c>
      <c r="B89" t="s">
        <v>193</v>
      </c>
      <c r="C89" s="3">
        <v>1</v>
      </c>
      <c r="D89">
        <v>0.976865478968996</v>
      </c>
      <c r="E89" s="3">
        <v>1</v>
      </c>
      <c r="F89" s="3">
        <v>0.91</v>
      </c>
      <c r="G89" s="3"/>
      <c r="I89" s="3"/>
      <c r="J89" s="3"/>
      <c r="K89" t="str">
        <f t="shared" si="21"/>
        <v>Consistency</v>
      </c>
    </row>
    <row r="90" spans="1:11" x14ac:dyDescent="0.25">
      <c r="K90" t="str">
        <f t="shared" si="21"/>
        <v>Consistency</v>
      </c>
    </row>
    <row r="91" spans="1:11" x14ac:dyDescent="0.25">
      <c r="K91" t="str">
        <f t="shared" si="21"/>
        <v>Consistency</v>
      </c>
    </row>
    <row r="92" spans="1:11" x14ac:dyDescent="0.25">
      <c r="K92" t="str">
        <f t="shared" si="21"/>
        <v>Consistency</v>
      </c>
    </row>
    <row r="93" spans="1:11" x14ac:dyDescent="0.25">
      <c r="K93" t="str">
        <f t="shared" si="21"/>
        <v>Consistency</v>
      </c>
    </row>
    <row r="94" spans="1:11" x14ac:dyDescent="0.25">
      <c r="K94" t="str">
        <f t="shared" si="21"/>
        <v>Consistency</v>
      </c>
    </row>
    <row r="95" spans="1:11" x14ac:dyDescent="0.25">
      <c r="K95" t="str">
        <f t="shared" si="21"/>
        <v>Consistency</v>
      </c>
    </row>
    <row r="96" spans="1:11" x14ac:dyDescent="0.25">
      <c r="K96" t="str">
        <f t="shared" si="21"/>
        <v>Consistency</v>
      </c>
    </row>
    <row r="97" spans="3:11" x14ac:dyDescent="0.25">
      <c r="K97" t="str">
        <f t="shared" si="21"/>
        <v>Consistency</v>
      </c>
    </row>
    <row r="98" spans="3:11" x14ac:dyDescent="0.25">
      <c r="K98" t="str">
        <f t="shared" si="21"/>
        <v>Consistency</v>
      </c>
    </row>
    <row r="99" spans="3:11" x14ac:dyDescent="0.25">
      <c r="K99" t="str">
        <f t="shared" si="21"/>
        <v>Consistency</v>
      </c>
    </row>
    <row r="100" spans="3:11" x14ac:dyDescent="0.25">
      <c r="K100" t="str">
        <f t="shared" si="21"/>
        <v>Consistency</v>
      </c>
    </row>
    <row r="101" spans="3:11" x14ac:dyDescent="0.25">
      <c r="C101" s="3"/>
      <c r="E101" s="3"/>
      <c r="F101" s="3"/>
      <c r="G101" s="3"/>
      <c r="I101" s="3"/>
      <c r="J101" s="3"/>
      <c r="K101" t="str">
        <f t="shared" si="21"/>
        <v>Consistency</v>
      </c>
    </row>
    <row r="102" spans="3:11" x14ac:dyDescent="0.25">
      <c r="C102" s="3"/>
      <c r="E102" s="3"/>
      <c r="F102" s="3"/>
      <c r="G102" s="3"/>
      <c r="H102" s="3"/>
      <c r="I102" s="3"/>
      <c r="J102" s="3"/>
      <c r="K102" t="str">
        <f t="shared" si="21"/>
        <v>Consistency</v>
      </c>
    </row>
    <row r="103" spans="3:11" x14ac:dyDescent="0.25">
      <c r="C103" s="3"/>
      <c r="E103" s="3"/>
      <c r="F103" s="3"/>
      <c r="G103" s="3"/>
      <c r="I103" s="3"/>
      <c r="J103" s="3"/>
      <c r="K103" t="str">
        <f t="shared" si="21"/>
        <v>Consistency</v>
      </c>
    </row>
    <row r="104" spans="3:11" x14ac:dyDescent="0.25">
      <c r="C104" s="3"/>
      <c r="E104" s="3"/>
      <c r="F104" s="3"/>
      <c r="G104" s="3"/>
      <c r="I104" s="3"/>
      <c r="J104" s="3"/>
      <c r="K104" t="str">
        <f t="shared" si="21"/>
        <v>Consistency</v>
      </c>
    </row>
    <row r="105" spans="3:11" x14ac:dyDescent="0.25">
      <c r="C105" s="3"/>
      <c r="E105" s="3"/>
      <c r="F105" s="3"/>
      <c r="G105" s="3"/>
      <c r="I105" s="3"/>
      <c r="J105" s="3"/>
      <c r="K105" t="str">
        <f t="shared" si="21"/>
        <v>Consistency</v>
      </c>
    </row>
    <row r="106" spans="3:11" x14ac:dyDescent="0.25">
      <c r="C106" s="3"/>
      <c r="E106" s="3"/>
      <c r="F106" s="3"/>
      <c r="G106" s="3"/>
      <c r="I106" s="3"/>
      <c r="J106" s="3"/>
      <c r="K106" t="str">
        <f t="shared" si="21"/>
        <v>Consistency</v>
      </c>
    </row>
    <row r="107" spans="3:11" x14ac:dyDescent="0.25">
      <c r="C107" s="3"/>
      <c r="E107" s="3"/>
      <c r="F107" s="3"/>
      <c r="G107" s="3"/>
      <c r="I107" s="3"/>
      <c r="J107" s="3"/>
      <c r="K107" t="str">
        <f t="shared" si="21"/>
        <v>Consistency</v>
      </c>
    </row>
    <row r="108" spans="3:11" x14ac:dyDescent="0.25">
      <c r="C108" s="3"/>
      <c r="E108" s="3"/>
      <c r="F108" s="3"/>
      <c r="G108" s="3"/>
      <c r="I108" s="3"/>
      <c r="J108" s="3"/>
      <c r="K108" t="str">
        <f t="shared" si="21"/>
        <v>Consistency</v>
      </c>
    </row>
    <row r="109" spans="3:11" x14ac:dyDescent="0.25">
      <c r="C109" s="3"/>
      <c r="E109" s="3"/>
      <c r="F109" s="3"/>
      <c r="G109" s="3"/>
      <c r="I109" s="3"/>
      <c r="J109" s="3"/>
      <c r="K109" t="str">
        <f t="shared" si="21"/>
        <v>Consistency</v>
      </c>
    </row>
    <row r="110" spans="3:11" x14ac:dyDescent="0.25">
      <c r="C110" s="3"/>
      <c r="E110" s="3"/>
      <c r="F110" s="3"/>
      <c r="G110" s="3"/>
      <c r="I110" s="3"/>
      <c r="J110" s="3"/>
      <c r="K110" t="str">
        <f t="shared" si="21"/>
        <v>Consistency</v>
      </c>
    </row>
    <row r="111" spans="3:11" x14ac:dyDescent="0.25">
      <c r="C111" s="3"/>
      <c r="E111" s="3"/>
      <c r="F111" s="3"/>
      <c r="G111" s="3"/>
      <c r="I111" s="3"/>
      <c r="J111" s="3"/>
      <c r="K111" t="str">
        <f t="shared" si="21"/>
        <v>Consistency</v>
      </c>
    </row>
    <row r="112" spans="3:11" x14ac:dyDescent="0.25">
      <c r="C112" s="3"/>
      <c r="E112" s="3"/>
      <c r="F112" s="3"/>
      <c r="G112" s="3"/>
      <c r="I112" s="3"/>
      <c r="J112" s="3"/>
      <c r="K112" t="str">
        <f t="shared" si="21"/>
        <v>Consistency</v>
      </c>
    </row>
    <row r="113" spans="3:11" x14ac:dyDescent="0.25">
      <c r="C113" s="3"/>
      <c r="D113" s="3"/>
      <c r="E113" s="3"/>
      <c r="F113" s="3"/>
      <c r="G113" s="3"/>
      <c r="I113" s="3"/>
      <c r="J113" s="3"/>
      <c r="K113" t="str">
        <f t="shared" si="21"/>
        <v>Consistency</v>
      </c>
    </row>
    <row r="114" spans="3:11" x14ac:dyDescent="0.25">
      <c r="C114" s="3"/>
      <c r="E114" s="3"/>
      <c r="F114" s="3"/>
      <c r="G114" s="3"/>
      <c r="I114" s="3"/>
      <c r="J114" s="3"/>
      <c r="K114" t="str">
        <f t="shared" si="21"/>
        <v>Consistency</v>
      </c>
    </row>
    <row r="115" spans="3:11" x14ac:dyDescent="0.25">
      <c r="C115" s="3"/>
      <c r="E115" s="3"/>
      <c r="F115" s="3"/>
      <c r="G115" s="3"/>
      <c r="I115" s="3"/>
      <c r="J115" s="3"/>
      <c r="K115" t="str">
        <f t="shared" si="21"/>
        <v>Consistency</v>
      </c>
    </row>
    <row r="116" spans="3:11" x14ac:dyDescent="0.25">
      <c r="C116" s="3"/>
      <c r="E116" s="3"/>
      <c r="F116" s="3"/>
      <c r="G116" s="3"/>
      <c r="I116" s="3"/>
      <c r="J116" s="3"/>
      <c r="K116" t="str">
        <f t="shared" si="21"/>
        <v>Consistency</v>
      </c>
    </row>
    <row r="117" spans="3:11" x14ac:dyDescent="0.25">
      <c r="C117" s="3"/>
      <c r="E117" s="3"/>
      <c r="F117" s="3"/>
      <c r="G117" s="3"/>
      <c r="H117" s="3"/>
      <c r="I117" s="3"/>
      <c r="J117" s="3"/>
      <c r="K117" t="str">
        <f t="shared" si="21"/>
        <v>Consistency</v>
      </c>
    </row>
    <row r="118" spans="3:11" x14ac:dyDescent="0.25">
      <c r="C118" s="3"/>
      <c r="E118" s="3"/>
      <c r="F118" s="3"/>
      <c r="G118" s="3"/>
      <c r="I118" s="3"/>
      <c r="J118" s="3"/>
      <c r="K118" t="str">
        <f t="shared" si="21"/>
        <v>Consistency</v>
      </c>
    </row>
    <row r="119" spans="3:11" x14ac:dyDescent="0.25">
      <c r="C119" s="3"/>
      <c r="E119" s="3"/>
      <c r="F119" s="3"/>
      <c r="G119" s="3"/>
      <c r="I119" s="3"/>
      <c r="J119" s="3"/>
      <c r="K119" t="str">
        <f t="shared" si="21"/>
        <v>Consistency</v>
      </c>
    </row>
    <row r="120" spans="3:11" x14ac:dyDescent="0.25">
      <c r="C120" s="3"/>
      <c r="E120" s="3"/>
      <c r="F120" s="3"/>
      <c r="G120" s="3"/>
      <c r="I120" s="3"/>
      <c r="J120" s="3"/>
      <c r="K120" t="str">
        <f t="shared" si="21"/>
        <v>Consistency</v>
      </c>
    </row>
    <row r="121" spans="3:11" x14ac:dyDescent="0.25">
      <c r="C121" s="3"/>
      <c r="E121" s="3"/>
      <c r="F121" s="3"/>
      <c r="G121" s="3"/>
      <c r="I121" s="3"/>
      <c r="J121" s="3"/>
      <c r="K121" t="str">
        <f t="shared" si="21"/>
        <v>Consistency</v>
      </c>
    </row>
    <row r="122" spans="3:11" x14ac:dyDescent="0.25">
      <c r="C122" s="3"/>
      <c r="E122" s="3"/>
      <c r="F122" s="3"/>
      <c r="G122" s="3"/>
      <c r="I122" s="3"/>
      <c r="J122" s="3"/>
      <c r="K122" t="str">
        <f t="shared" si="21"/>
        <v>Consistency</v>
      </c>
    </row>
    <row r="123" spans="3:11" x14ac:dyDescent="0.25">
      <c r="K123" t="str">
        <f t="shared" si="21"/>
        <v>Consistency</v>
      </c>
    </row>
    <row r="124" spans="3:11" x14ac:dyDescent="0.25">
      <c r="K124" t="str">
        <f t="shared" si="21"/>
        <v>Consistency</v>
      </c>
    </row>
    <row r="125" spans="3:11" x14ac:dyDescent="0.25">
      <c r="K125" t="str">
        <f t="shared" si="21"/>
        <v>Consistency</v>
      </c>
    </row>
    <row r="126" spans="3:11" x14ac:dyDescent="0.25">
      <c r="K126" t="str">
        <f t="shared" si="21"/>
        <v>Consistency</v>
      </c>
    </row>
    <row r="127" spans="3:11" x14ac:dyDescent="0.25">
      <c r="K127" t="str">
        <f t="shared" si="21"/>
        <v>Consistency</v>
      </c>
    </row>
    <row r="128" spans="3:11" x14ac:dyDescent="0.25">
      <c r="K128" t="str">
        <f t="shared" si="21"/>
        <v>Consistency</v>
      </c>
    </row>
    <row r="129" spans="11:11" x14ac:dyDescent="0.25">
      <c r="K129" t="str">
        <f t="shared" si="21"/>
        <v>Consistency</v>
      </c>
    </row>
    <row r="130" spans="11:11" x14ac:dyDescent="0.25">
      <c r="K130" t="str">
        <f t="shared" si="21"/>
        <v>Consistency</v>
      </c>
    </row>
    <row r="131" spans="11:11" x14ac:dyDescent="0.25">
      <c r="K131" t="str">
        <f t="shared" ref="K131:K166" si="22">IF(E131=C131, "Consistency", "No")</f>
        <v>Consistency</v>
      </c>
    </row>
    <row r="132" spans="11:11" x14ac:dyDescent="0.25">
      <c r="K132" t="str">
        <f t="shared" si="22"/>
        <v>Consistency</v>
      </c>
    </row>
    <row r="133" spans="11:11" x14ac:dyDescent="0.25">
      <c r="K133" t="str">
        <f t="shared" si="22"/>
        <v>Consistency</v>
      </c>
    </row>
    <row r="134" spans="11:11" x14ac:dyDescent="0.25">
      <c r="K134" t="str">
        <f t="shared" si="22"/>
        <v>Consistency</v>
      </c>
    </row>
    <row r="135" spans="11:11" x14ac:dyDescent="0.25">
      <c r="K135" t="str">
        <f t="shared" si="22"/>
        <v>Consistency</v>
      </c>
    </row>
    <row r="136" spans="11:11" x14ac:dyDescent="0.25">
      <c r="K136" t="str">
        <f t="shared" si="22"/>
        <v>Consistency</v>
      </c>
    </row>
    <row r="137" spans="11:11" x14ac:dyDescent="0.25">
      <c r="K137" t="str">
        <f t="shared" si="22"/>
        <v>Consistency</v>
      </c>
    </row>
    <row r="138" spans="11:11" x14ac:dyDescent="0.25">
      <c r="K138" t="str">
        <f t="shared" si="22"/>
        <v>Consistency</v>
      </c>
    </row>
    <row r="139" spans="11:11" x14ac:dyDescent="0.25">
      <c r="K139" t="str">
        <f t="shared" si="22"/>
        <v>Consistency</v>
      </c>
    </row>
    <row r="140" spans="11:11" x14ac:dyDescent="0.25">
      <c r="K140" t="str">
        <f t="shared" si="22"/>
        <v>Consistency</v>
      </c>
    </row>
    <row r="141" spans="11:11" x14ac:dyDescent="0.25">
      <c r="K141" t="str">
        <f t="shared" si="22"/>
        <v>Consistency</v>
      </c>
    </row>
    <row r="142" spans="11:11" x14ac:dyDescent="0.25">
      <c r="K142" t="str">
        <f t="shared" si="22"/>
        <v>Consistency</v>
      </c>
    </row>
    <row r="143" spans="11:11" x14ac:dyDescent="0.25">
      <c r="K143" t="str">
        <f t="shared" si="22"/>
        <v>Consistency</v>
      </c>
    </row>
    <row r="144" spans="11:11" x14ac:dyDescent="0.25">
      <c r="K144" t="str">
        <f t="shared" si="22"/>
        <v>Consistency</v>
      </c>
    </row>
    <row r="145" spans="11:11" x14ac:dyDescent="0.25">
      <c r="K145" t="str">
        <f t="shared" si="22"/>
        <v>Consistency</v>
      </c>
    </row>
    <row r="146" spans="11:11" x14ac:dyDescent="0.25">
      <c r="K146" t="str">
        <f t="shared" si="22"/>
        <v>Consistency</v>
      </c>
    </row>
    <row r="147" spans="11:11" x14ac:dyDescent="0.25">
      <c r="K147" t="str">
        <f t="shared" si="22"/>
        <v>Consistency</v>
      </c>
    </row>
    <row r="148" spans="11:11" x14ac:dyDescent="0.25">
      <c r="K148" t="str">
        <f t="shared" si="22"/>
        <v>Consistency</v>
      </c>
    </row>
    <row r="149" spans="11:11" x14ac:dyDescent="0.25">
      <c r="K149" t="str">
        <f t="shared" si="22"/>
        <v>Consistency</v>
      </c>
    </row>
    <row r="150" spans="11:11" x14ac:dyDescent="0.25">
      <c r="K150" t="str">
        <f t="shared" si="22"/>
        <v>Consistency</v>
      </c>
    </row>
    <row r="151" spans="11:11" x14ac:dyDescent="0.25">
      <c r="K151" t="str">
        <f t="shared" si="22"/>
        <v>Consistency</v>
      </c>
    </row>
    <row r="152" spans="11:11" x14ac:dyDescent="0.25">
      <c r="K152" t="str">
        <f t="shared" si="22"/>
        <v>Consistency</v>
      </c>
    </row>
    <row r="153" spans="11:11" x14ac:dyDescent="0.25">
      <c r="K153" t="str">
        <f t="shared" si="22"/>
        <v>Consistency</v>
      </c>
    </row>
    <row r="154" spans="11:11" x14ac:dyDescent="0.25">
      <c r="K154" t="str">
        <f t="shared" si="22"/>
        <v>Consistency</v>
      </c>
    </row>
    <row r="155" spans="11:11" x14ac:dyDescent="0.25">
      <c r="K155" t="str">
        <f t="shared" si="22"/>
        <v>Consistency</v>
      </c>
    </row>
    <row r="156" spans="11:11" x14ac:dyDescent="0.25">
      <c r="K156" t="str">
        <f t="shared" si="22"/>
        <v>Consistency</v>
      </c>
    </row>
    <row r="157" spans="11:11" x14ac:dyDescent="0.25">
      <c r="K157" t="str">
        <f t="shared" si="22"/>
        <v>Consistency</v>
      </c>
    </row>
    <row r="158" spans="11:11" x14ac:dyDescent="0.25">
      <c r="K158" t="str">
        <f t="shared" si="22"/>
        <v>Consistency</v>
      </c>
    </row>
    <row r="159" spans="11:11" x14ac:dyDescent="0.25">
      <c r="K159" t="str">
        <f t="shared" si="22"/>
        <v>Consistency</v>
      </c>
    </row>
    <row r="160" spans="11:11" x14ac:dyDescent="0.25">
      <c r="K160" t="str">
        <f t="shared" si="22"/>
        <v>Consistency</v>
      </c>
    </row>
    <row r="161" spans="11:11" x14ac:dyDescent="0.25">
      <c r="K161" t="str">
        <f t="shared" si="22"/>
        <v>Consistency</v>
      </c>
    </row>
    <row r="162" spans="11:11" x14ac:dyDescent="0.25">
      <c r="K162" t="str">
        <f t="shared" si="22"/>
        <v>Consistency</v>
      </c>
    </row>
    <row r="163" spans="11:11" x14ac:dyDescent="0.25">
      <c r="K163" t="str">
        <f t="shared" si="22"/>
        <v>Consistency</v>
      </c>
    </row>
    <row r="164" spans="11:11" x14ac:dyDescent="0.25">
      <c r="K164" t="str">
        <f t="shared" si="22"/>
        <v>Consistency</v>
      </c>
    </row>
    <row r="165" spans="11:11" x14ac:dyDescent="0.25">
      <c r="K165" t="str">
        <f t="shared" si="22"/>
        <v>Consistency</v>
      </c>
    </row>
    <row r="166" spans="11:11" x14ac:dyDescent="0.25">
      <c r="K166" t="str">
        <f t="shared" si="22"/>
        <v>Consistency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0E72-491A-4808-A57D-3D7A9394C08C}">
  <dimension ref="B1:CA69"/>
  <sheetViews>
    <sheetView tabSelected="1" topLeftCell="AO1" zoomScaleNormal="100" workbookViewId="0">
      <selection activeCell="BS7" sqref="BS7"/>
    </sheetView>
  </sheetViews>
  <sheetFormatPr defaultRowHeight="15" x14ac:dyDescent="0.25"/>
  <cols>
    <col min="2" max="2" width="12.42578125" customWidth="1"/>
    <col min="3" max="3" width="22" bestFit="1" customWidth="1"/>
    <col min="9" max="9" width="10.140625" customWidth="1"/>
    <col min="10" max="10" width="12.42578125" customWidth="1"/>
    <col min="11" max="11" width="13.42578125" bestFit="1" customWidth="1"/>
    <col min="12" max="12" width="11.7109375" bestFit="1" customWidth="1"/>
    <col min="14" max="14" width="9.42578125" customWidth="1"/>
    <col min="15" max="15" width="11" customWidth="1"/>
    <col min="16" max="16" width="11.7109375" customWidth="1"/>
    <col min="17" max="17" width="13.42578125" bestFit="1" customWidth="1"/>
    <col min="18" max="18" width="11.7109375" bestFit="1" customWidth="1"/>
    <col min="19" max="19" width="15.5703125" customWidth="1"/>
    <col min="20" max="20" width="11.42578125" customWidth="1"/>
    <col min="22" max="22" width="11.42578125" customWidth="1"/>
    <col min="24" max="24" width="10.28515625" customWidth="1"/>
    <col min="25" max="25" width="13.5703125" customWidth="1"/>
    <col min="26" max="26" width="10.140625" customWidth="1"/>
    <col min="27" max="27" width="10" customWidth="1"/>
    <col min="28" max="28" width="9.42578125" customWidth="1"/>
    <col min="29" max="29" width="18.28515625" customWidth="1"/>
    <col min="30" max="30" width="17.140625" customWidth="1"/>
    <col min="31" max="31" width="13.42578125" customWidth="1"/>
    <col min="34" max="34" width="13.42578125" bestFit="1" customWidth="1"/>
    <col min="35" max="35" width="17.28515625" bestFit="1" customWidth="1"/>
    <col min="36" max="36" width="14.7109375" bestFit="1" customWidth="1"/>
    <col min="37" max="37" width="18.7109375" bestFit="1" customWidth="1"/>
    <col min="38" max="38" width="15.7109375" bestFit="1" customWidth="1"/>
    <col min="39" max="39" width="19.7109375" bestFit="1" customWidth="1"/>
    <col min="40" max="40" width="16" bestFit="1" customWidth="1"/>
    <col min="41" max="41" width="19.5703125" bestFit="1" customWidth="1"/>
    <col min="42" max="42" width="16.5703125" bestFit="1" customWidth="1"/>
    <col min="43" max="43" width="17.7109375" bestFit="1" customWidth="1"/>
    <col min="44" max="44" width="14.7109375" bestFit="1" customWidth="1"/>
    <col min="45" max="45" width="14.7109375" customWidth="1"/>
    <col min="46" max="46" width="17.140625" customWidth="1"/>
    <col min="47" max="47" width="19.5703125" customWidth="1"/>
    <col min="48" max="48" width="16.85546875" customWidth="1"/>
    <col min="49" max="49" width="21.140625" customWidth="1"/>
    <col min="50" max="50" width="17.5703125" customWidth="1"/>
    <col min="51" max="51" width="21.140625" customWidth="1"/>
    <col min="52" max="52" width="18.140625" customWidth="1"/>
    <col min="53" max="53" width="19" customWidth="1"/>
    <col min="54" max="54" width="16.140625" customWidth="1"/>
    <col min="55" max="55" width="20" bestFit="1" customWidth="1"/>
    <col min="59" max="59" width="13.42578125" bestFit="1" customWidth="1"/>
    <col min="60" max="60" width="22.5703125" bestFit="1" customWidth="1"/>
    <col min="61" max="61" width="18.7109375" bestFit="1" customWidth="1"/>
    <col min="62" max="62" width="15.7109375" bestFit="1" customWidth="1"/>
    <col min="63" max="63" width="19.7109375" bestFit="1" customWidth="1"/>
    <col min="64" max="64" width="16" bestFit="1" customWidth="1"/>
    <col min="65" max="65" width="19.5703125" bestFit="1" customWidth="1"/>
    <col min="66" max="66" width="16.5703125" bestFit="1" customWidth="1"/>
    <col min="67" max="67" width="17.7109375" bestFit="1" customWidth="1"/>
    <col min="68" max="68" width="14.7109375" bestFit="1" customWidth="1"/>
    <col min="70" max="70" width="13" customWidth="1"/>
    <col min="71" max="71" width="23.28515625" customWidth="1"/>
    <col min="72" max="72" width="19.5703125" customWidth="1"/>
    <col min="73" max="73" width="16.85546875" customWidth="1"/>
    <col min="74" max="74" width="20.42578125" customWidth="1"/>
    <col min="75" max="75" width="17.140625" customWidth="1"/>
    <col min="76" max="76" width="21.140625" customWidth="1"/>
    <col min="77" max="77" width="18.140625" customWidth="1"/>
    <col min="78" max="78" width="19" customWidth="1"/>
    <col min="79" max="79" width="16.140625" customWidth="1"/>
  </cols>
  <sheetData>
    <row r="1" spans="2:79" x14ac:dyDescent="0.25">
      <c r="AH1" s="1" t="s">
        <v>84</v>
      </c>
      <c r="AI1" t="s">
        <v>151</v>
      </c>
      <c r="BG1" s="1" t="s">
        <v>84</v>
      </c>
      <c r="BH1" t="s">
        <v>207</v>
      </c>
    </row>
    <row r="2" spans="2:79" x14ac:dyDescent="0.25">
      <c r="B2" t="s">
        <v>84</v>
      </c>
      <c r="C2" t="s">
        <v>58</v>
      </c>
      <c r="D2" t="s">
        <v>38</v>
      </c>
      <c r="E2" t="s">
        <v>39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33</v>
      </c>
      <c r="L2" t="s">
        <v>28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73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59</v>
      </c>
      <c r="Y2" t="s">
        <v>82</v>
      </c>
      <c r="Z2" t="s">
        <v>76</v>
      </c>
      <c r="AA2" t="s">
        <v>77</v>
      </c>
      <c r="AB2" t="s">
        <v>78</v>
      </c>
      <c r="AC2" t="s">
        <v>79</v>
      </c>
      <c r="AD2" t="s">
        <v>80</v>
      </c>
      <c r="AE2" t="s">
        <v>81</v>
      </c>
      <c r="AS2" t="s">
        <v>150</v>
      </c>
      <c r="AT2" t="s">
        <v>91</v>
      </c>
      <c r="AU2" t="s">
        <v>89</v>
      </c>
      <c r="AV2" t="s">
        <v>87</v>
      </c>
      <c r="AW2" t="s">
        <v>94</v>
      </c>
      <c r="AX2" t="s">
        <v>88</v>
      </c>
      <c r="AY2" t="s">
        <v>95</v>
      </c>
      <c r="AZ2" t="s">
        <v>90</v>
      </c>
      <c r="BA2" t="s">
        <v>86</v>
      </c>
      <c r="BB2" t="s">
        <v>92</v>
      </c>
      <c r="BR2" t="s">
        <v>29</v>
      </c>
      <c r="BS2" t="s">
        <v>93</v>
      </c>
      <c r="BT2" t="s">
        <v>87</v>
      </c>
      <c r="BU2" t="s">
        <v>94</v>
      </c>
      <c r="BV2" t="s">
        <v>88</v>
      </c>
      <c r="BW2" t="s">
        <v>95</v>
      </c>
      <c r="BX2" t="s">
        <v>90</v>
      </c>
      <c r="BY2" t="s">
        <v>86</v>
      </c>
      <c r="BZ2" t="s">
        <v>92</v>
      </c>
      <c r="CA2" t="s">
        <v>89</v>
      </c>
    </row>
    <row r="3" spans="2:79" x14ac:dyDescent="0.25">
      <c r="B3" s="16" t="s">
        <v>85</v>
      </c>
      <c r="C3" s="16" t="s">
        <v>186</v>
      </c>
      <c r="D3" s="16">
        <v>7</v>
      </c>
      <c r="E3" s="16">
        <v>1</v>
      </c>
      <c r="F3" s="16">
        <v>8</v>
      </c>
      <c r="G3" s="8">
        <v>0.36363636363636365</v>
      </c>
      <c r="H3" s="8">
        <v>0.60621511459611899</v>
      </c>
      <c r="I3" s="8">
        <v>4.2105344310779946E-2</v>
      </c>
      <c r="J3" s="16">
        <v>6</v>
      </c>
      <c r="K3" s="16">
        <v>5</v>
      </c>
      <c r="L3" s="8">
        <v>0.54545454545454541</v>
      </c>
      <c r="M3" s="8">
        <v>0.50510200789567605</v>
      </c>
      <c r="N3" s="16" t="s">
        <v>169</v>
      </c>
      <c r="O3" s="17">
        <v>4.0408160631654084</v>
      </c>
      <c r="P3" s="16">
        <v>6.5</v>
      </c>
      <c r="Q3" s="17">
        <v>10.540816063165408</v>
      </c>
      <c r="R3" s="17">
        <v>10.540816063165408</v>
      </c>
      <c r="S3" s="16" t="s">
        <v>169</v>
      </c>
      <c r="T3" s="16" t="s">
        <v>101</v>
      </c>
      <c r="U3" s="8">
        <v>0.5</v>
      </c>
      <c r="V3" s="16" t="s">
        <v>33</v>
      </c>
      <c r="W3" s="8">
        <v>0.50255100394783803</v>
      </c>
      <c r="X3" s="16">
        <v>530.12922001480604</v>
      </c>
      <c r="Y3" s="16">
        <v>530.12922001480604</v>
      </c>
      <c r="Z3" s="16" t="s">
        <v>194</v>
      </c>
      <c r="AA3" s="16" t="s">
        <v>194</v>
      </c>
      <c r="AB3" s="16" t="s">
        <v>194</v>
      </c>
      <c r="AC3" s="16" t="s">
        <v>100</v>
      </c>
      <c r="AD3" s="16" t="s">
        <v>33</v>
      </c>
      <c r="AE3" s="16" t="s">
        <v>33</v>
      </c>
      <c r="AH3" s="1" t="s">
        <v>29</v>
      </c>
      <c r="AI3" t="s">
        <v>91</v>
      </c>
      <c r="AJ3" t="s">
        <v>89</v>
      </c>
      <c r="AK3" t="s">
        <v>87</v>
      </c>
      <c r="AL3" t="s">
        <v>94</v>
      </c>
      <c r="AM3" t="s">
        <v>88</v>
      </c>
      <c r="AN3" t="s">
        <v>95</v>
      </c>
      <c r="AO3" t="s">
        <v>90</v>
      </c>
      <c r="AP3" t="s">
        <v>86</v>
      </c>
      <c r="AQ3" t="s">
        <v>92</v>
      </c>
      <c r="AS3" s="7" t="s">
        <v>196</v>
      </c>
      <c r="AT3">
        <v>2</v>
      </c>
      <c r="AU3" s="8">
        <v>0.8468412575089812</v>
      </c>
      <c r="AV3" s="5">
        <v>0.47854832516626494</v>
      </c>
      <c r="AW3" s="9">
        <v>12.796722707038889</v>
      </c>
      <c r="AX3" s="6">
        <v>16.73304248638884</v>
      </c>
      <c r="AY3" s="6">
        <v>20.669362265738791</v>
      </c>
      <c r="AZ3" s="8">
        <v>-13.5</v>
      </c>
      <c r="BA3" s="6">
        <v>0.86965581790721047</v>
      </c>
      <c r="BB3" s="5">
        <v>3.9363197793499509</v>
      </c>
      <c r="BC3" s="6"/>
      <c r="BD3" s="8"/>
      <c r="BG3" s="1" t="s">
        <v>29</v>
      </c>
      <c r="BH3" t="s">
        <v>93</v>
      </c>
      <c r="BI3" t="s">
        <v>87</v>
      </c>
      <c r="BJ3" t="s">
        <v>94</v>
      </c>
      <c r="BK3" t="s">
        <v>88</v>
      </c>
      <c r="BL3" t="s">
        <v>95</v>
      </c>
      <c r="BM3" t="s">
        <v>90</v>
      </c>
      <c r="BN3" t="s">
        <v>86</v>
      </c>
      <c r="BO3" t="s">
        <v>92</v>
      </c>
      <c r="BP3" t="s">
        <v>89</v>
      </c>
      <c r="BR3" t="s">
        <v>204</v>
      </c>
      <c r="BS3">
        <v>1</v>
      </c>
      <c r="BT3" s="5">
        <v>2.4487539762197197E-2</v>
      </c>
      <c r="BU3" s="6">
        <v>0</v>
      </c>
      <c r="BV3" s="6">
        <v>0</v>
      </c>
      <c r="BW3" s="6">
        <v>0</v>
      </c>
      <c r="BX3">
        <v>6.5</v>
      </c>
      <c r="BY3" s="5">
        <v>0.31653000861355446</v>
      </c>
      <c r="BZ3" s="6">
        <v>6.5</v>
      </c>
      <c r="CA3" s="5">
        <v>0.5</v>
      </c>
    </row>
    <row r="4" spans="2:79" x14ac:dyDescent="0.25">
      <c r="B4" s="16">
        <v>10</v>
      </c>
      <c r="C4" s="16" t="s">
        <v>186</v>
      </c>
      <c r="D4" s="16">
        <v>-3</v>
      </c>
      <c r="E4" s="16">
        <v>3</v>
      </c>
      <c r="F4" s="16">
        <v>0</v>
      </c>
      <c r="G4" s="8">
        <v>0</v>
      </c>
      <c r="H4" s="8">
        <v>0.58595366220429967</v>
      </c>
      <c r="I4" s="8">
        <v>2.4487539762197197E-2</v>
      </c>
      <c r="J4" s="16">
        <v>4</v>
      </c>
      <c r="K4" s="16">
        <v>7</v>
      </c>
      <c r="L4" s="8">
        <v>0.36363636363636365</v>
      </c>
      <c r="M4" s="8">
        <v>0.31653000861355446</v>
      </c>
      <c r="N4" s="16" t="s">
        <v>204</v>
      </c>
      <c r="O4" s="17">
        <v>0</v>
      </c>
      <c r="P4" s="16">
        <v>6.5</v>
      </c>
      <c r="Q4" s="17">
        <v>6.5</v>
      </c>
      <c r="R4" s="17">
        <v>6.5</v>
      </c>
      <c r="S4" s="16" t="s">
        <v>204</v>
      </c>
      <c r="T4" s="16" t="s">
        <v>101</v>
      </c>
      <c r="U4" s="8">
        <v>0.5</v>
      </c>
      <c r="V4" s="16" t="s">
        <v>33</v>
      </c>
      <c r="W4" s="8">
        <v>0.40826500430677726</v>
      </c>
      <c r="X4" s="16">
        <v>325.37673138095687</v>
      </c>
      <c r="Y4" s="16">
        <v>325.37673138095687</v>
      </c>
      <c r="Z4" s="16" t="s">
        <v>194</v>
      </c>
      <c r="AA4" s="16" t="s">
        <v>194</v>
      </c>
      <c r="AB4" s="16" t="s">
        <v>194</v>
      </c>
      <c r="AC4" s="16" t="s">
        <v>100</v>
      </c>
      <c r="AD4" s="16" t="s">
        <v>33</v>
      </c>
      <c r="AE4" s="16" t="s">
        <v>33</v>
      </c>
      <c r="AH4" s="2" t="s">
        <v>204</v>
      </c>
      <c r="AI4" s="18">
        <v>1</v>
      </c>
      <c r="AJ4" s="7">
        <v>0.5</v>
      </c>
      <c r="AK4" s="7">
        <v>2.4487539762197197E-2</v>
      </c>
      <c r="AL4" s="6">
        <v>0</v>
      </c>
      <c r="AM4" s="6">
        <v>0</v>
      </c>
      <c r="AN4" s="6">
        <v>0</v>
      </c>
      <c r="AO4" s="18">
        <v>6.5</v>
      </c>
      <c r="AP4" s="7">
        <v>0.31653000861355446</v>
      </c>
      <c r="AQ4" s="6">
        <v>6.5</v>
      </c>
      <c r="AS4" s="7" t="s">
        <v>202</v>
      </c>
      <c r="AT4" s="16">
        <v>2</v>
      </c>
      <c r="AU4" s="8">
        <v>0.82939913571803481</v>
      </c>
      <c r="AV4" s="16">
        <v>0.45590692058149274</v>
      </c>
      <c r="AW4" s="9">
        <v>10.240507987261868</v>
      </c>
      <c r="AX4" s="17">
        <v>15.469799595576747</v>
      </c>
      <c r="AY4" s="17">
        <v>20.699091203891626</v>
      </c>
      <c r="AZ4" s="17">
        <v>-13.5</v>
      </c>
      <c r="BA4" s="6">
        <v>0.83616631911403227</v>
      </c>
      <c r="BB4" s="5">
        <v>5.2292916083148793</v>
      </c>
      <c r="BC4" s="6"/>
      <c r="BD4" s="8"/>
      <c r="BG4" s="2" t="s">
        <v>204</v>
      </c>
      <c r="BH4" s="18">
        <v>1</v>
      </c>
      <c r="BI4" s="7">
        <v>2.4487539762197197E-2</v>
      </c>
      <c r="BJ4" s="6">
        <v>0</v>
      </c>
      <c r="BK4" s="6">
        <v>0</v>
      </c>
      <c r="BL4" s="6">
        <v>0</v>
      </c>
      <c r="BM4" s="18">
        <v>6.5</v>
      </c>
      <c r="BN4" s="7">
        <v>0.31653000861355446</v>
      </c>
      <c r="BO4" s="6">
        <v>6.5</v>
      </c>
      <c r="BP4" s="7">
        <v>0.5</v>
      </c>
      <c r="BR4" t="s">
        <v>202</v>
      </c>
      <c r="BS4">
        <v>3</v>
      </c>
      <c r="BT4" s="5">
        <v>0.85538091939326522</v>
      </c>
      <c r="BU4" s="6">
        <v>20.699091203891626</v>
      </c>
      <c r="BV4" s="6">
        <v>20.939460075550613</v>
      </c>
      <c r="BW4" s="6">
        <v>21.247374966264147</v>
      </c>
      <c r="BX4">
        <v>-13.5</v>
      </c>
      <c r="BY4" s="5">
        <v>0.95179363979775511</v>
      </c>
      <c r="BZ4" s="6">
        <v>7.4394600755506133</v>
      </c>
      <c r="CA4" s="5">
        <v>0.90090155746752776</v>
      </c>
    </row>
    <row r="5" spans="2:79" x14ac:dyDescent="0.25">
      <c r="B5" s="16">
        <v>5</v>
      </c>
      <c r="C5" s="16" t="s">
        <v>186</v>
      </c>
      <c r="D5" s="16">
        <v>-3</v>
      </c>
      <c r="E5" s="16">
        <v>-1</v>
      </c>
      <c r="F5" s="16">
        <v>-4</v>
      </c>
      <c r="G5" s="8">
        <v>0.18181818181818182</v>
      </c>
      <c r="H5" s="8">
        <v>0.60481024534510885</v>
      </c>
      <c r="I5" s="8">
        <v>6.174856134439799E-3</v>
      </c>
      <c r="J5" s="16">
        <v>6</v>
      </c>
      <c r="K5" s="16">
        <v>5</v>
      </c>
      <c r="L5" s="8">
        <v>0.54545454545454541</v>
      </c>
      <c r="M5" s="8">
        <v>0.4440276575392787</v>
      </c>
      <c r="N5" s="16" t="s">
        <v>204</v>
      </c>
      <c r="O5" s="17">
        <v>1.7761106301571148</v>
      </c>
      <c r="P5" s="16">
        <v>-6.5</v>
      </c>
      <c r="Q5" s="17">
        <v>-4.723889369842885</v>
      </c>
      <c r="R5" s="17">
        <v>4.723889369842885</v>
      </c>
      <c r="S5" s="16" t="s">
        <v>169</v>
      </c>
      <c r="T5" s="16" t="s">
        <v>204</v>
      </c>
      <c r="U5" s="8">
        <v>0.52838631796913549</v>
      </c>
      <c r="V5" s="16" t="s">
        <v>33</v>
      </c>
      <c r="W5" s="8">
        <v>0.48620698775420712</v>
      </c>
      <c r="X5" s="16">
        <v>-249.47313555136415</v>
      </c>
      <c r="Y5" s="16">
        <v>249.47313555136415</v>
      </c>
      <c r="Z5" s="16" t="s">
        <v>194</v>
      </c>
      <c r="AA5" s="16" t="s">
        <v>194</v>
      </c>
      <c r="AB5" s="16" t="s">
        <v>194</v>
      </c>
      <c r="AC5" s="16" t="s">
        <v>100</v>
      </c>
      <c r="AD5" s="16" t="s">
        <v>33</v>
      </c>
      <c r="AE5" s="16" t="s">
        <v>33</v>
      </c>
      <c r="AH5" s="2" t="s">
        <v>196</v>
      </c>
      <c r="AI5" s="18">
        <v>2</v>
      </c>
      <c r="AJ5" s="7">
        <v>0.8468412575089812</v>
      </c>
      <c r="AK5" s="7">
        <v>0.47854832516626494</v>
      </c>
      <c r="AL5" s="6">
        <v>12.796722707038889</v>
      </c>
      <c r="AM5" s="6">
        <v>16.73304248638884</v>
      </c>
      <c r="AN5" s="6">
        <v>20.669362265738791</v>
      </c>
      <c r="AO5" s="18">
        <v>-13.5</v>
      </c>
      <c r="AP5" s="7">
        <v>0.86965581790721047</v>
      </c>
      <c r="AQ5" s="6">
        <v>3.9363197793499509</v>
      </c>
      <c r="AS5" s="7" t="s">
        <v>195</v>
      </c>
      <c r="AT5">
        <v>2</v>
      </c>
      <c r="AU5" s="8">
        <v>0.81321467310247675</v>
      </c>
      <c r="AV5" s="5">
        <v>0.8046428968862307</v>
      </c>
      <c r="AW5" s="9">
        <v>20.297442296799034</v>
      </c>
      <c r="AX5" s="6">
        <v>20.567381243832358</v>
      </c>
      <c r="AY5" s="6">
        <v>20.837320190865682</v>
      </c>
      <c r="AZ5" s="8">
        <v>-13</v>
      </c>
      <c r="BA5" s="6">
        <v>0.93488096562874357</v>
      </c>
      <c r="BB5" s="5">
        <v>7.567381243832358</v>
      </c>
      <c r="BC5" s="6"/>
      <c r="BD5" s="8"/>
      <c r="BG5" s="2" t="s">
        <v>169</v>
      </c>
      <c r="BH5" s="18">
        <v>3</v>
      </c>
      <c r="BI5" s="7">
        <v>2.1419938932505638E-2</v>
      </c>
      <c r="BJ5" s="6">
        <v>1.7761106301571148</v>
      </c>
      <c r="BK5" s="6">
        <v>3.6024398773334254</v>
      </c>
      <c r="BL5" s="6">
        <v>4.9903929386777524</v>
      </c>
      <c r="BM5" s="18">
        <v>-2.1666666666666665</v>
      </c>
      <c r="BN5" s="7">
        <v>0.48272298643424333</v>
      </c>
      <c r="BO5" s="6">
        <v>5.5914374981101806</v>
      </c>
      <c r="BP5" s="7">
        <v>0.53655524967319801</v>
      </c>
      <c r="BR5" t="s">
        <v>196</v>
      </c>
      <c r="BS5">
        <v>3</v>
      </c>
      <c r="BT5" s="5">
        <v>0.78849677033278931</v>
      </c>
      <c r="BU5" s="6">
        <v>20.14997029238684</v>
      </c>
      <c r="BV5" s="6">
        <v>20.448976315773788</v>
      </c>
      <c r="BW5" s="6">
        <v>20.669362265738791</v>
      </c>
      <c r="BX5">
        <v>-13.5</v>
      </c>
      <c r="BY5" s="5">
        <v>0.9294989234442631</v>
      </c>
      <c r="BZ5" s="6">
        <v>6.9489763157737885</v>
      </c>
      <c r="CA5" s="5">
        <v>0.81256420890615588</v>
      </c>
    </row>
    <row r="6" spans="2:79" x14ac:dyDescent="0.25">
      <c r="B6" s="16">
        <v>3</v>
      </c>
      <c r="C6" s="16" t="s">
        <v>186</v>
      </c>
      <c r="D6" s="16">
        <v>-7</v>
      </c>
      <c r="E6" s="16">
        <v>-3</v>
      </c>
      <c r="F6" s="16">
        <v>-10</v>
      </c>
      <c r="G6" s="8">
        <v>0.45454545454545453</v>
      </c>
      <c r="H6" s="8">
        <v>0.58802697251241665</v>
      </c>
      <c r="I6" s="8">
        <v>1.5979616352297166E-2</v>
      </c>
      <c r="J6" s="16">
        <v>5</v>
      </c>
      <c r="K6" s="16">
        <v>6</v>
      </c>
      <c r="L6" s="8">
        <v>0.45454545454545453</v>
      </c>
      <c r="M6" s="8">
        <v>0.49903929386777524</v>
      </c>
      <c r="N6" s="16" t="s">
        <v>204</v>
      </c>
      <c r="O6" s="17">
        <v>4.9903929386777524</v>
      </c>
      <c r="P6" s="16">
        <v>-6.5</v>
      </c>
      <c r="Q6" s="17">
        <v>-1.5096070613222476</v>
      </c>
      <c r="R6" s="17">
        <v>1.5096070613222476</v>
      </c>
      <c r="S6" s="16" t="s">
        <v>169</v>
      </c>
      <c r="T6" s="16" t="s">
        <v>204</v>
      </c>
      <c r="U6" s="8">
        <v>0.58127943105045854</v>
      </c>
      <c r="V6" s="16" t="s">
        <v>33</v>
      </c>
      <c r="W6" s="8">
        <v>0.54015936245911689</v>
      </c>
      <c r="X6" s="16">
        <v>-86.691825178204908</v>
      </c>
      <c r="Y6" s="16">
        <v>86.691825178204908</v>
      </c>
      <c r="Z6" s="16" t="s">
        <v>194</v>
      </c>
      <c r="AA6" s="16" t="s">
        <v>194</v>
      </c>
      <c r="AB6" s="16" t="s">
        <v>194</v>
      </c>
      <c r="AC6" s="16" t="s">
        <v>100</v>
      </c>
      <c r="AD6" s="16" t="s">
        <v>33</v>
      </c>
      <c r="AE6" s="16" t="s">
        <v>33</v>
      </c>
      <c r="AH6" s="2" t="s">
        <v>195</v>
      </c>
      <c r="AI6" s="18">
        <v>2</v>
      </c>
      <c r="AJ6" s="7">
        <v>0.81321467310247675</v>
      </c>
      <c r="AK6" s="7">
        <v>0.8046428968862307</v>
      </c>
      <c r="AL6" s="6">
        <v>20.297442296799034</v>
      </c>
      <c r="AM6" s="6">
        <v>20.567381243832358</v>
      </c>
      <c r="AN6" s="6">
        <v>20.837320190865682</v>
      </c>
      <c r="AO6" s="18">
        <v>-13</v>
      </c>
      <c r="AP6" s="7">
        <v>0.93488096562874357</v>
      </c>
      <c r="AQ6" s="6">
        <v>7.567381243832358</v>
      </c>
      <c r="AS6" s="7" t="s">
        <v>198</v>
      </c>
      <c r="AT6" s="16">
        <v>1</v>
      </c>
      <c r="AU6" s="8">
        <v>0.69270147289783846</v>
      </c>
      <c r="AV6" s="16">
        <v>4.6695018316454728E-2</v>
      </c>
      <c r="AW6" s="9">
        <v>7.8317085009550533</v>
      </c>
      <c r="AX6" s="17">
        <v>7.8317085009550533</v>
      </c>
      <c r="AY6" s="17">
        <v>7.8317085009550533</v>
      </c>
      <c r="AZ6" s="17">
        <v>-2.5</v>
      </c>
      <c r="BA6" s="6">
        <v>0.65264237507958778</v>
      </c>
      <c r="BB6" s="5">
        <v>5.3317085009550533</v>
      </c>
      <c r="BC6" s="6"/>
      <c r="BD6" s="8"/>
      <c r="BG6" s="2" t="s">
        <v>196</v>
      </c>
      <c r="BH6" s="18">
        <v>3</v>
      </c>
      <c r="BI6" s="7">
        <v>0.78849677033278931</v>
      </c>
      <c r="BJ6" s="6">
        <v>20.14997029238684</v>
      </c>
      <c r="BK6" s="6">
        <v>20.448976315773788</v>
      </c>
      <c r="BL6" s="6">
        <v>20.669362265738791</v>
      </c>
      <c r="BM6" s="18">
        <v>-13.5</v>
      </c>
      <c r="BN6" s="7">
        <v>0.9294989234442631</v>
      </c>
      <c r="BO6" s="6">
        <v>6.9489763157737885</v>
      </c>
      <c r="BP6" s="7">
        <v>0.81256420890615588</v>
      </c>
      <c r="BR6" t="s">
        <v>198</v>
      </c>
      <c r="BS6">
        <v>1</v>
      </c>
      <c r="BT6" s="5">
        <v>4.6695018316454728E-2</v>
      </c>
      <c r="BU6" s="6">
        <v>7.8317085009550533</v>
      </c>
      <c r="BV6" s="6">
        <v>7.8317085009550533</v>
      </c>
      <c r="BW6" s="6">
        <v>7.8317085009550533</v>
      </c>
      <c r="BX6">
        <v>-2.5</v>
      </c>
      <c r="BY6" s="5">
        <v>0.65264237507958778</v>
      </c>
      <c r="BZ6" s="6">
        <v>5.3317085009550533</v>
      </c>
      <c r="CA6" s="5">
        <v>0.69270147289783846</v>
      </c>
    </row>
    <row r="7" spans="2:79" x14ac:dyDescent="0.25">
      <c r="B7" s="16" t="s">
        <v>85</v>
      </c>
      <c r="C7" s="16" t="s">
        <v>187</v>
      </c>
      <c r="D7" s="16">
        <v>11</v>
      </c>
      <c r="E7" s="16">
        <v>11</v>
      </c>
      <c r="F7" s="16">
        <v>22</v>
      </c>
      <c r="G7" s="8">
        <v>1</v>
      </c>
      <c r="H7" s="8">
        <v>0.76783304047259571</v>
      </c>
      <c r="I7" s="8">
        <v>0.76783304047259571</v>
      </c>
      <c r="J7" s="16">
        <v>11</v>
      </c>
      <c r="K7" s="16">
        <v>0</v>
      </c>
      <c r="L7" s="8">
        <v>1</v>
      </c>
      <c r="M7" s="8">
        <v>0.92261101349086516</v>
      </c>
      <c r="N7" s="16" t="s">
        <v>195</v>
      </c>
      <c r="O7" s="17">
        <v>20.297442296799034</v>
      </c>
      <c r="P7" s="16">
        <v>-13</v>
      </c>
      <c r="Q7" s="17">
        <v>7.2974422967990336</v>
      </c>
      <c r="R7" s="17">
        <v>7.2974422967990336</v>
      </c>
      <c r="S7" s="16" t="s">
        <v>195</v>
      </c>
      <c r="T7" s="16" t="s">
        <v>195</v>
      </c>
      <c r="U7" s="8">
        <v>0.78204080641387252</v>
      </c>
      <c r="V7" s="16" t="s">
        <v>100</v>
      </c>
      <c r="W7" s="8">
        <v>0.85232590995236879</v>
      </c>
      <c r="X7" s="16">
        <v>632.50186200069083</v>
      </c>
      <c r="Y7" s="16">
        <v>632.50186200069083</v>
      </c>
      <c r="Z7" s="16" t="s">
        <v>194</v>
      </c>
      <c r="AA7" s="16" t="s">
        <v>194</v>
      </c>
      <c r="AB7" s="16" t="s">
        <v>194</v>
      </c>
      <c r="AC7" s="16" t="s">
        <v>100</v>
      </c>
      <c r="AD7" s="16" t="s">
        <v>33</v>
      </c>
      <c r="AE7" s="16" t="s">
        <v>33</v>
      </c>
      <c r="AH7" s="2" t="s">
        <v>166</v>
      </c>
      <c r="AI7" s="18">
        <v>1</v>
      </c>
      <c r="AJ7" s="7">
        <v>0.53164729689642198</v>
      </c>
      <c r="AK7" s="7">
        <v>3.0751532789877634E-2</v>
      </c>
      <c r="AL7" s="6">
        <v>0.76046467615575997</v>
      </c>
      <c r="AM7" s="6">
        <v>0.76046467615575997</v>
      </c>
      <c r="AN7" s="6">
        <v>0.76046467615575997</v>
      </c>
      <c r="AO7" s="18">
        <v>5.5</v>
      </c>
      <c r="AP7" s="7">
        <v>0.38023233807787998</v>
      </c>
      <c r="AQ7" s="6">
        <v>6.2604646761557596</v>
      </c>
      <c r="AS7" s="7" t="s">
        <v>199</v>
      </c>
      <c r="AT7" s="16">
        <v>2</v>
      </c>
      <c r="AU7" s="8">
        <v>0.62898221863311221</v>
      </c>
      <c r="AV7" s="16">
        <v>4.5378998629126421E-2</v>
      </c>
      <c r="AW7" s="9">
        <v>3.4304492324471871</v>
      </c>
      <c r="AX7" s="17">
        <v>4.9744761440098353</v>
      </c>
      <c r="AY7" s="17">
        <v>6.5185030555724834</v>
      </c>
      <c r="AZ7" s="17">
        <v>-2.5</v>
      </c>
      <c r="BA7" s="6">
        <v>0.61179592214922307</v>
      </c>
      <c r="BB7" s="5">
        <v>2.4744761440098353</v>
      </c>
      <c r="BC7" s="6"/>
      <c r="BD7" s="8"/>
      <c r="BG7" s="2" t="s">
        <v>198</v>
      </c>
      <c r="BH7" s="18">
        <v>1</v>
      </c>
      <c r="BI7" s="7">
        <v>4.6695018316454728E-2</v>
      </c>
      <c r="BJ7" s="6">
        <v>7.8317085009550533</v>
      </c>
      <c r="BK7" s="6">
        <v>7.8317085009550533</v>
      </c>
      <c r="BL7" s="6">
        <v>7.8317085009550533</v>
      </c>
      <c r="BM7" s="18">
        <v>-2.5</v>
      </c>
      <c r="BN7" s="7">
        <v>0.65264237507958778</v>
      </c>
      <c r="BO7" s="6">
        <v>5.3317085009550533</v>
      </c>
      <c r="BP7" s="7">
        <v>0.69270147289783846</v>
      </c>
      <c r="BR7" t="s">
        <v>195</v>
      </c>
      <c r="BS7">
        <v>4</v>
      </c>
      <c r="BT7" s="5">
        <v>0.78567212572136413</v>
      </c>
      <c r="BU7" s="6">
        <v>20.215409413651386</v>
      </c>
      <c r="BV7" s="6">
        <v>20.428262255290001</v>
      </c>
      <c r="BW7" s="6">
        <v>20.837320190865682</v>
      </c>
      <c r="BX7">
        <v>-13</v>
      </c>
      <c r="BY7" s="5">
        <v>0.92855737524045467</v>
      </c>
      <c r="BZ7" s="6">
        <v>7.4282622552900026</v>
      </c>
      <c r="CA7" s="5">
        <v>0.79438258119400917</v>
      </c>
    </row>
    <row r="8" spans="2:79" x14ac:dyDescent="0.25">
      <c r="B8" s="16">
        <v>10</v>
      </c>
      <c r="C8" s="16" t="s">
        <v>187</v>
      </c>
      <c r="D8" s="16">
        <v>11</v>
      </c>
      <c r="E8" s="16">
        <v>11</v>
      </c>
      <c r="F8" s="16">
        <v>22</v>
      </c>
      <c r="G8" s="8">
        <v>1</v>
      </c>
      <c r="H8" s="8">
        <v>0.84145275329986557</v>
      </c>
      <c r="I8" s="8">
        <v>0.84145275329986557</v>
      </c>
      <c r="J8" s="16">
        <v>11</v>
      </c>
      <c r="K8" s="16">
        <v>0</v>
      </c>
      <c r="L8" s="8">
        <v>1</v>
      </c>
      <c r="M8" s="8">
        <v>0.94715091776662186</v>
      </c>
      <c r="N8" s="16" t="s">
        <v>195</v>
      </c>
      <c r="O8" s="17">
        <v>20.837320190865682</v>
      </c>
      <c r="P8" s="16">
        <v>-13</v>
      </c>
      <c r="Q8" s="17">
        <v>7.8373201908656824</v>
      </c>
      <c r="R8" s="17">
        <v>7.8373201908656824</v>
      </c>
      <c r="S8" s="16" t="s">
        <v>195</v>
      </c>
      <c r="T8" s="16" t="s">
        <v>195</v>
      </c>
      <c r="U8" s="8">
        <v>0.84438853979108108</v>
      </c>
      <c r="V8" s="16" t="s">
        <v>100</v>
      </c>
      <c r="W8" s="8">
        <v>0.89576972877885153</v>
      </c>
      <c r="X8" s="16">
        <v>712.77990376713933</v>
      </c>
      <c r="Y8" s="16">
        <v>712.77990376713933</v>
      </c>
      <c r="Z8" s="16" t="s">
        <v>194</v>
      </c>
      <c r="AA8" s="16" t="s">
        <v>194</v>
      </c>
      <c r="AB8" s="16" t="s">
        <v>194</v>
      </c>
      <c r="AC8" s="16" t="s">
        <v>100</v>
      </c>
      <c r="AD8" s="16" t="s">
        <v>33</v>
      </c>
      <c r="AE8" s="16" t="s">
        <v>33</v>
      </c>
      <c r="AH8" s="2" t="s">
        <v>168</v>
      </c>
      <c r="AI8" s="18">
        <v>1</v>
      </c>
      <c r="AJ8" s="7">
        <v>0.55782107471242448</v>
      </c>
      <c r="AK8" s="7">
        <v>1.9876060775674054E-2</v>
      </c>
      <c r="AL8" s="6">
        <v>0</v>
      </c>
      <c r="AM8" s="6">
        <v>0</v>
      </c>
      <c r="AN8" s="6">
        <v>0</v>
      </c>
      <c r="AO8" s="18">
        <v>-5.5</v>
      </c>
      <c r="AP8" s="7">
        <v>0.50024856841855625</v>
      </c>
      <c r="AQ8" s="6">
        <v>5.5</v>
      </c>
      <c r="AS8" s="7" t="s">
        <v>200</v>
      </c>
      <c r="AT8">
        <v>2</v>
      </c>
      <c r="AU8" s="8">
        <v>0.58102455101652628</v>
      </c>
      <c r="AV8" s="5">
        <v>1.7389845625164047E-2</v>
      </c>
      <c r="AW8" s="9">
        <v>5.7628977225704245</v>
      </c>
      <c r="AX8" s="6">
        <v>8.3989057225815014</v>
      </c>
      <c r="AY8" s="6">
        <v>11.034913722592577</v>
      </c>
      <c r="AZ8" s="8">
        <v>-6.5</v>
      </c>
      <c r="BA8" s="6">
        <v>0.63298593995953922</v>
      </c>
      <c r="BB8" s="5">
        <v>2.6360080000110764</v>
      </c>
      <c r="BC8" s="6"/>
      <c r="BD8" s="8"/>
      <c r="BG8" s="2" t="s">
        <v>195</v>
      </c>
      <c r="BH8" s="18">
        <v>4</v>
      </c>
      <c r="BI8" s="7">
        <v>0.78567212572136413</v>
      </c>
      <c r="BJ8" s="6">
        <v>20.215409413651386</v>
      </c>
      <c r="BK8" s="6">
        <v>20.428262255290001</v>
      </c>
      <c r="BL8" s="6">
        <v>20.837320190865682</v>
      </c>
      <c r="BM8" s="18">
        <v>-13</v>
      </c>
      <c r="BN8" s="7">
        <v>0.92855737524045467</v>
      </c>
      <c r="BO8" s="6">
        <v>7.4282622552900026</v>
      </c>
      <c r="BP8" s="7">
        <v>0.79438258119400917</v>
      </c>
      <c r="BR8" t="s">
        <v>199</v>
      </c>
      <c r="BS8">
        <v>2</v>
      </c>
      <c r="BT8" s="5">
        <v>4.5378998629126421E-2</v>
      </c>
      <c r="BU8" s="6">
        <v>3.4304492324471871</v>
      </c>
      <c r="BV8" s="6">
        <v>4.9744761440098353</v>
      </c>
      <c r="BW8" s="6">
        <v>6.5185030555724834</v>
      </c>
      <c r="BX8">
        <v>-2.5</v>
      </c>
      <c r="BY8" s="5">
        <v>0.61179592214922307</v>
      </c>
      <c r="BZ8" s="6">
        <v>2.4744761440098353</v>
      </c>
      <c r="CA8" s="5">
        <v>0.62898221863311221</v>
      </c>
    </row>
    <row r="9" spans="2:79" x14ac:dyDescent="0.25">
      <c r="B9" s="16">
        <v>5</v>
      </c>
      <c r="C9" s="16" t="s">
        <v>187</v>
      </c>
      <c r="D9" s="16">
        <v>11</v>
      </c>
      <c r="E9" s="16">
        <v>11</v>
      </c>
      <c r="F9" s="16">
        <v>22</v>
      </c>
      <c r="G9" s="8">
        <v>1</v>
      </c>
      <c r="H9" s="8">
        <v>0.75664673822518957</v>
      </c>
      <c r="I9" s="8">
        <v>0.75664673822518957</v>
      </c>
      <c r="J9" s="16">
        <v>11</v>
      </c>
      <c r="K9" s="16">
        <v>0</v>
      </c>
      <c r="L9" s="8">
        <v>1</v>
      </c>
      <c r="M9" s="8">
        <v>0.91888224607506308</v>
      </c>
      <c r="N9" s="16" t="s">
        <v>195</v>
      </c>
      <c r="O9" s="17">
        <v>20.215409413651386</v>
      </c>
      <c r="P9" s="16">
        <v>-13</v>
      </c>
      <c r="Q9" s="17">
        <v>7.2154094136513862</v>
      </c>
      <c r="R9" s="17">
        <v>7.2154094136513862</v>
      </c>
      <c r="S9" s="16" t="s">
        <v>195</v>
      </c>
      <c r="T9" s="16" t="s">
        <v>195</v>
      </c>
      <c r="U9" s="8">
        <v>0.75973718466932449</v>
      </c>
      <c r="V9" s="16" t="s">
        <v>100</v>
      </c>
      <c r="W9" s="8">
        <v>0.83930971537219379</v>
      </c>
      <c r="X9" s="16">
        <v>616.08286134904097</v>
      </c>
      <c r="Y9" s="16">
        <v>616.08286134904097</v>
      </c>
      <c r="Z9" s="16" t="s">
        <v>194</v>
      </c>
      <c r="AA9" s="16" t="s">
        <v>194</v>
      </c>
      <c r="AB9" s="16" t="s">
        <v>194</v>
      </c>
      <c r="AC9" s="16" t="s">
        <v>100</v>
      </c>
      <c r="AD9" s="16" t="s">
        <v>33</v>
      </c>
      <c r="AE9" s="16" t="s">
        <v>33</v>
      </c>
      <c r="AH9" s="2" t="s">
        <v>169</v>
      </c>
      <c r="AI9" s="18">
        <v>1</v>
      </c>
      <c r="AJ9" s="7">
        <v>0.5</v>
      </c>
      <c r="AK9" s="7">
        <v>4.2105344310779946E-2</v>
      </c>
      <c r="AL9" s="6">
        <v>4.0408160631654084</v>
      </c>
      <c r="AM9" s="6">
        <v>4.0408160631654084</v>
      </c>
      <c r="AN9" s="6">
        <v>4.0408160631654084</v>
      </c>
      <c r="AO9" s="18">
        <v>6.5</v>
      </c>
      <c r="AP9" s="7">
        <v>0.50510200789567605</v>
      </c>
      <c r="AQ9" s="6">
        <v>10.540816063165408</v>
      </c>
      <c r="AS9" s="7" t="s">
        <v>205</v>
      </c>
      <c r="AT9">
        <v>1</v>
      </c>
      <c r="AU9" s="8">
        <v>0.55974575373535651</v>
      </c>
      <c r="AV9">
        <v>4.8937024115662253E-2</v>
      </c>
      <c r="AW9" s="9">
        <v>3.3730979060718225</v>
      </c>
      <c r="AX9" s="6">
        <v>3.3730979060718225</v>
      </c>
      <c r="AY9" s="6">
        <v>3.3730979060718225</v>
      </c>
      <c r="AZ9" s="6">
        <v>7.5</v>
      </c>
      <c r="BA9" s="6">
        <v>0.56218298434530378</v>
      </c>
      <c r="BB9" s="5">
        <v>10.873097906071823</v>
      </c>
      <c r="BC9" s="6"/>
      <c r="BD9" s="8"/>
      <c r="BG9" s="2" t="s">
        <v>199</v>
      </c>
      <c r="BH9" s="18">
        <v>2</v>
      </c>
      <c r="BI9" s="7">
        <v>4.5378998629126421E-2</v>
      </c>
      <c r="BJ9" s="6">
        <v>3.4304492324471871</v>
      </c>
      <c r="BK9" s="6">
        <v>4.9744761440098353</v>
      </c>
      <c r="BL9" s="6">
        <v>6.5185030555724834</v>
      </c>
      <c r="BM9" s="18">
        <v>-2.5</v>
      </c>
      <c r="BN9" s="7">
        <v>0.61179592214922307</v>
      </c>
      <c r="BO9" s="6">
        <v>2.4744761440098353</v>
      </c>
      <c r="BP9" s="7">
        <v>0.62898221863311221</v>
      </c>
      <c r="BR9" t="s">
        <v>201</v>
      </c>
      <c r="BS9">
        <v>3</v>
      </c>
      <c r="BT9" s="5">
        <v>0.53336100108598883</v>
      </c>
      <c r="BU9" s="6">
        <v>5.7628977225704245</v>
      </c>
      <c r="BV9" s="6">
        <v>15.597443839179093</v>
      </c>
      <c r="BW9" s="6">
        <v>20.58912938825452</v>
      </c>
      <c r="BX9">
        <v>2.1666666666666665</v>
      </c>
      <c r="BY9" s="5">
        <v>0.8137546785548756</v>
      </c>
      <c r="BZ9" s="6">
        <v>18.255512024132141</v>
      </c>
      <c r="CA9" s="5">
        <v>0.75245590460555789</v>
      </c>
    </row>
    <row r="10" spans="2:79" x14ac:dyDescent="0.25">
      <c r="B10" s="16">
        <v>3</v>
      </c>
      <c r="C10" s="16" t="s">
        <v>187</v>
      </c>
      <c r="D10" s="16">
        <v>11</v>
      </c>
      <c r="E10" s="16">
        <v>11</v>
      </c>
      <c r="F10" s="16">
        <v>22</v>
      </c>
      <c r="G10" s="8">
        <v>1</v>
      </c>
      <c r="H10" s="8">
        <v>0.77675597088780546</v>
      </c>
      <c r="I10" s="8">
        <v>0.77675597088780546</v>
      </c>
      <c r="J10" s="16">
        <v>11</v>
      </c>
      <c r="K10" s="16">
        <v>0</v>
      </c>
      <c r="L10" s="8">
        <v>1</v>
      </c>
      <c r="M10" s="8">
        <v>0.92558532362926849</v>
      </c>
      <c r="N10" s="16" t="s">
        <v>195</v>
      </c>
      <c r="O10" s="17">
        <v>20.362877119843908</v>
      </c>
      <c r="P10" s="16">
        <v>-13</v>
      </c>
      <c r="Q10" s="17">
        <v>7.3628771198439082</v>
      </c>
      <c r="R10" s="17">
        <v>7.3628771198439082</v>
      </c>
      <c r="S10" s="16" t="s">
        <v>195</v>
      </c>
      <c r="T10" s="16" t="s">
        <v>195</v>
      </c>
      <c r="U10" s="8">
        <v>0.79136379390175848</v>
      </c>
      <c r="V10" s="16" t="s">
        <v>100</v>
      </c>
      <c r="W10" s="8">
        <v>0.85847455876551348</v>
      </c>
      <c r="X10" s="16">
        <v>642.63389428868891</v>
      </c>
      <c r="Y10" s="16">
        <v>642.63389428868891</v>
      </c>
      <c r="Z10" s="16" t="s">
        <v>194</v>
      </c>
      <c r="AA10" s="16" t="s">
        <v>194</v>
      </c>
      <c r="AB10" s="16" t="s">
        <v>194</v>
      </c>
      <c r="AC10" s="16" t="s">
        <v>100</v>
      </c>
      <c r="AD10" s="16" t="s">
        <v>33</v>
      </c>
      <c r="AE10" s="16" t="s">
        <v>33</v>
      </c>
      <c r="AH10" s="2" t="s">
        <v>205</v>
      </c>
      <c r="AI10" s="18">
        <v>1</v>
      </c>
      <c r="AJ10" s="7">
        <v>0.55974575373535651</v>
      </c>
      <c r="AK10" s="7">
        <v>4.8937024115662253E-2</v>
      </c>
      <c r="AL10" s="6">
        <v>3.3730979060718225</v>
      </c>
      <c r="AM10" s="6">
        <v>3.3730979060718225</v>
      </c>
      <c r="AN10" s="6">
        <v>3.3730979060718225</v>
      </c>
      <c r="AO10" s="18">
        <v>7.5</v>
      </c>
      <c r="AP10" s="7">
        <v>0.56218298434530378</v>
      </c>
      <c r="AQ10" s="6">
        <v>10.873097906071823</v>
      </c>
      <c r="AS10" s="7" t="s">
        <v>168</v>
      </c>
      <c r="AT10">
        <v>1</v>
      </c>
      <c r="AU10" s="8">
        <v>0.55782107471242448</v>
      </c>
      <c r="AV10">
        <v>1.9876060775674054E-2</v>
      </c>
      <c r="AW10" s="9">
        <v>0</v>
      </c>
      <c r="AX10" s="6">
        <v>0</v>
      </c>
      <c r="AY10" s="6">
        <v>0</v>
      </c>
      <c r="AZ10" s="6">
        <v>-5.5</v>
      </c>
      <c r="BA10" s="6">
        <v>0.50024856841855625</v>
      </c>
      <c r="BB10" s="5">
        <v>5.5</v>
      </c>
      <c r="BC10" s="6"/>
      <c r="BD10" s="8"/>
      <c r="BG10" s="2" t="s">
        <v>166</v>
      </c>
      <c r="BH10" s="18">
        <v>4</v>
      </c>
      <c r="BI10" s="7">
        <v>0.21538434101490572</v>
      </c>
      <c r="BJ10" s="6">
        <v>0</v>
      </c>
      <c r="BK10" s="6">
        <v>5.2685121208983237</v>
      </c>
      <c r="BL10" s="6">
        <v>17.190531673500551</v>
      </c>
      <c r="BM10" s="18">
        <v>0</v>
      </c>
      <c r="BN10" s="7">
        <v>0.56512904479024029</v>
      </c>
      <c r="BO10" s="6">
        <v>9.2069860539298318</v>
      </c>
      <c r="BP10" s="7">
        <v>0.59741994887347138</v>
      </c>
      <c r="BR10" t="s">
        <v>166</v>
      </c>
      <c r="BS10">
        <v>4</v>
      </c>
      <c r="BT10" s="5">
        <v>0.21538434101490572</v>
      </c>
      <c r="BU10" s="6">
        <v>0</v>
      </c>
      <c r="BV10" s="6">
        <v>5.2685121208983237</v>
      </c>
      <c r="BW10" s="6">
        <v>17.190531673500551</v>
      </c>
      <c r="BX10">
        <v>0</v>
      </c>
      <c r="BY10" s="5">
        <v>0.56512904479024029</v>
      </c>
      <c r="BZ10" s="6">
        <v>9.2069860539298318</v>
      </c>
      <c r="CA10" s="5">
        <v>0.59741994887347138</v>
      </c>
    </row>
    <row r="11" spans="2:79" x14ac:dyDescent="0.25">
      <c r="B11" s="16" t="s">
        <v>85</v>
      </c>
      <c r="C11" s="16" t="s">
        <v>188</v>
      </c>
      <c r="D11" s="16">
        <v>1</v>
      </c>
      <c r="E11" s="16">
        <v>-1</v>
      </c>
      <c r="F11" s="16">
        <v>0</v>
      </c>
      <c r="G11" s="8">
        <v>0</v>
      </c>
      <c r="H11" s="8">
        <v>0.5916547961647598</v>
      </c>
      <c r="I11" s="8">
        <v>1.9876060775674054E-2</v>
      </c>
      <c r="J11" s="16">
        <v>10</v>
      </c>
      <c r="K11" s="16">
        <v>1</v>
      </c>
      <c r="L11" s="8">
        <v>0.90909090909090906</v>
      </c>
      <c r="M11" s="8">
        <v>0.50024856841855625</v>
      </c>
      <c r="N11" s="16" t="s">
        <v>168</v>
      </c>
      <c r="O11" s="17">
        <v>0</v>
      </c>
      <c r="P11" s="16">
        <v>-5.5</v>
      </c>
      <c r="Q11" s="17">
        <v>-5.5</v>
      </c>
      <c r="R11" s="17">
        <v>5.5</v>
      </c>
      <c r="S11" s="16" t="s">
        <v>166</v>
      </c>
      <c r="T11" s="16" t="s">
        <v>168</v>
      </c>
      <c r="U11" s="8">
        <v>0.55782107471242448</v>
      </c>
      <c r="V11" s="16" t="s">
        <v>33</v>
      </c>
      <c r="W11" s="8">
        <v>0.52903482156549031</v>
      </c>
      <c r="X11" s="16">
        <v>-306.4402081686394</v>
      </c>
      <c r="Y11" s="16">
        <v>306.4402081686394</v>
      </c>
      <c r="Z11" s="16" t="s">
        <v>194</v>
      </c>
      <c r="AA11" s="16" t="s">
        <v>194</v>
      </c>
      <c r="AB11" s="16" t="s">
        <v>194</v>
      </c>
      <c r="AC11" s="16" t="s">
        <v>100</v>
      </c>
      <c r="AD11" s="16" t="s">
        <v>33</v>
      </c>
      <c r="AE11" s="16" t="s">
        <v>33</v>
      </c>
      <c r="AH11" s="2" t="s">
        <v>200</v>
      </c>
      <c r="AI11" s="18">
        <v>2</v>
      </c>
      <c r="AJ11" s="7">
        <v>0.58102455101652628</v>
      </c>
      <c r="AK11" s="7">
        <v>1.7389845625164047E-2</v>
      </c>
      <c r="AL11" s="6">
        <v>5.7628977225704245</v>
      </c>
      <c r="AM11" s="6">
        <v>8.3989057225815014</v>
      </c>
      <c r="AN11" s="6">
        <v>11.034913722592577</v>
      </c>
      <c r="AO11" s="18">
        <v>-6.5</v>
      </c>
      <c r="AP11" s="7">
        <v>0.63298593995953922</v>
      </c>
      <c r="AQ11" s="6">
        <v>2.6360080000110764</v>
      </c>
      <c r="AS11" s="7" t="s">
        <v>166</v>
      </c>
      <c r="AT11">
        <v>1</v>
      </c>
      <c r="AU11" s="8">
        <v>0.53164729689642198</v>
      </c>
      <c r="AV11">
        <v>3.0751532789877634E-2</v>
      </c>
      <c r="AW11" s="9">
        <v>0.76046467615575997</v>
      </c>
      <c r="AX11" s="6">
        <v>0.76046467615575997</v>
      </c>
      <c r="AY11" s="6">
        <v>0.76046467615575997</v>
      </c>
      <c r="AZ11" s="6">
        <v>5.5</v>
      </c>
      <c r="BA11" s="6">
        <v>0.38023233807787998</v>
      </c>
      <c r="BB11" s="5">
        <v>6.2604646761557596</v>
      </c>
      <c r="BC11" s="6"/>
      <c r="BD11" s="8"/>
      <c r="BG11" s="2" t="s">
        <v>202</v>
      </c>
      <c r="BH11" s="18">
        <v>3</v>
      </c>
      <c r="BI11" s="7">
        <v>0.85538091939326522</v>
      </c>
      <c r="BJ11" s="6">
        <v>20.699091203891626</v>
      </c>
      <c r="BK11" s="6">
        <v>20.939460075550613</v>
      </c>
      <c r="BL11" s="6">
        <v>21.247374966264147</v>
      </c>
      <c r="BM11" s="18">
        <v>-13.5</v>
      </c>
      <c r="BN11" s="7">
        <v>0.95179363979775511</v>
      </c>
      <c r="BO11" s="6">
        <v>7.4394600755506133</v>
      </c>
      <c r="BP11" s="7">
        <v>0.90090155746752776</v>
      </c>
      <c r="BR11" t="s">
        <v>197</v>
      </c>
      <c r="BS11">
        <v>1</v>
      </c>
      <c r="BT11" s="5">
        <v>0.13854725045905891</v>
      </c>
      <c r="BU11" s="6">
        <v>12.796722707038889</v>
      </c>
      <c r="BV11" s="6">
        <v>12.796722707038889</v>
      </c>
      <c r="BW11" s="6">
        <v>12.796722707038889</v>
      </c>
      <c r="BX11">
        <v>-13.5</v>
      </c>
      <c r="BY11" s="5">
        <v>0.79979516918993054</v>
      </c>
      <c r="BZ11" s="6">
        <v>0.7032772929611113</v>
      </c>
      <c r="CA11" s="5">
        <v>0.82844266005735401</v>
      </c>
    </row>
    <row r="12" spans="2:79" x14ac:dyDescent="0.25">
      <c r="B12" s="16">
        <v>10</v>
      </c>
      <c r="C12" s="16" t="s">
        <v>188</v>
      </c>
      <c r="D12" s="16">
        <v>1</v>
      </c>
      <c r="E12" s="16">
        <v>1</v>
      </c>
      <c r="F12" s="16">
        <v>2</v>
      </c>
      <c r="G12" s="8">
        <v>9.0909090909090912E-2</v>
      </c>
      <c r="H12" s="8">
        <v>0.59524246877909437</v>
      </c>
      <c r="I12" s="8">
        <v>3.0751532789877634E-2</v>
      </c>
      <c r="J12" s="16">
        <v>5</v>
      </c>
      <c r="K12" s="16">
        <v>6</v>
      </c>
      <c r="L12" s="8">
        <v>0.45454545454545453</v>
      </c>
      <c r="M12" s="8">
        <v>0.38023233807787998</v>
      </c>
      <c r="N12" s="16" t="s">
        <v>166</v>
      </c>
      <c r="O12" s="17">
        <v>0.76046467615575997</v>
      </c>
      <c r="P12" s="16">
        <v>5.5</v>
      </c>
      <c r="Q12" s="17">
        <v>6.2604646761557596</v>
      </c>
      <c r="R12" s="17">
        <v>6.2604646761557596</v>
      </c>
      <c r="S12" s="16" t="s">
        <v>166</v>
      </c>
      <c r="T12" s="16" t="s">
        <v>166</v>
      </c>
      <c r="U12" s="8">
        <v>0.53164729689642198</v>
      </c>
      <c r="V12" s="16" t="s">
        <v>100</v>
      </c>
      <c r="W12" s="8">
        <v>0.45593981748715096</v>
      </c>
      <c r="X12" s="16">
        <v>333.32711432069908</v>
      </c>
      <c r="Y12" s="16">
        <v>333.32711432069908</v>
      </c>
      <c r="Z12" s="16" t="s">
        <v>194</v>
      </c>
      <c r="AA12" s="16" t="s">
        <v>194</v>
      </c>
      <c r="AB12" s="16" t="s">
        <v>194</v>
      </c>
      <c r="AC12" s="16" t="s">
        <v>100</v>
      </c>
      <c r="AD12" s="16" t="s">
        <v>33</v>
      </c>
      <c r="AE12" s="16" t="s">
        <v>33</v>
      </c>
      <c r="AH12" s="2" t="s">
        <v>199</v>
      </c>
      <c r="AI12" s="18">
        <v>2</v>
      </c>
      <c r="AJ12" s="7">
        <v>0.62898221863311221</v>
      </c>
      <c r="AK12" s="7">
        <v>4.5378998629126421E-2</v>
      </c>
      <c r="AL12" s="6">
        <v>3.4304492324471871</v>
      </c>
      <c r="AM12" s="6">
        <v>4.9744761440098353</v>
      </c>
      <c r="AN12" s="6">
        <v>6.5185030555724834</v>
      </c>
      <c r="AO12" s="18">
        <v>-2.5</v>
      </c>
      <c r="AP12" s="7">
        <v>0.61179592214922307</v>
      </c>
      <c r="AQ12" s="6">
        <v>2.4744761440098353</v>
      </c>
      <c r="AS12" s="7" t="s">
        <v>204</v>
      </c>
      <c r="AT12">
        <v>1</v>
      </c>
      <c r="AU12" s="8">
        <v>0.5</v>
      </c>
      <c r="AV12">
        <v>2.4487539762197197E-2</v>
      </c>
      <c r="AW12" s="9">
        <v>0</v>
      </c>
      <c r="AX12" s="6">
        <v>0</v>
      </c>
      <c r="AY12" s="6">
        <v>0</v>
      </c>
      <c r="AZ12" s="6">
        <v>6.5</v>
      </c>
      <c r="BA12" s="6">
        <v>0.31653000861355446</v>
      </c>
      <c r="BB12" s="5">
        <v>6.5</v>
      </c>
      <c r="BC12" s="6"/>
      <c r="BD12" s="8"/>
      <c r="BG12" s="2" t="s">
        <v>197</v>
      </c>
      <c r="BH12" s="18">
        <v>1</v>
      </c>
      <c r="BI12" s="7">
        <v>0.13854725045905891</v>
      </c>
      <c r="BJ12" s="6">
        <v>12.796722707038889</v>
      </c>
      <c r="BK12" s="6">
        <v>12.796722707038889</v>
      </c>
      <c r="BL12" s="6">
        <v>12.796722707038889</v>
      </c>
      <c r="BM12" s="18">
        <v>-13.5</v>
      </c>
      <c r="BN12" s="7">
        <v>0.79979516918993054</v>
      </c>
      <c r="BO12" s="6">
        <v>0.7032772929611113</v>
      </c>
      <c r="BP12" s="7">
        <v>0.82844266005735401</v>
      </c>
      <c r="BR12" t="s">
        <v>169</v>
      </c>
      <c r="BS12">
        <v>3</v>
      </c>
      <c r="BT12" s="5">
        <v>2.1419938932505638E-2</v>
      </c>
      <c r="BU12" s="6">
        <v>1.7761106301571148</v>
      </c>
      <c r="BV12" s="6">
        <v>3.6024398773334254</v>
      </c>
      <c r="BW12" s="6">
        <v>4.9903929386777524</v>
      </c>
      <c r="BX12">
        <v>-2.1666666666666665</v>
      </c>
      <c r="BY12" s="5">
        <v>0.48272298643424333</v>
      </c>
      <c r="BZ12" s="6">
        <v>5.5914374981101806</v>
      </c>
      <c r="CA12" s="5">
        <v>0.53655524967319801</v>
      </c>
    </row>
    <row r="13" spans="2:79" x14ac:dyDescent="0.25">
      <c r="B13" s="16">
        <v>5</v>
      </c>
      <c r="C13" s="16" t="s">
        <v>188</v>
      </c>
      <c r="D13" s="16">
        <v>-3</v>
      </c>
      <c r="E13" s="16">
        <v>-3</v>
      </c>
      <c r="F13" s="16">
        <v>-6</v>
      </c>
      <c r="G13" s="8">
        <v>0.27272727272727271</v>
      </c>
      <c r="H13" s="8">
        <v>0.65243515787758299</v>
      </c>
      <c r="I13" s="8">
        <v>5.0511837650806357E-2</v>
      </c>
      <c r="J13" s="16">
        <v>7</v>
      </c>
      <c r="K13" s="16">
        <v>4</v>
      </c>
      <c r="L13" s="8">
        <v>0.63636363636363635</v>
      </c>
      <c r="M13" s="8">
        <v>0.52050868898949731</v>
      </c>
      <c r="N13" s="16" t="s">
        <v>168</v>
      </c>
      <c r="O13" s="17">
        <v>3.1230521339369837</v>
      </c>
      <c r="P13" s="16">
        <v>-5.5</v>
      </c>
      <c r="Q13" s="17">
        <v>-2.3769478660630163</v>
      </c>
      <c r="R13" s="17">
        <v>2.3769478660630163</v>
      </c>
      <c r="S13" s="16" t="s">
        <v>166</v>
      </c>
      <c r="T13" s="16" t="s">
        <v>101</v>
      </c>
      <c r="U13" s="8">
        <v>0.5</v>
      </c>
      <c r="V13" s="16" t="s">
        <v>33</v>
      </c>
      <c r="W13" s="8">
        <v>0.51025434449474871</v>
      </c>
      <c r="X13" s="16">
        <v>-119.1597261987739</v>
      </c>
      <c r="Y13" s="16">
        <v>119.1597261987739</v>
      </c>
      <c r="Z13" s="16" t="s">
        <v>194</v>
      </c>
      <c r="AA13" s="16" t="s">
        <v>194</v>
      </c>
      <c r="AB13" s="16" t="s">
        <v>194</v>
      </c>
      <c r="AC13" s="16" t="s">
        <v>100</v>
      </c>
      <c r="AD13" s="16" t="s">
        <v>33</v>
      </c>
      <c r="AE13" s="16" t="s">
        <v>33</v>
      </c>
      <c r="AH13" s="2" t="s">
        <v>198</v>
      </c>
      <c r="AI13" s="18">
        <v>1</v>
      </c>
      <c r="AJ13" s="7">
        <v>0.69270147289783846</v>
      </c>
      <c r="AK13" s="7">
        <v>4.6695018316454728E-2</v>
      </c>
      <c r="AL13" s="6">
        <v>7.8317085009550533</v>
      </c>
      <c r="AM13" s="6">
        <v>7.8317085009550533</v>
      </c>
      <c r="AN13" s="6">
        <v>7.8317085009550533</v>
      </c>
      <c r="AO13" s="18">
        <v>-2.5</v>
      </c>
      <c r="AP13" s="7">
        <v>0.65264237507958778</v>
      </c>
      <c r="AQ13" s="6">
        <v>5.3317085009550533</v>
      </c>
      <c r="AS13" s="7" t="s">
        <v>169</v>
      </c>
      <c r="AT13">
        <v>1</v>
      </c>
      <c r="AU13" s="8">
        <v>0.5</v>
      </c>
      <c r="AV13">
        <v>4.2105344310779946E-2</v>
      </c>
      <c r="AW13" s="9">
        <v>4.0408160631654084</v>
      </c>
      <c r="AX13" s="6">
        <v>4.0408160631654084</v>
      </c>
      <c r="AY13" s="6">
        <v>4.0408160631654084</v>
      </c>
      <c r="AZ13" s="6">
        <v>6.5</v>
      </c>
      <c r="BA13" s="6">
        <v>0.50510200789567605</v>
      </c>
      <c r="BB13" s="5">
        <v>10.540816063165408</v>
      </c>
      <c r="BC13" s="6"/>
      <c r="BD13" s="8"/>
      <c r="BG13" s="2" t="s">
        <v>205</v>
      </c>
      <c r="BH13" s="18">
        <v>3</v>
      </c>
      <c r="BI13" s="7">
        <v>3.942763895792567E-2</v>
      </c>
      <c r="BJ13" s="6">
        <v>0</v>
      </c>
      <c r="BK13" s="6">
        <v>1.386011551687969</v>
      </c>
      <c r="BL13" s="6">
        <v>3.3730979060718225</v>
      </c>
      <c r="BM13" s="18">
        <v>2.5</v>
      </c>
      <c r="BN13" s="7">
        <v>0.44597053688069876</v>
      </c>
      <c r="BO13" s="6">
        <v>8.3627203856932457</v>
      </c>
      <c r="BP13" s="7">
        <v>0.51991525124511884</v>
      </c>
      <c r="BR13" t="s">
        <v>206</v>
      </c>
      <c r="BS13">
        <v>2</v>
      </c>
      <c r="BT13" s="5">
        <v>0.38994063287779129</v>
      </c>
      <c r="BU13" s="6">
        <v>16.75828415189261</v>
      </c>
      <c r="BV13" s="6">
        <v>18.392274305928439</v>
      </c>
      <c r="BW13" s="6">
        <v>20.026264459964263</v>
      </c>
      <c r="BX13">
        <v>2.5</v>
      </c>
      <c r="BY13" s="5">
        <v>0.87409947788741205</v>
      </c>
      <c r="BZ13" s="6">
        <v>20.892274305928439</v>
      </c>
      <c r="CA13" s="5">
        <v>0.69247874534904752</v>
      </c>
    </row>
    <row r="14" spans="2:79" x14ac:dyDescent="0.25">
      <c r="B14" s="16">
        <v>3</v>
      </c>
      <c r="C14" s="16" t="s">
        <v>188</v>
      </c>
      <c r="D14" s="16">
        <v>11</v>
      </c>
      <c r="E14" s="16">
        <v>9</v>
      </c>
      <c r="F14" s="16">
        <v>20</v>
      </c>
      <c r="G14" s="8">
        <v>0.90909090909090917</v>
      </c>
      <c r="H14" s="8">
        <v>0.76039793284326485</v>
      </c>
      <c r="I14" s="8">
        <v>0.76039793284326485</v>
      </c>
      <c r="J14" s="16">
        <v>10</v>
      </c>
      <c r="K14" s="16">
        <v>1</v>
      </c>
      <c r="L14" s="8">
        <v>0.90909090909090906</v>
      </c>
      <c r="M14" s="8">
        <v>0.85952658367502766</v>
      </c>
      <c r="N14" s="16" t="s">
        <v>166</v>
      </c>
      <c r="O14" s="17">
        <v>17.190531673500551</v>
      </c>
      <c r="P14" s="16">
        <v>5.5</v>
      </c>
      <c r="Q14" s="17">
        <v>22.690531673500551</v>
      </c>
      <c r="R14" s="17">
        <v>22.690531673500551</v>
      </c>
      <c r="S14" s="16" t="s">
        <v>166</v>
      </c>
      <c r="T14" s="16" t="s">
        <v>166</v>
      </c>
      <c r="U14" s="8">
        <v>0.80021142388503896</v>
      </c>
      <c r="V14" s="16" t="s">
        <v>100</v>
      </c>
      <c r="W14" s="8">
        <v>0.82986900378003337</v>
      </c>
      <c r="X14" s="16">
        <v>1886.3680599374388</v>
      </c>
      <c r="Y14" s="16">
        <v>1886.3680599374388</v>
      </c>
      <c r="Z14" s="16" t="s">
        <v>194</v>
      </c>
      <c r="AA14" s="16" t="s">
        <v>194</v>
      </c>
      <c r="AB14" s="16" t="s">
        <v>194</v>
      </c>
      <c r="AC14" s="16" t="s">
        <v>100</v>
      </c>
      <c r="AD14" s="16" t="s">
        <v>33</v>
      </c>
      <c r="AE14" s="16" t="s">
        <v>33</v>
      </c>
      <c r="AH14" s="2" t="s">
        <v>202</v>
      </c>
      <c r="AI14" s="18">
        <v>2</v>
      </c>
      <c r="AJ14" s="7">
        <v>0.82939913571803481</v>
      </c>
      <c r="AK14" s="7">
        <v>0.45590692058149274</v>
      </c>
      <c r="AL14" s="6">
        <v>10.240507987261868</v>
      </c>
      <c r="AM14" s="6">
        <v>15.469799595576747</v>
      </c>
      <c r="AN14" s="6">
        <v>20.699091203891626</v>
      </c>
      <c r="AO14" s="18">
        <v>-13.5</v>
      </c>
      <c r="AP14" s="7">
        <v>0.83616631911403227</v>
      </c>
      <c r="AQ14" s="6">
        <v>5.2292916083148793</v>
      </c>
      <c r="BC14" s="6"/>
      <c r="BD14" s="8"/>
      <c r="BG14" s="2" t="s">
        <v>206</v>
      </c>
      <c r="BH14" s="18">
        <v>2</v>
      </c>
      <c r="BI14" s="7">
        <v>0.38994063287779129</v>
      </c>
      <c r="BJ14" s="6">
        <v>16.75828415189261</v>
      </c>
      <c r="BK14" s="6">
        <v>18.392274305928439</v>
      </c>
      <c r="BL14" s="6">
        <v>20.026264459964263</v>
      </c>
      <c r="BM14" s="18">
        <v>2.5</v>
      </c>
      <c r="BN14" s="7">
        <v>0.87409947788741205</v>
      </c>
      <c r="BO14" s="6">
        <v>20.892274305928439</v>
      </c>
      <c r="BP14" s="7">
        <v>0.69247874534904752</v>
      </c>
      <c r="BR14" t="s">
        <v>200</v>
      </c>
      <c r="BS14">
        <v>1</v>
      </c>
      <c r="BT14" s="5">
        <v>2.9619478215113348E-2</v>
      </c>
      <c r="BU14" s="6">
        <v>11.034913722592577</v>
      </c>
      <c r="BV14" s="6">
        <v>11.034913722592577</v>
      </c>
      <c r="BW14" s="6">
        <v>11.034913722592577</v>
      </c>
      <c r="BX14">
        <v>-6.5</v>
      </c>
      <c r="BY14" s="5">
        <v>0.68968210766203608</v>
      </c>
      <c r="BZ14" s="6">
        <v>4.5349137225925773</v>
      </c>
      <c r="CA14" s="5">
        <v>0.58731514308483601</v>
      </c>
    </row>
    <row r="15" spans="2:79" x14ac:dyDescent="0.25">
      <c r="B15" s="16" t="s">
        <v>85</v>
      </c>
      <c r="C15" s="16" t="s">
        <v>189</v>
      </c>
      <c r="D15" s="16">
        <v>7</v>
      </c>
      <c r="E15" s="16">
        <v>9</v>
      </c>
      <c r="F15" s="16">
        <v>16</v>
      </c>
      <c r="G15" s="8">
        <v>0.72727272727272729</v>
      </c>
      <c r="H15" s="8">
        <v>0.76302187120615539</v>
      </c>
      <c r="I15" s="8">
        <v>0.13854725045905891</v>
      </c>
      <c r="J15" s="16">
        <v>10</v>
      </c>
      <c r="K15" s="16">
        <v>1</v>
      </c>
      <c r="L15" s="8">
        <v>0.90909090909090906</v>
      </c>
      <c r="M15" s="8">
        <v>0.79979516918993054</v>
      </c>
      <c r="N15" s="16" t="s">
        <v>196</v>
      </c>
      <c r="O15" s="17">
        <v>12.796722707038889</v>
      </c>
      <c r="P15" s="16">
        <v>-13.5</v>
      </c>
      <c r="Q15" s="17">
        <v>-0.7032772929611113</v>
      </c>
      <c r="R15" s="17">
        <v>0.7032772929611113</v>
      </c>
      <c r="S15" s="16" t="s">
        <v>197</v>
      </c>
      <c r="T15" s="16" t="s">
        <v>196</v>
      </c>
      <c r="U15" s="8">
        <v>0.82844266005735401</v>
      </c>
      <c r="V15" s="16" t="s">
        <v>33</v>
      </c>
      <c r="W15" s="8">
        <v>0.81411891462364228</v>
      </c>
      <c r="X15" s="16">
        <v>-38.562260251147102</v>
      </c>
      <c r="Y15" s="16">
        <v>38.562260251147102</v>
      </c>
      <c r="Z15" s="16" t="s">
        <v>194</v>
      </c>
      <c r="AA15" s="16" t="s">
        <v>194</v>
      </c>
      <c r="AB15" s="16" t="s">
        <v>194</v>
      </c>
      <c r="AC15" s="16" t="s">
        <v>100</v>
      </c>
      <c r="AD15" s="16" t="s">
        <v>33</v>
      </c>
      <c r="AE15" s="16" t="s">
        <v>33</v>
      </c>
      <c r="AH15" s="2" t="s">
        <v>30</v>
      </c>
      <c r="AI15" s="18">
        <v>16</v>
      </c>
      <c r="AJ15" s="7">
        <v>0.6713024543875189</v>
      </c>
      <c r="AK15" s="7">
        <v>0.23853665586545025</v>
      </c>
      <c r="AL15" s="6">
        <v>0</v>
      </c>
      <c r="AM15" s="6">
        <v>9.2683310956954141</v>
      </c>
      <c r="AN15" s="6">
        <v>20.837320190865682</v>
      </c>
      <c r="AO15" s="18">
        <v>-5</v>
      </c>
      <c r="AP15" s="7">
        <v>0.66799426324675337</v>
      </c>
      <c r="AQ15" s="6">
        <v>5.5433150435865155</v>
      </c>
      <c r="BC15" s="6"/>
      <c r="BD15" s="8"/>
      <c r="BG15" s="2" t="s">
        <v>200</v>
      </c>
      <c r="BH15" s="18">
        <v>1</v>
      </c>
      <c r="BI15" s="7">
        <v>2.9619478215113348E-2</v>
      </c>
      <c r="BJ15" s="6">
        <v>11.034913722592577</v>
      </c>
      <c r="BK15" s="6">
        <v>11.034913722592577</v>
      </c>
      <c r="BL15" s="6">
        <v>11.034913722592577</v>
      </c>
      <c r="BM15" s="18">
        <v>-6.5</v>
      </c>
      <c r="BN15" s="7">
        <v>0.68968210766203608</v>
      </c>
      <c r="BO15" s="6">
        <v>4.5349137225925773</v>
      </c>
      <c r="BP15" s="7">
        <v>0.58731514308483601</v>
      </c>
      <c r="BR15" t="s">
        <v>205</v>
      </c>
      <c r="BS15">
        <v>3</v>
      </c>
      <c r="BT15" s="5">
        <v>3.942763895792567E-2</v>
      </c>
      <c r="BU15" s="6">
        <v>0</v>
      </c>
      <c r="BV15" s="6">
        <v>1.386011551687969</v>
      </c>
      <c r="BW15" s="6">
        <v>3.3730979060718225</v>
      </c>
      <c r="BX15">
        <v>2.5</v>
      </c>
      <c r="BY15" s="5">
        <v>0.44597053688069876</v>
      </c>
      <c r="BZ15" s="6">
        <v>8.3627203856932457</v>
      </c>
      <c r="CA15" s="5">
        <v>0.51991525124511884</v>
      </c>
    </row>
    <row r="16" spans="2:79" x14ac:dyDescent="0.25">
      <c r="B16" s="16">
        <v>10</v>
      </c>
      <c r="C16" s="16" t="s">
        <v>189</v>
      </c>
      <c r="D16" s="16">
        <v>11</v>
      </c>
      <c r="E16" s="16">
        <v>11</v>
      </c>
      <c r="F16" s="16">
        <v>22</v>
      </c>
      <c r="G16" s="8">
        <v>1</v>
      </c>
      <c r="H16" s="8">
        <v>0.81854939987347097</v>
      </c>
      <c r="I16" s="8">
        <v>0.81854939987347097</v>
      </c>
      <c r="J16" s="16">
        <v>11</v>
      </c>
      <c r="K16" s="16">
        <v>0</v>
      </c>
      <c r="L16" s="8">
        <v>1</v>
      </c>
      <c r="M16" s="8">
        <v>0.9395164666244904</v>
      </c>
      <c r="N16" s="16" t="s">
        <v>196</v>
      </c>
      <c r="O16" s="17">
        <v>20.669362265738791</v>
      </c>
      <c r="P16" s="16">
        <v>-13.5</v>
      </c>
      <c r="Q16" s="17">
        <v>7.1693622657387905</v>
      </c>
      <c r="R16" s="17">
        <v>7.1693622657387905</v>
      </c>
      <c r="S16" s="16" t="s">
        <v>196</v>
      </c>
      <c r="T16" s="16" t="s">
        <v>196</v>
      </c>
      <c r="U16" s="8">
        <v>0.86523985496060851</v>
      </c>
      <c r="V16" s="16" t="s">
        <v>100</v>
      </c>
      <c r="W16" s="8">
        <v>0.9023781607925494</v>
      </c>
      <c r="X16" s="16">
        <v>658.36491867472625</v>
      </c>
      <c r="Y16" s="16">
        <v>658.36491867472625</v>
      </c>
      <c r="Z16" s="16" t="s">
        <v>194</v>
      </c>
      <c r="AA16" s="16" t="s">
        <v>194</v>
      </c>
      <c r="AB16" s="16" t="s">
        <v>194</v>
      </c>
      <c r="AC16" s="16" t="s">
        <v>100</v>
      </c>
      <c r="AD16" s="16" t="s">
        <v>33</v>
      </c>
      <c r="AE16" s="16" t="s">
        <v>33</v>
      </c>
      <c r="BC16" s="6"/>
      <c r="BD16" s="8"/>
      <c r="BG16" s="2" t="s">
        <v>201</v>
      </c>
      <c r="BH16" s="18">
        <v>3</v>
      </c>
      <c r="BI16" s="7">
        <v>0.53336100108598883</v>
      </c>
      <c r="BJ16" s="6">
        <v>5.7628977225704245</v>
      </c>
      <c r="BK16" s="6">
        <v>15.597443839179093</v>
      </c>
      <c r="BL16" s="6">
        <v>20.58912938825452</v>
      </c>
      <c r="BM16" s="18">
        <v>2.1666666666666665</v>
      </c>
      <c r="BN16" s="7">
        <v>0.8137546785548756</v>
      </c>
      <c r="BO16" s="6">
        <v>18.255512024132141</v>
      </c>
      <c r="BP16" s="7">
        <v>0.75245590460555789</v>
      </c>
      <c r="BR16" t="s">
        <v>203</v>
      </c>
      <c r="BS16">
        <v>1</v>
      </c>
      <c r="BT16" s="5">
        <v>8.9210495177763915E-2</v>
      </c>
      <c r="BU16" s="6">
        <v>10.240507987261868</v>
      </c>
      <c r="BV16" s="6">
        <v>10.240507987261868</v>
      </c>
      <c r="BW16" s="6">
        <v>10.240507987261868</v>
      </c>
      <c r="BX16">
        <v>-13.5</v>
      </c>
      <c r="BY16" s="5">
        <v>0.73146485623299062</v>
      </c>
      <c r="BZ16" s="6">
        <v>3.2594920127381322</v>
      </c>
      <c r="CA16" s="5">
        <v>0.77227807367142409</v>
      </c>
    </row>
    <row r="17" spans="2:68" x14ac:dyDescent="0.25">
      <c r="B17" s="16">
        <v>5</v>
      </c>
      <c r="C17" s="16" t="s">
        <v>189</v>
      </c>
      <c r="D17" s="16">
        <v>11</v>
      </c>
      <c r="E17" s="16">
        <v>11</v>
      </c>
      <c r="F17" s="16">
        <v>22</v>
      </c>
      <c r="G17" s="8">
        <v>1</v>
      </c>
      <c r="H17" s="8">
        <v>0.74772322168911498</v>
      </c>
      <c r="I17" s="8">
        <v>0.74772322168911498</v>
      </c>
      <c r="J17" s="16">
        <v>11</v>
      </c>
      <c r="K17" s="16">
        <v>0</v>
      </c>
      <c r="L17" s="8">
        <v>1</v>
      </c>
      <c r="M17" s="8">
        <v>0.91590774056303825</v>
      </c>
      <c r="N17" s="16" t="s">
        <v>196</v>
      </c>
      <c r="O17" s="17">
        <v>20.14997029238684</v>
      </c>
      <c r="P17" s="16">
        <v>-13.5</v>
      </c>
      <c r="Q17" s="17">
        <v>6.6499702923868398</v>
      </c>
      <c r="R17" s="17">
        <v>6.6499702923868398</v>
      </c>
      <c r="S17" s="16" t="s">
        <v>196</v>
      </c>
      <c r="T17" s="16" t="s">
        <v>196</v>
      </c>
      <c r="U17" s="8">
        <v>0.78950994486630699</v>
      </c>
      <c r="V17" s="16" t="s">
        <v>100</v>
      </c>
      <c r="W17" s="8">
        <v>0.85270884271467262</v>
      </c>
      <c r="X17" s="16">
        <v>578.29285566217663</v>
      </c>
      <c r="Y17" s="16">
        <v>578.29285566217663</v>
      </c>
      <c r="Z17" s="16" t="s">
        <v>194</v>
      </c>
      <c r="AA17" s="16" t="s">
        <v>194</v>
      </c>
      <c r="AB17" s="16" t="s">
        <v>194</v>
      </c>
      <c r="AC17" s="16" t="s">
        <v>100</v>
      </c>
      <c r="AD17" s="16" t="s">
        <v>33</v>
      </c>
      <c r="AE17" s="16" t="s">
        <v>33</v>
      </c>
      <c r="BC17" s="6"/>
      <c r="BD17" s="8"/>
      <c r="BG17" s="2" t="s">
        <v>203</v>
      </c>
      <c r="BH17" s="18">
        <v>1</v>
      </c>
      <c r="BI17" s="7">
        <v>8.9210495177763915E-2</v>
      </c>
      <c r="BJ17" s="6">
        <v>10.240507987261868</v>
      </c>
      <c r="BK17" s="6">
        <v>10.240507987261868</v>
      </c>
      <c r="BL17" s="6">
        <v>10.240507987261868</v>
      </c>
      <c r="BM17" s="18">
        <v>-13.5</v>
      </c>
      <c r="BN17" s="7">
        <v>0.73146485623299062</v>
      </c>
      <c r="BO17" s="6">
        <v>3.2594920127381322</v>
      </c>
      <c r="BP17" s="7">
        <v>0.77227807367142409</v>
      </c>
    </row>
    <row r="18" spans="2:68" x14ac:dyDescent="0.25">
      <c r="B18" s="16">
        <v>3</v>
      </c>
      <c r="C18" s="16" t="s">
        <v>189</v>
      </c>
      <c r="D18" s="16">
        <v>11</v>
      </c>
      <c r="E18" s="16">
        <v>11</v>
      </c>
      <c r="F18" s="16">
        <v>22</v>
      </c>
      <c r="G18" s="8">
        <v>1</v>
      </c>
      <c r="H18" s="8">
        <v>0.79921768943578209</v>
      </c>
      <c r="I18" s="8">
        <v>0.79921768943578209</v>
      </c>
      <c r="J18" s="16">
        <v>11</v>
      </c>
      <c r="K18" s="16">
        <v>0</v>
      </c>
      <c r="L18" s="8">
        <v>1</v>
      </c>
      <c r="M18" s="8">
        <v>0.93307256314526066</v>
      </c>
      <c r="N18" s="16" t="s">
        <v>196</v>
      </c>
      <c r="O18" s="17">
        <v>20.527596389195736</v>
      </c>
      <c r="P18" s="16">
        <v>-13.5</v>
      </c>
      <c r="Q18" s="17">
        <v>7.027596389195736</v>
      </c>
      <c r="R18" s="17">
        <v>7.027596389195736</v>
      </c>
      <c r="S18" s="16" t="s">
        <v>196</v>
      </c>
      <c r="T18" s="16" t="s">
        <v>196</v>
      </c>
      <c r="U18" s="8">
        <v>0.78294282689155204</v>
      </c>
      <c r="V18" s="16" t="s">
        <v>100</v>
      </c>
      <c r="W18" s="8">
        <v>0.85800769501840635</v>
      </c>
      <c r="X18" s="16">
        <v>614.34573898746476</v>
      </c>
      <c r="Y18" s="16">
        <v>614.34573898746476</v>
      </c>
      <c r="Z18" s="16" t="s">
        <v>194</v>
      </c>
      <c r="AA18" s="16" t="s">
        <v>194</v>
      </c>
      <c r="AB18" s="16" t="s">
        <v>194</v>
      </c>
      <c r="AC18" s="16" t="s">
        <v>100</v>
      </c>
      <c r="AD18" s="16" t="s">
        <v>33</v>
      </c>
      <c r="AE18" s="16" t="s">
        <v>33</v>
      </c>
      <c r="BG18" s="2" t="s">
        <v>30</v>
      </c>
      <c r="BH18" s="18">
        <v>32</v>
      </c>
      <c r="BI18" s="7">
        <v>0.372427616187404</v>
      </c>
      <c r="BJ18" s="6">
        <v>0</v>
      </c>
      <c r="BK18" s="6">
        <v>11.792107696907907</v>
      </c>
      <c r="BL18" s="6">
        <v>21.247374966264147</v>
      </c>
      <c r="BM18" s="18">
        <v>-4.84375</v>
      </c>
      <c r="BN18" s="7">
        <v>0.71899604038467668</v>
      </c>
      <c r="BO18" s="6">
        <v>8.543693892618208</v>
      </c>
      <c r="BP18" s="7">
        <v>0.692438934801199</v>
      </c>
    </row>
    <row r="19" spans="2:68" x14ac:dyDescent="0.25">
      <c r="B19" s="16" t="s">
        <v>85</v>
      </c>
      <c r="C19" s="16" t="s">
        <v>190</v>
      </c>
      <c r="D19" s="16">
        <v>3</v>
      </c>
      <c r="E19" s="16">
        <v>9</v>
      </c>
      <c r="F19" s="16">
        <v>12</v>
      </c>
      <c r="G19" s="8">
        <v>0.54545454545454541</v>
      </c>
      <c r="H19" s="8">
        <v>0.68519985251149063</v>
      </c>
      <c r="I19" s="8">
        <v>4.6695018316454728E-2</v>
      </c>
      <c r="J19" s="16">
        <v>8</v>
      </c>
      <c r="K19" s="16">
        <v>3</v>
      </c>
      <c r="L19" s="8">
        <v>0.72727272727272729</v>
      </c>
      <c r="M19" s="8">
        <v>0.65264237507958778</v>
      </c>
      <c r="N19" s="16" t="s">
        <v>198</v>
      </c>
      <c r="O19" s="17">
        <v>7.8317085009550533</v>
      </c>
      <c r="P19" s="16">
        <v>-2.5</v>
      </c>
      <c r="Q19" s="17">
        <v>5.3317085009550533</v>
      </c>
      <c r="R19" s="17">
        <v>5.3317085009550533</v>
      </c>
      <c r="S19" s="16" t="s">
        <v>198</v>
      </c>
      <c r="T19" s="16" t="s">
        <v>198</v>
      </c>
      <c r="U19" s="8">
        <v>0.69270147289783846</v>
      </c>
      <c r="V19" s="16" t="s">
        <v>100</v>
      </c>
      <c r="W19" s="8">
        <v>0.67267192398871312</v>
      </c>
      <c r="X19" s="16">
        <v>370.20403157808545</v>
      </c>
      <c r="Y19" s="16">
        <v>370.20403157808545</v>
      </c>
      <c r="Z19" s="16" t="s">
        <v>194</v>
      </c>
      <c r="AA19" s="16" t="s">
        <v>194</v>
      </c>
      <c r="AB19" s="16" t="s">
        <v>194</v>
      </c>
      <c r="AC19" s="16" t="s">
        <v>100</v>
      </c>
      <c r="AD19" s="16" t="s">
        <v>33</v>
      </c>
      <c r="AE19" s="16" t="s">
        <v>33</v>
      </c>
    </row>
    <row r="20" spans="2:68" x14ac:dyDescent="0.25">
      <c r="B20" s="16">
        <v>10</v>
      </c>
      <c r="C20" s="16" t="s">
        <v>190</v>
      </c>
      <c r="D20" s="16">
        <v>-5</v>
      </c>
      <c r="E20" s="16">
        <v>-1</v>
      </c>
      <c r="F20" s="16">
        <v>-6</v>
      </c>
      <c r="G20" s="8">
        <v>0.27272727272727271</v>
      </c>
      <c r="H20" s="8">
        <v>0.59563986212682019</v>
      </c>
      <c r="I20" s="8">
        <v>4.8937024115662253E-2</v>
      </c>
      <c r="J20" s="16">
        <v>9</v>
      </c>
      <c r="K20" s="16">
        <v>2</v>
      </c>
      <c r="L20" s="8">
        <v>0.81818181818181823</v>
      </c>
      <c r="M20" s="8">
        <v>0.56218298434530378</v>
      </c>
      <c r="N20" s="16" t="s">
        <v>205</v>
      </c>
      <c r="O20" s="17">
        <v>3.3730979060718225</v>
      </c>
      <c r="P20" s="16">
        <v>7.5</v>
      </c>
      <c r="Q20" s="17">
        <v>10.873097906071823</v>
      </c>
      <c r="R20" s="17">
        <v>10.873097906071823</v>
      </c>
      <c r="S20" s="16" t="s">
        <v>205</v>
      </c>
      <c r="T20" s="16" t="s">
        <v>205</v>
      </c>
      <c r="U20" s="8">
        <v>0.55974575373535651</v>
      </c>
      <c r="V20" s="16" t="s">
        <v>100</v>
      </c>
      <c r="W20" s="8">
        <v>0.56096436904033009</v>
      </c>
      <c r="X20" s="16">
        <v>610.39212498372171</v>
      </c>
      <c r="Y20" s="16">
        <v>610.39212498372171</v>
      </c>
      <c r="Z20" s="16" t="s">
        <v>194</v>
      </c>
      <c r="AA20" s="16" t="s">
        <v>194</v>
      </c>
      <c r="AB20" s="16" t="s">
        <v>194</v>
      </c>
      <c r="AC20" s="16" t="s">
        <v>100</v>
      </c>
      <c r="AD20" s="16" t="s">
        <v>33</v>
      </c>
      <c r="AE20" s="16" t="s">
        <v>33</v>
      </c>
    </row>
    <row r="21" spans="2:68" x14ac:dyDescent="0.25">
      <c r="B21" s="16">
        <v>5</v>
      </c>
      <c r="C21" s="16" t="s">
        <v>190</v>
      </c>
      <c r="D21" s="16">
        <v>-5</v>
      </c>
      <c r="E21" s="16">
        <v>5</v>
      </c>
      <c r="F21" s="16">
        <v>0</v>
      </c>
      <c r="G21" s="8">
        <v>0</v>
      </c>
      <c r="H21" s="8">
        <v>0.60432620994770536</v>
      </c>
      <c r="I21" s="8">
        <v>2.5849641886283692E-2</v>
      </c>
      <c r="J21" s="16">
        <v>6</v>
      </c>
      <c r="K21" s="16">
        <v>5</v>
      </c>
      <c r="L21" s="8">
        <v>0.54545454545454541</v>
      </c>
      <c r="M21" s="8">
        <v>0.38326025180075024</v>
      </c>
      <c r="N21" s="16" t="s">
        <v>205</v>
      </c>
      <c r="O21" s="17">
        <v>0</v>
      </c>
      <c r="P21" s="16">
        <v>7.5</v>
      </c>
      <c r="Q21" s="17">
        <v>7.5</v>
      </c>
      <c r="R21" s="17">
        <v>7.5</v>
      </c>
      <c r="S21" s="16" t="s">
        <v>205</v>
      </c>
      <c r="T21" s="16" t="s">
        <v>101</v>
      </c>
      <c r="U21" s="8">
        <v>0.5</v>
      </c>
      <c r="V21" s="16" t="s">
        <v>33</v>
      </c>
      <c r="W21" s="8">
        <v>0.44163012590037509</v>
      </c>
      <c r="X21" s="16">
        <v>375.34466189181711</v>
      </c>
      <c r="Y21" s="16">
        <v>375.34466189181711</v>
      </c>
      <c r="Z21" s="16" t="s">
        <v>194</v>
      </c>
      <c r="AA21" s="16" t="s">
        <v>194</v>
      </c>
      <c r="AB21" s="16" t="s">
        <v>194</v>
      </c>
      <c r="AC21" s="16" t="s">
        <v>100</v>
      </c>
      <c r="AD21" s="16" t="s">
        <v>33</v>
      </c>
      <c r="AE21" s="16" t="s">
        <v>33</v>
      </c>
    </row>
    <row r="22" spans="2:68" x14ac:dyDescent="0.25">
      <c r="B22" s="16">
        <v>3</v>
      </c>
      <c r="C22" s="16" t="s">
        <v>190</v>
      </c>
      <c r="D22" s="16">
        <v>-5</v>
      </c>
      <c r="E22" s="16">
        <v>7</v>
      </c>
      <c r="F22" s="16">
        <v>2</v>
      </c>
      <c r="G22" s="8">
        <v>9.0909090909090912E-2</v>
      </c>
      <c r="H22" s="8">
        <v>0.63195057803358112</v>
      </c>
      <c r="I22" s="8">
        <v>4.3496250871831066E-2</v>
      </c>
      <c r="J22" s="16">
        <v>5</v>
      </c>
      <c r="K22" s="16">
        <v>6</v>
      </c>
      <c r="L22" s="8">
        <v>0.45454545454545453</v>
      </c>
      <c r="M22" s="8">
        <v>0.39246837449604222</v>
      </c>
      <c r="N22" s="16" t="s">
        <v>198</v>
      </c>
      <c r="O22" s="17">
        <v>0.78493674899208443</v>
      </c>
      <c r="P22" s="16">
        <v>-7.5</v>
      </c>
      <c r="Q22" s="17">
        <v>-6.7150632510079156</v>
      </c>
      <c r="R22" s="17">
        <v>6.7150632510079156</v>
      </c>
      <c r="S22" s="16" t="s">
        <v>205</v>
      </c>
      <c r="T22" s="16" t="s">
        <v>101</v>
      </c>
      <c r="U22" s="8">
        <v>0.5</v>
      </c>
      <c r="V22" s="16" t="s">
        <v>33</v>
      </c>
      <c r="W22" s="8">
        <v>0.44623418724802111</v>
      </c>
      <c r="X22" s="16">
        <v>-335.10542105867859</v>
      </c>
      <c r="Y22" s="16">
        <v>335.10542105867859</v>
      </c>
      <c r="Z22" s="16" t="s">
        <v>194</v>
      </c>
      <c r="AA22" s="16" t="s">
        <v>194</v>
      </c>
      <c r="AB22" s="16" t="s">
        <v>194</v>
      </c>
      <c r="AC22" s="16" t="s">
        <v>100</v>
      </c>
      <c r="AD22" s="16" t="s">
        <v>33</v>
      </c>
      <c r="AE22" s="16" t="s">
        <v>33</v>
      </c>
    </row>
    <row r="23" spans="2:68" x14ac:dyDescent="0.25">
      <c r="B23" s="16" t="s">
        <v>85</v>
      </c>
      <c r="C23" s="16" t="s">
        <v>191</v>
      </c>
      <c r="D23" s="16">
        <v>3</v>
      </c>
      <c r="E23" s="16">
        <v>7</v>
      </c>
      <c r="F23" s="16">
        <v>10</v>
      </c>
      <c r="G23" s="8">
        <v>0.45454545454545453</v>
      </c>
      <c r="H23" s="8">
        <v>0.68282364394447193</v>
      </c>
      <c r="I23" s="8">
        <v>7.0142135061641131E-2</v>
      </c>
      <c r="J23" s="16">
        <v>9</v>
      </c>
      <c r="K23" s="16">
        <v>2</v>
      </c>
      <c r="L23" s="8">
        <v>0.81818181818181823</v>
      </c>
      <c r="M23" s="8">
        <v>0.65185030555724832</v>
      </c>
      <c r="N23" s="16" t="s">
        <v>199</v>
      </c>
      <c r="O23" s="17">
        <v>6.5185030555724834</v>
      </c>
      <c r="P23" s="16">
        <v>-2.5</v>
      </c>
      <c r="Q23" s="17">
        <v>4.0185030555724834</v>
      </c>
      <c r="R23" s="17">
        <v>4.0185030555724834</v>
      </c>
      <c r="S23" s="16" t="s">
        <v>199</v>
      </c>
      <c r="T23" s="16" t="s">
        <v>199</v>
      </c>
      <c r="U23" s="8">
        <v>0.63588471577965699</v>
      </c>
      <c r="V23" s="16" t="s">
        <v>100</v>
      </c>
      <c r="W23" s="8">
        <v>0.6438675106684526</v>
      </c>
      <c r="X23" s="16">
        <v>260.48383510237534</v>
      </c>
      <c r="Y23" s="16">
        <v>260.48383510237534</v>
      </c>
      <c r="Z23" s="16" t="s">
        <v>194</v>
      </c>
      <c r="AA23" s="16" t="s">
        <v>194</v>
      </c>
      <c r="AB23" s="16" t="s">
        <v>194</v>
      </c>
      <c r="AC23" s="16" t="s">
        <v>100</v>
      </c>
      <c r="AD23" s="16" t="s">
        <v>33</v>
      </c>
      <c r="AE23" s="16" t="s">
        <v>33</v>
      </c>
    </row>
    <row r="24" spans="2:68" x14ac:dyDescent="0.25">
      <c r="B24" s="16">
        <v>10</v>
      </c>
      <c r="C24" s="16" t="s">
        <v>191</v>
      </c>
      <c r="D24" s="16">
        <v>5</v>
      </c>
      <c r="E24" s="16">
        <v>1</v>
      </c>
      <c r="F24" s="16">
        <v>6</v>
      </c>
      <c r="G24" s="8">
        <v>0.27272727272727271</v>
      </c>
      <c r="H24" s="8">
        <v>0.62431552531450274</v>
      </c>
      <c r="I24" s="8">
        <v>2.0615862196611712E-2</v>
      </c>
      <c r="J24" s="16">
        <v>9</v>
      </c>
      <c r="K24" s="16">
        <v>2</v>
      </c>
      <c r="L24" s="8">
        <v>0.81818181818181823</v>
      </c>
      <c r="M24" s="8">
        <v>0.57174153874119782</v>
      </c>
      <c r="N24" s="16" t="s">
        <v>199</v>
      </c>
      <c r="O24" s="17">
        <v>3.4304492324471871</v>
      </c>
      <c r="P24" s="16">
        <v>-2.5</v>
      </c>
      <c r="Q24" s="17">
        <v>0.93044923244718714</v>
      </c>
      <c r="R24" s="17">
        <v>0.93044923244718714</v>
      </c>
      <c r="S24" s="16" t="s">
        <v>199</v>
      </c>
      <c r="T24" s="16" t="s">
        <v>199</v>
      </c>
      <c r="U24" s="8">
        <v>0.62207972148656743</v>
      </c>
      <c r="V24" s="16" t="s">
        <v>100</v>
      </c>
      <c r="W24" s="8">
        <v>0.59691063011388268</v>
      </c>
      <c r="X24" s="16">
        <v>60.097049034830768</v>
      </c>
      <c r="Y24" s="16">
        <v>60.097049034830768</v>
      </c>
      <c r="Z24" s="16" t="s">
        <v>194</v>
      </c>
      <c r="AA24" s="16" t="s">
        <v>194</v>
      </c>
      <c r="AB24" s="16" t="s">
        <v>194</v>
      </c>
      <c r="AC24" s="16" t="s">
        <v>100</v>
      </c>
      <c r="AD24" s="16" t="s">
        <v>33</v>
      </c>
      <c r="AE24" s="16" t="s">
        <v>33</v>
      </c>
    </row>
    <row r="25" spans="2:68" x14ac:dyDescent="0.25">
      <c r="B25" s="16">
        <v>5</v>
      </c>
      <c r="C25" s="16" t="s">
        <v>191</v>
      </c>
      <c r="D25" s="16">
        <v>-9</v>
      </c>
      <c r="E25" s="16">
        <v>-11</v>
      </c>
      <c r="F25" s="16">
        <v>-20</v>
      </c>
      <c r="G25" s="8">
        <v>0.90909090909090917</v>
      </c>
      <c r="H25" s="8">
        <v>0.69556080460207315</v>
      </c>
      <c r="I25" s="8">
        <v>4.9027021215001132E-2</v>
      </c>
      <c r="J25" s="16">
        <v>10</v>
      </c>
      <c r="K25" s="16">
        <v>1</v>
      </c>
      <c r="L25" s="8">
        <v>0.90909090909090906</v>
      </c>
      <c r="M25" s="8">
        <v>0.83791420759463042</v>
      </c>
      <c r="N25" s="16" t="s">
        <v>206</v>
      </c>
      <c r="O25" s="17">
        <v>16.75828415189261</v>
      </c>
      <c r="P25" s="16">
        <v>2.5</v>
      </c>
      <c r="Q25" s="17">
        <v>19.25828415189261</v>
      </c>
      <c r="R25" s="17">
        <v>19.25828415189261</v>
      </c>
      <c r="S25" s="16" t="s">
        <v>206</v>
      </c>
      <c r="T25" s="16" t="s">
        <v>206</v>
      </c>
      <c r="U25" s="8">
        <v>0.69302405261113353</v>
      </c>
      <c r="V25" s="16" t="s">
        <v>100</v>
      </c>
      <c r="W25" s="8">
        <v>0.76546913010288198</v>
      </c>
      <c r="X25" s="16">
        <v>1474.416777971064</v>
      </c>
      <c r="Y25" s="16">
        <v>1474.416777971064</v>
      </c>
      <c r="Z25" s="16" t="s">
        <v>194</v>
      </c>
      <c r="AA25" s="16" t="s">
        <v>194</v>
      </c>
      <c r="AB25" s="16" t="s">
        <v>194</v>
      </c>
      <c r="AC25" s="16" t="s">
        <v>100</v>
      </c>
      <c r="AD25" s="16" t="s">
        <v>33</v>
      </c>
      <c r="AE25" s="16" t="s">
        <v>33</v>
      </c>
    </row>
    <row r="26" spans="2:68" x14ac:dyDescent="0.25">
      <c r="B26" s="16">
        <v>3</v>
      </c>
      <c r="C26" s="16" t="s">
        <v>191</v>
      </c>
      <c r="D26" s="16">
        <v>-11</v>
      </c>
      <c r="E26" s="16">
        <v>-11</v>
      </c>
      <c r="F26" s="16">
        <v>-22</v>
      </c>
      <c r="G26" s="8">
        <v>1</v>
      </c>
      <c r="H26" s="8">
        <v>0.73085424454058145</v>
      </c>
      <c r="I26" s="8">
        <v>0.73085424454058145</v>
      </c>
      <c r="J26" s="16">
        <v>11</v>
      </c>
      <c r="K26" s="16">
        <v>0</v>
      </c>
      <c r="L26" s="8">
        <v>1</v>
      </c>
      <c r="M26" s="8">
        <v>0.91028474818019378</v>
      </c>
      <c r="N26" s="16" t="s">
        <v>206</v>
      </c>
      <c r="O26" s="17">
        <v>20.026264459964263</v>
      </c>
      <c r="P26" s="16">
        <v>2.5</v>
      </c>
      <c r="Q26" s="17">
        <v>22.526264459964263</v>
      </c>
      <c r="R26" s="17">
        <v>22.526264459964263</v>
      </c>
      <c r="S26" s="16" t="s">
        <v>206</v>
      </c>
      <c r="T26" s="16" t="s">
        <v>206</v>
      </c>
      <c r="U26" s="8">
        <v>0.69193343808696151</v>
      </c>
      <c r="V26" s="16" t="s">
        <v>100</v>
      </c>
      <c r="W26" s="8">
        <v>0.80110909313357759</v>
      </c>
      <c r="X26" s="16">
        <v>1807.8439831265543</v>
      </c>
      <c r="Y26" s="16">
        <v>1807.8439831265543</v>
      </c>
      <c r="Z26" s="16" t="s">
        <v>194</v>
      </c>
      <c r="AA26" s="16" t="s">
        <v>194</v>
      </c>
      <c r="AB26" s="16" t="s">
        <v>194</v>
      </c>
      <c r="AC26" s="16" t="s">
        <v>100</v>
      </c>
      <c r="AD26" s="16" t="s">
        <v>33</v>
      </c>
      <c r="AE26" s="16" t="s">
        <v>33</v>
      </c>
    </row>
    <row r="27" spans="2:68" x14ac:dyDescent="0.25">
      <c r="B27" s="16" t="s">
        <v>85</v>
      </c>
      <c r="C27" s="16" t="s">
        <v>192</v>
      </c>
      <c r="D27" s="16">
        <v>3</v>
      </c>
      <c r="E27" s="16">
        <v>7</v>
      </c>
      <c r="F27" s="16">
        <v>10</v>
      </c>
      <c r="G27" s="8">
        <v>0.45454545454545453</v>
      </c>
      <c r="H27" s="8">
        <v>0.63796022586203649</v>
      </c>
      <c r="I27" s="8">
        <v>5.1602130352147446E-3</v>
      </c>
      <c r="J27" s="16">
        <v>7</v>
      </c>
      <c r="K27" s="16">
        <v>4</v>
      </c>
      <c r="L27" s="8">
        <v>0.63636363636363635</v>
      </c>
      <c r="M27" s="8">
        <v>0.57628977225704248</v>
      </c>
      <c r="N27" s="16" t="s">
        <v>200</v>
      </c>
      <c r="O27" s="17">
        <v>5.7628977225704245</v>
      </c>
      <c r="P27" s="16">
        <v>-6.5</v>
      </c>
      <c r="Q27" s="17">
        <v>-0.73710227742957546</v>
      </c>
      <c r="R27" s="17">
        <v>0.73710227742957546</v>
      </c>
      <c r="S27" s="16" t="s">
        <v>201</v>
      </c>
      <c r="T27" s="16" t="s">
        <v>200</v>
      </c>
      <c r="U27" s="8">
        <v>0.57473395894821655</v>
      </c>
      <c r="V27" s="16" t="s">
        <v>33</v>
      </c>
      <c r="W27" s="8">
        <v>0.57551186560262946</v>
      </c>
      <c r="X27" s="16">
        <v>-41.721043243506607</v>
      </c>
      <c r="Y27" s="16">
        <v>41.721043243506607</v>
      </c>
      <c r="Z27" s="16" t="s">
        <v>194</v>
      </c>
      <c r="AA27" s="16" t="s">
        <v>194</v>
      </c>
      <c r="AB27" s="16" t="s">
        <v>194</v>
      </c>
      <c r="AC27" s="16" t="s">
        <v>100</v>
      </c>
      <c r="AD27" s="16" t="s">
        <v>33</v>
      </c>
      <c r="AE27" s="16" t="s">
        <v>33</v>
      </c>
    </row>
    <row r="28" spans="2:68" x14ac:dyDescent="0.25">
      <c r="B28" s="16">
        <v>10</v>
      </c>
      <c r="C28" s="16" t="s">
        <v>192</v>
      </c>
      <c r="D28" s="16">
        <v>7</v>
      </c>
      <c r="E28" s="16">
        <v>9</v>
      </c>
      <c r="F28" s="16">
        <v>16</v>
      </c>
      <c r="G28" s="8">
        <v>0.72727272727272729</v>
      </c>
      <c r="H28" s="8">
        <v>0.61450086844065388</v>
      </c>
      <c r="I28" s="8">
        <v>2.9619478215113348E-2</v>
      </c>
      <c r="J28" s="16">
        <v>8</v>
      </c>
      <c r="K28" s="16">
        <v>3</v>
      </c>
      <c r="L28" s="8">
        <v>0.72727272727272729</v>
      </c>
      <c r="M28" s="8">
        <v>0.68968210766203608</v>
      </c>
      <c r="N28" s="16" t="s">
        <v>200</v>
      </c>
      <c r="O28" s="17">
        <v>11.034913722592577</v>
      </c>
      <c r="P28" s="16">
        <v>-6.5</v>
      </c>
      <c r="Q28" s="17">
        <v>4.5349137225925773</v>
      </c>
      <c r="R28" s="17">
        <v>4.5349137225925773</v>
      </c>
      <c r="S28" s="16" t="s">
        <v>200</v>
      </c>
      <c r="T28" s="16" t="s">
        <v>200</v>
      </c>
      <c r="U28" s="8">
        <v>0.58731514308483601</v>
      </c>
      <c r="V28" s="16" t="s">
        <v>100</v>
      </c>
      <c r="W28" s="8">
        <v>0.63849862537343605</v>
      </c>
      <c r="X28" s="16">
        <v>290.20676095354997</v>
      </c>
      <c r="Y28" s="16">
        <v>290.20676095354997</v>
      </c>
      <c r="Z28" s="16" t="s">
        <v>194</v>
      </c>
      <c r="AA28" s="16" t="s">
        <v>194</v>
      </c>
      <c r="AB28" s="16" t="s">
        <v>194</v>
      </c>
      <c r="AC28" s="16" t="s">
        <v>100</v>
      </c>
      <c r="AD28" s="16" t="s">
        <v>33</v>
      </c>
      <c r="AE28" s="16" t="s">
        <v>33</v>
      </c>
    </row>
    <row r="29" spans="2:68" x14ac:dyDescent="0.25">
      <c r="B29" s="16">
        <v>5</v>
      </c>
      <c r="C29" s="16" t="s">
        <v>192</v>
      </c>
      <c r="D29" s="16">
        <v>-11</v>
      </c>
      <c r="E29" s="16">
        <v>-11</v>
      </c>
      <c r="F29" s="16">
        <v>-22</v>
      </c>
      <c r="G29" s="8">
        <v>1</v>
      </c>
      <c r="H29" s="8">
        <v>0.78731423727895389</v>
      </c>
      <c r="I29" s="8">
        <v>0.78731423727895389</v>
      </c>
      <c r="J29" s="16">
        <v>11</v>
      </c>
      <c r="K29" s="16">
        <v>0</v>
      </c>
      <c r="L29" s="8">
        <v>1</v>
      </c>
      <c r="M29" s="8">
        <v>0.92910474575965141</v>
      </c>
      <c r="N29" s="16" t="s">
        <v>201</v>
      </c>
      <c r="O29" s="17">
        <v>20.440304406712333</v>
      </c>
      <c r="P29" s="16">
        <v>6.5</v>
      </c>
      <c r="Q29" s="17">
        <v>26.940304406712333</v>
      </c>
      <c r="R29" s="17">
        <v>26.940304406712333</v>
      </c>
      <c r="S29" s="16" t="s">
        <v>201</v>
      </c>
      <c r="T29" s="16" t="s">
        <v>201</v>
      </c>
      <c r="U29" s="8">
        <v>0.84423002566830108</v>
      </c>
      <c r="V29" s="16" t="s">
        <v>100</v>
      </c>
      <c r="W29" s="8">
        <v>0.88666738571397619</v>
      </c>
      <c r="X29" s="16">
        <v>2391.6313678830443</v>
      </c>
      <c r="Y29" s="16">
        <v>2391.6313678830443</v>
      </c>
      <c r="Z29" s="16" t="s">
        <v>194</v>
      </c>
      <c r="AA29" s="16" t="s">
        <v>194</v>
      </c>
      <c r="AB29" s="16" t="s">
        <v>194</v>
      </c>
      <c r="AC29" s="16" t="s">
        <v>100</v>
      </c>
      <c r="AD29" s="16" t="s">
        <v>33</v>
      </c>
      <c r="AE29" s="16" t="s">
        <v>33</v>
      </c>
    </row>
    <row r="30" spans="2:68" x14ac:dyDescent="0.25">
      <c r="B30" s="16">
        <v>3</v>
      </c>
      <c r="C30" s="16" t="s">
        <v>192</v>
      </c>
      <c r="D30" s="16">
        <v>-11</v>
      </c>
      <c r="E30" s="16">
        <v>-11</v>
      </c>
      <c r="F30" s="16">
        <v>-22</v>
      </c>
      <c r="G30" s="8">
        <v>1</v>
      </c>
      <c r="H30" s="8">
        <v>0.80760855294379785</v>
      </c>
      <c r="I30" s="8">
        <v>0.80760855294379785</v>
      </c>
      <c r="J30" s="16">
        <v>11</v>
      </c>
      <c r="K30" s="16">
        <v>0</v>
      </c>
      <c r="L30" s="8">
        <v>1</v>
      </c>
      <c r="M30" s="8">
        <v>0.93586951764793269</v>
      </c>
      <c r="N30" s="16" t="s">
        <v>201</v>
      </c>
      <c r="O30" s="17">
        <v>20.58912938825452</v>
      </c>
      <c r="P30" s="16">
        <v>6.5</v>
      </c>
      <c r="Q30" s="17">
        <v>27.08912938825452</v>
      </c>
      <c r="R30" s="17">
        <v>27.08912938825452</v>
      </c>
      <c r="S30" s="16" t="s">
        <v>201</v>
      </c>
      <c r="T30" s="16" t="s">
        <v>201</v>
      </c>
      <c r="U30" s="8">
        <v>0.83840372920015604</v>
      </c>
      <c r="V30" s="16" t="s">
        <v>100</v>
      </c>
      <c r="W30" s="8">
        <v>0.88713662342404431</v>
      </c>
      <c r="X30" s="16">
        <v>2406.1571789488644</v>
      </c>
      <c r="Y30" s="16">
        <v>2406.1571789488644</v>
      </c>
      <c r="Z30" s="16" t="s">
        <v>194</v>
      </c>
      <c r="AA30" s="16" t="s">
        <v>194</v>
      </c>
      <c r="AB30" s="16" t="s">
        <v>194</v>
      </c>
      <c r="AC30" s="16" t="s">
        <v>100</v>
      </c>
      <c r="AD30" s="16" t="s">
        <v>33</v>
      </c>
      <c r="AE30" s="16" t="s">
        <v>33</v>
      </c>
    </row>
    <row r="31" spans="2:68" x14ac:dyDescent="0.25">
      <c r="B31" s="16" t="s">
        <v>85</v>
      </c>
      <c r="C31" s="16" t="s">
        <v>193</v>
      </c>
      <c r="D31" s="16">
        <v>5</v>
      </c>
      <c r="E31" s="16">
        <v>9</v>
      </c>
      <c r="F31" s="16">
        <v>14</v>
      </c>
      <c r="G31" s="8">
        <v>0.63636363636363635</v>
      </c>
      <c r="H31" s="8">
        <v>0.7398491141535174</v>
      </c>
      <c r="I31" s="8">
        <v>8.9210495177763915E-2</v>
      </c>
      <c r="J31" s="16">
        <v>9</v>
      </c>
      <c r="K31" s="16">
        <v>2</v>
      </c>
      <c r="L31" s="8">
        <v>0.81818181818181823</v>
      </c>
      <c r="M31" s="8">
        <v>0.73146485623299062</v>
      </c>
      <c r="N31" s="16" t="s">
        <v>202</v>
      </c>
      <c r="O31" s="17">
        <v>10.240507987261868</v>
      </c>
      <c r="P31" s="16">
        <v>-13.5</v>
      </c>
      <c r="Q31" s="17">
        <v>-3.2594920127381322</v>
      </c>
      <c r="R31" s="17">
        <v>3.2594920127381322</v>
      </c>
      <c r="S31" s="16" t="s">
        <v>203</v>
      </c>
      <c r="T31" s="16" t="s">
        <v>202</v>
      </c>
      <c r="U31" s="8">
        <v>0.77227807367142409</v>
      </c>
      <c r="V31" s="16" t="s">
        <v>33</v>
      </c>
      <c r="W31" s="8">
        <v>0.75187146495220736</v>
      </c>
      <c r="X31" s="16">
        <v>-248.98647653495814</v>
      </c>
      <c r="Y31" s="16">
        <v>248.98647653495814</v>
      </c>
      <c r="Z31" s="16" t="s">
        <v>194</v>
      </c>
      <c r="AA31" s="16" t="s">
        <v>194</v>
      </c>
      <c r="AB31" s="16" t="s">
        <v>194</v>
      </c>
      <c r="AC31" s="16" t="s">
        <v>100</v>
      </c>
      <c r="AD31" s="16" t="s">
        <v>33</v>
      </c>
      <c r="AE31" s="16" t="s">
        <v>33</v>
      </c>
    </row>
    <row r="32" spans="2:68" x14ac:dyDescent="0.25">
      <c r="B32" s="16">
        <v>10</v>
      </c>
      <c r="C32" s="16" t="s">
        <v>193</v>
      </c>
      <c r="D32" s="16">
        <v>11</v>
      </c>
      <c r="E32" s="16">
        <v>11</v>
      </c>
      <c r="F32" s="16">
        <v>22</v>
      </c>
      <c r="G32" s="8">
        <v>1</v>
      </c>
      <c r="H32" s="8">
        <v>0.82260334598522156</v>
      </c>
      <c r="I32" s="8">
        <v>0.82260334598522156</v>
      </c>
      <c r="J32" s="16">
        <v>11</v>
      </c>
      <c r="K32" s="16">
        <v>0</v>
      </c>
      <c r="L32" s="8">
        <v>1</v>
      </c>
      <c r="M32" s="8">
        <v>0.94086778199507393</v>
      </c>
      <c r="N32" s="16" t="s">
        <v>202</v>
      </c>
      <c r="O32" s="17">
        <v>20.699091203891626</v>
      </c>
      <c r="P32" s="16">
        <v>-13.5</v>
      </c>
      <c r="Q32" s="17">
        <v>7.1990912038916264</v>
      </c>
      <c r="R32" s="17">
        <v>7.1990912038916264</v>
      </c>
      <c r="S32" s="16" t="s">
        <v>202</v>
      </c>
      <c r="T32" s="16" t="s">
        <v>202</v>
      </c>
      <c r="U32" s="8">
        <v>0.88652019776464552</v>
      </c>
      <c r="V32" s="16" t="s">
        <v>100</v>
      </c>
      <c r="W32" s="8">
        <v>0.91369398987985972</v>
      </c>
      <c r="X32" s="16">
        <v>669.20312530191643</v>
      </c>
      <c r="Y32" s="16">
        <v>669.20312530191643</v>
      </c>
      <c r="Z32" s="16" t="s">
        <v>194</v>
      </c>
      <c r="AA32" s="16" t="s">
        <v>194</v>
      </c>
      <c r="AB32" s="16" t="s">
        <v>194</v>
      </c>
      <c r="AC32" s="16" t="s">
        <v>100</v>
      </c>
      <c r="AD32" s="16" t="s">
        <v>33</v>
      </c>
      <c r="AE32" s="16" t="s">
        <v>33</v>
      </c>
    </row>
    <row r="33" spans="2:31" x14ac:dyDescent="0.25">
      <c r="B33" s="16">
        <v>5</v>
      </c>
      <c r="C33" s="16" t="s">
        <v>193</v>
      </c>
      <c r="D33" s="16">
        <v>11</v>
      </c>
      <c r="E33" s="16">
        <v>11</v>
      </c>
      <c r="F33" s="16">
        <v>22</v>
      </c>
      <c r="G33" s="8">
        <v>1</v>
      </c>
      <c r="H33" s="8">
        <v>0.84617009861309955</v>
      </c>
      <c r="I33" s="8">
        <v>0.84617009861309955</v>
      </c>
      <c r="J33" s="16">
        <v>11</v>
      </c>
      <c r="K33" s="16">
        <v>0</v>
      </c>
      <c r="L33" s="8">
        <v>1</v>
      </c>
      <c r="M33" s="8">
        <v>0.94872336620436659</v>
      </c>
      <c r="N33" s="16" t="s">
        <v>202</v>
      </c>
      <c r="O33" s="17">
        <v>20.871914056496067</v>
      </c>
      <c r="P33" s="16">
        <v>-13.5</v>
      </c>
      <c r="Q33" s="17">
        <v>7.3719140564960668</v>
      </c>
      <c r="R33" s="17">
        <v>7.3719140564960668</v>
      </c>
      <c r="S33" s="16" t="s">
        <v>202</v>
      </c>
      <c r="T33" s="16" t="s">
        <v>202</v>
      </c>
      <c r="U33" s="8">
        <v>0.87275173515343951</v>
      </c>
      <c r="V33" s="16" t="s">
        <v>100</v>
      </c>
      <c r="W33" s="8">
        <v>0.91073755067890305</v>
      </c>
      <c r="X33" s="16">
        <v>682.86619092334161</v>
      </c>
      <c r="Y33" s="16">
        <v>682.86619092334161</v>
      </c>
      <c r="Z33" s="16" t="s">
        <v>194</v>
      </c>
      <c r="AA33" s="16" t="s">
        <v>194</v>
      </c>
      <c r="AB33" s="16" t="s">
        <v>194</v>
      </c>
      <c r="AC33" s="16" t="s">
        <v>100</v>
      </c>
      <c r="AD33" s="16" t="s">
        <v>33</v>
      </c>
      <c r="AE33" s="16" t="s">
        <v>33</v>
      </c>
    </row>
    <row r="34" spans="2:31" x14ac:dyDescent="0.25">
      <c r="B34" s="16">
        <v>3</v>
      </c>
      <c r="C34" s="16" t="s">
        <v>193</v>
      </c>
      <c r="D34" s="16">
        <v>11</v>
      </c>
      <c r="E34" s="16">
        <v>11</v>
      </c>
      <c r="F34" s="16">
        <v>22</v>
      </c>
      <c r="G34" s="8">
        <v>1</v>
      </c>
      <c r="H34" s="8">
        <v>0.89736931358147443</v>
      </c>
      <c r="I34" s="8">
        <v>0.89736931358147443</v>
      </c>
      <c r="J34" s="16">
        <v>11</v>
      </c>
      <c r="K34" s="16">
        <v>0</v>
      </c>
      <c r="L34" s="8">
        <v>1</v>
      </c>
      <c r="M34" s="8">
        <v>0.96578977119382481</v>
      </c>
      <c r="N34" s="16" t="s">
        <v>202</v>
      </c>
      <c r="O34" s="17">
        <v>21.247374966264147</v>
      </c>
      <c r="P34" s="16">
        <v>-13.5</v>
      </c>
      <c r="Q34" s="17">
        <v>7.7473749662641467</v>
      </c>
      <c r="R34" s="17">
        <v>7.7473749662641467</v>
      </c>
      <c r="S34" s="16" t="s">
        <v>202</v>
      </c>
      <c r="T34" s="16" t="s">
        <v>202</v>
      </c>
      <c r="U34" s="8">
        <v>0.94343273948449802</v>
      </c>
      <c r="V34" s="16" t="s">
        <v>100</v>
      </c>
      <c r="W34" s="8">
        <v>0.95461125533916147</v>
      </c>
      <c r="X34" s="16">
        <v>751.156016382487</v>
      </c>
      <c r="Y34" s="16">
        <v>751.156016382487</v>
      </c>
      <c r="Z34" s="16" t="s">
        <v>194</v>
      </c>
      <c r="AA34" s="16" t="s">
        <v>194</v>
      </c>
      <c r="AB34" s="16" t="s">
        <v>194</v>
      </c>
      <c r="AC34" s="16" t="s">
        <v>100</v>
      </c>
      <c r="AD34" s="16" t="s">
        <v>33</v>
      </c>
      <c r="AE34" s="16" t="s">
        <v>33</v>
      </c>
    </row>
    <row r="37" spans="2:31" x14ac:dyDescent="0.25">
      <c r="H37" t="s">
        <v>183</v>
      </c>
      <c r="I37" t="s">
        <v>184</v>
      </c>
      <c r="K37" s="1" t="s">
        <v>29</v>
      </c>
      <c r="L37" t="s">
        <v>185</v>
      </c>
      <c r="N37" t="s">
        <v>183</v>
      </c>
      <c r="O37" t="s">
        <v>184</v>
      </c>
      <c r="Q37" s="1" t="s">
        <v>29</v>
      </c>
      <c r="R37" t="s">
        <v>185</v>
      </c>
    </row>
    <row r="38" spans="2:31" x14ac:dyDescent="0.25">
      <c r="H38">
        <v>8</v>
      </c>
      <c r="I38" t="s">
        <v>196</v>
      </c>
      <c r="K38" s="2" t="s">
        <v>202</v>
      </c>
      <c r="L38" s="18">
        <v>30</v>
      </c>
      <c r="N38">
        <v>8</v>
      </c>
      <c r="O38" t="s">
        <v>169</v>
      </c>
      <c r="Q38" s="2" t="s">
        <v>195</v>
      </c>
      <c r="R38" s="18">
        <v>22</v>
      </c>
    </row>
    <row r="39" spans="2:31" x14ac:dyDescent="0.25">
      <c r="H39">
        <f>H38-1</f>
        <v>7</v>
      </c>
      <c r="I39" t="s">
        <v>195</v>
      </c>
      <c r="K39" s="2" t="s">
        <v>196</v>
      </c>
      <c r="L39" s="18">
        <v>25</v>
      </c>
      <c r="N39">
        <v>7</v>
      </c>
      <c r="O39" t="s">
        <v>195</v>
      </c>
      <c r="Q39" s="2" t="s">
        <v>201</v>
      </c>
      <c r="R39" s="18">
        <v>18</v>
      </c>
    </row>
    <row r="40" spans="2:31" x14ac:dyDescent="0.25">
      <c r="H40">
        <f t="shared" ref="H40:H45" si="0">H39-1</f>
        <v>6</v>
      </c>
      <c r="I40" t="s">
        <v>202</v>
      </c>
      <c r="K40" s="2" t="s">
        <v>195</v>
      </c>
      <c r="L40" s="18">
        <v>23</v>
      </c>
      <c r="N40">
        <v>6</v>
      </c>
      <c r="O40" t="s">
        <v>166</v>
      </c>
      <c r="Q40" s="2" t="s">
        <v>166</v>
      </c>
      <c r="R40" s="18">
        <v>17</v>
      </c>
    </row>
    <row r="41" spans="2:31" x14ac:dyDescent="0.25">
      <c r="H41">
        <f t="shared" si="0"/>
        <v>5</v>
      </c>
      <c r="I41" t="s">
        <v>198</v>
      </c>
      <c r="K41" s="2" t="s">
        <v>201</v>
      </c>
      <c r="L41" s="18">
        <v>14</v>
      </c>
      <c r="N41">
        <v>5</v>
      </c>
      <c r="O41" t="s">
        <v>198</v>
      </c>
      <c r="Q41" s="2" t="s">
        <v>205</v>
      </c>
      <c r="R41" s="18">
        <v>16</v>
      </c>
    </row>
    <row r="42" spans="2:31" x14ac:dyDescent="0.25">
      <c r="H42">
        <f t="shared" si="0"/>
        <v>4</v>
      </c>
      <c r="I42" t="s">
        <v>199</v>
      </c>
      <c r="K42" s="2" t="s">
        <v>199</v>
      </c>
      <c r="L42" s="18">
        <v>9</v>
      </c>
      <c r="N42">
        <v>4</v>
      </c>
      <c r="O42" t="s">
        <v>199</v>
      </c>
      <c r="Q42" s="2" t="s">
        <v>202</v>
      </c>
      <c r="R42" s="18">
        <v>16</v>
      </c>
    </row>
    <row r="43" spans="2:31" x14ac:dyDescent="0.25">
      <c r="H43">
        <f t="shared" si="0"/>
        <v>3</v>
      </c>
      <c r="I43" t="s">
        <v>200</v>
      </c>
      <c r="K43" s="2" t="s">
        <v>166</v>
      </c>
      <c r="L43" s="18">
        <v>8</v>
      </c>
      <c r="N43">
        <v>3</v>
      </c>
      <c r="O43" t="s">
        <v>203</v>
      </c>
      <c r="Q43" s="2" t="s">
        <v>206</v>
      </c>
      <c r="R43" s="18">
        <v>13</v>
      </c>
    </row>
    <row r="44" spans="2:31" x14ac:dyDescent="0.25">
      <c r="H44">
        <f t="shared" si="0"/>
        <v>2</v>
      </c>
      <c r="I44" t="s">
        <v>168</v>
      </c>
      <c r="K44" s="2" t="s">
        <v>206</v>
      </c>
      <c r="L44" s="18">
        <v>7</v>
      </c>
      <c r="N44">
        <v>2</v>
      </c>
      <c r="O44" t="s">
        <v>201</v>
      </c>
      <c r="Q44" s="2" t="s">
        <v>196</v>
      </c>
      <c r="R44" s="18">
        <v>11</v>
      </c>
    </row>
    <row r="45" spans="2:31" x14ac:dyDescent="0.25">
      <c r="H45">
        <f t="shared" si="0"/>
        <v>1</v>
      </c>
      <c r="I45" t="s">
        <v>101</v>
      </c>
      <c r="K45" s="2" t="s">
        <v>200</v>
      </c>
      <c r="L45" s="18">
        <v>7</v>
      </c>
      <c r="N45">
        <v>1</v>
      </c>
      <c r="O45" t="s">
        <v>197</v>
      </c>
      <c r="Q45" s="2" t="s">
        <v>169</v>
      </c>
      <c r="R45" s="18">
        <v>11</v>
      </c>
    </row>
    <row r="46" spans="2:31" x14ac:dyDescent="0.25">
      <c r="H46">
        <v>8</v>
      </c>
      <c r="I46" t="s">
        <v>202</v>
      </c>
      <c r="K46" s="2" t="s">
        <v>101</v>
      </c>
      <c r="L46" s="18">
        <v>6</v>
      </c>
      <c r="N46">
        <v>8</v>
      </c>
      <c r="O46" t="s">
        <v>205</v>
      </c>
      <c r="Q46" s="2" t="s">
        <v>198</v>
      </c>
      <c r="R46" s="18">
        <v>5</v>
      </c>
    </row>
    <row r="47" spans="2:31" x14ac:dyDescent="0.25">
      <c r="H47">
        <f t="shared" ref="H47:H53" si="1">H46-1</f>
        <v>7</v>
      </c>
      <c r="I47" t="s">
        <v>196</v>
      </c>
      <c r="K47" s="2" t="s">
        <v>204</v>
      </c>
      <c r="L47" s="18">
        <v>5</v>
      </c>
      <c r="N47">
        <v>7</v>
      </c>
      <c r="O47" t="s">
        <v>195</v>
      </c>
      <c r="Q47" s="2" t="s">
        <v>199</v>
      </c>
      <c r="R47" s="18">
        <v>5</v>
      </c>
    </row>
    <row r="48" spans="2:31" x14ac:dyDescent="0.25">
      <c r="H48">
        <f t="shared" si="1"/>
        <v>6</v>
      </c>
      <c r="I48" t="s">
        <v>195</v>
      </c>
      <c r="K48" s="2" t="s">
        <v>198</v>
      </c>
      <c r="L48" s="18">
        <v>5</v>
      </c>
      <c r="N48">
        <v>6</v>
      </c>
      <c r="O48" t="s">
        <v>202</v>
      </c>
      <c r="Q48" s="2" t="s">
        <v>204</v>
      </c>
      <c r="R48" s="18">
        <v>4</v>
      </c>
    </row>
    <row r="49" spans="8:18" x14ac:dyDescent="0.25">
      <c r="H49">
        <f t="shared" si="1"/>
        <v>5</v>
      </c>
      <c r="I49" t="s">
        <v>199</v>
      </c>
      <c r="K49" s="2" t="s">
        <v>205</v>
      </c>
      <c r="L49" s="18">
        <v>3</v>
      </c>
      <c r="N49">
        <v>5</v>
      </c>
      <c r="O49" t="s">
        <v>196</v>
      </c>
      <c r="Q49" s="2" t="s">
        <v>203</v>
      </c>
      <c r="R49" s="18">
        <v>3</v>
      </c>
    </row>
    <row r="50" spans="8:18" x14ac:dyDescent="0.25">
      <c r="H50">
        <f t="shared" si="1"/>
        <v>4</v>
      </c>
      <c r="I50" t="s">
        <v>200</v>
      </c>
      <c r="K50" s="2" t="s">
        <v>168</v>
      </c>
      <c r="L50" s="18">
        <v>2</v>
      </c>
      <c r="N50">
        <v>4</v>
      </c>
      <c r="O50" t="s">
        <v>204</v>
      </c>
      <c r="Q50" s="2" t="s">
        <v>200</v>
      </c>
      <c r="R50" s="18">
        <v>2</v>
      </c>
    </row>
    <row r="51" spans="8:18" x14ac:dyDescent="0.25">
      <c r="H51">
        <f t="shared" si="1"/>
        <v>3</v>
      </c>
      <c r="I51" t="s">
        <v>205</v>
      </c>
      <c r="K51" s="2" t="s">
        <v>30</v>
      </c>
      <c r="L51" s="18">
        <v>144</v>
      </c>
      <c r="N51">
        <v>3</v>
      </c>
      <c r="O51" t="s">
        <v>166</v>
      </c>
      <c r="Q51" s="2" t="s">
        <v>197</v>
      </c>
      <c r="R51" s="18">
        <v>1</v>
      </c>
    </row>
    <row r="52" spans="8:18" x14ac:dyDescent="0.25">
      <c r="H52">
        <f t="shared" si="1"/>
        <v>2</v>
      </c>
      <c r="I52" t="s">
        <v>166</v>
      </c>
      <c r="N52">
        <v>2</v>
      </c>
      <c r="O52" t="s">
        <v>200</v>
      </c>
      <c r="Q52" s="2" t="s">
        <v>30</v>
      </c>
      <c r="R52" s="18">
        <v>144</v>
      </c>
    </row>
    <row r="53" spans="8:18" x14ac:dyDescent="0.25">
      <c r="H53">
        <f t="shared" si="1"/>
        <v>1</v>
      </c>
      <c r="I53" t="s">
        <v>101</v>
      </c>
      <c r="N53">
        <v>1</v>
      </c>
      <c r="O53" t="s">
        <v>199</v>
      </c>
    </row>
    <row r="54" spans="8:18" x14ac:dyDescent="0.25">
      <c r="H54">
        <v>8</v>
      </c>
      <c r="I54" t="s">
        <v>202</v>
      </c>
      <c r="N54">
        <v>8</v>
      </c>
      <c r="O54" t="s">
        <v>201</v>
      </c>
    </row>
    <row r="55" spans="8:18" x14ac:dyDescent="0.25">
      <c r="H55">
        <f>H54-1</f>
        <v>7</v>
      </c>
      <c r="I55" t="s">
        <v>201</v>
      </c>
      <c r="N55">
        <v>7</v>
      </c>
      <c r="O55" t="s">
        <v>206</v>
      </c>
    </row>
    <row r="56" spans="8:18" x14ac:dyDescent="0.25">
      <c r="H56">
        <f t="shared" ref="H56:H61" si="2">H55-1</f>
        <v>6</v>
      </c>
      <c r="I56" t="s">
        <v>196</v>
      </c>
      <c r="N56">
        <v>6</v>
      </c>
      <c r="O56" t="s">
        <v>205</v>
      </c>
    </row>
    <row r="57" spans="8:18" x14ac:dyDescent="0.25">
      <c r="H57">
        <f t="shared" si="2"/>
        <v>5</v>
      </c>
      <c r="I57" t="s">
        <v>195</v>
      </c>
      <c r="N57">
        <v>5</v>
      </c>
      <c r="O57" t="s">
        <v>202</v>
      </c>
    </row>
    <row r="58" spans="8:18" x14ac:dyDescent="0.25">
      <c r="H58">
        <f t="shared" si="2"/>
        <v>4</v>
      </c>
      <c r="I58" t="s">
        <v>206</v>
      </c>
      <c r="N58">
        <v>4</v>
      </c>
      <c r="O58" t="s">
        <v>195</v>
      </c>
    </row>
    <row r="59" spans="8:18" x14ac:dyDescent="0.25">
      <c r="H59">
        <f t="shared" si="2"/>
        <v>3</v>
      </c>
      <c r="I59" t="s">
        <v>204</v>
      </c>
      <c r="N59">
        <v>3</v>
      </c>
      <c r="O59" t="s">
        <v>196</v>
      </c>
    </row>
    <row r="60" spans="8:18" x14ac:dyDescent="0.25">
      <c r="H60">
        <f t="shared" si="2"/>
        <v>2</v>
      </c>
      <c r="I60" t="s">
        <v>101</v>
      </c>
      <c r="N60">
        <v>2</v>
      </c>
      <c r="O60" t="s">
        <v>169</v>
      </c>
    </row>
    <row r="61" spans="8:18" x14ac:dyDescent="0.25">
      <c r="H61">
        <f t="shared" si="2"/>
        <v>1</v>
      </c>
      <c r="I61" t="s">
        <v>101</v>
      </c>
      <c r="N61">
        <v>1</v>
      </c>
      <c r="O61" t="s">
        <v>166</v>
      </c>
    </row>
    <row r="62" spans="8:18" x14ac:dyDescent="0.25">
      <c r="H62">
        <v>8</v>
      </c>
      <c r="I62" t="s">
        <v>202</v>
      </c>
      <c r="N62">
        <v>8</v>
      </c>
      <c r="O62" t="s">
        <v>201</v>
      </c>
    </row>
    <row r="63" spans="8:18" x14ac:dyDescent="0.25">
      <c r="H63">
        <v>7</v>
      </c>
      <c r="I63" t="s">
        <v>201</v>
      </c>
      <c r="N63">
        <v>7</v>
      </c>
      <c r="O63" t="s">
        <v>166</v>
      </c>
    </row>
    <row r="64" spans="8:18" x14ac:dyDescent="0.25">
      <c r="H64">
        <v>6</v>
      </c>
      <c r="I64" t="s">
        <v>166</v>
      </c>
      <c r="N64">
        <v>6</v>
      </c>
      <c r="O64" t="s">
        <v>206</v>
      </c>
    </row>
    <row r="65" spans="8:15" x14ac:dyDescent="0.25">
      <c r="H65">
        <v>5</v>
      </c>
      <c r="I65" t="s">
        <v>195</v>
      </c>
      <c r="N65">
        <v>5</v>
      </c>
      <c r="O65" t="s">
        <v>202</v>
      </c>
    </row>
    <row r="66" spans="8:15" x14ac:dyDescent="0.25">
      <c r="H66">
        <v>4</v>
      </c>
      <c r="I66" t="s">
        <v>196</v>
      </c>
      <c r="N66">
        <v>4</v>
      </c>
      <c r="O66" t="s">
        <v>195</v>
      </c>
    </row>
    <row r="67" spans="8:15" x14ac:dyDescent="0.25">
      <c r="H67">
        <v>3</v>
      </c>
      <c r="I67" t="s">
        <v>206</v>
      </c>
      <c r="N67">
        <v>3</v>
      </c>
      <c r="O67" t="s">
        <v>196</v>
      </c>
    </row>
    <row r="68" spans="8:15" x14ac:dyDescent="0.25">
      <c r="H68">
        <v>2</v>
      </c>
      <c r="I68" t="s">
        <v>204</v>
      </c>
      <c r="N68">
        <v>2</v>
      </c>
      <c r="O68" t="s">
        <v>205</v>
      </c>
    </row>
    <row r="69" spans="8:15" x14ac:dyDescent="0.25">
      <c r="H69">
        <v>1</v>
      </c>
      <c r="I69" t="s">
        <v>101</v>
      </c>
      <c r="N69">
        <v>1</v>
      </c>
      <c r="O69" t="s">
        <v>169</v>
      </c>
    </row>
  </sheetData>
  <phoneticPr fontId="18" type="noConversion"/>
  <pageMargins left="0.7" right="0.7" top="0.75" bottom="0.75" header="0.3" footer="0.3"/>
  <pageSetup orientation="portrait" r:id="rId5"/>
  <tableParts count="3"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7E4E-08AA-4AB7-AAFF-604A7755B484}">
  <dimension ref="B2:J10"/>
  <sheetViews>
    <sheetView workbookViewId="0">
      <selection activeCell="F7" sqref="F7"/>
    </sheetView>
  </sheetViews>
  <sheetFormatPr defaultRowHeight="15" x14ac:dyDescent="0.25"/>
  <cols>
    <col min="2" max="2" width="22.42578125" bestFit="1" customWidth="1"/>
    <col min="3" max="3" width="12.85546875" bestFit="1" customWidth="1"/>
    <col min="4" max="4" width="11.42578125" bestFit="1" customWidth="1"/>
    <col min="5" max="5" width="11.85546875" bestFit="1" customWidth="1"/>
    <col min="7" max="7" width="16.7109375" bestFit="1" customWidth="1"/>
    <col min="8" max="8" width="15.42578125" bestFit="1" customWidth="1"/>
  </cols>
  <sheetData>
    <row r="2" spans="2:10" x14ac:dyDescent="0.25">
      <c r="B2" t="s">
        <v>58</v>
      </c>
      <c r="C2" t="s">
        <v>96</v>
      </c>
      <c r="D2" t="s">
        <v>97</v>
      </c>
      <c r="E2" t="s">
        <v>50</v>
      </c>
      <c r="F2" t="s">
        <v>51</v>
      </c>
      <c r="G2" t="s">
        <v>182</v>
      </c>
      <c r="H2" t="s">
        <v>98</v>
      </c>
      <c r="I2" t="s">
        <v>99</v>
      </c>
      <c r="J2" t="s">
        <v>48</v>
      </c>
    </row>
    <row r="3" spans="2:10" x14ac:dyDescent="0.25">
      <c r="B3" s="10" t="s">
        <v>160</v>
      </c>
      <c r="C3" s="10" t="s">
        <v>166</v>
      </c>
      <c r="D3" s="14">
        <v>0.67</v>
      </c>
      <c r="E3" s="10">
        <v>14</v>
      </c>
      <c r="F3" s="10">
        <v>-5.5</v>
      </c>
      <c r="G3" s="10">
        <f>Table111[[#This Row],[ScoreDiff]]+Table111[[#This Row],[Handicap]]</f>
        <v>8.5</v>
      </c>
      <c r="H3" s="10" t="s">
        <v>166</v>
      </c>
      <c r="I3" s="10" t="s">
        <v>166</v>
      </c>
      <c r="J3" s="10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7.8149999999999995</v>
      </c>
    </row>
    <row r="4" spans="2:10" x14ac:dyDescent="0.25">
      <c r="B4" s="10" t="s">
        <v>162</v>
      </c>
      <c r="C4" s="10" t="s">
        <v>153</v>
      </c>
      <c r="D4" s="14">
        <v>0.69</v>
      </c>
      <c r="E4" s="10">
        <v>5</v>
      </c>
      <c r="F4" s="10">
        <v>3</v>
      </c>
      <c r="G4" s="10">
        <f>Table111[[#This Row],[ScoreDiff]]+Table111[[#This Row],[Handicap]]</f>
        <v>8</v>
      </c>
      <c r="H4" s="10" t="s">
        <v>153</v>
      </c>
      <c r="I4" s="10" t="s">
        <v>153</v>
      </c>
      <c r="J4" s="10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6.82</v>
      </c>
    </row>
    <row r="5" spans="2:10" x14ac:dyDescent="0.25">
      <c r="B5" s="10" t="s">
        <v>159</v>
      </c>
      <c r="C5" s="10" t="s">
        <v>155</v>
      </c>
      <c r="D5" s="14">
        <v>0.7</v>
      </c>
      <c r="E5" s="10">
        <v>15</v>
      </c>
      <c r="F5" s="10">
        <v>-8</v>
      </c>
      <c r="G5" s="10">
        <f>Table111[[#This Row],[ScoreDiff]]+Table111[[#This Row],[Handicap]]</f>
        <v>7</v>
      </c>
      <c r="H5" s="10" t="s">
        <v>155</v>
      </c>
      <c r="I5" s="10" t="s">
        <v>155</v>
      </c>
      <c r="J5" s="10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6.65</v>
      </c>
    </row>
    <row r="6" spans="2:10" x14ac:dyDescent="0.25">
      <c r="B6" s="11" t="s">
        <v>163</v>
      </c>
      <c r="C6" s="11" t="s">
        <v>167</v>
      </c>
      <c r="D6" s="15">
        <v>0.71</v>
      </c>
      <c r="E6" s="11">
        <v>8</v>
      </c>
      <c r="F6" s="11">
        <v>-7</v>
      </c>
      <c r="G6" s="11">
        <f>Table111[[#This Row],[ScoreDiff]]+Table111[[#This Row],[Handicap]]</f>
        <v>1</v>
      </c>
      <c r="H6" s="11" t="s">
        <v>167</v>
      </c>
      <c r="I6" s="11" t="s">
        <v>167</v>
      </c>
      <c r="J6" s="11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2.0300000000000002</v>
      </c>
    </row>
    <row r="7" spans="2:10" x14ac:dyDescent="0.25">
      <c r="B7" s="11" t="s">
        <v>165</v>
      </c>
      <c r="C7" s="11" t="s">
        <v>156</v>
      </c>
      <c r="D7" s="15">
        <v>0.78</v>
      </c>
      <c r="E7" s="11">
        <v>12</v>
      </c>
      <c r="F7" s="11">
        <v>-11.5</v>
      </c>
      <c r="G7" s="11">
        <f>Table111[[#This Row],[ScoreDiff]]+Table111[[#This Row],[Handicap]]</f>
        <v>0.5</v>
      </c>
      <c r="H7" s="11" t="s">
        <v>156</v>
      </c>
      <c r="I7" s="11" t="s">
        <v>156</v>
      </c>
      <c r="J7" s="11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1.0299999999999994</v>
      </c>
    </row>
    <row r="8" spans="2:10" x14ac:dyDescent="0.25">
      <c r="B8" s="12" t="s">
        <v>158</v>
      </c>
      <c r="C8" s="12" t="s">
        <v>152</v>
      </c>
      <c r="D8" s="13">
        <v>0.66</v>
      </c>
      <c r="E8" s="12">
        <v>10</v>
      </c>
      <c r="F8" s="12">
        <v>-10.5</v>
      </c>
      <c r="G8" s="12">
        <f>Table111[[#This Row],[ScoreDiff]]+Table111[[#This Row],[Handicap]]</f>
        <v>-0.5</v>
      </c>
      <c r="H8" s="12" t="s">
        <v>169</v>
      </c>
      <c r="I8" s="12" t="s">
        <v>169</v>
      </c>
      <c r="J8" s="12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0.5699999999999994</v>
      </c>
    </row>
    <row r="9" spans="2:10" x14ac:dyDescent="0.25">
      <c r="B9" s="12" t="s">
        <v>164</v>
      </c>
      <c r="C9" s="12" t="s">
        <v>168</v>
      </c>
      <c r="D9" s="13">
        <v>0.61</v>
      </c>
      <c r="E9" s="12">
        <v>1</v>
      </c>
      <c r="F9" s="12">
        <v>-4</v>
      </c>
      <c r="G9" s="12">
        <f>Table111[[#This Row],[ScoreDiff]]+Table111[[#This Row],[Handicap]]</f>
        <v>-3</v>
      </c>
      <c r="H9" s="12" t="s">
        <v>170</v>
      </c>
      <c r="I9" s="12" t="s">
        <v>168</v>
      </c>
      <c r="J9" s="12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1.69</v>
      </c>
    </row>
    <row r="10" spans="2:10" x14ac:dyDescent="0.25">
      <c r="B10" s="12" t="s">
        <v>161</v>
      </c>
      <c r="C10" s="12" t="s">
        <v>154</v>
      </c>
      <c r="D10" s="13">
        <v>0.63</v>
      </c>
      <c r="E10" s="12">
        <v>4</v>
      </c>
      <c r="F10" s="12">
        <v>-7.5</v>
      </c>
      <c r="G10" s="12">
        <f>Table111[[#This Row],[ScoreDiff]]+Table111[[#This Row],[Handicap]]</f>
        <v>-3.5</v>
      </c>
      <c r="H10" s="12" t="s">
        <v>157</v>
      </c>
      <c r="I10" s="12" t="s">
        <v>157</v>
      </c>
      <c r="J10" s="12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1.7249999999999996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D725-AB00-46EC-8F9D-4D369E2A8134}">
  <dimension ref="A1:AE70"/>
  <sheetViews>
    <sheetView topLeftCell="K35" workbookViewId="0">
      <selection activeCell="N15" sqref="N15"/>
    </sheetView>
  </sheetViews>
  <sheetFormatPr defaultRowHeight="15" x14ac:dyDescent="0.25"/>
  <cols>
    <col min="2" max="2" width="22" bestFit="1" customWidth="1"/>
    <col min="3" max="6" width="0" hidden="1" customWidth="1"/>
    <col min="13" max="13" width="22" bestFit="1" customWidth="1"/>
    <col min="14" max="14" width="21.85546875" bestFit="1" customWidth="1"/>
    <col min="15" max="15" width="21.42578125" bestFit="1" customWidth="1"/>
    <col min="16" max="16" width="11.28515625" bestFit="1" customWidth="1"/>
    <col min="17" max="17" width="16.28515625" customWidth="1"/>
    <col min="18" max="18" width="22" bestFit="1" customWidth="1"/>
    <col min="20" max="20" width="10.140625" customWidth="1"/>
    <col min="21" max="21" width="12.42578125" customWidth="1"/>
    <col min="22" max="22" width="14.28515625" bestFit="1" customWidth="1"/>
    <col min="23" max="23" width="15.28515625" customWidth="1"/>
    <col min="26" max="26" width="10.7109375" customWidth="1"/>
    <col min="29" max="29" width="10.7109375" customWidth="1"/>
  </cols>
  <sheetData>
    <row r="1" spans="1:31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31" x14ac:dyDescent="0.25">
      <c r="A2" t="s">
        <v>4</v>
      </c>
      <c r="B2" t="s">
        <v>3</v>
      </c>
      <c r="C2" s="3">
        <v>1</v>
      </c>
      <c r="D2" s="3">
        <v>0.815845215011059</v>
      </c>
      <c r="E2" s="3">
        <v>1</v>
      </c>
      <c r="F2" s="3">
        <v>0.59</v>
      </c>
      <c r="G2" s="3">
        <v>-1</v>
      </c>
      <c r="H2" s="3">
        <v>0.69819398572740499</v>
      </c>
      <c r="I2" s="3">
        <v>-1</v>
      </c>
      <c r="J2" s="3">
        <v>0.44</v>
      </c>
      <c r="K2" t="str">
        <f>IF(I2=G2, "Consistent","No")</f>
        <v>Consistent</v>
      </c>
    </row>
    <row r="3" spans="1:31" x14ac:dyDescent="0.25">
      <c r="A3" t="s">
        <v>5</v>
      </c>
      <c r="B3" t="s">
        <v>3</v>
      </c>
      <c r="C3" s="3">
        <v>1</v>
      </c>
      <c r="D3" s="3">
        <v>0.63857425458128803</v>
      </c>
      <c r="E3" s="3">
        <v>1</v>
      </c>
      <c r="F3" s="3">
        <v>0.55000000000000004</v>
      </c>
      <c r="G3" s="3">
        <v>1</v>
      </c>
      <c r="H3" s="3">
        <v>0.53987690333677596</v>
      </c>
      <c r="I3" s="3">
        <v>1</v>
      </c>
      <c r="J3" s="3">
        <v>0.45</v>
      </c>
      <c r="K3" t="str">
        <f t="shared" ref="K3:K66" si="0">IF(I3=G3, "Consistent","No")</f>
        <v>Consistent</v>
      </c>
    </row>
    <row r="4" spans="1:31" x14ac:dyDescent="0.25">
      <c r="A4" t="s">
        <v>9</v>
      </c>
      <c r="B4" t="s">
        <v>3</v>
      </c>
      <c r="C4" s="3">
        <v>1</v>
      </c>
      <c r="D4" s="3">
        <v>0.66959749514578604</v>
      </c>
      <c r="E4" s="3">
        <v>1</v>
      </c>
      <c r="F4" s="3">
        <v>0.62</v>
      </c>
      <c r="G4" s="3">
        <v>1</v>
      </c>
      <c r="H4" s="3">
        <v>0.40743407096258399</v>
      </c>
      <c r="I4" s="3">
        <v>-1</v>
      </c>
      <c r="J4" s="3">
        <v>0.45</v>
      </c>
      <c r="K4" t="str">
        <f t="shared" si="0"/>
        <v>No</v>
      </c>
    </row>
    <row r="5" spans="1:31" x14ac:dyDescent="0.25">
      <c r="A5" t="s">
        <v>11</v>
      </c>
      <c r="B5" t="s">
        <v>3</v>
      </c>
      <c r="C5" s="3">
        <v>-1</v>
      </c>
      <c r="D5" s="3">
        <v>0.72062393388066803</v>
      </c>
      <c r="E5" s="3">
        <v>1</v>
      </c>
      <c r="F5" s="3">
        <v>0.55000000000000004</v>
      </c>
      <c r="G5" s="3">
        <v>-1</v>
      </c>
      <c r="H5" s="3">
        <v>0.56909564793367695</v>
      </c>
      <c r="I5" s="3">
        <v>1</v>
      </c>
      <c r="J5" s="3">
        <v>0.52</v>
      </c>
      <c r="K5" t="str">
        <f t="shared" si="0"/>
        <v>No</v>
      </c>
    </row>
    <row r="6" spans="1:31" x14ac:dyDescent="0.25">
      <c r="A6" t="s">
        <v>13</v>
      </c>
      <c r="B6" t="s">
        <v>3</v>
      </c>
      <c r="C6" s="3">
        <v>1</v>
      </c>
      <c r="D6" s="3">
        <v>0.69137475226051204</v>
      </c>
      <c r="E6" s="3">
        <v>1</v>
      </c>
      <c r="F6" s="3">
        <v>0.61</v>
      </c>
      <c r="G6" s="3">
        <v>-1</v>
      </c>
      <c r="H6" s="3">
        <v>0.47458393826589301</v>
      </c>
      <c r="I6" s="3">
        <v>-1</v>
      </c>
      <c r="J6" s="3">
        <v>0.38</v>
      </c>
      <c r="K6" t="str">
        <f t="shared" si="0"/>
        <v>Consistent</v>
      </c>
    </row>
    <row r="7" spans="1:31" x14ac:dyDescent="0.25">
      <c r="A7" t="s">
        <v>2</v>
      </c>
      <c r="B7" t="s">
        <v>14</v>
      </c>
      <c r="C7" s="3">
        <v>-1</v>
      </c>
      <c r="D7" s="3">
        <v>0.59176179722826205</v>
      </c>
      <c r="E7" s="3">
        <v>1</v>
      </c>
      <c r="F7" s="3">
        <v>0.53</v>
      </c>
      <c r="G7" s="3">
        <v>1</v>
      </c>
      <c r="H7" s="3">
        <v>0.46139382982586102</v>
      </c>
      <c r="I7" s="3">
        <v>1</v>
      </c>
      <c r="J7" s="3">
        <v>0.51</v>
      </c>
      <c r="K7" t="str">
        <f t="shared" si="0"/>
        <v>Consistent</v>
      </c>
    </row>
    <row r="8" spans="1:31" x14ac:dyDescent="0.25">
      <c r="A8" t="s">
        <v>4</v>
      </c>
      <c r="B8" t="s">
        <v>14</v>
      </c>
      <c r="C8" s="3">
        <v>1</v>
      </c>
      <c r="D8" s="3">
        <v>0.79549435552796999</v>
      </c>
      <c r="E8" s="3">
        <v>1</v>
      </c>
      <c r="F8" s="3">
        <v>0.7</v>
      </c>
      <c r="G8" s="3">
        <v>1</v>
      </c>
      <c r="H8" s="3">
        <v>0.75414396421022201</v>
      </c>
      <c r="I8" s="3">
        <v>-1</v>
      </c>
      <c r="J8" s="3">
        <v>0.46</v>
      </c>
      <c r="K8" t="str">
        <f t="shared" si="0"/>
        <v>No</v>
      </c>
    </row>
    <row r="9" spans="1:31" x14ac:dyDescent="0.25">
      <c r="A9" t="s">
        <v>5</v>
      </c>
      <c r="B9" t="s">
        <v>14</v>
      </c>
      <c r="C9" s="3">
        <v>1</v>
      </c>
      <c r="D9" s="3">
        <v>0.89729261889383505</v>
      </c>
      <c r="E9" s="3">
        <v>-1</v>
      </c>
      <c r="F9" s="3">
        <v>0.55000000000000004</v>
      </c>
      <c r="G9" s="3">
        <v>1</v>
      </c>
      <c r="H9" s="3">
        <v>0.606258657456207</v>
      </c>
      <c r="I9" s="3">
        <v>1</v>
      </c>
      <c r="J9" s="3">
        <v>0.37</v>
      </c>
      <c r="K9" t="str">
        <f t="shared" si="0"/>
        <v>Consistent</v>
      </c>
    </row>
    <row r="10" spans="1:31" x14ac:dyDescent="0.25">
      <c r="A10" t="s">
        <v>6</v>
      </c>
      <c r="B10" t="s">
        <v>14</v>
      </c>
      <c r="C10" s="3">
        <v>1</v>
      </c>
      <c r="D10" s="3">
        <v>0.82122407757895399</v>
      </c>
      <c r="E10" s="3">
        <v>1</v>
      </c>
      <c r="F10" s="3">
        <v>0.57999999999999996</v>
      </c>
      <c r="G10" s="3">
        <v>-1</v>
      </c>
      <c r="H10" s="3">
        <v>0.49131225451071597</v>
      </c>
      <c r="I10" s="3">
        <v>-1</v>
      </c>
      <c r="J10" s="3">
        <v>0.43</v>
      </c>
      <c r="K10" t="str">
        <f t="shared" si="0"/>
        <v>Consistent</v>
      </c>
    </row>
    <row r="11" spans="1:31" x14ac:dyDescent="0.25">
      <c r="A11" t="s">
        <v>7</v>
      </c>
      <c r="B11" t="s">
        <v>14</v>
      </c>
      <c r="C11" s="3">
        <v>1</v>
      </c>
      <c r="D11" s="3">
        <v>0.62819999205490795</v>
      </c>
      <c r="E11" s="3">
        <v>1</v>
      </c>
      <c r="F11" s="3">
        <v>0.57999999999999996</v>
      </c>
      <c r="G11" s="3">
        <v>1</v>
      </c>
      <c r="H11" s="3">
        <v>0.65321528818611896</v>
      </c>
      <c r="I11" s="3">
        <v>-1</v>
      </c>
      <c r="J11" s="3">
        <v>0.55000000000000004</v>
      </c>
      <c r="K11" t="str">
        <f t="shared" si="0"/>
        <v>No</v>
      </c>
    </row>
    <row r="12" spans="1:31" x14ac:dyDescent="0.25">
      <c r="A12" t="s">
        <v>8</v>
      </c>
      <c r="B12" t="s">
        <v>14</v>
      </c>
      <c r="C12" s="3">
        <v>1</v>
      </c>
      <c r="D12" s="3">
        <v>0.67884073467042205</v>
      </c>
      <c r="E12" s="3">
        <v>-1</v>
      </c>
      <c r="F12" s="3">
        <v>0.59</v>
      </c>
      <c r="G12" s="3">
        <v>1</v>
      </c>
      <c r="H12" s="3">
        <v>0.64330339731921604</v>
      </c>
      <c r="I12" s="3">
        <v>1</v>
      </c>
      <c r="J12" s="3">
        <v>0.42</v>
      </c>
      <c r="K12" t="str">
        <f t="shared" si="0"/>
        <v>Consistent</v>
      </c>
    </row>
    <row r="13" spans="1:31" x14ac:dyDescent="0.25">
      <c r="A13" t="s">
        <v>9</v>
      </c>
      <c r="B13" t="s">
        <v>14</v>
      </c>
      <c r="C13" s="3">
        <v>-1</v>
      </c>
      <c r="D13" s="3">
        <v>0.55976706875328597</v>
      </c>
      <c r="E13" s="3">
        <v>1</v>
      </c>
      <c r="F13" s="3">
        <v>0.51</v>
      </c>
      <c r="G13" s="3">
        <v>1</v>
      </c>
      <c r="H13" s="3">
        <v>0.72640309079631005</v>
      </c>
      <c r="I13" s="3">
        <v>-1</v>
      </c>
      <c r="J13" s="3">
        <v>0.62</v>
      </c>
      <c r="K13" t="str">
        <f t="shared" si="0"/>
        <v>No</v>
      </c>
      <c r="R13" t="s">
        <v>64</v>
      </c>
      <c r="S13" t="s">
        <v>38</v>
      </c>
      <c r="T13" t="s">
        <v>39</v>
      </c>
      <c r="U13" t="s">
        <v>65</v>
      </c>
      <c r="V13" t="s">
        <v>66</v>
      </c>
      <c r="W13" t="s">
        <v>67</v>
      </c>
      <c r="X13" t="s">
        <v>45</v>
      </c>
      <c r="Y13" t="s">
        <v>46</v>
      </c>
      <c r="Z13" t="s">
        <v>47</v>
      </c>
      <c r="AA13" t="s">
        <v>33</v>
      </c>
      <c r="AB13" t="s">
        <v>70</v>
      </c>
      <c r="AC13" t="s">
        <v>48</v>
      </c>
      <c r="AD13" t="s">
        <v>71</v>
      </c>
      <c r="AE13" t="s">
        <v>72</v>
      </c>
    </row>
    <row r="14" spans="1:31" x14ac:dyDescent="0.25">
      <c r="A14" t="s">
        <v>10</v>
      </c>
      <c r="B14" t="s">
        <v>14</v>
      </c>
      <c r="C14" s="3">
        <v>1</v>
      </c>
      <c r="D14" s="3">
        <v>0.83767417000699596</v>
      </c>
      <c r="E14" s="3">
        <v>1</v>
      </c>
      <c r="F14" s="3">
        <v>0.56000000000000005</v>
      </c>
      <c r="G14" s="3">
        <v>-1</v>
      </c>
      <c r="H14" s="3">
        <v>0.461126398343428</v>
      </c>
      <c r="I14" s="3">
        <v>-1</v>
      </c>
      <c r="J14" s="3">
        <v>0.42</v>
      </c>
      <c r="K14" t="str">
        <f t="shared" si="0"/>
        <v>Consistent</v>
      </c>
      <c r="M14" s="1" t="s">
        <v>29</v>
      </c>
      <c r="N14" t="s">
        <v>60</v>
      </c>
      <c r="O14" t="s">
        <v>61</v>
      </c>
      <c r="R14" t="s">
        <v>3</v>
      </c>
      <c r="S14">
        <v>-1</v>
      </c>
      <c r="T14">
        <v>-1</v>
      </c>
      <c r="U14">
        <f>T14+S14</f>
        <v>-2</v>
      </c>
      <c r="V14" s="5">
        <f>ABS(U14)/22</f>
        <v>9.0909090909090912E-2</v>
      </c>
      <c r="W14" t="str">
        <f>IF(U14&gt;0,"Under","Over")</f>
        <v>Over</v>
      </c>
      <c r="X14" s="5">
        <f t="shared" ref="X14:X20" si="1">VLOOKUP(R14,$R$25:$W$32,IF(U14&lt;0,5,4),FALSE)</f>
        <v>0.46182774357484002</v>
      </c>
      <c r="Y14" s="5">
        <f t="shared" ref="Y14:Y20" si="2">VLOOKUP(R14,$R$25:$W$32,6,FALSE)</f>
        <v>5.1817851746322474E-2</v>
      </c>
      <c r="Z14">
        <v>3</v>
      </c>
      <c r="AA14">
        <v>2</v>
      </c>
      <c r="AB14" s="5">
        <f>Z14/(11)</f>
        <v>0.27272727272727271</v>
      </c>
      <c r="AC14" s="5">
        <f t="shared" ref="AC14:AC20" si="3">AVERAGE(AB14,X14,V14)</f>
        <v>0.27515470240373457</v>
      </c>
      <c r="AD14" t="str">
        <f>IF(AC14&lt;0.5,IF(W14="Over","Under","Over"),W14)</f>
        <v>Under</v>
      </c>
      <c r="AE14" s="5">
        <f>IF(AC14&lt;0.5,1-AC14,AC14)</f>
        <v>0.72484529759626537</v>
      </c>
    </row>
    <row r="15" spans="1:31" x14ac:dyDescent="0.25">
      <c r="A15" t="s">
        <v>11</v>
      </c>
      <c r="B15" t="s">
        <v>14</v>
      </c>
      <c r="C15" s="3">
        <v>-1</v>
      </c>
      <c r="D15" s="3">
        <v>0.67796486074415196</v>
      </c>
      <c r="E15" s="3">
        <v>-1</v>
      </c>
      <c r="F15" s="3">
        <v>0.69</v>
      </c>
      <c r="G15" s="3">
        <v>1</v>
      </c>
      <c r="H15" s="3">
        <v>0.59008089942097597</v>
      </c>
      <c r="I15" s="3">
        <v>1</v>
      </c>
      <c r="J15" s="3">
        <v>0.49</v>
      </c>
      <c r="K15" t="str">
        <f t="shared" si="0"/>
        <v>Consistent</v>
      </c>
      <c r="M15" s="2" t="s">
        <v>3</v>
      </c>
      <c r="N15" s="3">
        <v>-1</v>
      </c>
      <c r="O15" s="3">
        <v>-1</v>
      </c>
      <c r="R15" t="s">
        <v>14</v>
      </c>
      <c r="S15">
        <v>5</v>
      </c>
      <c r="T15">
        <v>-3</v>
      </c>
      <c r="U15">
        <f t="shared" ref="U15:U20" si="4">T15+S15</f>
        <v>2</v>
      </c>
      <c r="V15" s="5">
        <f t="shared" ref="V15:V20" si="5">ABS(U15)/22</f>
        <v>9.0909090909090912E-2</v>
      </c>
      <c r="W15" t="str">
        <f t="shared" ref="W15:W20" si="6">IF(U15&gt;0,"Under","Over")</f>
        <v>Under</v>
      </c>
      <c r="X15" s="5">
        <f t="shared" si="1"/>
        <v>0.49531914021792683</v>
      </c>
      <c r="Y15" s="5">
        <f t="shared" si="2"/>
        <v>5.8938287004289769E-2</v>
      </c>
      <c r="Z15">
        <v>7</v>
      </c>
      <c r="AA15">
        <v>4</v>
      </c>
      <c r="AB15" s="5">
        <f t="shared" ref="AB15:AB20" si="7">Z15/(11)</f>
        <v>0.63636363636363635</v>
      </c>
      <c r="AC15" s="5">
        <f t="shared" si="3"/>
        <v>0.40753062249688465</v>
      </c>
      <c r="AD15" t="str">
        <f t="shared" ref="AD15:AD20" si="8">IF(AC15&lt;0.5,IF(W15="Over","Under","Over"),W15)</f>
        <v>Over</v>
      </c>
      <c r="AE15" s="5">
        <f t="shared" ref="AE15:AE20" si="9">IF(AC15&lt;0.5,1-AC15,AC15)</f>
        <v>0.59246937750311535</v>
      </c>
    </row>
    <row r="16" spans="1:31" x14ac:dyDescent="0.25">
      <c r="A16" t="s">
        <v>12</v>
      </c>
      <c r="B16" t="s">
        <v>14</v>
      </c>
      <c r="C16" s="3">
        <v>1</v>
      </c>
      <c r="D16" s="3">
        <v>0.60974540474008698</v>
      </c>
      <c r="E16" s="3">
        <v>1</v>
      </c>
      <c r="F16" s="3">
        <v>0.7</v>
      </c>
      <c r="G16" s="3">
        <v>-1</v>
      </c>
      <c r="H16" s="3">
        <v>0.53947618845341705</v>
      </c>
      <c r="I16" s="3">
        <v>-1</v>
      </c>
      <c r="J16" s="3">
        <v>0.63</v>
      </c>
      <c r="K16" t="str">
        <f t="shared" si="0"/>
        <v>Consistent</v>
      </c>
      <c r="M16" s="2" t="s">
        <v>14</v>
      </c>
      <c r="N16" s="3">
        <v>5</v>
      </c>
      <c r="O16" s="3">
        <v>-3</v>
      </c>
      <c r="R16" t="s">
        <v>15</v>
      </c>
      <c r="S16">
        <v>-1</v>
      </c>
      <c r="T16">
        <v>3</v>
      </c>
      <c r="U16">
        <f t="shared" si="4"/>
        <v>2</v>
      </c>
      <c r="V16" s="5">
        <f t="shared" si="5"/>
        <v>9.0909090909090912E-2</v>
      </c>
      <c r="W16" t="str">
        <f t="shared" si="6"/>
        <v>Under</v>
      </c>
      <c r="X16" s="5">
        <f t="shared" si="1"/>
        <v>0.4625252915659851</v>
      </c>
      <c r="Y16" s="5">
        <f t="shared" si="2"/>
        <v>6.1557883122435153E-2</v>
      </c>
      <c r="Z16">
        <v>5</v>
      </c>
      <c r="AA16">
        <v>6</v>
      </c>
      <c r="AB16" s="5">
        <f t="shared" si="7"/>
        <v>0.45454545454545453</v>
      </c>
      <c r="AC16" s="5">
        <f t="shared" si="3"/>
        <v>0.33599327900684345</v>
      </c>
      <c r="AD16" t="str">
        <f t="shared" si="8"/>
        <v>Over</v>
      </c>
      <c r="AE16" s="5">
        <f t="shared" si="9"/>
        <v>0.66400672099315661</v>
      </c>
    </row>
    <row r="17" spans="1:31" x14ac:dyDescent="0.25">
      <c r="A17" t="s">
        <v>13</v>
      </c>
      <c r="B17" t="s">
        <v>14</v>
      </c>
      <c r="C17" s="3">
        <v>1</v>
      </c>
      <c r="D17" s="3">
        <v>0.546077385636073</v>
      </c>
      <c r="E17" s="3">
        <v>1</v>
      </c>
      <c r="F17" s="3">
        <v>0.51</v>
      </c>
      <c r="G17" s="3">
        <v>1</v>
      </c>
      <c r="H17" s="3">
        <v>0.51331970834055396</v>
      </c>
      <c r="I17" s="3">
        <v>-1</v>
      </c>
      <c r="J17" s="3">
        <v>0.5</v>
      </c>
      <c r="K17" t="str">
        <f t="shared" si="0"/>
        <v>No</v>
      </c>
      <c r="M17" s="2" t="s">
        <v>15</v>
      </c>
      <c r="N17" s="3">
        <v>-1</v>
      </c>
      <c r="O17" s="3">
        <v>3</v>
      </c>
      <c r="R17" t="s">
        <v>16</v>
      </c>
      <c r="S17">
        <v>-2</v>
      </c>
      <c r="T17">
        <v>-6</v>
      </c>
      <c r="U17">
        <f t="shared" si="4"/>
        <v>-8</v>
      </c>
      <c r="V17" s="5">
        <f t="shared" si="5"/>
        <v>0.36363636363636365</v>
      </c>
      <c r="W17" t="str">
        <f t="shared" si="6"/>
        <v>Over</v>
      </c>
      <c r="X17" s="5">
        <f t="shared" si="1"/>
        <v>0.52855098660158284</v>
      </c>
      <c r="Y17" s="5">
        <f t="shared" si="2"/>
        <v>3.0306389390685973E-2</v>
      </c>
      <c r="Z17">
        <v>8</v>
      </c>
      <c r="AA17">
        <v>2</v>
      </c>
      <c r="AB17" s="5">
        <f t="shared" si="7"/>
        <v>0.72727272727272729</v>
      </c>
      <c r="AC17" s="5">
        <f t="shared" si="3"/>
        <v>0.53982002583689137</v>
      </c>
      <c r="AD17" t="str">
        <f t="shared" si="8"/>
        <v>Over</v>
      </c>
      <c r="AE17" s="5">
        <f t="shared" si="9"/>
        <v>0.53982002583689137</v>
      </c>
    </row>
    <row r="18" spans="1:31" x14ac:dyDescent="0.25">
      <c r="A18" t="s">
        <v>2</v>
      </c>
      <c r="B18" t="s">
        <v>15</v>
      </c>
      <c r="C18" s="3">
        <v>1</v>
      </c>
      <c r="D18" s="3">
        <v>0.60057320244776302</v>
      </c>
      <c r="E18" s="3">
        <v>1</v>
      </c>
      <c r="F18" s="3">
        <v>0.52</v>
      </c>
      <c r="G18" s="3">
        <v>1</v>
      </c>
      <c r="H18" s="3">
        <v>0.67958290939399302</v>
      </c>
      <c r="I18" s="3">
        <v>1</v>
      </c>
      <c r="J18" s="3">
        <v>0.49</v>
      </c>
      <c r="K18" t="str">
        <f t="shared" si="0"/>
        <v>Consistent</v>
      </c>
      <c r="M18" s="2" t="s">
        <v>16</v>
      </c>
      <c r="N18" s="3">
        <v>-2</v>
      </c>
      <c r="O18" s="3">
        <v>-6</v>
      </c>
      <c r="R18" t="s">
        <v>17</v>
      </c>
      <c r="S18">
        <v>6</v>
      </c>
      <c r="T18">
        <v>8</v>
      </c>
      <c r="U18">
        <f t="shared" si="4"/>
        <v>14</v>
      </c>
      <c r="V18" s="5">
        <f t="shared" si="5"/>
        <v>0.63636363636363635</v>
      </c>
      <c r="W18" t="str">
        <f t="shared" si="6"/>
        <v>Under</v>
      </c>
      <c r="X18" s="5">
        <f t="shared" si="1"/>
        <v>0.52592712957932608</v>
      </c>
      <c r="Y18" s="5">
        <f t="shared" si="2"/>
        <v>1.8765621343373007E-2</v>
      </c>
      <c r="Z18">
        <v>7</v>
      </c>
      <c r="AA18">
        <v>3</v>
      </c>
      <c r="AB18" s="5">
        <f t="shared" si="7"/>
        <v>0.63636363636363635</v>
      </c>
      <c r="AC18" s="5">
        <f>AVERAGE(AB18,X18,V18)</f>
        <v>0.59955146743553289</v>
      </c>
      <c r="AD18" t="str">
        <f t="shared" si="8"/>
        <v>Under</v>
      </c>
      <c r="AE18" s="5">
        <f t="shared" si="9"/>
        <v>0.59955146743553289</v>
      </c>
    </row>
    <row r="19" spans="1:31" x14ac:dyDescent="0.25">
      <c r="A19" t="s">
        <v>4</v>
      </c>
      <c r="B19" t="s">
        <v>15</v>
      </c>
      <c r="C19" s="3">
        <v>1</v>
      </c>
      <c r="D19" s="3">
        <v>0.56652305335893105</v>
      </c>
      <c r="E19" s="3">
        <v>-1</v>
      </c>
      <c r="F19" s="3">
        <v>0.6</v>
      </c>
      <c r="G19" s="3">
        <v>1</v>
      </c>
      <c r="H19" s="3">
        <v>0.44601734984906199</v>
      </c>
      <c r="I19" s="3">
        <v>-1</v>
      </c>
      <c r="J19" s="3">
        <v>0.47</v>
      </c>
      <c r="K19" t="str">
        <f t="shared" si="0"/>
        <v>No</v>
      </c>
      <c r="M19" s="2" t="s">
        <v>17</v>
      </c>
      <c r="N19" s="3">
        <v>6</v>
      </c>
      <c r="O19" s="3">
        <v>8</v>
      </c>
      <c r="R19" t="s">
        <v>18</v>
      </c>
      <c r="S19">
        <v>6</v>
      </c>
      <c r="T19">
        <v>-2</v>
      </c>
      <c r="U19">
        <f t="shared" si="4"/>
        <v>4</v>
      </c>
      <c r="V19" s="5">
        <f t="shared" si="5"/>
        <v>0.18181818181818182</v>
      </c>
      <c r="W19" t="str">
        <f t="shared" si="6"/>
        <v>Under</v>
      </c>
      <c r="X19" s="5">
        <f t="shared" si="1"/>
        <v>0.44688305242802473</v>
      </c>
      <c r="Y19" s="5">
        <f t="shared" si="2"/>
        <v>7.5285117542575275E-2</v>
      </c>
      <c r="Z19">
        <v>6</v>
      </c>
      <c r="AA19">
        <v>4</v>
      </c>
      <c r="AB19" s="5">
        <f t="shared" si="7"/>
        <v>0.54545454545454541</v>
      </c>
      <c r="AC19" s="5">
        <f t="shared" si="3"/>
        <v>0.39138525990025069</v>
      </c>
      <c r="AD19" t="str">
        <f t="shared" si="8"/>
        <v>Over</v>
      </c>
      <c r="AE19" s="5">
        <f t="shared" si="9"/>
        <v>0.60861474009974925</v>
      </c>
    </row>
    <row r="20" spans="1:31" x14ac:dyDescent="0.25">
      <c r="A20" t="s">
        <v>5</v>
      </c>
      <c r="B20" t="s">
        <v>15</v>
      </c>
      <c r="C20" s="3">
        <v>-1</v>
      </c>
      <c r="D20" s="3">
        <v>0.71187974156673195</v>
      </c>
      <c r="E20" s="3">
        <v>-1</v>
      </c>
      <c r="F20" s="3">
        <v>0.63</v>
      </c>
      <c r="G20" s="3">
        <v>1</v>
      </c>
      <c r="H20" s="3">
        <v>0.62371470014531905</v>
      </c>
      <c r="I20" s="3">
        <v>1</v>
      </c>
      <c r="J20" s="3">
        <v>0.65</v>
      </c>
      <c r="K20" t="str">
        <f t="shared" si="0"/>
        <v>Consistent</v>
      </c>
      <c r="M20" s="2" t="s">
        <v>18</v>
      </c>
      <c r="N20" s="3">
        <v>6</v>
      </c>
      <c r="O20" s="3">
        <v>-2</v>
      </c>
      <c r="R20" t="s">
        <v>19</v>
      </c>
      <c r="S20">
        <v>3</v>
      </c>
      <c r="T20">
        <v>1</v>
      </c>
      <c r="U20">
        <f t="shared" si="4"/>
        <v>4</v>
      </c>
      <c r="V20" s="5">
        <f t="shared" si="5"/>
        <v>0.18181818181818182</v>
      </c>
      <c r="W20" t="str">
        <f t="shared" si="6"/>
        <v>Under</v>
      </c>
      <c r="X20" s="5">
        <f t="shared" si="1"/>
        <v>0.497891230909007</v>
      </c>
      <c r="Y20" s="5">
        <f t="shared" si="2"/>
        <v>3.1283267385208147E-2</v>
      </c>
      <c r="Z20">
        <v>6</v>
      </c>
      <c r="AA20">
        <v>5</v>
      </c>
      <c r="AB20" s="5">
        <f t="shared" si="7"/>
        <v>0.54545454545454541</v>
      </c>
      <c r="AC20" s="5">
        <f t="shared" si="3"/>
        <v>0.40838798606057813</v>
      </c>
      <c r="AD20" t="str">
        <f t="shared" si="8"/>
        <v>Over</v>
      </c>
      <c r="AE20" s="5">
        <f t="shared" si="9"/>
        <v>0.59161201393942187</v>
      </c>
    </row>
    <row r="21" spans="1:31" x14ac:dyDescent="0.25">
      <c r="A21" t="s">
        <v>6</v>
      </c>
      <c r="B21" t="s">
        <v>15</v>
      </c>
      <c r="C21" s="3">
        <v>-1</v>
      </c>
      <c r="D21" s="3">
        <v>0.59755522230612301</v>
      </c>
      <c r="E21" s="3">
        <v>-1</v>
      </c>
      <c r="F21" s="3">
        <v>0.62</v>
      </c>
      <c r="G21" s="3">
        <v>-1</v>
      </c>
      <c r="H21" s="3">
        <v>0.35192138043546101</v>
      </c>
      <c r="I21" s="3">
        <v>1</v>
      </c>
      <c r="J21" s="3">
        <v>0.52</v>
      </c>
      <c r="K21" t="str">
        <f t="shared" si="0"/>
        <v>No</v>
      </c>
      <c r="M21" s="2" t="s">
        <v>19</v>
      </c>
      <c r="N21" s="3">
        <v>3</v>
      </c>
      <c r="O21" s="3">
        <v>1</v>
      </c>
    </row>
    <row r="22" spans="1:31" x14ac:dyDescent="0.25">
      <c r="A22" t="s">
        <v>7</v>
      </c>
      <c r="B22" t="s">
        <v>15</v>
      </c>
      <c r="C22" s="3">
        <v>-1</v>
      </c>
      <c r="D22" s="3">
        <v>0.69015457035851102</v>
      </c>
      <c r="E22" s="3">
        <v>-1</v>
      </c>
      <c r="F22" s="3">
        <v>0.78</v>
      </c>
      <c r="G22" s="3">
        <v>-1</v>
      </c>
      <c r="H22" s="3">
        <v>0.50126940302404399</v>
      </c>
      <c r="I22" s="3">
        <v>-1</v>
      </c>
      <c r="J22" s="3">
        <v>0.42</v>
      </c>
      <c r="K22" t="str">
        <f t="shared" si="0"/>
        <v>Consistent</v>
      </c>
      <c r="M22" s="2" t="s">
        <v>30</v>
      </c>
      <c r="N22" s="3">
        <v>16</v>
      </c>
      <c r="O22" s="3">
        <v>0</v>
      </c>
    </row>
    <row r="23" spans="1:31" x14ac:dyDescent="0.25">
      <c r="A23" t="s">
        <v>8</v>
      </c>
      <c r="B23" t="s">
        <v>15</v>
      </c>
      <c r="C23" s="3">
        <v>1</v>
      </c>
      <c r="D23" s="3">
        <v>0.87719666478297798</v>
      </c>
      <c r="E23" s="3">
        <v>-1</v>
      </c>
      <c r="F23" s="3">
        <v>0.57999999999999996</v>
      </c>
      <c r="G23" s="3">
        <v>-1</v>
      </c>
      <c r="H23" s="3">
        <v>0.53375265976394204</v>
      </c>
      <c r="I23" s="3">
        <v>1</v>
      </c>
      <c r="J23" s="3">
        <v>0.41</v>
      </c>
      <c r="K23" t="str">
        <f t="shared" si="0"/>
        <v>No</v>
      </c>
    </row>
    <row r="24" spans="1:31" x14ac:dyDescent="0.25">
      <c r="A24" t="s">
        <v>9</v>
      </c>
      <c r="B24" t="s">
        <v>15</v>
      </c>
      <c r="C24" s="3">
        <v>1</v>
      </c>
      <c r="D24" s="3">
        <v>0.670763506443534</v>
      </c>
      <c r="E24" s="3">
        <v>-1</v>
      </c>
      <c r="F24" s="3">
        <v>0.65</v>
      </c>
      <c r="G24" s="3">
        <v>-1</v>
      </c>
      <c r="H24" s="3">
        <v>0.50570680478278895</v>
      </c>
      <c r="I24" s="3">
        <v>-1</v>
      </c>
      <c r="J24" s="3">
        <v>0.48</v>
      </c>
      <c r="K24" t="str">
        <f t="shared" si="0"/>
        <v>Consistent</v>
      </c>
    </row>
    <row r="25" spans="1:31" x14ac:dyDescent="0.25">
      <c r="A25" t="s">
        <v>10</v>
      </c>
      <c r="B25" t="s">
        <v>15</v>
      </c>
      <c r="C25" s="3">
        <v>1</v>
      </c>
      <c r="D25" s="3">
        <v>0.67956365081144499</v>
      </c>
      <c r="E25" s="3">
        <v>1</v>
      </c>
      <c r="F25" s="3">
        <v>0.66</v>
      </c>
      <c r="G25" s="3">
        <v>-1</v>
      </c>
      <c r="H25" s="3">
        <v>0.40845358385300401</v>
      </c>
      <c r="I25" s="3">
        <v>1</v>
      </c>
      <c r="J25" s="3">
        <v>0.55000000000000004</v>
      </c>
      <c r="K25" t="str">
        <f t="shared" si="0"/>
        <v>No</v>
      </c>
      <c r="M25" s="1" t="s">
        <v>29</v>
      </c>
      <c r="N25" t="s">
        <v>62</v>
      </c>
      <c r="O25" t="s">
        <v>63</v>
      </c>
      <c r="R25" t="s">
        <v>58</v>
      </c>
      <c r="S25" t="s">
        <v>38</v>
      </c>
      <c r="T25" t="s">
        <v>39</v>
      </c>
      <c r="U25" t="s">
        <v>68</v>
      </c>
      <c r="V25" t="s">
        <v>69</v>
      </c>
      <c r="W25" t="s">
        <v>42</v>
      </c>
    </row>
    <row r="26" spans="1:31" x14ac:dyDescent="0.25">
      <c r="A26" t="s">
        <v>11</v>
      </c>
      <c r="B26" t="s">
        <v>15</v>
      </c>
      <c r="C26" s="3">
        <v>1</v>
      </c>
      <c r="D26" s="3">
        <v>0.60340201523289505</v>
      </c>
      <c r="E26" s="3">
        <v>-1</v>
      </c>
      <c r="F26" s="3">
        <v>0.56999999999999995</v>
      </c>
      <c r="G26" s="3">
        <v>-1</v>
      </c>
      <c r="H26" s="3">
        <v>0.42919966693258199</v>
      </c>
      <c r="I26" s="3">
        <v>1</v>
      </c>
      <c r="J26" s="3">
        <v>0.44</v>
      </c>
      <c r="K26" t="str">
        <f t="shared" si="0"/>
        <v>No</v>
      </c>
      <c r="M26" s="2" t="s">
        <v>3</v>
      </c>
      <c r="N26" s="3">
        <v>0.53783690924526695</v>
      </c>
      <c r="O26" s="3">
        <v>0.44799999999999995</v>
      </c>
      <c r="R26" t="s">
        <v>3</v>
      </c>
      <c r="S26">
        <v>0.53783690924526695</v>
      </c>
      <c r="T26">
        <v>0.44799999999999995</v>
      </c>
      <c r="U26">
        <v>0.5136455953211625</v>
      </c>
      <c r="V26">
        <v>0.46182774357484002</v>
      </c>
      <c r="W26" s="5">
        <v>5.1817851746322474E-2</v>
      </c>
    </row>
    <row r="27" spans="1:31" x14ac:dyDescent="0.25">
      <c r="A27" t="s">
        <v>12</v>
      </c>
      <c r="B27" t="s">
        <v>15</v>
      </c>
      <c r="C27" s="3">
        <v>-1</v>
      </c>
      <c r="D27" s="3">
        <v>0.69134500981956204</v>
      </c>
      <c r="E27" s="3">
        <v>-1</v>
      </c>
      <c r="F27" s="3">
        <v>0.78</v>
      </c>
      <c r="G27" s="3">
        <v>1</v>
      </c>
      <c r="H27" s="3">
        <v>0.56681340045066697</v>
      </c>
      <c r="I27" s="3">
        <v>-1</v>
      </c>
      <c r="J27" s="3">
        <v>0.45</v>
      </c>
      <c r="K27" t="str">
        <f t="shared" si="0"/>
        <v>No</v>
      </c>
      <c r="M27" s="4">
        <v>-1</v>
      </c>
      <c r="N27" s="3">
        <v>0.58062452397565834</v>
      </c>
      <c r="O27" s="3">
        <v>0.4466666666666666</v>
      </c>
      <c r="R27" t="s">
        <v>14</v>
      </c>
      <c r="S27">
        <v>0.5854576069875479</v>
      </c>
      <c r="T27">
        <v>0.49090909090909096</v>
      </c>
      <c r="U27">
        <v>0.49531914021792683</v>
      </c>
      <c r="V27">
        <v>0.5542574272222166</v>
      </c>
      <c r="W27" s="5">
        <v>5.8938287004289769E-2</v>
      </c>
    </row>
    <row r="28" spans="1:31" x14ac:dyDescent="0.25">
      <c r="A28" t="s">
        <v>13</v>
      </c>
      <c r="B28" t="s">
        <v>15</v>
      </c>
      <c r="C28" s="3">
        <v>-1</v>
      </c>
      <c r="D28" s="3">
        <v>0.68808594252815702</v>
      </c>
      <c r="E28" s="3">
        <v>-1</v>
      </c>
      <c r="F28" s="3">
        <v>0.75</v>
      </c>
      <c r="G28" s="3">
        <v>1</v>
      </c>
      <c r="H28" s="3">
        <v>0.40470338704516101</v>
      </c>
      <c r="I28" s="3">
        <v>1</v>
      </c>
      <c r="J28" s="3">
        <v>0.46</v>
      </c>
      <c r="K28" t="str">
        <f t="shared" si="0"/>
        <v>Consistent</v>
      </c>
      <c r="M28" s="4">
        <v>1</v>
      </c>
      <c r="N28" s="3">
        <v>0.47365548714967998</v>
      </c>
      <c r="O28" s="3">
        <v>0.45</v>
      </c>
      <c r="R28" t="s">
        <v>15</v>
      </c>
      <c r="S28">
        <v>0.49555774960691124</v>
      </c>
      <c r="T28">
        <v>0.48545454545454542</v>
      </c>
      <c r="U28">
        <v>0.4625252915659851</v>
      </c>
      <c r="V28">
        <v>0.52408317468842025</v>
      </c>
      <c r="W28" s="5">
        <v>6.1557883122435153E-2</v>
      </c>
    </row>
    <row r="29" spans="1:31" x14ac:dyDescent="0.25">
      <c r="A29" t="s">
        <v>2</v>
      </c>
      <c r="B29" t="s">
        <v>16</v>
      </c>
      <c r="C29" s="3">
        <v>1</v>
      </c>
      <c r="D29" s="3">
        <v>0.73233026647245802</v>
      </c>
      <c r="E29" s="3">
        <v>1</v>
      </c>
      <c r="F29" s="3">
        <v>0.56999999999999995</v>
      </c>
      <c r="G29" s="3">
        <v>1</v>
      </c>
      <c r="H29" s="3">
        <v>0.71468980385319003</v>
      </c>
      <c r="I29" s="3">
        <v>1</v>
      </c>
      <c r="J29" s="3">
        <v>0.53</v>
      </c>
      <c r="K29" t="str">
        <f t="shared" si="0"/>
        <v>Consistent</v>
      </c>
      <c r="M29" s="2" t="s">
        <v>14</v>
      </c>
      <c r="N29" s="3">
        <v>0.5854576069875479</v>
      </c>
      <c r="O29" s="3">
        <v>0.49090909090909096</v>
      </c>
      <c r="R29" t="s">
        <v>16</v>
      </c>
      <c r="S29">
        <v>0.5744696404719889</v>
      </c>
      <c r="T29">
        <v>0.51900000000000002</v>
      </c>
      <c r="U29">
        <v>0.55885737599226881</v>
      </c>
      <c r="V29">
        <v>0.52855098660158284</v>
      </c>
      <c r="W29" s="5">
        <v>3.0306389390685973E-2</v>
      </c>
    </row>
    <row r="30" spans="1:31" x14ac:dyDescent="0.25">
      <c r="A30" t="s">
        <v>4</v>
      </c>
      <c r="B30" t="s">
        <v>16</v>
      </c>
      <c r="C30" s="3">
        <v>1</v>
      </c>
      <c r="D30" s="3">
        <v>0.87193839499954995</v>
      </c>
      <c r="E30" s="3">
        <v>1</v>
      </c>
      <c r="F30" s="3">
        <v>0.69</v>
      </c>
      <c r="G30" s="3">
        <v>-1</v>
      </c>
      <c r="H30" s="3">
        <v>0.66911514932055005</v>
      </c>
      <c r="I30" s="3">
        <v>-1</v>
      </c>
      <c r="J30" s="3">
        <v>0.42</v>
      </c>
      <c r="K30" t="str">
        <f t="shared" si="0"/>
        <v>Consistent</v>
      </c>
      <c r="M30" s="4">
        <v>-1</v>
      </c>
      <c r="N30" s="3">
        <v>0.49730494710252032</v>
      </c>
      <c r="O30" s="3">
        <v>0.49333333333333335</v>
      </c>
      <c r="R30" t="s">
        <v>17</v>
      </c>
      <c r="S30">
        <v>0.5838792533080488</v>
      </c>
      <c r="T30">
        <v>0.49800000000000011</v>
      </c>
      <c r="U30">
        <v>0.52592712957932608</v>
      </c>
      <c r="V30">
        <v>0.54469275092269909</v>
      </c>
      <c r="W30" s="5">
        <v>1.8765621343373007E-2</v>
      </c>
    </row>
    <row r="31" spans="1:31" x14ac:dyDescent="0.25">
      <c r="A31" t="s">
        <v>5</v>
      </c>
      <c r="B31" t="s">
        <v>16</v>
      </c>
      <c r="C31" s="3">
        <v>-1</v>
      </c>
      <c r="D31" s="3">
        <v>0.55036679854762505</v>
      </c>
      <c r="E31" s="3">
        <v>-1</v>
      </c>
      <c r="F31" s="3">
        <v>0.64</v>
      </c>
      <c r="G31" s="3">
        <v>1</v>
      </c>
      <c r="H31" s="3">
        <v>0.65429515010244799</v>
      </c>
      <c r="I31" s="3">
        <v>1</v>
      </c>
      <c r="J31" s="3">
        <v>0.42</v>
      </c>
      <c r="K31" t="str">
        <f t="shared" si="0"/>
        <v>Consistent</v>
      </c>
      <c r="M31" s="4">
        <v>1</v>
      </c>
      <c r="N31" s="3">
        <v>0.61851485444443322</v>
      </c>
      <c r="O31" s="3">
        <v>0.49</v>
      </c>
      <c r="R31" t="s">
        <v>18</v>
      </c>
      <c r="S31">
        <v>0.53822229292416979</v>
      </c>
      <c r="T31">
        <v>0.47599999999999998</v>
      </c>
      <c r="U31">
        <v>0.44688305242802473</v>
      </c>
      <c r="V31">
        <v>0.5221681699706</v>
      </c>
      <c r="W31" s="5">
        <v>7.5285117542575275E-2</v>
      </c>
    </row>
    <row r="32" spans="1:31" x14ac:dyDescent="0.25">
      <c r="A32" t="s">
        <v>7</v>
      </c>
      <c r="B32" t="s">
        <v>16</v>
      </c>
      <c r="C32" s="3">
        <v>-1</v>
      </c>
      <c r="D32" s="3">
        <v>0.62347480886665896</v>
      </c>
      <c r="E32" s="3">
        <v>1</v>
      </c>
      <c r="F32" s="3">
        <v>0.57999999999999996</v>
      </c>
      <c r="G32" s="3">
        <v>1</v>
      </c>
      <c r="H32" s="3">
        <v>0.43111982599861198</v>
      </c>
      <c r="I32" s="3">
        <v>-1</v>
      </c>
      <c r="J32" s="3">
        <v>0.49</v>
      </c>
      <c r="K32" t="str">
        <f t="shared" si="0"/>
        <v>No</v>
      </c>
      <c r="M32" s="2" t="s">
        <v>15</v>
      </c>
      <c r="N32" s="3">
        <v>0.49555774960691124</v>
      </c>
      <c r="O32" s="3">
        <v>0.48545454545454542</v>
      </c>
      <c r="R32" t="s">
        <v>19</v>
      </c>
      <c r="S32">
        <v>0.59559752939918786</v>
      </c>
      <c r="T32">
        <v>0.44</v>
      </c>
      <c r="U32">
        <v>0.497891230909007</v>
      </c>
      <c r="V32">
        <v>0.52917449829421515</v>
      </c>
      <c r="W32" s="5">
        <v>3.1283267385208147E-2</v>
      </c>
    </row>
    <row r="33" spans="1:15" x14ac:dyDescent="0.25">
      <c r="A33" t="s">
        <v>8</v>
      </c>
      <c r="B33" t="s">
        <v>16</v>
      </c>
      <c r="C33" s="3">
        <v>1</v>
      </c>
      <c r="D33" s="3">
        <v>0.62539428888863102</v>
      </c>
      <c r="E33" s="3">
        <v>-1</v>
      </c>
      <c r="F33" s="3">
        <v>0.65</v>
      </c>
      <c r="G33" s="3">
        <v>-1</v>
      </c>
      <c r="H33" s="3">
        <v>0.53017254982905404</v>
      </c>
      <c r="I33" s="3">
        <v>-1</v>
      </c>
      <c r="J33" s="3">
        <v>0.44</v>
      </c>
      <c r="K33" t="str">
        <f t="shared" si="0"/>
        <v>Consistent</v>
      </c>
      <c r="M33" s="4">
        <v>-1</v>
      </c>
      <c r="N33" s="3">
        <v>0.45505058313197028</v>
      </c>
      <c r="O33" s="3">
        <v>0.47</v>
      </c>
    </row>
    <row r="34" spans="1:15" x14ac:dyDescent="0.25">
      <c r="A34" t="s">
        <v>9</v>
      </c>
      <c r="B34" t="s">
        <v>16</v>
      </c>
      <c r="C34" s="3">
        <v>-1</v>
      </c>
      <c r="D34" s="3">
        <v>0.69339939423289798</v>
      </c>
      <c r="E34" s="3">
        <v>-1</v>
      </c>
      <c r="F34" s="3">
        <v>0.53</v>
      </c>
      <c r="G34" s="3">
        <v>1</v>
      </c>
      <c r="H34" s="3">
        <v>0.47830311285841298</v>
      </c>
      <c r="I34" s="3">
        <v>-1</v>
      </c>
      <c r="J34" s="3">
        <v>0.51</v>
      </c>
      <c r="K34" t="str">
        <f t="shared" si="0"/>
        <v>No</v>
      </c>
      <c r="M34" s="4">
        <v>1</v>
      </c>
      <c r="N34" s="3">
        <v>0.54416634937684039</v>
      </c>
      <c r="O34" s="3">
        <v>0.504</v>
      </c>
    </row>
    <row r="35" spans="1:15" x14ac:dyDescent="0.25">
      <c r="A35" t="s">
        <v>10</v>
      </c>
      <c r="B35" t="s">
        <v>16</v>
      </c>
      <c r="C35" s="3">
        <v>-1</v>
      </c>
      <c r="D35" s="3">
        <v>0.67141604944516498</v>
      </c>
      <c r="E35" s="3">
        <v>-1</v>
      </c>
      <c r="F35" s="3">
        <v>0.56000000000000005</v>
      </c>
      <c r="G35" s="3">
        <v>-1</v>
      </c>
      <c r="H35" s="3">
        <v>0.60263275092275803</v>
      </c>
      <c r="I35" s="3">
        <v>-1</v>
      </c>
      <c r="J35" s="3">
        <v>0.67</v>
      </c>
      <c r="K35" t="str">
        <f t="shared" si="0"/>
        <v>Consistent</v>
      </c>
      <c r="M35" s="2" t="s">
        <v>16</v>
      </c>
      <c r="N35" s="3">
        <v>0.5744696404719889</v>
      </c>
      <c r="O35" s="3">
        <v>0.51900000000000002</v>
      </c>
    </row>
    <row r="36" spans="1:15" x14ac:dyDescent="0.25">
      <c r="A36" t="s">
        <v>11</v>
      </c>
      <c r="B36" t="s">
        <v>16</v>
      </c>
      <c r="C36" s="3">
        <v>-1</v>
      </c>
      <c r="D36" s="3">
        <v>0.84824533346155695</v>
      </c>
      <c r="E36" s="3">
        <v>-1</v>
      </c>
      <c r="F36" s="3">
        <v>0.71</v>
      </c>
      <c r="G36" s="3">
        <v>-1</v>
      </c>
      <c r="H36" s="3">
        <v>0.62871706476649902</v>
      </c>
      <c r="I36" s="3">
        <v>-1</v>
      </c>
      <c r="J36" s="3">
        <v>0.53</v>
      </c>
      <c r="K36" t="str">
        <f t="shared" si="0"/>
        <v>Consistent</v>
      </c>
      <c r="M36" s="4">
        <v>-1</v>
      </c>
      <c r="N36" s="3">
        <v>0.5777147519845377</v>
      </c>
      <c r="O36" s="3">
        <v>0.54</v>
      </c>
    </row>
    <row r="37" spans="1:15" x14ac:dyDescent="0.25">
      <c r="A37" t="s">
        <v>12</v>
      </c>
      <c r="B37" t="s">
        <v>16</v>
      </c>
      <c r="C37" s="3">
        <v>-1</v>
      </c>
      <c r="D37" s="3">
        <v>0.63530993724146301</v>
      </c>
      <c r="E37" s="3">
        <v>-1</v>
      </c>
      <c r="F37" s="3">
        <v>0.59</v>
      </c>
      <c r="G37" s="3">
        <v>-1</v>
      </c>
      <c r="H37" s="3">
        <v>0.48563041139846802</v>
      </c>
      <c r="I37" s="3">
        <v>-1</v>
      </c>
      <c r="J37" s="3">
        <v>0.57999999999999996</v>
      </c>
      <c r="K37" t="str">
        <f t="shared" si="0"/>
        <v>Consistent</v>
      </c>
      <c r="M37" s="4">
        <v>1</v>
      </c>
      <c r="N37" s="3">
        <v>0.56960197320316575</v>
      </c>
      <c r="O37" s="3">
        <v>0.48749999999999999</v>
      </c>
    </row>
    <row r="38" spans="1:15" x14ac:dyDescent="0.25">
      <c r="A38" t="s">
        <v>13</v>
      </c>
      <c r="B38" t="s">
        <v>16</v>
      </c>
      <c r="C38" s="3">
        <v>-1</v>
      </c>
      <c r="D38" s="3">
        <v>0.56722627235984202</v>
      </c>
      <c r="E38" s="3">
        <v>-1</v>
      </c>
      <c r="F38" s="3">
        <v>0.56999999999999995</v>
      </c>
      <c r="G38" s="3">
        <v>-1</v>
      </c>
      <c r="H38" s="3">
        <v>0.55002058566989698</v>
      </c>
      <c r="I38" s="3">
        <v>-1</v>
      </c>
      <c r="J38" s="3">
        <v>0.6</v>
      </c>
      <c r="K38" t="str">
        <f t="shared" si="0"/>
        <v>Consistent</v>
      </c>
      <c r="M38" s="2" t="s">
        <v>17</v>
      </c>
      <c r="N38" s="3">
        <v>0.5838792533080488</v>
      </c>
      <c r="O38" s="3">
        <v>0.49800000000000011</v>
      </c>
    </row>
    <row r="39" spans="1:15" x14ac:dyDescent="0.25">
      <c r="A39" t="s">
        <v>2</v>
      </c>
      <c r="B39" t="s">
        <v>17</v>
      </c>
      <c r="C39" s="3">
        <v>1</v>
      </c>
      <c r="D39" s="3">
        <v>0.92724593034043501</v>
      </c>
      <c r="E39" s="3">
        <v>1</v>
      </c>
      <c r="F39" s="3">
        <v>0.59</v>
      </c>
      <c r="G39" s="3">
        <v>1</v>
      </c>
      <c r="H39" s="3">
        <v>0.47462542260964802</v>
      </c>
      <c r="I39" s="3">
        <v>1</v>
      </c>
      <c r="J39" s="3">
        <v>0.56000000000000005</v>
      </c>
      <c r="K39" t="str">
        <f t="shared" si="0"/>
        <v>Consistent</v>
      </c>
      <c r="M39" s="4">
        <v>-1</v>
      </c>
      <c r="N39" s="3">
        <v>0.6068542591586521</v>
      </c>
      <c r="O39" s="3">
        <v>0.44500000000000001</v>
      </c>
    </row>
    <row r="40" spans="1:15" x14ac:dyDescent="0.25">
      <c r="A40" t="s">
        <v>4</v>
      </c>
      <c r="B40" t="s">
        <v>17</v>
      </c>
      <c r="C40" s="3">
        <v>1</v>
      </c>
      <c r="D40" s="3">
        <v>0.92608605695488</v>
      </c>
      <c r="E40" s="3">
        <v>1</v>
      </c>
      <c r="F40" s="3">
        <v>0.73</v>
      </c>
      <c r="G40" s="3">
        <v>1</v>
      </c>
      <c r="H40" s="3">
        <v>0.44720689787372903</v>
      </c>
      <c r="I40" s="3">
        <v>1</v>
      </c>
      <c r="J40" s="3">
        <v>0.43</v>
      </c>
      <c r="K40" t="str">
        <f t="shared" si="0"/>
        <v>Consistent</v>
      </c>
      <c r="M40" s="4">
        <v>1</v>
      </c>
      <c r="N40" s="3">
        <v>0.57813550184539797</v>
      </c>
      <c r="O40" s="3">
        <v>0.51125000000000009</v>
      </c>
    </row>
    <row r="41" spans="1:15" x14ac:dyDescent="0.25">
      <c r="A41" t="s">
        <v>5</v>
      </c>
      <c r="B41" t="s">
        <v>17</v>
      </c>
      <c r="C41" s="3">
        <v>1</v>
      </c>
      <c r="D41" s="3">
        <v>0.58994177418666405</v>
      </c>
      <c r="E41" s="3">
        <v>-1</v>
      </c>
      <c r="F41" s="3">
        <v>0.56000000000000005</v>
      </c>
      <c r="G41" s="3">
        <v>1</v>
      </c>
      <c r="H41" s="3">
        <v>0.67152741609167499</v>
      </c>
      <c r="I41" s="3">
        <v>1</v>
      </c>
      <c r="J41" s="3">
        <v>0.56999999999999995</v>
      </c>
      <c r="K41" t="str">
        <f t="shared" si="0"/>
        <v>Consistent</v>
      </c>
      <c r="M41" s="2" t="s">
        <v>18</v>
      </c>
      <c r="N41" s="3">
        <v>0.53822229292416979</v>
      </c>
      <c r="O41" s="3">
        <v>0.47599999999999998</v>
      </c>
    </row>
    <row r="42" spans="1:15" x14ac:dyDescent="0.25">
      <c r="A42" t="s">
        <v>6</v>
      </c>
      <c r="B42" t="s">
        <v>17</v>
      </c>
      <c r="C42" s="3">
        <v>1</v>
      </c>
      <c r="D42" s="3">
        <v>0.81332219559746</v>
      </c>
      <c r="E42" s="3">
        <v>1</v>
      </c>
      <c r="F42" s="3">
        <v>0.64</v>
      </c>
      <c r="G42" s="3">
        <v>-1</v>
      </c>
      <c r="H42" s="3">
        <v>0.67027277532503704</v>
      </c>
      <c r="I42" s="3">
        <v>1</v>
      </c>
      <c r="J42" s="3">
        <v>0.45</v>
      </c>
      <c r="K42" t="str">
        <f t="shared" si="0"/>
        <v>No</v>
      </c>
      <c r="M42" s="4">
        <v>-1</v>
      </c>
      <c r="N42" s="3">
        <v>0.42376610485604949</v>
      </c>
      <c r="O42" s="3">
        <v>0.47</v>
      </c>
    </row>
    <row r="43" spans="1:15" x14ac:dyDescent="0.25">
      <c r="A43" t="s">
        <v>7</v>
      </c>
      <c r="B43" t="s">
        <v>17</v>
      </c>
      <c r="C43" s="3">
        <v>-1</v>
      </c>
      <c r="D43" s="3">
        <v>0.54532547008806098</v>
      </c>
      <c r="E43" s="3">
        <v>1</v>
      </c>
      <c r="F43" s="3">
        <v>0.64</v>
      </c>
      <c r="G43" s="3">
        <v>1</v>
      </c>
      <c r="H43" s="3">
        <v>0.64311513596365399</v>
      </c>
      <c r="I43" s="3">
        <v>-1</v>
      </c>
      <c r="J43" s="3">
        <v>0.55000000000000004</v>
      </c>
      <c r="K43" t="str">
        <f t="shared" si="0"/>
        <v>No</v>
      </c>
      <c r="M43" s="4">
        <v>1</v>
      </c>
      <c r="N43" s="3">
        <v>0.56683633994119997</v>
      </c>
      <c r="O43" s="3">
        <v>0.47749999999999998</v>
      </c>
    </row>
    <row r="44" spans="1:15" x14ac:dyDescent="0.25">
      <c r="A44" t="s">
        <v>8</v>
      </c>
      <c r="B44" t="s">
        <v>17</v>
      </c>
      <c r="C44" s="3">
        <v>-1</v>
      </c>
      <c r="D44" s="3">
        <v>0.54007206200753</v>
      </c>
      <c r="E44" s="3">
        <v>1</v>
      </c>
      <c r="F44" s="3">
        <v>0.52</v>
      </c>
      <c r="G44" s="3">
        <v>1</v>
      </c>
      <c r="H44" s="3">
        <v>0.52442616047823698</v>
      </c>
      <c r="I44" s="3">
        <v>1</v>
      </c>
      <c r="J44" s="3">
        <v>0.49</v>
      </c>
      <c r="K44" t="str">
        <f t="shared" si="0"/>
        <v>Consistent</v>
      </c>
      <c r="M44" s="2" t="s">
        <v>19</v>
      </c>
      <c r="N44" s="3">
        <v>0.59559752939918786</v>
      </c>
      <c r="O44" s="3">
        <v>0.44</v>
      </c>
    </row>
    <row r="45" spans="1:15" x14ac:dyDescent="0.25">
      <c r="A45" t="s">
        <v>10</v>
      </c>
      <c r="B45" t="s">
        <v>17</v>
      </c>
      <c r="C45" s="3">
        <v>-1</v>
      </c>
      <c r="D45" s="3">
        <v>0.50989365622822602</v>
      </c>
      <c r="E45" s="3">
        <v>1</v>
      </c>
      <c r="F45" s="3">
        <v>0.6</v>
      </c>
      <c r="G45" s="3">
        <v>1</v>
      </c>
      <c r="H45" s="3">
        <v>0.65064822876050599</v>
      </c>
      <c r="I45" s="3">
        <v>1</v>
      </c>
      <c r="J45" s="3">
        <v>0.56000000000000005</v>
      </c>
      <c r="K45" t="str">
        <f t="shared" si="0"/>
        <v>Consistent</v>
      </c>
      <c r="M45" s="4">
        <v>-1</v>
      </c>
      <c r="N45" s="3">
        <v>0.558282461818014</v>
      </c>
      <c r="O45" s="3">
        <v>0.4375</v>
      </c>
    </row>
    <row r="46" spans="1:15" x14ac:dyDescent="0.25">
      <c r="A46" t="s">
        <v>11</v>
      </c>
      <c r="B46" t="s">
        <v>17</v>
      </c>
      <c r="C46" s="3">
        <v>1</v>
      </c>
      <c r="D46" s="3">
        <v>0.63243164030100396</v>
      </c>
      <c r="E46" s="3">
        <v>1</v>
      </c>
      <c r="F46" s="3">
        <v>0.6</v>
      </c>
      <c r="G46" s="3">
        <v>-1</v>
      </c>
      <c r="H46" s="3">
        <v>0.54343574299226705</v>
      </c>
      <c r="I46" s="3">
        <v>1</v>
      </c>
      <c r="J46" s="3">
        <v>0.44</v>
      </c>
      <c r="K46" t="str">
        <f t="shared" si="0"/>
        <v>No</v>
      </c>
      <c r="M46" s="4">
        <v>1</v>
      </c>
      <c r="N46" s="3">
        <v>0.61692042515985879</v>
      </c>
      <c r="O46" s="3">
        <v>0.44142857142857145</v>
      </c>
    </row>
    <row r="47" spans="1:15" x14ac:dyDescent="0.25">
      <c r="A47" t="s">
        <v>12</v>
      </c>
      <c r="B47" t="s">
        <v>17</v>
      </c>
      <c r="C47" s="3">
        <v>1</v>
      </c>
      <c r="D47" s="3">
        <v>0.685368758943668</v>
      </c>
      <c r="E47" s="3">
        <v>1</v>
      </c>
      <c r="F47" s="3">
        <v>0.69</v>
      </c>
      <c r="G47" s="3">
        <v>1</v>
      </c>
      <c r="H47" s="3">
        <v>0.61301377324103101</v>
      </c>
      <c r="I47" s="3">
        <v>1</v>
      </c>
      <c r="J47" s="3">
        <v>0.49</v>
      </c>
      <c r="K47" t="str">
        <f t="shared" si="0"/>
        <v>Consistent</v>
      </c>
      <c r="M47" s="2" t="s">
        <v>30</v>
      </c>
      <c r="N47" s="3">
        <v>0.56025938469409597</v>
      </c>
      <c r="O47" s="3">
        <v>0.48161764705882354</v>
      </c>
    </row>
    <row r="48" spans="1:15" x14ac:dyDescent="0.25">
      <c r="A48" t="s">
        <v>13</v>
      </c>
      <c r="B48" t="s">
        <v>17</v>
      </c>
      <c r="C48" s="3">
        <v>1</v>
      </c>
      <c r="D48" s="3">
        <v>0.62917098944671901</v>
      </c>
      <c r="E48" s="3">
        <v>1</v>
      </c>
      <c r="F48" s="3">
        <v>0.73</v>
      </c>
      <c r="G48" s="3">
        <v>1</v>
      </c>
      <c r="H48" s="3">
        <v>0.60052097974470398</v>
      </c>
      <c r="I48" s="3">
        <v>1</v>
      </c>
      <c r="J48" s="3">
        <v>0.44</v>
      </c>
      <c r="K48" t="str">
        <f t="shared" si="0"/>
        <v>Consistent</v>
      </c>
    </row>
    <row r="49" spans="1:26" x14ac:dyDescent="0.25">
      <c r="A49" t="s">
        <v>2</v>
      </c>
      <c r="B49" t="s">
        <v>18</v>
      </c>
      <c r="C49" s="3">
        <v>1</v>
      </c>
      <c r="D49" s="3">
        <v>0.685809084314558</v>
      </c>
      <c r="E49" s="3">
        <v>1</v>
      </c>
      <c r="F49" s="3">
        <v>0.54</v>
      </c>
      <c r="G49" s="3">
        <v>1</v>
      </c>
      <c r="H49" s="3">
        <v>0.73522796732704798</v>
      </c>
      <c r="I49" s="3">
        <v>1</v>
      </c>
      <c r="J49" s="3">
        <v>0.38</v>
      </c>
      <c r="K49" t="str">
        <f t="shared" si="0"/>
        <v>Consistent</v>
      </c>
    </row>
    <row r="50" spans="1:26" x14ac:dyDescent="0.25">
      <c r="A50" t="s">
        <v>4</v>
      </c>
      <c r="B50" t="s">
        <v>18</v>
      </c>
      <c r="C50" s="3">
        <v>1</v>
      </c>
      <c r="D50" s="3">
        <v>0.72950784650878298</v>
      </c>
      <c r="E50" s="3">
        <v>1</v>
      </c>
      <c r="F50" s="3">
        <v>0.62</v>
      </c>
      <c r="G50" s="3">
        <v>1</v>
      </c>
      <c r="H50" s="3">
        <v>0.61803103423134298</v>
      </c>
      <c r="I50" s="3">
        <v>-1</v>
      </c>
      <c r="J50" s="3">
        <v>0.47</v>
      </c>
      <c r="K50" t="str">
        <f t="shared" si="0"/>
        <v>No</v>
      </c>
    </row>
    <row r="51" spans="1:26" x14ac:dyDescent="0.25">
      <c r="A51" t="s">
        <v>5</v>
      </c>
      <c r="B51" t="s">
        <v>18</v>
      </c>
      <c r="C51" s="3">
        <v>1</v>
      </c>
      <c r="D51" s="3">
        <v>0.51626000718791298</v>
      </c>
      <c r="E51" s="3">
        <v>1</v>
      </c>
      <c r="F51" s="3">
        <v>0.53</v>
      </c>
      <c r="G51" s="3">
        <v>1</v>
      </c>
      <c r="H51" s="3">
        <v>0.532250025421941</v>
      </c>
      <c r="I51" s="3">
        <v>1</v>
      </c>
      <c r="J51" s="3">
        <v>0.49</v>
      </c>
      <c r="K51" t="str">
        <f t="shared" si="0"/>
        <v>Consistent</v>
      </c>
      <c r="M51" s="1" t="s">
        <v>31</v>
      </c>
      <c r="N51" s="1" t="s">
        <v>32</v>
      </c>
    </row>
    <row r="52" spans="1:26" x14ac:dyDescent="0.25">
      <c r="A52" t="s">
        <v>6</v>
      </c>
      <c r="B52" t="s">
        <v>18</v>
      </c>
      <c r="C52" s="3">
        <v>-1</v>
      </c>
      <c r="D52" s="3">
        <v>0.83505196577674801</v>
      </c>
      <c r="E52" s="3">
        <v>-1</v>
      </c>
      <c r="F52" s="3">
        <v>0.56999999999999995</v>
      </c>
      <c r="G52" s="3">
        <v>1</v>
      </c>
      <c r="H52" s="3">
        <v>0.71344656721590904</v>
      </c>
      <c r="I52" s="3">
        <v>1</v>
      </c>
      <c r="J52" s="3">
        <v>0.44</v>
      </c>
      <c r="K52" t="str">
        <f t="shared" si="0"/>
        <v>Consistent</v>
      </c>
      <c r="M52" s="1" t="s">
        <v>29</v>
      </c>
      <c r="N52" t="s">
        <v>47</v>
      </c>
      <c r="O52" t="s">
        <v>33</v>
      </c>
      <c r="P52" t="s">
        <v>30</v>
      </c>
    </row>
    <row r="53" spans="1:26" x14ac:dyDescent="0.25">
      <c r="A53" t="s">
        <v>7</v>
      </c>
      <c r="B53" t="s">
        <v>18</v>
      </c>
      <c r="C53" s="3">
        <v>-1</v>
      </c>
      <c r="D53" s="3">
        <v>0.75220725009736</v>
      </c>
      <c r="E53" s="3">
        <v>1</v>
      </c>
      <c r="F53" s="3">
        <v>0.59</v>
      </c>
      <c r="G53" s="3">
        <v>-1</v>
      </c>
      <c r="H53" s="3">
        <v>0.425609245377012</v>
      </c>
      <c r="I53" s="3">
        <v>-1</v>
      </c>
      <c r="J53" s="3">
        <v>0.42</v>
      </c>
      <c r="K53" t="str">
        <f t="shared" si="0"/>
        <v>Consistent</v>
      </c>
      <c r="M53" s="2" t="s">
        <v>3</v>
      </c>
      <c r="N53" s="18">
        <v>3</v>
      </c>
      <c r="O53" s="18">
        <v>2</v>
      </c>
      <c r="P53" s="18">
        <v>5</v>
      </c>
    </row>
    <row r="54" spans="1:26" x14ac:dyDescent="0.25">
      <c r="A54" t="s">
        <v>8</v>
      </c>
      <c r="B54" t="s">
        <v>18</v>
      </c>
      <c r="C54" s="3">
        <v>-1</v>
      </c>
      <c r="D54" s="3">
        <v>0.77710915462735197</v>
      </c>
      <c r="E54" s="3">
        <v>-1</v>
      </c>
      <c r="F54" s="3">
        <v>0.59</v>
      </c>
      <c r="G54" s="3">
        <v>1</v>
      </c>
      <c r="H54" s="3">
        <v>0.40580858163271999</v>
      </c>
      <c r="I54" s="3">
        <v>1</v>
      </c>
      <c r="J54" s="3">
        <v>0.5</v>
      </c>
      <c r="K54" t="str">
        <f t="shared" si="0"/>
        <v>Consistent</v>
      </c>
      <c r="M54" s="2" t="s">
        <v>14</v>
      </c>
      <c r="N54" s="18">
        <v>7</v>
      </c>
      <c r="O54" s="18">
        <v>4</v>
      </c>
      <c r="P54" s="18">
        <v>11</v>
      </c>
    </row>
    <row r="55" spans="1:26" x14ac:dyDescent="0.25">
      <c r="A55" t="s">
        <v>9</v>
      </c>
      <c r="B55" t="s">
        <v>18</v>
      </c>
      <c r="C55" s="3">
        <v>1</v>
      </c>
      <c r="D55" s="3">
        <v>0.52982899346551304</v>
      </c>
      <c r="E55" s="3">
        <v>-1</v>
      </c>
      <c r="F55" s="3">
        <v>0.54</v>
      </c>
      <c r="G55" s="3">
        <v>1</v>
      </c>
      <c r="H55" s="3">
        <v>0.38603055707453898</v>
      </c>
      <c r="I55" s="3">
        <v>-1</v>
      </c>
      <c r="J55" s="3">
        <v>0.57999999999999996</v>
      </c>
      <c r="K55" t="str">
        <f t="shared" si="0"/>
        <v>No</v>
      </c>
      <c r="M55" s="2" t="s">
        <v>15</v>
      </c>
      <c r="N55" s="18">
        <v>5</v>
      </c>
      <c r="O55" s="18">
        <v>6</v>
      </c>
      <c r="P55" s="18">
        <v>11</v>
      </c>
    </row>
    <row r="56" spans="1:26" x14ac:dyDescent="0.25">
      <c r="A56" t="s">
        <v>10</v>
      </c>
      <c r="B56" t="s">
        <v>18</v>
      </c>
      <c r="C56" s="3">
        <v>1</v>
      </c>
      <c r="D56" s="3">
        <v>0.54587403078090102</v>
      </c>
      <c r="E56" s="3">
        <v>1</v>
      </c>
      <c r="F56" s="3">
        <v>0.69</v>
      </c>
      <c r="G56" s="3">
        <v>1</v>
      </c>
      <c r="H56" s="3">
        <v>0.64650731703118203</v>
      </c>
      <c r="I56" s="3">
        <v>-1</v>
      </c>
      <c r="J56" s="3">
        <v>0.5</v>
      </c>
      <c r="K56" t="str">
        <f t="shared" si="0"/>
        <v>No</v>
      </c>
      <c r="M56" s="2" t="s">
        <v>16</v>
      </c>
      <c r="N56" s="18">
        <v>8</v>
      </c>
      <c r="O56" s="18">
        <v>2</v>
      </c>
      <c r="P56" s="18">
        <v>10</v>
      </c>
    </row>
    <row r="57" spans="1:26" x14ac:dyDescent="0.25">
      <c r="A57" t="s">
        <v>12</v>
      </c>
      <c r="B57" t="s">
        <v>18</v>
      </c>
      <c r="C57" s="3">
        <v>-1</v>
      </c>
      <c r="D57" s="3">
        <v>0.704627733009484</v>
      </c>
      <c r="E57" s="3">
        <v>-1</v>
      </c>
      <c r="F57" s="3">
        <v>0.66</v>
      </c>
      <c r="G57" s="3">
        <v>-1</v>
      </c>
      <c r="H57" s="3">
        <v>0.42192296433508703</v>
      </c>
      <c r="I57" s="3">
        <v>-1</v>
      </c>
      <c r="J57" s="3">
        <v>0.52</v>
      </c>
      <c r="K57" t="str">
        <f t="shared" si="0"/>
        <v>Consistent</v>
      </c>
      <c r="M57" s="2" t="s">
        <v>17</v>
      </c>
      <c r="N57" s="18">
        <v>7</v>
      </c>
      <c r="O57" s="18">
        <v>3</v>
      </c>
      <c r="P57" s="18">
        <v>10</v>
      </c>
    </row>
    <row r="58" spans="1:26" x14ac:dyDescent="0.25">
      <c r="A58" t="s">
        <v>13</v>
      </c>
      <c r="B58" t="s">
        <v>18</v>
      </c>
      <c r="C58" s="3">
        <v>-1</v>
      </c>
      <c r="D58" s="3">
        <v>0.63089091821582599</v>
      </c>
      <c r="E58" s="3">
        <v>-1</v>
      </c>
      <c r="F58" s="3">
        <v>0.53</v>
      </c>
      <c r="G58" s="3">
        <v>1</v>
      </c>
      <c r="H58" s="3">
        <v>0.49738866959491701</v>
      </c>
      <c r="I58" s="3">
        <v>-1</v>
      </c>
      <c r="J58" s="3">
        <v>0.46</v>
      </c>
      <c r="K58" t="str">
        <f t="shared" si="0"/>
        <v>No</v>
      </c>
      <c r="M58" s="2" t="s">
        <v>18</v>
      </c>
      <c r="N58" s="18">
        <v>6</v>
      </c>
      <c r="O58" s="18">
        <v>4</v>
      </c>
      <c r="P58" s="18">
        <v>10</v>
      </c>
    </row>
    <row r="59" spans="1:26" x14ac:dyDescent="0.25">
      <c r="A59" t="s">
        <v>2</v>
      </c>
      <c r="B59" t="s">
        <v>19</v>
      </c>
      <c r="C59" s="3">
        <v>1</v>
      </c>
      <c r="D59" s="3">
        <v>0.88862229108698698</v>
      </c>
      <c r="E59" s="3">
        <v>1</v>
      </c>
      <c r="F59" s="3">
        <v>0.55000000000000004</v>
      </c>
      <c r="G59" s="3">
        <v>1</v>
      </c>
      <c r="H59" s="3">
        <v>0.70699731963290202</v>
      </c>
      <c r="I59" s="3">
        <v>1</v>
      </c>
      <c r="J59" s="3">
        <v>0.44</v>
      </c>
      <c r="K59" t="str">
        <f t="shared" si="0"/>
        <v>Consistent</v>
      </c>
      <c r="M59" s="2" t="s">
        <v>19</v>
      </c>
      <c r="N59" s="18">
        <v>6</v>
      </c>
      <c r="O59" s="18">
        <v>5</v>
      </c>
      <c r="P59" s="18">
        <v>11</v>
      </c>
    </row>
    <row r="60" spans="1:26" x14ac:dyDescent="0.25">
      <c r="A60" t="s">
        <v>4</v>
      </c>
      <c r="B60" t="s">
        <v>19</v>
      </c>
      <c r="C60" s="3">
        <v>1</v>
      </c>
      <c r="D60" s="3">
        <v>0.73134874890439205</v>
      </c>
      <c r="E60" s="3">
        <v>1</v>
      </c>
      <c r="F60" s="3">
        <v>0.57999999999999996</v>
      </c>
      <c r="G60" s="3">
        <v>1</v>
      </c>
      <c r="H60" s="3">
        <v>0.56437559300374096</v>
      </c>
      <c r="I60" s="3">
        <v>1</v>
      </c>
      <c r="J60" s="3">
        <v>0.5</v>
      </c>
      <c r="K60" t="str">
        <f t="shared" si="0"/>
        <v>Consistent</v>
      </c>
      <c r="M60" s="2" t="s">
        <v>30</v>
      </c>
      <c r="N60" s="18">
        <v>42</v>
      </c>
      <c r="O60" s="18">
        <v>26</v>
      </c>
      <c r="P60" s="18">
        <v>68</v>
      </c>
    </row>
    <row r="61" spans="1:26" x14ac:dyDescent="0.25">
      <c r="A61" t="s">
        <v>5</v>
      </c>
      <c r="B61" t="s">
        <v>19</v>
      </c>
      <c r="C61" s="3">
        <v>1</v>
      </c>
      <c r="D61" s="3">
        <v>0.79446287288888995</v>
      </c>
      <c r="E61" s="3">
        <v>-1</v>
      </c>
      <c r="F61" s="3">
        <v>0.5</v>
      </c>
      <c r="G61" s="3">
        <v>-1</v>
      </c>
      <c r="H61" s="3">
        <v>0.45300402905149401</v>
      </c>
      <c r="I61" s="3">
        <v>-1</v>
      </c>
      <c r="J61" s="3">
        <v>0.39</v>
      </c>
      <c r="K61" t="str">
        <f t="shared" si="0"/>
        <v>Consistent</v>
      </c>
    </row>
    <row r="62" spans="1:26" x14ac:dyDescent="0.25">
      <c r="A62" t="s">
        <v>6</v>
      </c>
      <c r="B62" t="s">
        <v>19</v>
      </c>
      <c r="C62" s="3">
        <v>1</v>
      </c>
      <c r="D62" s="3">
        <v>0.80504918918359902</v>
      </c>
      <c r="E62" s="3">
        <v>1</v>
      </c>
      <c r="F62" s="3">
        <v>0.51</v>
      </c>
      <c r="G62" s="3">
        <v>1</v>
      </c>
      <c r="H62" s="3">
        <v>0.46107495841204699</v>
      </c>
      <c r="I62" s="3">
        <v>1</v>
      </c>
      <c r="J62" s="3">
        <v>0.39</v>
      </c>
      <c r="K62" t="str">
        <f t="shared" si="0"/>
        <v>Consistent</v>
      </c>
    </row>
    <row r="63" spans="1:26" x14ac:dyDescent="0.25">
      <c r="A63" t="s">
        <v>7</v>
      </c>
      <c r="B63" t="s">
        <v>19</v>
      </c>
      <c r="C63" s="3">
        <v>1</v>
      </c>
      <c r="D63" s="3">
        <v>0.58829521702357501</v>
      </c>
      <c r="E63" s="3">
        <v>1</v>
      </c>
      <c r="F63" s="3">
        <v>0.63</v>
      </c>
      <c r="G63" s="3">
        <v>-1</v>
      </c>
      <c r="H63" s="3">
        <v>0.67314187110341706</v>
      </c>
      <c r="I63" s="3">
        <v>1</v>
      </c>
      <c r="J63" s="3">
        <v>0.48</v>
      </c>
      <c r="K63" t="str">
        <f t="shared" si="0"/>
        <v>No</v>
      </c>
      <c r="M63" t="s">
        <v>64</v>
      </c>
      <c r="N63" t="s">
        <v>38</v>
      </c>
      <c r="O63" t="s">
        <v>39</v>
      </c>
      <c r="P63" t="s">
        <v>65</v>
      </c>
      <c r="Q63" t="s">
        <v>66</v>
      </c>
      <c r="R63" t="s">
        <v>67</v>
      </c>
      <c r="S63" t="s">
        <v>45</v>
      </c>
      <c r="T63" t="s">
        <v>46</v>
      </c>
      <c r="U63" t="s">
        <v>47</v>
      </c>
      <c r="V63" t="s">
        <v>33</v>
      </c>
      <c r="W63" t="s">
        <v>70</v>
      </c>
      <c r="X63" t="s">
        <v>48</v>
      </c>
      <c r="Y63" t="s">
        <v>71</v>
      </c>
      <c r="Z63" t="s">
        <v>72</v>
      </c>
    </row>
    <row r="64" spans="1:26" x14ac:dyDescent="0.25">
      <c r="A64" t="s">
        <v>8</v>
      </c>
      <c r="B64" t="s">
        <v>19</v>
      </c>
      <c r="C64" s="3">
        <v>-1</v>
      </c>
      <c r="D64" s="3">
        <v>0.55140058027768202</v>
      </c>
      <c r="E64" s="3">
        <v>-1</v>
      </c>
      <c r="F64" s="3">
        <v>0.6</v>
      </c>
      <c r="G64" s="3">
        <v>1</v>
      </c>
      <c r="H64" s="3">
        <v>0.83864349528803295</v>
      </c>
      <c r="I64" s="3">
        <v>1</v>
      </c>
      <c r="J64" s="3">
        <v>0.48</v>
      </c>
      <c r="K64" t="str">
        <f t="shared" si="0"/>
        <v>Consistent</v>
      </c>
      <c r="M64" t="s">
        <v>3</v>
      </c>
      <c r="N64">
        <v>-1</v>
      </c>
      <c r="O64">
        <v>-1</v>
      </c>
      <c r="P64">
        <v>-2</v>
      </c>
      <c r="Q64" s="5">
        <v>9.0909090909090912E-2</v>
      </c>
      <c r="R64" t="s">
        <v>68</v>
      </c>
      <c r="S64" s="5">
        <v>0.46182774357484002</v>
      </c>
      <c r="T64" s="5">
        <v>5.1817851746322474E-2</v>
      </c>
      <c r="U64">
        <v>3</v>
      </c>
      <c r="V64">
        <v>2</v>
      </c>
      <c r="W64" s="5">
        <v>0.27272727272727271</v>
      </c>
      <c r="X64" s="5">
        <v>0.27515470240373457</v>
      </c>
      <c r="Y64" t="s">
        <v>69</v>
      </c>
      <c r="Z64" s="5">
        <v>0.72484529759626537</v>
      </c>
    </row>
    <row r="65" spans="1:26" x14ac:dyDescent="0.25">
      <c r="A65" t="s">
        <v>9</v>
      </c>
      <c r="B65" t="s">
        <v>19</v>
      </c>
      <c r="C65" s="3">
        <v>-1</v>
      </c>
      <c r="D65" s="3">
        <v>0.72359275697539605</v>
      </c>
      <c r="E65" s="3">
        <v>-1</v>
      </c>
      <c r="F65" s="3">
        <v>0.65</v>
      </c>
      <c r="G65" s="3">
        <v>1</v>
      </c>
      <c r="H65" s="3">
        <v>0.68820537557781003</v>
      </c>
      <c r="I65" s="3">
        <v>-1</v>
      </c>
      <c r="J65" s="3">
        <v>0.48</v>
      </c>
      <c r="K65" t="str">
        <f t="shared" si="0"/>
        <v>No</v>
      </c>
      <c r="M65" t="s">
        <v>15</v>
      </c>
      <c r="N65">
        <v>-1</v>
      </c>
      <c r="O65">
        <v>3</v>
      </c>
      <c r="P65">
        <v>2</v>
      </c>
      <c r="Q65" s="5">
        <v>9.0909090909090912E-2</v>
      </c>
      <c r="R65" t="s">
        <v>69</v>
      </c>
      <c r="S65" s="5">
        <v>0.4625252915659851</v>
      </c>
      <c r="T65" s="5">
        <v>6.1557883122435153E-2</v>
      </c>
      <c r="U65">
        <v>5</v>
      </c>
      <c r="V65">
        <v>6</v>
      </c>
      <c r="W65" s="5">
        <v>0.45454545454545453</v>
      </c>
      <c r="X65" s="5">
        <v>0.33599327900684345</v>
      </c>
      <c r="Y65" t="s">
        <v>68</v>
      </c>
      <c r="Z65" s="5">
        <v>0.66400672099315661</v>
      </c>
    </row>
    <row r="66" spans="1:26" x14ac:dyDescent="0.25">
      <c r="A66" t="s">
        <v>10</v>
      </c>
      <c r="B66" t="s">
        <v>19</v>
      </c>
      <c r="C66" s="3">
        <v>-1</v>
      </c>
      <c r="D66" s="3">
        <v>0.75120722496846704</v>
      </c>
      <c r="E66" s="3">
        <v>-1</v>
      </c>
      <c r="F66" s="3">
        <v>0.6</v>
      </c>
      <c r="G66" s="3">
        <v>1</v>
      </c>
      <c r="H66" s="3">
        <v>0.58495545053396203</v>
      </c>
      <c r="I66" s="3">
        <v>-1</v>
      </c>
      <c r="J66" s="3">
        <v>0.39</v>
      </c>
      <c r="K66" t="str">
        <f t="shared" si="0"/>
        <v>No</v>
      </c>
      <c r="M66" t="s">
        <v>18</v>
      </c>
      <c r="N66">
        <v>6</v>
      </c>
      <c r="O66">
        <v>-2</v>
      </c>
      <c r="P66">
        <v>4</v>
      </c>
      <c r="Q66" s="5">
        <v>0.18181818181818182</v>
      </c>
      <c r="R66" t="s">
        <v>69</v>
      </c>
      <c r="S66" s="5">
        <v>0.44688305242802473</v>
      </c>
      <c r="T66" s="5">
        <v>7.5285117542575275E-2</v>
      </c>
      <c r="U66">
        <v>6</v>
      </c>
      <c r="V66">
        <v>4</v>
      </c>
      <c r="W66" s="5">
        <v>0.54545454545454541</v>
      </c>
      <c r="X66" s="5">
        <v>0.39138525990025069</v>
      </c>
      <c r="Y66" t="s">
        <v>68</v>
      </c>
      <c r="Z66" s="5">
        <v>0.60861474009974925</v>
      </c>
    </row>
    <row r="67" spans="1:26" x14ac:dyDescent="0.25">
      <c r="A67" t="s">
        <v>11</v>
      </c>
      <c r="B67" t="s">
        <v>19</v>
      </c>
      <c r="C67" s="3">
        <v>-1</v>
      </c>
      <c r="D67" s="3">
        <v>0.720197322253045</v>
      </c>
      <c r="E67" s="3">
        <v>-1</v>
      </c>
      <c r="F67" s="3">
        <v>0.63</v>
      </c>
      <c r="G67" s="3">
        <v>-1</v>
      </c>
      <c r="H67" s="3">
        <v>0.51752798474560802</v>
      </c>
      <c r="I67" s="3">
        <v>1</v>
      </c>
      <c r="J67" s="3">
        <v>0.43</v>
      </c>
      <c r="K67" t="str">
        <f>IF(I67=G67, "Consistent","No")</f>
        <v>No</v>
      </c>
      <c r="M67" t="s">
        <v>17</v>
      </c>
      <c r="N67">
        <v>6</v>
      </c>
      <c r="O67">
        <v>8</v>
      </c>
      <c r="P67">
        <v>14</v>
      </c>
      <c r="Q67" s="5">
        <v>0.63636363636363635</v>
      </c>
      <c r="R67" t="s">
        <v>69</v>
      </c>
      <c r="S67" s="5">
        <v>0.52592712957932608</v>
      </c>
      <c r="T67" s="5">
        <v>1.8765621343373007E-2</v>
      </c>
      <c r="U67">
        <v>7</v>
      </c>
      <c r="V67">
        <v>3</v>
      </c>
      <c r="W67" s="5">
        <v>0.63636363636363635</v>
      </c>
      <c r="X67" s="5">
        <v>0.59955146743553289</v>
      </c>
      <c r="Y67" t="s">
        <v>69</v>
      </c>
      <c r="Z67" s="5">
        <v>0.59955146743553289</v>
      </c>
    </row>
    <row r="68" spans="1:26" x14ac:dyDescent="0.25">
      <c r="A68" t="s">
        <v>12</v>
      </c>
      <c r="B68" t="s">
        <v>19</v>
      </c>
      <c r="C68" s="3">
        <v>-1</v>
      </c>
      <c r="D68" s="3">
        <v>0.62697264017222198</v>
      </c>
      <c r="E68" s="3">
        <v>-1</v>
      </c>
      <c r="F68" s="3">
        <v>0.61</v>
      </c>
      <c r="G68" s="3">
        <v>-1</v>
      </c>
      <c r="H68" s="3">
        <v>0.58945596237153697</v>
      </c>
      <c r="I68" s="3">
        <v>-1</v>
      </c>
      <c r="J68" s="3">
        <v>0.45</v>
      </c>
      <c r="K68" t="str">
        <f>IF(I68=G68, "Consistent","No")</f>
        <v>Consistent</v>
      </c>
      <c r="M68" t="s">
        <v>14</v>
      </c>
      <c r="N68">
        <v>5</v>
      </c>
      <c r="O68">
        <v>-3</v>
      </c>
      <c r="P68">
        <v>2</v>
      </c>
      <c r="Q68" s="5">
        <v>9.0909090909090912E-2</v>
      </c>
      <c r="R68" t="s">
        <v>69</v>
      </c>
      <c r="S68" s="5">
        <v>0.49531914021792683</v>
      </c>
      <c r="T68" s="5">
        <v>5.8938287004289769E-2</v>
      </c>
      <c r="U68">
        <v>7</v>
      </c>
      <c r="V68">
        <v>4</v>
      </c>
      <c r="W68" s="5">
        <v>0.63636363636363635</v>
      </c>
      <c r="X68" s="5">
        <v>0.40753062249688465</v>
      </c>
      <c r="Y68" t="s">
        <v>68</v>
      </c>
      <c r="Z68" s="5">
        <v>0.59246937750311535</v>
      </c>
    </row>
    <row r="69" spans="1:26" x14ac:dyDescent="0.25">
      <c r="A69" t="s">
        <v>13</v>
      </c>
      <c r="B69" t="s">
        <v>19</v>
      </c>
      <c r="C69" s="3">
        <v>-1</v>
      </c>
      <c r="D69" s="3">
        <v>0.62460957453833899</v>
      </c>
      <c r="E69" s="3">
        <v>-1</v>
      </c>
      <c r="F69" s="3">
        <v>0.68</v>
      </c>
      <c r="G69" s="3">
        <v>1</v>
      </c>
      <c r="H69" s="3">
        <v>0.47419078367051598</v>
      </c>
      <c r="I69" s="3">
        <v>-1</v>
      </c>
      <c r="J69" s="3">
        <v>0.41</v>
      </c>
      <c r="K69" t="str">
        <f>IF(I69=G69, "Consistent","No")</f>
        <v>No</v>
      </c>
      <c r="M69" t="s">
        <v>19</v>
      </c>
      <c r="N69">
        <v>3</v>
      </c>
      <c r="O69">
        <v>1</v>
      </c>
      <c r="P69">
        <v>4</v>
      </c>
      <c r="Q69" s="5">
        <v>0.18181818181818182</v>
      </c>
      <c r="R69" t="s">
        <v>69</v>
      </c>
      <c r="S69" s="5">
        <v>0.497891230909007</v>
      </c>
      <c r="T69" s="5">
        <v>3.1283267385208147E-2</v>
      </c>
      <c r="U69">
        <v>6</v>
      </c>
      <c r="V69">
        <v>5</v>
      </c>
      <c r="W69" s="5">
        <v>0.54545454545454541</v>
      </c>
      <c r="X69" s="5">
        <v>0.40838798606057813</v>
      </c>
      <c r="Y69" t="s">
        <v>68</v>
      </c>
      <c r="Z69" s="5">
        <v>0.59161201393942187</v>
      </c>
    </row>
    <row r="70" spans="1:26" x14ac:dyDescent="0.25">
      <c r="M70" t="s">
        <v>16</v>
      </c>
      <c r="N70">
        <v>-2</v>
      </c>
      <c r="O70">
        <v>-6</v>
      </c>
      <c r="P70">
        <v>-8</v>
      </c>
      <c r="Q70" s="5">
        <v>0.36363636363636365</v>
      </c>
      <c r="R70" t="s">
        <v>68</v>
      </c>
      <c r="S70" s="5">
        <v>0.52855098660158284</v>
      </c>
      <c r="T70" s="5">
        <v>3.0306389390685973E-2</v>
      </c>
      <c r="U70">
        <v>8</v>
      </c>
      <c r="V70">
        <v>2</v>
      </c>
      <c r="W70" s="5">
        <v>0.72727272727272729</v>
      </c>
      <c r="X70" s="5">
        <v>0.53982002583689137</v>
      </c>
      <c r="Y70" t="s">
        <v>68</v>
      </c>
      <c r="Z70" s="5">
        <v>0.53982002583689137</v>
      </c>
    </row>
  </sheetData>
  <pageMargins left="0.7" right="0.7" top="0.75" bottom="0.75" header="0.3" footer="0.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8F39-9074-4CE8-90D4-B9110D9CFD9E}">
  <dimension ref="B2:F46"/>
  <sheetViews>
    <sheetView workbookViewId="0">
      <selection activeCell="L22" sqref="L22"/>
    </sheetView>
  </sheetViews>
  <sheetFormatPr defaultRowHeight="15" x14ac:dyDescent="0.25"/>
  <cols>
    <col min="2" max="2" width="17.42578125" bestFit="1" customWidth="1"/>
    <col min="3" max="3" width="14.7109375" bestFit="1" customWidth="1"/>
    <col min="4" max="4" width="10.28515625" bestFit="1" customWidth="1"/>
    <col min="5" max="5" width="11.28515625" customWidth="1"/>
  </cols>
  <sheetData>
    <row r="2" spans="2:6" x14ac:dyDescent="0.25">
      <c r="B2" t="s">
        <v>111</v>
      </c>
      <c r="C2" t="s">
        <v>112</v>
      </c>
      <c r="D2" t="s">
        <v>39</v>
      </c>
      <c r="E2" t="s">
        <v>38</v>
      </c>
      <c r="F2" t="s">
        <v>149</v>
      </c>
    </row>
    <row r="3" spans="2:6" x14ac:dyDescent="0.25">
      <c r="B3" t="s">
        <v>119</v>
      </c>
      <c r="C3" t="s">
        <v>115</v>
      </c>
      <c r="D3">
        <v>0.77359999999999995</v>
      </c>
      <c r="E3">
        <v>0.83020000000000005</v>
      </c>
      <c r="F3">
        <f>AVERAGE(Table1[[#This Row],[LR]],Table1[[#This Row],[RF]])</f>
        <v>0.80190000000000006</v>
      </c>
    </row>
    <row r="4" spans="2:6" x14ac:dyDescent="0.25">
      <c r="B4" t="s">
        <v>124</v>
      </c>
      <c r="C4" t="s">
        <v>115</v>
      </c>
      <c r="D4">
        <v>0.81069999999999998</v>
      </c>
      <c r="E4">
        <v>0.77780000000000005</v>
      </c>
      <c r="F4">
        <f>AVERAGE(Table1[[#This Row],[LR]],Table1[[#This Row],[RF]])</f>
        <v>0.79425000000000001</v>
      </c>
    </row>
    <row r="5" spans="2:6" x14ac:dyDescent="0.25">
      <c r="B5" t="s">
        <v>126</v>
      </c>
      <c r="C5" t="s">
        <v>115</v>
      </c>
      <c r="D5">
        <v>0.78049999999999997</v>
      </c>
      <c r="E5">
        <v>0.78049999999999997</v>
      </c>
      <c r="F5">
        <f>AVERAGE(Table1[[#This Row],[LR]],Table1[[#This Row],[RF]])</f>
        <v>0.78049999999999997</v>
      </c>
    </row>
    <row r="6" spans="2:6" x14ac:dyDescent="0.25">
      <c r="B6" t="s">
        <v>121</v>
      </c>
      <c r="C6" t="s">
        <v>115</v>
      </c>
      <c r="D6">
        <v>0.76900000000000002</v>
      </c>
      <c r="E6">
        <v>0.77590000000000003</v>
      </c>
      <c r="F6">
        <f>AVERAGE(Table1[[#This Row],[LR]],Table1[[#This Row],[RF]])</f>
        <v>0.77245000000000008</v>
      </c>
    </row>
    <row r="7" spans="2:6" x14ac:dyDescent="0.25">
      <c r="B7" t="s">
        <v>116</v>
      </c>
      <c r="C7" t="s">
        <v>115</v>
      </c>
      <c r="D7">
        <v>0.7621</v>
      </c>
      <c r="E7">
        <v>0.7661</v>
      </c>
      <c r="F7">
        <f>AVERAGE(Table1[[#This Row],[LR]],Table1[[#This Row],[RF]])</f>
        <v>0.7641</v>
      </c>
    </row>
    <row r="8" spans="2:6" x14ac:dyDescent="0.25">
      <c r="B8" t="s">
        <v>123</v>
      </c>
      <c r="C8" t="s">
        <v>115</v>
      </c>
      <c r="D8">
        <v>0.77639999999999998</v>
      </c>
      <c r="E8">
        <v>0.748</v>
      </c>
      <c r="F8">
        <f>AVERAGE(Table1[[#This Row],[LR]],Table1[[#This Row],[RF]])</f>
        <v>0.76219999999999999</v>
      </c>
    </row>
    <row r="9" spans="2:6" x14ac:dyDescent="0.25">
      <c r="B9" t="s">
        <v>136</v>
      </c>
      <c r="C9" t="s">
        <v>115</v>
      </c>
      <c r="D9">
        <v>0.75</v>
      </c>
      <c r="E9">
        <v>0.76890000000000003</v>
      </c>
      <c r="F9">
        <f>AVERAGE(Table1[[#This Row],[LR]],Table1[[#This Row],[RF]])</f>
        <v>0.75944999999999996</v>
      </c>
    </row>
    <row r="10" spans="2:6" x14ac:dyDescent="0.25">
      <c r="B10" t="s">
        <v>122</v>
      </c>
      <c r="C10" t="s">
        <v>115</v>
      </c>
      <c r="D10">
        <v>0.7621</v>
      </c>
      <c r="E10">
        <v>0.754</v>
      </c>
      <c r="F10">
        <f>AVERAGE(Table1[[#This Row],[LR]],Table1[[#This Row],[RF]])</f>
        <v>0.75805</v>
      </c>
    </row>
    <row r="11" spans="2:6" x14ac:dyDescent="0.25">
      <c r="B11" t="s">
        <v>134</v>
      </c>
      <c r="C11" t="s">
        <v>115</v>
      </c>
      <c r="D11">
        <v>0.76129999999999998</v>
      </c>
      <c r="E11">
        <v>0.73660000000000003</v>
      </c>
      <c r="F11">
        <f>AVERAGE(Table1[[#This Row],[LR]],Table1[[#This Row],[RF]])</f>
        <v>0.74895</v>
      </c>
    </row>
    <row r="12" spans="2:6" x14ac:dyDescent="0.25">
      <c r="B12" t="s">
        <v>118</v>
      </c>
      <c r="C12" t="s">
        <v>115</v>
      </c>
      <c r="D12">
        <v>0.74870000000000003</v>
      </c>
      <c r="E12">
        <v>0.74870000000000003</v>
      </c>
      <c r="F12">
        <f>AVERAGE(Table1[[#This Row],[LR]],Table1[[#This Row],[RF]])</f>
        <v>0.74870000000000003</v>
      </c>
    </row>
    <row r="13" spans="2:6" x14ac:dyDescent="0.25">
      <c r="B13" t="s">
        <v>125</v>
      </c>
      <c r="C13" t="s">
        <v>115</v>
      </c>
      <c r="D13">
        <v>0.7379</v>
      </c>
      <c r="E13">
        <v>0.754</v>
      </c>
      <c r="F13">
        <f>AVERAGE(Table1[[#This Row],[LR]],Table1[[#This Row],[RF]])</f>
        <v>0.74595</v>
      </c>
    </row>
    <row r="14" spans="2:6" x14ac:dyDescent="0.25">
      <c r="B14" t="s">
        <v>117</v>
      </c>
      <c r="C14" t="s">
        <v>115</v>
      </c>
      <c r="D14">
        <v>0.76419999999999999</v>
      </c>
      <c r="E14">
        <v>0.71950000000000003</v>
      </c>
      <c r="F14">
        <f>AVERAGE(Table1[[#This Row],[LR]],Table1[[#This Row],[RF]])</f>
        <v>0.74185000000000001</v>
      </c>
    </row>
    <row r="15" spans="2:6" x14ac:dyDescent="0.25">
      <c r="B15" t="s">
        <v>132</v>
      </c>
      <c r="C15" t="s">
        <v>115</v>
      </c>
      <c r="D15">
        <v>0.74390000000000001</v>
      </c>
      <c r="E15">
        <v>0.73980000000000001</v>
      </c>
      <c r="F15">
        <f>AVERAGE(Table1[[#This Row],[LR]],Table1[[#This Row],[RF]])</f>
        <v>0.74185000000000001</v>
      </c>
    </row>
    <row r="16" spans="2:6" x14ac:dyDescent="0.25">
      <c r="B16" t="s">
        <v>135</v>
      </c>
      <c r="C16" t="s">
        <v>115</v>
      </c>
      <c r="D16">
        <v>0.74380000000000002</v>
      </c>
      <c r="E16">
        <v>0.73740000000000006</v>
      </c>
      <c r="F16">
        <f>AVERAGE(Table1[[#This Row],[LR]],Table1[[#This Row],[RF]])</f>
        <v>0.74060000000000004</v>
      </c>
    </row>
    <row r="17" spans="2:6" x14ac:dyDescent="0.25">
      <c r="B17" t="s">
        <v>146</v>
      </c>
      <c r="C17" t="s">
        <v>115</v>
      </c>
      <c r="D17">
        <v>0.74490000000000001</v>
      </c>
      <c r="E17">
        <v>0.73250000000000004</v>
      </c>
      <c r="F17">
        <f>AVERAGE(Table1[[#This Row],[LR]],Table1[[#This Row],[RF]])</f>
        <v>0.73870000000000002</v>
      </c>
    </row>
    <row r="18" spans="2:6" x14ac:dyDescent="0.25">
      <c r="B18" t="s">
        <v>120</v>
      </c>
      <c r="C18" t="s">
        <v>115</v>
      </c>
      <c r="D18">
        <v>0.72019999999999995</v>
      </c>
      <c r="E18">
        <v>0.75229999999999997</v>
      </c>
      <c r="F18">
        <f>AVERAGE(Table1[[#This Row],[LR]],Table1[[#This Row],[RF]])</f>
        <v>0.73624999999999996</v>
      </c>
    </row>
    <row r="19" spans="2:6" x14ac:dyDescent="0.25">
      <c r="B19" t="s">
        <v>127</v>
      </c>
      <c r="C19" t="s">
        <v>115</v>
      </c>
      <c r="D19">
        <v>0.7137</v>
      </c>
      <c r="E19">
        <v>0.75</v>
      </c>
      <c r="F19">
        <f>AVERAGE(Table1[[#This Row],[LR]],Table1[[#This Row],[RF]])</f>
        <v>0.73185</v>
      </c>
    </row>
    <row r="20" spans="2:6" x14ac:dyDescent="0.25">
      <c r="B20" t="s">
        <v>130</v>
      </c>
      <c r="C20" t="s">
        <v>115</v>
      </c>
      <c r="D20">
        <v>0.7339</v>
      </c>
      <c r="E20">
        <v>0.7298</v>
      </c>
      <c r="F20">
        <f>AVERAGE(Table1[[#This Row],[LR]],Table1[[#This Row],[RF]])</f>
        <v>0.73185</v>
      </c>
    </row>
    <row r="21" spans="2:6" x14ac:dyDescent="0.25">
      <c r="B21" t="s">
        <v>128</v>
      </c>
      <c r="C21" t="s">
        <v>115</v>
      </c>
      <c r="D21">
        <v>0.72360000000000002</v>
      </c>
      <c r="E21">
        <v>0.73580000000000001</v>
      </c>
      <c r="F21">
        <f>AVERAGE(Table1[[#This Row],[LR]],Table1[[#This Row],[RF]])</f>
        <v>0.72970000000000002</v>
      </c>
    </row>
    <row r="22" spans="2:6" x14ac:dyDescent="0.25">
      <c r="B22" t="s">
        <v>131</v>
      </c>
      <c r="C22" t="s">
        <v>115</v>
      </c>
      <c r="D22">
        <v>0.73580000000000001</v>
      </c>
      <c r="E22">
        <v>0.68700000000000006</v>
      </c>
      <c r="F22">
        <f>AVERAGE(Table1[[#This Row],[LR]],Table1[[#This Row],[RF]])</f>
        <v>0.71140000000000003</v>
      </c>
    </row>
    <row r="23" spans="2:6" x14ac:dyDescent="0.25">
      <c r="B23" t="s">
        <v>145</v>
      </c>
      <c r="C23" t="s">
        <v>115</v>
      </c>
      <c r="D23">
        <v>0.7036</v>
      </c>
      <c r="E23">
        <v>0.70150000000000001</v>
      </c>
      <c r="F23">
        <f>AVERAGE(Table1[[#This Row],[LR]],Table1[[#This Row],[RF]])</f>
        <v>0.70255000000000001</v>
      </c>
    </row>
    <row r="24" spans="2:6" x14ac:dyDescent="0.25">
      <c r="B24" t="s">
        <v>133</v>
      </c>
      <c r="C24" t="s">
        <v>115</v>
      </c>
      <c r="D24">
        <v>0.6976</v>
      </c>
      <c r="E24">
        <v>0.7016</v>
      </c>
      <c r="F24">
        <f>AVERAGE(Table1[[#This Row],[LR]],Table1[[#This Row],[RF]])</f>
        <v>0.6996</v>
      </c>
    </row>
    <row r="25" spans="2:6" x14ac:dyDescent="0.25">
      <c r="B25" t="s">
        <v>142</v>
      </c>
      <c r="C25" t="s">
        <v>115</v>
      </c>
      <c r="D25">
        <v>0.68700000000000006</v>
      </c>
      <c r="E25">
        <v>0.69920000000000004</v>
      </c>
      <c r="F25">
        <f>AVERAGE(Table1[[#This Row],[LR]],Table1[[#This Row],[RF]])</f>
        <v>0.69310000000000005</v>
      </c>
    </row>
    <row r="26" spans="2:6" x14ac:dyDescent="0.25">
      <c r="B26" t="s">
        <v>137</v>
      </c>
      <c r="C26" t="s">
        <v>115</v>
      </c>
      <c r="D26">
        <v>0.68979999999999997</v>
      </c>
      <c r="E26">
        <v>0.69520000000000004</v>
      </c>
      <c r="F26">
        <f>AVERAGE(Table1[[#This Row],[LR]],Table1[[#This Row],[RF]])</f>
        <v>0.6925</v>
      </c>
    </row>
    <row r="27" spans="2:6" x14ac:dyDescent="0.25">
      <c r="B27" t="s">
        <v>140</v>
      </c>
      <c r="C27" t="s">
        <v>115</v>
      </c>
      <c r="D27">
        <v>0.69110000000000005</v>
      </c>
      <c r="E27">
        <v>0.69110000000000005</v>
      </c>
      <c r="F27">
        <f>AVERAGE(Table1[[#This Row],[LR]],Table1[[#This Row],[RF]])</f>
        <v>0.69110000000000005</v>
      </c>
    </row>
    <row r="28" spans="2:6" x14ac:dyDescent="0.25">
      <c r="B28" t="s">
        <v>113</v>
      </c>
      <c r="C28" t="s">
        <v>115</v>
      </c>
      <c r="D28" s="3">
        <v>0.73660000000000003</v>
      </c>
      <c r="E28" s="3">
        <v>0.63790000000000002</v>
      </c>
      <c r="F28">
        <f>AVERAGE(Table1[[#This Row],[LR]],Table1[[#This Row],[RF]])</f>
        <v>0.68725000000000003</v>
      </c>
    </row>
    <row r="29" spans="2:6" x14ac:dyDescent="0.25">
      <c r="B29" t="s">
        <v>148</v>
      </c>
      <c r="C29" t="s">
        <v>115</v>
      </c>
      <c r="D29">
        <v>0.70279999999999998</v>
      </c>
      <c r="E29">
        <v>0.66979999999999995</v>
      </c>
      <c r="F29">
        <f>AVERAGE(Table1[[#This Row],[LR]],Table1[[#This Row],[RF]])</f>
        <v>0.68629999999999991</v>
      </c>
    </row>
    <row r="30" spans="2:6" x14ac:dyDescent="0.25">
      <c r="B30" t="s">
        <v>129</v>
      </c>
      <c r="C30" t="s">
        <v>115</v>
      </c>
      <c r="D30">
        <v>0.69720000000000004</v>
      </c>
      <c r="E30">
        <v>0.67430000000000001</v>
      </c>
      <c r="F30">
        <f>AVERAGE(Table1[[#This Row],[LR]],Table1[[#This Row],[RF]])</f>
        <v>0.68575000000000008</v>
      </c>
    </row>
    <row r="31" spans="2:6" x14ac:dyDescent="0.25">
      <c r="B31" t="s">
        <v>147</v>
      </c>
      <c r="C31" t="s">
        <v>115</v>
      </c>
      <c r="D31">
        <v>0.6976</v>
      </c>
      <c r="E31">
        <v>0.6573</v>
      </c>
      <c r="F31">
        <f>AVERAGE(Table1[[#This Row],[LR]],Table1[[#This Row],[RF]])</f>
        <v>0.67745</v>
      </c>
    </row>
    <row r="32" spans="2:6" x14ac:dyDescent="0.25">
      <c r="B32" t="s">
        <v>114</v>
      </c>
      <c r="C32" t="s">
        <v>115</v>
      </c>
      <c r="D32" s="3">
        <v>0.6613</v>
      </c>
      <c r="E32" s="3">
        <v>0.68149999999999999</v>
      </c>
      <c r="F32">
        <f>AVERAGE(Table1[[#This Row],[LR]],Table1[[#This Row],[RF]])</f>
        <v>0.6714</v>
      </c>
    </row>
    <row r="33" spans="2:6" x14ac:dyDescent="0.25">
      <c r="B33" t="s">
        <v>138</v>
      </c>
      <c r="C33" t="s">
        <v>115</v>
      </c>
      <c r="D33">
        <v>0.70589999999999997</v>
      </c>
      <c r="E33">
        <v>0.63639999999999997</v>
      </c>
      <c r="F33">
        <f>AVERAGE(Table1[[#This Row],[LR]],Table1[[#This Row],[RF]])</f>
        <v>0.67114999999999991</v>
      </c>
    </row>
    <row r="34" spans="2:6" x14ac:dyDescent="0.25">
      <c r="B34" t="s">
        <v>139</v>
      </c>
      <c r="C34" t="s">
        <v>115</v>
      </c>
      <c r="D34">
        <v>0.68700000000000006</v>
      </c>
      <c r="E34">
        <v>0.65039999999999998</v>
      </c>
      <c r="F34">
        <f>AVERAGE(Table1[[#This Row],[LR]],Table1[[#This Row],[RF]])</f>
        <v>0.66870000000000007</v>
      </c>
    </row>
    <row r="35" spans="2:6" x14ac:dyDescent="0.25">
      <c r="B35" t="s">
        <v>144</v>
      </c>
      <c r="C35" t="s">
        <v>115</v>
      </c>
      <c r="D35">
        <v>0.6734</v>
      </c>
      <c r="E35">
        <v>0.6532</v>
      </c>
      <c r="F35">
        <f>AVERAGE(Table1[[#This Row],[LR]],Table1[[#This Row],[RF]])</f>
        <v>0.6633</v>
      </c>
    </row>
    <row r="36" spans="2:6" x14ac:dyDescent="0.25">
      <c r="B36" t="s">
        <v>110</v>
      </c>
      <c r="C36" t="s">
        <v>115</v>
      </c>
      <c r="D36" s="3">
        <v>0.64670000000000005</v>
      </c>
      <c r="E36" s="3">
        <v>0.65010000000000001</v>
      </c>
      <c r="F36">
        <f>AVERAGE(Table1[[#This Row],[LR]],Table1[[#This Row],[RF]])</f>
        <v>0.64840000000000009</v>
      </c>
    </row>
    <row r="37" spans="2:6" x14ac:dyDescent="0.25">
      <c r="B37" t="s">
        <v>143</v>
      </c>
      <c r="C37" t="s">
        <v>115</v>
      </c>
      <c r="D37">
        <v>0.6573</v>
      </c>
      <c r="E37">
        <v>0.629</v>
      </c>
      <c r="F37">
        <f>AVERAGE(Table1[[#This Row],[LR]],Table1[[#This Row],[RF]])</f>
        <v>0.64315</v>
      </c>
    </row>
    <row r="38" spans="2:6" x14ac:dyDescent="0.25">
      <c r="B38" t="s">
        <v>103</v>
      </c>
      <c r="C38" t="s">
        <v>115</v>
      </c>
      <c r="D38" s="3">
        <v>0.64229999999999998</v>
      </c>
      <c r="E38" s="3">
        <v>0.64229999999999998</v>
      </c>
      <c r="F38">
        <f>AVERAGE(Table1[[#This Row],[LR]],Table1[[#This Row],[RF]])</f>
        <v>0.64229999999999998</v>
      </c>
    </row>
    <row r="39" spans="2:6" x14ac:dyDescent="0.25">
      <c r="B39" t="s">
        <v>106</v>
      </c>
      <c r="C39" t="s">
        <v>115</v>
      </c>
      <c r="D39" s="3">
        <v>0.65449999999999997</v>
      </c>
      <c r="E39" s="3">
        <v>0.60160000000000002</v>
      </c>
      <c r="F39">
        <f>AVERAGE(Table1[[#This Row],[LR]],Table1[[#This Row],[RF]])</f>
        <v>0.62805</v>
      </c>
    </row>
    <row r="40" spans="2:6" x14ac:dyDescent="0.25">
      <c r="B40" t="s">
        <v>102</v>
      </c>
      <c r="C40" t="s">
        <v>115</v>
      </c>
      <c r="D40" s="3">
        <v>0.62260000000000004</v>
      </c>
      <c r="E40" s="3">
        <v>0.6321</v>
      </c>
      <c r="F40">
        <f>AVERAGE(Table1[[#This Row],[LR]],Table1[[#This Row],[RF]])</f>
        <v>0.62735000000000007</v>
      </c>
    </row>
    <row r="41" spans="2:6" x14ac:dyDescent="0.25">
      <c r="B41" t="s">
        <v>141</v>
      </c>
      <c r="C41" t="s">
        <v>115</v>
      </c>
      <c r="D41">
        <v>0.62390000000000001</v>
      </c>
      <c r="E41">
        <v>0.60550000000000004</v>
      </c>
      <c r="F41">
        <f>AVERAGE(Table1[[#This Row],[LR]],Table1[[#This Row],[RF]])</f>
        <v>0.61470000000000002</v>
      </c>
    </row>
    <row r="42" spans="2:6" x14ac:dyDescent="0.25">
      <c r="B42" t="s">
        <v>108</v>
      </c>
      <c r="C42" t="s">
        <v>115</v>
      </c>
      <c r="D42" s="3">
        <v>0.60980000000000001</v>
      </c>
      <c r="E42" s="3">
        <v>0.61380000000000001</v>
      </c>
      <c r="F42">
        <f>AVERAGE(Table1[[#This Row],[LR]],Table1[[#This Row],[RF]])</f>
        <v>0.61180000000000001</v>
      </c>
    </row>
    <row r="43" spans="2:6" x14ac:dyDescent="0.25">
      <c r="B43" t="s">
        <v>109</v>
      </c>
      <c r="C43" t="s">
        <v>115</v>
      </c>
      <c r="D43" s="3">
        <v>0.6089</v>
      </c>
      <c r="E43" s="3">
        <v>0.5927</v>
      </c>
      <c r="F43">
        <f>AVERAGE(Table1[[#This Row],[LR]],Table1[[#This Row],[RF]])</f>
        <v>0.6008</v>
      </c>
    </row>
    <row r="44" spans="2:6" x14ac:dyDescent="0.25">
      <c r="B44" t="s">
        <v>107</v>
      </c>
      <c r="C44" t="s">
        <v>115</v>
      </c>
      <c r="D44" s="3">
        <v>0.61499999999999999</v>
      </c>
      <c r="E44" s="3">
        <v>0.58289999999999997</v>
      </c>
      <c r="F44">
        <f>AVERAGE(Table1[[#This Row],[LR]],Table1[[#This Row],[RF]])</f>
        <v>0.59894999999999998</v>
      </c>
    </row>
    <row r="45" spans="2:6" x14ac:dyDescent="0.25">
      <c r="B45" t="s">
        <v>105</v>
      </c>
      <c r="C45" t="s">
        <v>115</v>
      </c>
      <c r="D45" s="3">
        <v>0.6048</v>
      </c>
      <c r="E45" s="3">
        <v>0.5927</v>
      </c>
      <c r="F45">
        <f>AVERAGE(Table1[[#This Row],[LR]],Table1[[#This Row],[RF]])</f>
        <v>0.59875</v>
      </c>
    </row>
    <row r="46" spans="2:6" x14ac:dyDescent="0.25">
      <c r="B46" t="s">
        <v>104</v>
      </c>
      <c r="C46" t="s">
        <v>115</v>
      </c>
      <c r="D46" s="3">
        <v>0.58720000000000006</v>
      </c>
      <c r="E46" s="3">
        <v>0.54590000000000005</v>
      </c>
      <c r="F46">
        <f>AVERAGE(Table1[[#This Row],[LR]],Table1[[#This Row],[RF]])</f>
        <v>0.56655000000000011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dataNBA23</vt:lpstr>
      <vt:lpstr>Consolidate</vt:lpstr>
      <vt:lpstr>Selections</vt:lpstr>
      <vt:lpstr>Under</vt:lpstr>
      <vt:lpstr>ML 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Chamucolol87</dc:creator>
  <cp:lastModifiedBy>Jose Carbajal</cp:lastModifiedBy>
  <dcterms:created xsi:type="dcterms:W3CDTF">2025-02-04T21:30:49Z</dcterms:created>
  <dcterms:modified xsi:type="dcterms:W3CDTF">2025-03-16T18:12:31Z</dcterms:modified>
</cp:coreProperties>
</file>