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48EB1B42-7BBC-4476-A147-CDC9A723B25D}" xr6:coauthVersionLast="47" xr6:coauthVersionMax="47" xr10:uidLastSave="{00000000-0000-0000-0000-000000000000}"/>
  <bookViews>
    <workbookView xWindow="-120" yWindow="-120" windowWidth="29040" windowHeight="15840" activeTab="3" xr2:uid="{F638F9AC-EDFB-4283-9C34-CE5D256891CD}"/>
  </bookViews>
  <sheets>
    <sheet name="dataNBA23" sheetId="1" r:id="rId1"/>
    <sheet name="Consolidate" sheetId="3" r:id="rId2"/>
    <sheet name="Under" sheetId="2" r:id="rId3"/>
    <sheet name="Selections" sheetId="6" r:id="rId4"/>
  </sheets>
  <calcPr calcId="191029"/>
  <pivotCaches>
    <pivotCache cacheId="227" r:id="rId5"/>
    <pivotCache cacheId="232" r:id="rId6"/>
    <pivotCache cacheId="236" r:id="rId7"/>
    <pivotCache cacheId="241" r:id="rId8"/>
    <pivotCache cacheId="246" r:id="rId9"/>
    <pivotCache cacheId="252" r:id="rId10"/>
    <pivotCache cacheId="258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7" i="6"/>
  <c r="I8" i="6"/>
  <c r="I5" i="6"/>
  <c r="I6" i="6"/>
  <c r="AG18" i="1"/>
  <c r="AF18" i="1"/>
  <c r="AS8" i="1"/>
  <c r="BA8" i="1"/>
  <c r="BB8" i="1" s="1"/>
  <c r="BJ8" i="1"/>
  <c r="AM8" i="1"/>
  <c r="AU8" i="1" s="1"/>
  <c r="AN8" i="1"/>
  <c r="AG15" i="1"/>
  <c r="AF15" i="1"/>
  <c r="AN4" i="1"/>
  <c r="AN5" i="1"/>
  <c r="AN6" i="1"/>
  <c r="AN7" i="1"/>
  <c r="AN3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7" i="1"/>
  <c r="BB7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7" i="1"/>
  <c r="BJ3" i="1"/>
  <c r="AS7" i="1"/>
  <c r="AM7" i="1"/>
  <c r="AS3" i="1"/>
  <c r="AS4" i="1"/>
  <c r="AS5" i="1"/>
  <c r="AS6" i="1"/>
  <c r="AG3" i="1"/>
  <c r="AF3" i="1"/>
  <c r="AH18" i="1" l="1"/>
  <c r="AP8" i="1" s="1"/>
  <c r="AO8" i="1"/>
  <c r="AT8" i="1" s="1"/>
  <c r="AV8" i="1" s="1"/>
  <c r="AX8" i="1" s="1"/>
  <c r="AZ8" i="1" s="1"/>
  <c r="BL8" i="1"/>
  <c r="AH15" i="1"/>
  <c r="AP7" i="1" s="1"/>
  <c r="AU7" i="1"/>
  <c r="AH12" i="1"/>
  <c r="AP6" i="1" s="1"/>
  <c r="AH6" i="1"/>
  <c r="AP4" i="1" s="1"/>
  <c r="AH9" i="1"/>
  <c r="AP5" i="1" s="1"/>
  <c r="AO7" i="1"/>
  <c r="AH3" i="1"/>
  <c r="AP3" i="1" s="1"/>
  <c r="BD8" i="1" l="1"/>
  <c r="BK8" i="1"/>
  <c r="BC8" i="1"/>
  <c r="AY8" i="1"/>
  <c r="AT7" i="1"/>
  <c r="BD7" i="1" s="1"/>
  <c r="BL7" i="1"/>
  <c r="AM4" i="1"/>
  <c r="AU4" i="1" s="1"/>
  <c r="AM5" i="1"/>
  <c r="AU5" i="1" s="1"/>
  <c r="AM6" i="1"/>
  <c r="AU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BE8" i="1" l="1"/>
  <c r="BF8" i="1" s="1"/>
  <c r="AV7" i="1"/>
  <c r="AX7" i="1" s="1"/>
  <c r="AZ7" i="1" s="1"/>
  <c r="AO6" i="1"/>
  <c r="AO5" i="1"/>
  <c r="AO3" i="1"/>
  <c r="AO4" i="1"/>
  <c r="V14" i="2"/>
  <c r="W15" i="2"/>
  <c r="V20" i="2"/>
  <c r="V16" i="2"/>
  <c r="W19" i="2"/>
  <c r="W18" i="2"/>
  <c r="W17" i="2"/>
  <c r="AY7" i="1" l="1"/>
  <c r="BE7" i="1" s="1"/>
  <c r="BF7" i="1" s="1"/>
  <c r="AT6" i="1"/>
  <c r="AT4" i="1"/>
  <c r="AT5" i="1"/>
  <c r="AT3" i="1"/>
  <c r="BK7" i="1"/>
  <c r="BC7" i="1"/>
  <c r="BD5" i="1" l="1"/>
  <c r="BL5" i="1"/>
  <c r="BD3" i="1"/>
  <c r="BL3" i="1"/>
  <c r="BD4" i="1"/>
  <c r="BL4" i="1"/>
  <c r="BD6" i="1"/>
  <c r="BL6" i="1"/>
  <c r="AV4" i="1"/>
  <c r="AX4" i="1" s="1"/>
  <c r="AV3" i="1"/>
  <c r="AX3" i="1" s="1"/>
  <c r="AV6" i="1"/>
  <c r="AX6" i="1" s="1"/>
  <c r="AV5" i="1"/>
  <c r="AX5" i="1" s="1"/>
  <c r="AZ5" i="1" l="1"/>
  <c r="AZ4" i="1"/>
  <c r="BC4" i="1" s="1"/>
  <c r="AY6" i="1"/>
  <c r="BE6" i="1" s="1"/>
  <c r="BF6" i="1" s="1"/>
  <c r="AZ6" i="1"/>
  <c r="AY3" i="1"/>
  <c r="BE3" i="1" s="1"/>
  <c r="BF3" i="1" s="1"/>
  <c r="AZ3" i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<sst xmlns="http://schemas.openxmlformats.org/spreadsheetml/2006/main" count="925" uniqueCount="131">
  <si>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</si>
  <si>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</si>
  <si>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</si>
  <si>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</si>
  <si>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</si>
  <si>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</si>
  <si>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</si>
  <si>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</si>
  <si>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</si>
  <si>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</si>
  <si>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</si>
  <si>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</si>
  <si>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</si>
  <si>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</si>
  <si>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</si>
  <si>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</si>
  <si>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</si>
  <si>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</si>
  <si>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</si>
  <si>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</si>
  <si>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</si>
  <si>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</si>
  <si>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</si>
  <si>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</si>
  <si>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</si>
  <si>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</si>
  <si>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</si>
  <si>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</si>
  <si>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</si>
  <si>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</si>
  <si>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</si>
  <si>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</si>
  <si>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</si>
  <si>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</si>
  <si>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</si>
  <si>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</si>
  <si>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</si>
  <si>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</si>
  <si>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</si>
  <si>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</si>
  <si>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</si>
  <si>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</si>
  <si>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</si>
  <si>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</si>
  <si>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</si>
  <si>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</si>
  <si>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</si>
  <si>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</si>
  <si>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</si>
  <si>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</si>
  <si>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</si>
  <si>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</si>
  <si>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</si>
  <si>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</si>
  <si>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</si>
  <si>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</si>
  <si>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</si>
  <si>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</si>
  <si>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</si>
  <si>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</si>
  <si>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</si>
  <si>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</si>
  <si>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</si>
  <si>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</si>
  <si>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</si>
  <si>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</si>
  <si>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</si>
  <si>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</si>
  <si>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</si>
  <si>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</si>
  <si>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</si>
  <si>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</si>
  <si>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</si>
  <si>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</si>
  <si>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</si>
  <si>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</si>
  <si>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</si>
  <si>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</si>
  <si>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</si>
  <si>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</si>
  <si>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</si>
  <si>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</si>
  <si>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</si>
  <si>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</si>
  <si>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</si>
  <si>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</si>
  <si>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</si>
  <si>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</si>
  <si>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</si>
  <si>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</si>
  <si>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</si>
  <si>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Count of Winner</t>
  </si>
  <si>
    <t>Average of AdvAbs</t>
  </si>
  <si>
    <t>Count of SpreadWinner</t>
  </si>
  <si>
    <t>Min of ScoreDiff</t>
  </si>
  <si>
    <t>Max of ScoreDiff</t>
  </si>
  <si>
    <t>(Multiple Items)</t>
  </si>
  <si>
    <t>ML Winner</t>
  </si>
  <si>
    <t>ML Win%</t>
  </si>
  <si>
    <t>Spread Winner</t>
  </si>
  <si>
    <t>Betting Trend</t>
  </si>
  <si>
    <t>BOS</t>
  </si>
  <si>
    <t>GSW@BRK@2025_03_06</t>
  </si>
  <si>
    <t>HOU@NOP@2025_03_06</t>
  </si>
  <si>
    <t>IND@ATL@2025_03_06</t>
  </si>
  <si>
    <t>NYK@LAL@2025_03_06</t>
  </si>
  <si>
    <t>PHI@BOS@2025_03_06</t>
  </si>
  <si>
    <t>GSW</t>
  </si>
  <si>
    <t>BRK</t>
  </si>
  <si>
    <t>HOU</t>
  </si>
  <si>
    <t>NOP</t>
  </si>
  <si>
    <t>ATL</t>
  </si>
  <si>
    <t>IND</t>
  </si>
  <si>
    <t>LAL</t>
  </si>
  <si>
    <t>CHI@ORL@2025_03_06</t>
  </si>
  <si>
    <t>ORL</t>
  </si>
  <si>
    <t>CHI</t>
  </si>
  <si>
    <t>PHI</t>
  </si>
  <si>
    <t>Yes</t>
  </si>
  <si>
    <t>None</t>
  </si>
  <si>
    <t>2015MLData3.json</t>
  </si>
  <si>
    <t>2016MLData3.json</t>
  </si>
  <si>
    <t>2017MLData3.json</t>
  </si>
  <si>
    <t>2018MLData3.json</t>
  </si>
  <si>
    <t>2019MLData3.json</t>
  </si>
  <si>
    <t>2020MLData3.json</t>
  </si>
  <si>
    <t>2021MLData3.json</t>
  </si>
  <si>
    <t>2022MLData3.json</t>
  </si>
  <si>
    <t>2023MLData3.json</t>
  </si>
  <si>
    <t>2024MLData3.json</t>
  </si>
  <si>
    <t>MLData3.json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</si>
</sst>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1" applyFont="1" applyFill="1"/>
    <xf numFmtId="2" fontId="0" fillId="0" borderId="0" xfId="1" applyNumberFormat="1" applyFont="1" applyFill="1"/>
    <xf numFmtId="0" fontId="0" fillId="0" borderId="0" xfId="0" applyNumberFormat="1"/>
    <xf numFmtId="0" fontId="0" fillId="33" borderId="0" xfId="0" applyFill="1"/>
    <xf numFmtId="9" fontId="0" fillId="33" borderId="0" xfId="1" applyFont="1" applyFill="1"/>
    <xf numFmtId="1" fontId="0" fillId="33" borderId="0" xfId="0" applyNumberFormat="1" applyFill="1"/>
    <xf numFmtId="0" fontId="0" fillId="34" borderId="0" xfId="0" applyFill="1"/>
    <xf numFmtId="9" fontId="0" fillId="34" borderId="0" xfId="1" applyFont="1" applyFill="1"/>
    <xf numFmtId="1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8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2.670594675925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2.67059548611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2.670596296295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2.670596990742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139">
        <s v="CHI@ORL@2025_03_06"/>
        <s v="GSW@BRK@2025_03_06"/>
        <s v="HOU@NOP@2025_03_06"/>
        <s v="IND@ATL@2025_03_06"/>
        <s v="NYK@LAL@2025_03_06"/>
        <s v="PHI@BOS@2025_03_06"/>
        <m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575446041901195" maxValue="0.988502419822749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"/>
    </cacheField>
    <cacheField name="LRU  prediction" numFmtId="0">
      <sharedItems containsString="0" containsBlank="1" containsNumber="1" containsInteger="1" minValue="-1" maxValue="2"/>
    </cacheField>
    <cacheField name="LRU probability" numFmtId="0">
      <sharedItems containsString="0" containsBlank="1" containsNumber="1" minValue="0.34993271928507702" maxValue="0.98661212683229105"/>
    </cacheField>
    <cacheField name="RFU prediction" numFmtId="0">
      <sharedItems containsString="0" containsBlank="1" containsNumber="1" containsInteger="1" minValue="-1" maxValue="1"/>
    </cacheField>
    <cacheField name="RFU probability" numFmtId="0">
      <sharedItems containsString="0" containsBlank="1" containsNumber="1" minValue="0.37" maxValue="0.8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2.670597800927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139">
        <s v="CHI@ORL@2025_03_06"/>
        <s v="GSW@BRK@2025_03_06"/>
        <s v="HOU@NOP@2025_03_06"/>
        <s v="IND@ATL@2025_03_06"/>
        <s v="NYK@LAL@2025_03_06"/>
        <s v="PHI@BOS@2025_03_06"/>
        <m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3">
        <n v="1"/>
        <n v="-1"/>
        <m/>
      </sharedItems>
    </cacheField>
    <cacheField name="LR probability" numFmtId="0">
      <sharedItems containsString="0" containsBlank="1" containsNumber="1" minValue="0.50575446041901195" maxValue="0.988502419822749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2.670598726851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3.json"/>
        <s v="2016MLData3.json"/>
        <s v="2017MLData3.json"/>
        <s v="2018MLData3.json"/>
        <s v="2019MLData3.json"/>
        <s v="2020MLData3.json"/>
        <s v="2021MLData3.json"/>
        <s v="2022MLData3.json"/>
        <s v="2023MLData3.json"/>
        <s v="2024MLData3.json"/>
        <s v="MLData3.json"/>
        <m/>
        <s v="2015MLData5.json" u="1"/>
        <s v="2016MLData5.json" u="1"/>
        <s v="2017MLData5.json" u="1"/>
        <s v="2018MLData5.json" u="1"/>
        <s v="2019MLData5.json" u="1"/>
        <s v="2020MLData5.json" u="1"/>
        <s v="2021MLData5.json" u="1"/>
        <s v="2022MLData5.json" u="1"/>
        <s v="2023MLData5.json" u="1"/>
        <s v="2024MLData5.json" u="1"/>
        <s v="MLData5.json" u="1"/>
        <s v="2015MLData10.json" u="1"/>
        <s v="2016MLData10.json" u="1"/>
        <s v="2017MLData10.json" u="1"/>
        <s v="2018MLData10.json" u="1"/>
        <s v="2019MLData10.json" u="1"/>
        <s v="2020MLData10.json" u="1"/>
        <s v="2021MLData10.json" u="1"/>
        <s v="2022MLData10.json" u="1"/>
        <s v="2023MLData10.json" u="1"/>
        <s v="2024MLData10.json" u="1"/>
        <s v="MLData10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139">
        <s v="CHI@ORL@2025_03_06"/>
        <s v="GSW@BRK@2025_03_06"/>
        <s v="HOU@NOP@2025_03_06"/>
        <s v="IND@ATL@2025_03_06"/>
        <s v="NYK@LAL@2025_03_06"/>
        <s v="PHI@BOS@2025_03_06"/>
        <m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575446041901195" maxValue="0.988502419822749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"/>
    </cacheField>
    <cacheField name="LRU  prediction" numFmtId="0">
      <sharedItems containsString="0" containsBlank="1" containsNumber="1" containsInteger="1" minValue="-1" maxValue="2"/>
    </cacheField>
    <cacheField name="LRU probability" numFmtId="0">
      <sharedItems containsString="0" containsBlank="1" containsNumber="1" minValue="0.34993271928507702" maxValue="0.98661212683229105"/>
    </cacheField>
    <cacheField name="RFU prediction" numFmtId="0">
      <sharedItems containsString="0" containsBlank="1" containsNumber="1" containsInteger="1" minValue="-1" maxValue="1"/>
    </cacheField>
    <cacheField name="RFU probability" numFmtId="0">
      <sharedItems containsString="0" containsBlank="1" containsNumber="1" minValue="0.37" maxValue="0.8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2.670599537036" createdVersion="8" refreshedVersion="8" minRefreshableVersion="3" recordCount="24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s v="All"/>
        <n v="10"/>
        <n v="5"/>
        <n v="3"/>
      </sharedItems>
    </cacheField>
    <cacheField name="Game" numFmtId="0">
      <sharedItems/>
    </cacheField>
    <cacheField name="LR" numFmtId="0">
      <sharedItems containsSemiMixedTypes="0" containsString="0" containsNumber="1" containsInteger="1" minValue="-11" maxValue="11"/>
    </cacheField>
    <cacheField name="RF" numFmtId="0">
      <sharedItems containsSemiMixedTypes="0" containsString="0" containsNumber="1" containsInteger="1" minValue="-11" maxValue="11"/>
    </cacheField>
    <cacheField name="Total" numFmtId="0">
      <sharedItems containsSemiMixedTypes="0" containsString="0" containsNumber="1" containsInteger="1" minValue="-22" maxValue="22"/>
    </cacheField>
    <cacheField name="Win%" numFmtId="9">
      <sharedItems containsSemiMixedTypes="0" containsString="0" containsNumber="1" minValue="9.0909090909090898E-2" maxValue="1"/>
    </cacheField>
    <cacheField name="ML%" numFmtId="9">
      <sharedItems containsSemiMixedTypes="0" containsString="0" containsNumber="1" minValue="0.58994883457265634" maxValue="0.87685420013651583"/>
    </cacheField>
    <cacheField name="MLDiff%" numFmtId="9">
      <sharedItems containsSemiMixedTypes="0" containsString="0" containsNumber="1" minValue="4.7103254372415915E-4" maxValue="0.87685420013651583"/>
    </cacheField>
    <cacheField name="Consistent" numFmtId="0">
      <sharedItems containsSemiMixedTypes="0" containsString="0" containsNumber="1" containsInteger="1" minValue="7" maxValue="11"/>
    </cacheField>
    <cacheField name="No" numFmtId="0">
      <sharedItems containsSemiMixedTypes="0" containsString="0" containsNumber="1" containsInteger="1" minValue="0" maxValue="4"/>
    </cacheField>
    <cacheField name="Consistency" numFmtId="9">
      <sharedItems containsSemiMixedTypes="0" containsString="0" containsNumber="1" minValue="0.63636363636363635" maxValue="1"/>
    </cacheField>
    <cacheField name="Factor" numFmtId="9">
      <sharedItems containsSemiMixedTypes="0" containsString="0" containsNumber="1" minValue="0.45170465704262103" maxValue="0.95895140004550539"/>
    </cacheField>
    <cacheField name="Winner" numFmtId="0">
      <sharedItems containsBlank="1" count="32">
        <s v="GSW"/>
        <s v="HOU"/>
        <s v="ATL"/>
        <s v="LAL"/>
        <s v="BOS"/>
        <s v="ORL"/>
        <s v="NOP"/>
        <s v="IND"/>
        <s v="CHI"/>
        <m u="1"/>
        <s v="MIL" u="1"/>
        <s v="DET" u="1"/>
        <s v="LAC" u="1"/>
        <s v="CLE" u="1"/>
        <s v="MIN" u="1"/>
        <s v="OKC" u="1"/>
        <s v="POR" u="1"/>
        <s v="SAC" u="1"/>
        <s v="DEN" u="1"/>
        <s v="WAS" u="1"/>
        <s v="UTA" u="1"/>
        <s v="SAS" u="1"/>
        <s v="NYK" u="1"/>
        <s v="PHO" u="1"/>
        <s v="TOR" u="1"/>
        <s v="MEM" u="1"/>
        <s v="PHI" u="1"/>
        <s v="DAL" u="1"/>
        <s v="MIA" u="1"/>
        <s v="CHO" u="1"/>
        <s v="BRK" u="1"/>
        <s v="Winner" u="1"/>
      </sharedItems>
    </cacheField>
    <cacheField name="ScoreDiff" numFmtId="1">
      <sharedItems containsSemiMixedTypes="0" containsString="0" containsNumber="1" minValue="0.90340931408524205" maxValue="21.096930801001118"/>
    </cacheField>
    <cacheField name="Handicap" numFmtId="0">
      <sharedItems containsSemiMixedTypes="0" containsString="0" containsNumber="1" minValue="-13.5" maxValue="8"/>
    </cacheField>
    <cacheField name="Avd" numFmtId="1">
      <sharedItems containsSemiMixedTypes="0" containsString="0" containsNumber="1" minValue="-4.6978400016661732" maxValue="17.982877349077881"/>
    </cacheField>
    <cacheField name="AdvAbs" numFmtId="1">
      <sharedItems containsSemiMixedTypes="0" containsString="0" containsNumber="1" minValue="1.1640898205400267" maxValue="17.982877349077881"/>
    </cacheField>
    <cacheField name="SpreadWinner" numFmtId="0">
      <sharedItems containsBlank="1" count="32">
        <s v="BRK"/>
        <s v="NOP"/>
        <s v="ATL"/>
        <s v="LAL"/>
        <s v="BOS"/>
        <s v="CHI"/>
        <s v="GSW"/>
        <s v="IND"/>
        <s v="ORL"/>
        <m u="1"/>
        <s v="MIL" u="1"/>
        <s v="DET" u="1"/>
        <s v="LAC" u="1"/>
        <s v="MIA" u="1"/>
        <s v="CLE" u="1"/>
        <s v="MIN" u="1"/>
        <s v="CHO" u="1"/>
        <s v="OKC" u="1"/>
        <s v="MEM" u="1"/>
        <s v="POR" u="1"/>
        <s v="SAC" u="1"/>
        <s v="DEN" u="1"/>
        <s v="WAS" u="1"/>
        <s v="UTA" u="1"/>
        <s v="SAS" u="1"/>
        <s v="PHO" u="1"/>
        <s v="PHI" u="1"/>
        <s v="TOR" u="1"/>
        <s v="HOU" u="1"/>
        <s v="DAL" u="1"/>
        <s v="SpreadWinner" u="1"/>
        <s v="NYK" u="1"/>
      </sharedItems>
    </cacheField>
    <cacheField name="ALWinner" numFmtId="0">
      <sharedItems/>
    </cacheField>
    <cacheField name="AL%" numFmtId="9">
      <sharedItems containsSemiMixedTypes="0" containsString="0" containsNumber="1" minValue="0.5" maxValue="0.87814956902958508"/>
    </cacheField>
    <cacheField name="Consitent" numFmtId="0">
      <sharedItems/>
    </cacheField>
    <cacheField name="Final%" numFmtId="9">
      <sharedItems containsSemiMixedTypes="0" containsString="0" containsNumber="1" minValue="0.51485638133689193" maxValue="0.9140984912561767"/>
    </cacheField>
    <cacheField name="Ranking" numFmtId="0">
      <sharedItems containsSemiMixedTypes="0" containsString="0" containsNumber="1" minValue="-287.69161546100571" maxValue="1648.6016695295416"/>
    </cacheField>
    <cacheField name="AbsRanking" numFmtId="0">
      <sharedItems containsSemiMixedTypes="0" containsString="0" containsNumber="1" minValue="67.817733960160069" maxValue="1648.6016695295416"/>
    </cacheField>
    <cacheField name="MoneyLeaders" numFmtId="0">
      <sharedItems/>
    </cacheField>
    <cacheField name="Top10%" numFmtId="0">
      <sharedItems/>
    </cacheField>
    <cacheField name="Overall" numFmtId="0">
      <sharedItems/>
    </cacheField>
    <cacheField name="CoversConsistent" numFmtId="0">
      <sharedItems/>
    </cacheField>
    <cacheField name="SpreadPotential" numFmtId="0">
      <sharedItems/>
    </cacheField>
    <cacheField name="MLPotent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1"/>
    <n v="0.91581059920996499"/>
    <n v="1"/>
    <n v="0.61"/>
    <n v="-1"/>
    <n v="0.91596693520917205"/>
    <n v="-1"/>
    <n v="0.54"/>
    <x v="0"/>
  </r>
  <r>
    <x v="0"/>
    <n v="1"/>
    <n v="0.65884912185633204"/>
    <n v="-1"/>
    <n v="0.5"/>
    <n v="-1"/>
    <n v="0.72527024939778395"/>
    <n v="-1"/>
    <n v="0.63"/>
    <x v="1"/>
  </r>
  <r>
    <x v="0"/>
    <n v="1"/>
    <n v="0.84661316464539604"/>
    <n v="1"/>
    <n v="0.66"/>
    <n v="-1"/>
    <n v="0.75041427114499004"/>
    <n v="-1"/>
    <n v="0.44"/>
    <x v="0"/>
  </r>
  <r>
    <x v="0"/>
    <n v="1"/>
    <n v="0.85739988835838599"/>
    <n v="1"/>
    <n v="0.71"/>
    <n v="-1"/>
    <n v="0.74353487499592996"/>
    <n v="-1"/>
    <n v="0.55000000000000004"/>
    <x v="0"/>
  </r>
  <r>
    <x v="0"/>
    <n v="1"/>
    <n v="0.73668804829728096"/>
    <n v="1"/>
    <n v="0.67"/>
    <n v="-1"/>
    <n v="0.66061578275807697"/>
    <n v="-1"/>
    <n v="0.54"/>
    <x v="0"/>
  </r>
  <r>
    <x v="0"/>
    <n v="1"/>
    <n v="0.86785007009961401"/>
    <n v="1"/>
    <n v="0.66"/>
    <n v="-1"/>
    <n v="0.76209516412473399"/>
    <n v="-1"/>
    <n v="0.54"/>
    <x v="0"/>
  </r>
  <r>
    <x v="0"/>
    <n v="1"/>
    <n v="0.84947638638895295"/>
    <n v="1"/>
    <n v="0.61"/>
    <n v="-1"/>
    <n v="0.52987472528718405"/>
    <n v="-1"/>
    <n v="0.51"/>
    <x v="0"/>
  </r>
  <r>
    <x v="0"/>
    <n v="1"/>
    <n v="0.62699550106048096"/>
    <n v="1"/>
    <n v="0.67"/>
    <n v="-1"/>
    <n v="0.91141060283154396"/>
    <n v="-1"/>
    <n v="0.57999999999999996"/>
    <x v="0"/>
  </r>
  <r>
    <x v="0"/>
    <n v="1"/>
    <n v="0.85945822400916605"/>
    <n v="1"/>
    <n v="0.73"/>
    <n v="-1"/>
    <n v="0.74738020884012901"/>
    <n v="-1"/>
    <n v="0.62"/>
    <x v="0"/>
  </r>
  <r>
    <x v="0"/>
    <n v="1"/>
    <n v="0.85957325742186497"/>
    <n v="1"/>
    <n v="0.57999999999999996"/>
    <n v="-1"/>
    <n v="0.88454332385774304"/>
    <n v="-1"/>
    <n v="0.59"/>
    <x v="0"/>
  </r>
  <r>
    <x v="0"/>
    <n v="1"/>
    <n v="0.70308654647913205"/>
    <n v="1"/>
    <n v="0.56000000000000005"/>
    <n v="-1"/>
    <n v="0.842559390447707"/>
    <n v="-1"/>
    <n v="0.59"/>
    <x v="0"/>
  </r>
  <r>
    <x v="1"/>
    <n v="-1"/>
    <n v="0.988502419822749"/>
    <n v="-1"/>
    <n v="0.73"/>
    <n v="-1"/>
    <n v="0.83227408563324401"/>
    <n v="-1"/>
    <n v="0.41"/>
    <x v="0"/>
  </r>
  <r>
    <x v="1"/>
    <n v="-1"/>
    <n v="0.95841761364988698"/>
    <n v="-1"/>
    <n v="0.8"/>
    <n v="-1"/>
    <n v="0.79906135893854302"/>
    <n v="1"/>
    <n v="0.45"/>
    <x v="0"/>
  </r>
  <r>
    <x v="1"/>
    <n v="-1"/>
    <n v="0.98632662465220899"/>
    <n v="-1"/>
    <n v="0.86"/>
    <n v="-1"/>
    <n v="0.48846627337590098"/>
    <n v="-1"/>
    <n v="0.43"/>
    <x v="0"/>
  </r>
  <r>
    <x v="1"/>
    <n v="-1"/>
    <n v="0.96307274192082504"/>
    <n v="-1"/>
    <n v="0.81"/>
    <n v="-1"/>
    <n v="0.62778828397071496"/>
    <n v="1"/>
    <n v="0.42"/>
    <x v="0"/>
  </r>
  <r>
    <x v="1"/>
    <n v="-1"/>
    <n v="0.95852882496274405"/>
    <n v="-1"/>
    <n v="0.79"/>
    <n v="1"/>
    <n v="0.73749585855949795"/>
    <n v="1"/>
    <n v="0.53"/>
    <x v="0"/>
  </r>
  <r>
    <x v="1"/>
    <n v="-1"/>
    <n v="0.86297648946805094"/>
    <n v="-1"/>
    <n v="0.87"/>
    <n v="-1"/>
    <n v="0.49705900349001497"/>
    <n v="1"/>
    <n v="0.41"/>
    <x v="0"/>
  </r>
  <r>
    <x v="1"/>
    <n v="-1"/>
    <n v="0.93252854258083695"/>
    <n v="-1"/>
    <n v="0.84"/>
    <n v="2"/>
    <n v="0.50159102437444503"/>
    <n v="-1"/>
    <n v="0.61"/>
    <x v="0"/>
  </r>
  <r>
    <x v="1"/>
    <n v="-1"/>
    <n v="0.89581193744771903"/>
    <n v="-1"/>
    <n v="0.74"/>
    <n v="-1"/>
    <n v="0.58065325491013198"/>
    <n v="-1"/>
    <n v="0.38"/>
    <x v="0"/>
  </r>
  <r>
    <x v="1"/>
    <n v="-1"/>
    <n v="0.95249758307330201"/>
    <n v="-1"/>
    <n v="0.81"/>
    <n v="1"/>
    <n v="0.60337840008829902"/>
    <n v="-1"/>
    <n v="0.48"/>
    <x v="0"/>
  </r>
  <r>
    <x v="1"/>
    <n v="-1"/>
    <n v="0.962512257975216"/>
    <n v="-1"/>
    <n v="0.69"/>
    <n v="1"/>
    <n v="0.83008686546241806"/>
    <n v="1"/>
    <n v="0.42"/>
    <x v="0"/>
  </r>
  <r>
    <x v="1"/>
    <n v="-1"/>
    <n v="0.95469231576984503"/>
    <n v="-1"/>
    <n v="0.83"/>
    <n v="-1"/>
    <n v="0.44918186510290797"/>
    <n v="-1"/>
    <n v="0.5"/>
    <x v="0"/>
  </r>
  <r>
    <x v="2"/>
    <n v="1"/>
    <n v="0.76864800112141296"/>
    <n v="1"/>
    <n v="0.57999999999999996"/>
    <n v="-1"/>
    <n v="0.83352199498132495"/>
    <n v="-1"/>
    <n v="0.61"/>
    <x v="0"/>
  </r>
  <r>
    <x v="2"/>
    <n v="-1"/>
    <n v="0.58053248245654299"/>
    <n v="-1"/>
    <n v="0.62"/>
    <n v="-1"/>
    <n v="0.92722165231340903"/>
    <n v="-1"/>
    <n v="0.66"/>
    <x v="0"/>
  </r>
  <r>
    <x v="2"/>
    <n v="-1"/>
    <n v="0.57495244499977904"/>
    <n v="1"/>
    <n v="0.53"/>
    <n v="-1"/>
    <n v="0.84442852878574204"/>
    <n v="-1"/>
    <n v="0.52"/>
    <x v="1"/>
  </r>
  <r>
    <x v="2"/>
    <n v="1"/>
    <n v="0.67707026425676498"/>
    <n v="1"/>
    <n v="0.7"/>
    <n v="-1"/>
    <n v="0.849211240413423"/>
    <n v="-1"/>
    <n v="0.77"/>
    <x v="0"/>
  </r>
  <r>
    <x v="2"/>
    <n v="1"/>
    <n v="0.54314853791199502"/>
    <n v="1"/>
    <n v="0.57999999999999996"/>
    <n v="-1"/>
    <n v="0.80544719292860401"/>
    <n v="-1"/>
    <n v="0.61"/>
    <x v="0"/>
  </r>
  <r>
    <x v="2"/>
    <n v="1"/>
    <n v="0.62269210051785895"/>
    <n v="1"/>
    <n v="0.54"/>
    <n v="-1"/>
    <n v="0.92341210704999799"/>
    <n v="-1"/>
    <n v="0.77"/>
    <x v="0"/>
  </r>
  <r>
    <x v="2"/>
    <n v="1"/>
    <n v="0.72371402029026799"/>
    <n v="-1"/>
    <n v="0.51"/>
    <n v="-1"/>
    <n v="0.95906960695040699"/>
    <n v="-1"/>
    <n v="0.73"/>
    <x v="1"/>
  </r>
  <r>
    <x v="2"/>
    <n v="-1"/>
    <n v="0.64740079694580899"/>
    <n v="1"/>
    <n v="0.61"/>
    <n v="-1"/>
    <n v="0.87940574999054899"/>
    <n v="-1"/>
    <n v="0.76"/>
    <x v="1"/>
  </r>
  <r>
    <x v="2"/>
    <n v="1"/>
    <n v="0.57949388342411801"/>
    <n v="-1"/>
    <n v="0.5"/>
    <n v="-1"/>
    <n v="0.854024396939014"/>
    <n v="-1"/>
    <n v="0.66"/>
    <x v="1"/>
  </r>
  <r>
    <x v="2"/>
    <n v="1"/>
    <n v="0.63336010116665298"/>
    <n v="1"/>
    <n v="0.63"/>
    <n v="-1"/>
    <n v="0.86112147710974396"/>
    <n v="-1"/>
    <n v="0.73"/>
    <x v="0"/>
  </r>
  <r>
    <x v="2"/>
    <n v="1"/>
    <n v="0.56933724526690099"/>
    <n v="1"/>
    <n v="0.63"/>
    <n v="-1"/>
    <n v="0.86852837543050199"/>
    <n v="-1"/>
    <n v="0.77"/>
    <x v="0"/>
  </r>
  <r>
    <x v="3"/>
    <n v="-1"/>
    <n v="0.81620044844353701"/>
    <n v="-1"/>
    <n v="0.6"/>
    <n v="-1"/>
    <n v="0.98661212683229105"/>
    <n v="-1"/>
    <n v="0.56999999999999995"/>
    <x v="0"/>
  </r>
  <r>
    <x v="3"/>
    <n v="-1"/>
    <n v="0.79835176564916599"/>
    <n v="-1"/>
    <n v="0.64"/>
    <n v="-1"/>
    <n v="0.89618028872829303"/>
    <n v="-1"/>
    <n v="0.64"/>
    <x v="0"/>
  </r>
  <r>
    <x v="3"/>
    <n v="-1"/>
    <n v="0.92763244552514701"/>
    <n v="-1"/>
    <n v="0.61"/>
    <n v="-1"/>
    <n v="0.938970027996338"/>
    <n v="-1"/>
    <n v="0.48"/>
    <x v="0"/>
  </r>
  <r>
    <x v="3"/>
    <n v="1"/>
    <n v="0.50575446041901195"/>
    <n v="1"/>
    <n v="0.67"/>
    <n v="-1"/>
    <n v="0.85566804907168204"/>
    <n v="-1"/>
    <n v="0.67"/>
    <x v="0"/>
  </r>
  <r>
    <x v="3"/>
    <n v="-1"/>
    <n v="0.87709653748172201"/>
    <n v="-1"/>
    <n v="0.59"/>
    <n v="-1"/>
    <n v="0.91154190158281501"/>
    <n v="-1"/>
    <n v="0.71"/>
    <x v="0"/>
  </r>
  <r>
    <x v="3"/>
    <n v="-1"/>
    <n v="0.77011369077052305"/>
    <n v="-1"/>
    <n v="0.59"/>
    <n v="-1"/>
    <n v="0.941762358052329"/>
    <n v="-1"/>
    <n v="0.81"/>
    <x v="0"/>
  </r>
  <r>
    <x v="3"/>
    <n v="-1"/>
    <n v="0.71273734823532897"/>
    <n v="-1"/>
    <n v="0.53"/>
    <n v="-1"/>
    <n v="0.93176370917844498"/>
    <n v="-1"/>
    <n v="0.64"/>
    <x v="0"/>
  </r>
  <r>
    <x v="3"/>
    <n v="-1"/>
    <n v="0.94674405612254997"/>
    <n v="-1"/>
    <n v="0.55000000000000004"/>
    <n v="-1"/>
    <n v="0.93611149484762302"/>
    <n v="-1"/>
    <n v="0.75"/>
    <x v="0"/>
  </r>
  <r>
    <x v="3"/>
    <n v="-1"/>
    <n v="0.84216455928568801"/>
    <n v="-1"/>
    <n v="0.67"/>
    <n v="-1"/>
    <n v="0.86327225850823597"/>
    <n v="-1"/>
    <n v="0.72"/>
    <x v="0"/>
  </r>
  <r>
    <x v="3"/>
    <n v="-1"/>
    <n v="0.84109365999503904"/>
    <n v="-1"/>
    <n v="0.69"/>
    <n v="-1"/>
    <n v="0.90608117678910804"/>
    <n v="-1"/>
    <n v="0.68"/>
    <x v="0"/>
  </r>
  <r>
    <x v="3"/>
    <n v="-1"/>
    <n v="0.85359893398211395"/>
    <n v="-1"/>
    <n v="0.59"/>
    <n v="-1"/>
    <n v="0.94128147997441103"/>
    <n v="-1"/>
    <n v="0.73"/>
    <x v="0"/>
  </r>
  <r>
    <x v="4"/>
    <n v="1"/>
    <n v="0.93233316721121395"/>
    <n v="1"/>
    <n v="0.78"/>
    <n v="-1"/>
    <n v="0.45071280453385898"/>
    <n v="1"/>
    <n v="0.43"/>
    <x v="0"/>
  </r>
  <r>
    <x v="4"/>
    <n v="1"/>
    <n v="0.88614698680677895"/>
    <n v="1"/>
    <n v="0.74"/>
    <n v="-1"/>
    <n v="0.52274869669969304"/>
    <n v="1"/>
    <n v="0.4"/>
    <x v="0"/>
  </r>
  <r>
    <x v="4"/>
    <n v="1"/>
    <n v="0.95820004294518502"/>
    <n v="1"/>
    <n v="0.9"/>
    <n v="-1"/>
    <n v="0.58683062527983998"/>
    <n v="-1"/>
    <n v="0.43"/>
    <x v="0"/>
  </r>
  <r>
    <x v="4"/>
    <n v="1"/>
    <n v="0.96797952199306703"/>
    <n v="1"/>
    <n v="0.79"/>
    <n v="1"/>
    <n v="0.47883346339581201"/>
    <n v="1"/>
    <n v="0.37"/>
    <x v="0"/>
  </r>
  <r>
    <x v="4"/>
    <n v="1"/>
    <n v="0.93008696414708403"/>
    <n v="1"/>
    <n v="0.72"/>
    <n v="2"/>
    <n v="0.43525302686670603"/>
    <n v="1"/>
    <n v="0.44"/>
    <x v="0"/>
  </r>
  <r>
    <x v="4"/>
    <n v="1"/>
    <n v="0.89707860039630605"/>
    <n v="1"/>
    <n v="0.73"/>
    <n v="1"/>
    <n v="0.52445111772961805"/>
    <n v="1"/>
    <n v="0.51"/>
    <x v="0"/>
  </r>
  <r>
    <x v="4"/>
    <n v="1"/>
    <n v="0.888553229470192"/>
    <n v="1"/>
    <n v="0.71"/>
    <n v="1"/>
    <n v="0.431787343105066"/>
    <n v="1"/>
    <n v="0.38"/>
    <x v="0"/>
  </r>
  <r>
    <x v="4"/>
    <n v="1"/>
    <n v="0.89081147274954897"/>
    <n v="1"/>
    <n v="0.82"/>
    <n v="1"/>
    <n v="0.41976666091625398"/>
    <n v="1"/>
    <n v="0.47"/>
    <x v="0"/>
  </r>
  <r>
    <x v="4"/>
    <n v="1"/>
    <n v="0.94694377322114498"/>
    <n v="1"/>
    <n v="0.78"/>
    <n v="1"/>
    <n v="0.42672051628871099"/>
    <n v="1"/>
    <n v="0.52"/>
    <x v="0"/>
  </r>
  <r>
    <x v="4"/>
    <n v="1"/>
    <n v="0.93570954012556995"/>
    <n v="1"/>
    <n v="0.8"/>
    <n v="-1"/>
    <n v="0.34993271928507702"/>
    <n v="1"/>
    <n v="0.55000000000000004"/>
    <x v="0"/>
  </r>
  <r>
    <x v="4"/>
    <n v="1"/>
    <n v="0.92620141793544997"/>
    <n v="1"/>
    <n v="0.78"/>
    <n v="1"/>
    <n v="0.45423821824251698"/>
    <n v="1"/>
    <n v="0.53"/>
    <x v="0"/>
  </r>
  <r>
    <x v="5"/>
    <n v="1"/>
    <n v="0.972860753710722"/>
    <n v="1"/>
    <n v="0.71"/>
    <n v="-1"/>
    <n v="0.92555547122329995"/>
    <n v="-1"/>
    <n v="0.54"/>
    <x v="0"/>
  </r>
  <r>
    <x v="5"/>
    <n v="1"/>
    <n v="0.64128467028640501"/>
    <n v="1"/>
    <n v="0.59"/>
    <n v="-1"/>
    <n v="0.54044260813714695"/>
    <n v="-1"/>
    <n v="0.5"/>
    <x v="0"/>
  </r>
  <r>
    <x v="5"/>
    <n v="1"/>
    <n v="0.88323587154411098"/>
    <n v="1"/>
    <n v="0.64"/>
    <n v="-1"/>
    <n v="0.53617535757068602"/>
    <n v="-1"/>
    <n v="0.56000000000000005"/>
    <x v="0"/>
  </r>
  <r>
    <x v="5"/>
    <n v="1"/>
    <n v="0.834124358125787"/>
    <n v="1"/>
    <n v="0.66"/>
    <n v="-1"/>
    <n v="0.79715070290155399"/>
    <n v="-1"/>
    <n v="0.73"/>
    <x v="0"/>
  </r>
  <r>
    <x v="5"/>
    <n v="1"/>
    <n v="0.88605774268409898"/>
    <n v="1"/>
    <n v="0.61"/>
    <n v="-1"/>
    <n v="0.751294592389947"/>
    <n v="-1"/>
    <n v="0.69"/>
    <x v="0"/>
  </r>
  <r>
    <x v="5"/>
    <n v="1"/>
    <n v="0.927282259788486"/>
    <n v="1"/>
    <n v="0.75"/>
    <n v="-1"/>
    <n v="0.72147343534406405"/>
    <n v="-1"/>
    <n v="0.71"/>
    <x v="0"/>
  </r>
  <r>
    <x v="5"/>
    <n v="1"/>
    <n v="0.57676264251258103"/>
    <n v="1"/>
    <n v="0.78"/>
    <n v="-1"/>
    <n v="0.59872053034462402"/>
    <n v="-1"/>
    <n v="0.67"/>
    <x v="0"/>
  </r>
  <r>
    <x v="5"/>
    <n v="1"/>
    <n v="0.802874750356672"/>
    <n v="1"/>
    <n v="0.68"/>
    <n v="-1"/>
    <n v="0.84780843160022701"/>
    <n v="-1"/>
    <n v="0.67"/>
    <x v="0"/>
  </r>
  <r>
    <x v="5"/>
    <n v="1"/>
    <n v="0.80986863332681103"/>
    <n v="1"/>
    <n v="0.64"/>
    <n v="-1"/>
    <n v="0.62098246855563599"/>
    <n v="-1"/>
    <n v="0.63"/>
    <x v="0"/>
  </r>
  <r>
    <x v="5"/>
    <n v="1"/>
    <n v="0.69151163180722497"/>
    <n v="1"/>
    <n v="0.81"/>
    <n v="-1"/>
    <n v="0.75028374049520796"/>
    <n v="-1"/>
    <n v="0.74"/>
    <x v="0"/>
  </r>
  <r>
    <x v="5"/>
    <n v="1"/>
    <n v="0.85535846101765201"/>
    <n v="1"/>
    <n v="0.74"/>
    <n v="-1"/>
    <n v="0.73884285586424203"/>
    <n v="-1"/>
    <n v="0.69"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  <r>
    <x v="6"/>
    <m/>
    <m/>
    <m/>
    <m/>
    <m/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91581059920996499"/>
    <n v="1"/>
    <n v="0.61"/>
  </r>
  <r>
    <x v="0"/>
    <x v="0"/>
    <n v="0.65884912185633204"/>
    <n v="-1"/>
    <n v="0.5"/>
  </r>
  <r>
    <x v="0"/>
    <x v="0"/>
    <n v="0.84661316464539604"/>
    <n v="1"/>
    <n v="0.66"/>
  </r>
  <r>
    <x v="0"/>
    <x v="0"/>
    <n v="0.85739988835838599"/>
    <n v="1"/>
    <n v="0.71"/>
  </r>
  <r>
    <x v="0"/>
    <x v="0"/>
    <n v="0.73668804829728096"/>
    <n v="1"/>
    <n v="0.67"/>
  </r>
  <r>
    <x v="0"/>
    <x v="0"/>
    <n v="0.86785007009961401"/>
    <n v="1"/>
    <n v="0.66"/>
  </r>
  <r>
    <x v="0"/>
    <x v="0"/>
    <n v="0.84947638638895295"/>
    <n v="1"/>
    <n v="0.61"/>
  </r>
  <r>
    <x v="0"/>
    <x v="0"/>
    <n v="0.62699550106048096"/>
    <n v="1"/>
    <n v="0.67"/>
  </r>
  <r>
    <x v="0"/>
    <x v="0"/>
    <n v="0.85945822400916605"/>
    <n v="1"/>
    <n v="0.73"/>
  </r>
  <r>
    <x v="0"/>
    <x v="0"/>
    <n v="0.85957325742186497"/>
    <n v="1"/>
    <n v="0.57999999999999996"/>
  </r>
  <r>
    <x v="0"/>
    <x v="0"/>
    <n v="0.70308654647913205"/>
    <n v="1"/>
    <n v="0.56000000000000005"/>
  </r>
  <r>
    <x v="1"/>
    <x v="1"/>
    <n v="0.988502419822749"/>
    <n v="-1"/>
    <n v="0.73"/>
  </r>
  <r>
    <x v="1"/>
    <x v="1"/>
    <n v="0.95841761364988698"/>
    <n v="-1"/>
    <n v="0.8"/>
  </r>
  <r>
    <x v="1"/>
    <x v="1"/>
    <n v="0.98632662465220899"/>
    <n v="-1"/>
    <n v="0.86"/>
  </r>
  <r>
    <x v="1"/>
    <x v="1"/>
    <n v="0.96307274192082504"/>
    <n v="-1"/>
    <n v="0.81"/>
  </r>
  <r>
    <x v="1"/>
    <x v="1"/>
    <n v="0.95852882496274405"/>
    <n v="-1"/>
    <n v="0.79"/>
  </r>
  <r>
    <x v="1"/>
    <x v="1"/>
    <n v="0.86297648946805094"/>
    <n v="-1"/>
    <n v="0.87"/>
  </r>
  <r>
    <x v="1"/>
    <x v="1"/>
    <n v="0.93252854258083695"/>
    <n v="-1"/>
    <n v="0.84"/>
  </r>
  <r>
    <x v="1"/>
    <x v="1"/>
    <n v="0.89581193744771903"/>
    <n v="-1"/>
    <n v="0.74"/>
  </r>
  <r>
    <x v="1"/>
    <x v="1"/>
    <n v="0.95249758307330201"/>
    <n v="-1"/>
    <n v="0.81"/>
  </r>
  <r>
    <x v="1"/>
    <x v="1"/>
    <n v="0.962512257975216"/>
    <n v="-1"/>
    <n v="0.69"/>
  </r>
  <r>
    <x v="1"/>
    <x v="1"/>
    <n v="0.95469231576984503"/>
    <n v="-1"/>
    <n v="0.83"/>
  </r>
  <r>
    <x v="2"/>
    <x v="0"/>
    <n v="0.76864800112141296"/>
    <n v="1"/>
    <n v="0.57999999999999996"/>
  </r>
  <r>
    <x v="2"/>
    <x v="1"/>
    <n v="0.58053248245654299"/>
    <n v="-1"/>
    <n v="0.62"/>
  </r>
  <r>
    <x v="2"/>
    <x v="1"/>
    <n v="0.57495244499977904"/>
    <n v="1"/>
    <n v="0.53"/>
  </r>
  <r>
    <x v="2"/>
    <x v="0"/>
    <n v="0.67707026425676498"/>
    <n v="1"/>
    <n v="0.7"/>
  </r>
  <r>
    <x v="2"/>
    <x v="0"/>
    <n v="0.54314853791199502"/>
    <n v="1"/>
    <n v="0.57999999999999996"/>
  </r>
  <r>
    <x v="2"/>
    <x v="0"/>
    <n v="0.62269210051785895"/>
    <n v="1"/>
    <n v="0.54"/>
  </r>
  <r>
    <x v="2"/>
    <x v="0"/>
    <n v="0.72371402029026799"/>
    <n v="-1"/>
    <n v="0.51"/>
  </r>
  <r>
    <x v="2"/>
    <x v="1"/>
    <n v="0.64740079694580899"/>
    <n v="1"/>
    <n v="0.61"/>
  </r>
  <r>
    <x v="2"/>
    <x v="0"/>
    <n v="0.57949388342411801"/>
    <n v="-1"/>
    <n v="0.5"/>
  </r>
  <r>
    <x v="2"/>
    <x v="0"/>
    <n v="0.63336010116665298"/>
    <n v="1"/>
    <n v="0.63"/>
  </r>
  <r>
    <x v="2"/>
    <x v="0"/>
    <n v="0.56933724526690099"/>
    <n v="1"/>
    <n v="0.63"/>
  </r>
  <r>
    <x v="3"/>
    <x v="1"/>
    <n v="0.81620044844353701"/>
    <n v="-1"/>
    <n v="0.6"/>
  </r>
  <r>
    <x v="3"/>
    <x v="1"/>
    <n v="0.79835176564916599"/>
    <n v="-1"/>
    <n v="0.64"/>
  </r>
  <r>
    <x v="3"/>
    <x v="1"/>
    <n v="0.92763244552514701"/>
    <n v="-1"/>
    <n v="0.61"/>
  </r>
  <r>
    <x v="3"/>
    <x v="0"/>
    <n v="0.50575446041901195"/>
    <n v="1"/>
    <n v="0.67"/>
  </r>
  <r>
    <x v="3"/>
    <x v="1"/>
    <n v="0.87709653748172201"/>
    <n v="-1"/>
    <n v="0.59"/>
  </r>
  <r>
    <x v="3"/>
    <x v="1"/>
    <n v="0.77011369077052305"/>
    <n v="-1"/>
    <n v="0.59"/>
  </r>
  <r>
    <x v="3"/>
    <x v="1"/>
    <n v="0.71273734823532897"/>
    <n v="-1"/>
    <n v="0.53"/>
  </r>
  <r>
    <x v="3"/>
    <x v="1"/>
    <n v="0.94674405612254997"/>
    <n v="-1"/>
    <n v="0.55000000000000004"/>
  </r>
  <r>
    <x v="3"/>
    <x v="1"/>
    <n v="0.84216455928568801"/>
    <n v="-1"/>
    <n v="0.67"/>
  </r>
  <r>
    <x v="3"/>
    <x v="1"/>
    <n v="0.84109365999503904"/>
    <n v="-1"/>
    <n v="0.69"/>
  </r>
  <r>
    <x v="3"/>
    <x v="1"/>
    <n v="0.85359893398211395"/>
    <n v="-1"/>
    <n v="0.59"/>
  </r>
  <r>
    <x v="4"/>
    <x v="0"/>
    <n v="0.93233316721121395"/>
    <n v="1"/>
    <n v="0.78"/>
  </r>
  <r>
    <x v="4"/>
    <x v="0"/>
    <n v="0.88614698680677895"/>
    <n v="1"/>
    <n v="0.74"/>
  </r>
  <r>
    <x v="4"/>
    <x v="0"/>
    <n v="0.95820004294518502"/>
    <n v="1"/>
    <n v="0.9"/>
  </r>
  <r>
    <x v="4"/>
    <x v="0"/>
    <n v="0.96797952199306703"/>
    <n v="1"/>
    <n v="0.79"/>
  </r>
  <r>
    <x v="4"/>
    <x v="0"/>
    <n v="0.93008696414708403"/>
    <n v="1"/>
    <n v="0.72"/>
  </r>
  <r>
    <x v="4"/>
    <x v="0"/>
    <n v="0.89707860039630605"/>
    <n v="1"/>
    <n v="0.73"/>
  </r>
  <r>
    <x v="4"/>
    <x v="0"/>
    <n v="0.888553229470192"/>
    <n v="1"/>
    <n v="0.71"/>
  </r>
  <r>
    <x v="4"/>
    <x v="0"/>
    <n v="0.89081147274954897"/>
    <n v="1"/>
    <n v="0.82"/>
  </r>
  <r>
    <x v="4"/>
    <x v="0"/>
    <n v="0.94694377322114498"/>
    <n v="1"/>
    <n v="0.78"/>
  </r>
  <r>
    <x v="4"/>
    <x v="0"/>
    <n v="0.93570954012556995"/>
    <n v="1"/>
    <n v="0.8"/>
  </r>
  <r>
    <x v="4"/>
    <x v="0"/>
    <n v="0.92620141793544997"/>
    <n v="1"/>
    <n v="0.78"/>
  </r>
  <r>
    <x v="5"/>
    <x v="0"/>
    <n v="0.972860753710722"/>
    <n v="1"/>
    <n v="0.71"/>
  </r>
  <r>
    <x v="5"/>
    <x v="0"/>
    <n v="0.64128467028640501"/>
    <n v="1"/>
    <n v="0.59"/>
  </r>
  <r>
    <x v="5"/>
    <x v="0"/>
    <n v="0.88323587154411098"/>
    <n v="1"/>
    <n v="0.64"/>
  </r>
  <r>
    <x v="5"/>
    <x v="0"/>
    <n v="0.834124358125787"/>
    <n v="1"/>
    <n v="0.66"/>
  </r>
  <r>
    <x v="5"/>
    <x v="0"/>
    <n v="0.88605774268409898"/>
    <n v="1"/>
    <n v="0.61"/>
  </r>
  <r>
    <x v="5"/>
    <x v="0"/>
    <n v="0.927282259788486"/>
    <n v="1"/>
    <n v="0.75"/>
  </r>
  <r>
    <x v="5"/>
    <x v="0"/>
    <n v="0.57676264251258103"/>
    <n v="1"/>
    <n v="0.78"/>
  </r>
  <r>
    <x v="5"/>
    <x v="0"/>
    <n v="0.802874750356672"/>
    <n v="1"/>
    <n v="0.68"/>
  </r>
  <r>
    <x v="5"/>
    <x v="0"/>
    <n v="0.80986863332681103"/>
    <n v="1"/>
    <n v="0.64"/>
  </r>
  <r>
    <x v="5"/>
    <x v="0"/>
    <n v="0.69151163180722497"/>
    <n v="1"/>
    <n v="0.81"/>
  </r>
  <r>
    <x v="5"/>
    <x v="0"/>
    <n v="0.85535846101765201"/>
    <n v="1"/>
    <n v="0.74"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  <r>
    <x v="6"/>
    <x v="2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1"/>
    <n v="0.91581059920996499"/>
    <n v="1"/>
    <n v="0.61"/>
    <n v="-1"/>
    <n v="0.91596693520917205"/>
    <n v="-1"/>
    <n v="0.54"/>
    <x v="0"/>
  </r>
  <r>
    <x v="1"/>
    <x v="0"/>
    <n v="1"/>
    <n v="0.65884912185633204"/>
    <n v="-1"/>
    <n v="0.5"/>
    <n v="-1"/>
    <n v="0.72527024939778395"/>
    <n v="-1"/>
    <n v="0.63"/>
    <x v="1"/>
  </r>
  <r>
    <x v="2"/>
    <x v="0"/>
    <n v="1"/>
    <n v="0.84661316464539604"/>
    <n v="1"/>
    <n v="0.66"/>
    <n v="-1"/>
    <n v="0.75041427114499004"/>
    <n v="-1"/>
    <n v="0.44"/>
    <x v="0"/>
  </r>
  <r>
    <x v="3"/>
    <x v="0"/>
    <n v="1"/>
    <n v="0.85739988835838599"/>
    <n v="1"/>
    <n v="0.71"/>
    <n v="-1"/>
    <n v="0.74353487499592996"/>
    <n v="-1"/>
    <n v="0.55000000000000004"/>
    <x v="0"/>
  </r>
  <r>
    <x v="4"/>
    <x v="0"/>
    <n v="1"/>
    <n v="0.73668804829728096"/>
    <n v="1"/>
    <n v="0.67"/>
    <n v="-1"/>
    <n v="0.66061578275807697"/>
    <n v="-1"/>
    <n v="0.54"/>
    <x v="0"/>
  </r>
  <r>
    <x v="5"/>
    <x v="0"/>
    <n v="1"/>
    <n v="0.86785007009961401"/>
    <n v="1"/>
    <n v="0.66"/>
    <n v="-1"/>
    <n v="0.76209516412473399"/>
    <n v="-1"/>
    <n v="0.54"/>
    <x v="0"/>
  </r>
  <r>
    <x v="6"/>
    <x v="0"/>
    <n v="1"/>
    <n v="0.84947638638895295"/>
    <n v="1"/>
    <n v="0.61"/>
    <n v="-1"/>
    <n v="0.52987472528718405"/>
    <n v="-1"/>
    <n v="0.51"/>
    <x v="0"/>
  </r>
  <r>
    <x v="7"/>
    <x v="0"/>
    <n v="1"/>
    <n v="0.62699550106048096"/>
    <n v="1"/>
    <n v="0.67"/>
    <n v="-1"/>
    <n v="0.91141060283154396"/>
    <n v="-1"/>
    <n v="0.57999999999999996"/>
    <x v="0"/>
  </r>
  <r>
    <x v="8"/>
    <x v="0"/>
    <n v="1"/>
    <n v="0.85945822400916605"/>
    <n v="1"/>
    <n v="0.73"/>
    <n v="-1"/>
    <n v="0.74738020884012901"/>
    <n v="-1"/>
    <n v="0.62"/>
    <x v="0"/>
  </r>
  <r>
    <x v="9"/>
    <x v="0"/>
    <n v="1"/>
    <n v="0.85957325742186497"/>
    <n v="1"/>
    <n v="0.57999999999999996"/>
    <n v="-1"/>
    <n v="0.88454332385774304"/>
    <n v="-1"/>
    <n v="0.59"/>
    <x v="0"/>
  </r>
  <r>
    <x v="10"/>
    <x v="0"/>
    <n v="1"/>
    <n v="0.70308654647913205"/>
    <n v="1"/>
    <n v="0.56000000000000005"/>
    <n v="-1"/>
    <n v="0.842559390447707"/>
    <n v="-1"/>
    <n v="0.59"/>
    <x v="0"/>
  </r>
  <r>
    <x v="0"/>
    <x v="1"/>
    <n v="-1"/>
    <n v="0.988502419822749"/>
    <n v="-1"/>
    <n v="0.73"/>
    <n v="-1"/>
    <n v="0.83227408563324401"/>
    <n v="-1"/>
    <n v="0.41"/>
    <x v="0"/>
  </r>
  <r>
    <x v="1"/>
    <x v="1"/>
    <n v="-1"/>
    <n v="0.95841761364988698"/>
    <n v="-1"/>
    <n v="0.8"/>
    <n v="-1"/>
    <n v="0.79906135893854302"/>
    <n v="1"/>
    <n v="0.45"/>
    <x v="0"/>
  </r>
  <r>
    <x v="2"/>
    <x v="1"/>
    <n v="-1"/>
    <n v="0.98632662465220899"/>
    <n v="-1"/>
    <n v="0.86"/>
    <n v="-1"/>
    <n v="0.48846627337590098"/>
    <n v="-1"/>
    <n v="0.43"/>
    <x v="0"/>
  </r>
  <r>
    <x v="3"/>
    <x v="1"/>
    <n v="-1"/>
    <n v="0.96307274192082504"/>
    <n v="-1"/>
    <n v="0.81"/>
    <n v="-1"/>
    <n v="0.62778828397071496"/>
    <n v="1"/>
    <n v="0.42"/>
    <x v="0"/>
  </r>
  <r>
    <x v="4"/>
    <x v="1"/>
    <n v="-1"/>
    <n v="0.95852882496274405"/>
    <n v="-1"/>
    <n v="0.79"/>
    <n v="1"/>
    <n v="0.73749585855949795"/>
    <n v="1"/>
    <n v="0.53"/>
    <x v="0"/>
  </r>
  <r>
    <x v="5"/>
    <x v="1"/>
    <n v="-1"/>
    <n v="0.86297648946805094"/>
    <n v="-1"/>
    <n v="0.87"/>
    <n v="-1"/>
    <n v="0.49705900349001497"/>
    <n v="1"/>
    <n v="0.41"/>
    <x v="0"/>
  </r>
  <r>
    <x v="6"/>
    <x v="1"/>
    <n v="-1"/>
    <n v="0.93252854258083695"/>
    <n v="-1"/>
    <n v="0.84"/>
    <n v="2"/>
    <n v="0.50159102437444503"/>
    <n v="-1"/>
    <n v="0.61"/>
    <x v="0"/>
  </r>
  <r>
    <x v="7"/>
    <x v="1"/>
    <n v="-1"/>
    <n v="0.89581193744771903"/>
    <n v="-1"/>
    <n v="0.74"/>
    <n v="-1"/>
    <n v="0.58065325491013198"/>
    <n v="-1"/>
    <n v="0.38"/>
    <x v="0"/>
  </r>
  <r>
    <x v="8"/>
    <x v="1"/>
    <n v="-1"/>
    <n v="0.95249758307330201"/>
    <n v="-1"/>
    <n v="0.81"/>
    <n v="1"/>
    <n v="0.60337840008829902"/>
    <n v="-1"/>
    <n v="0.48"/>
    <x v="0"/>
  </r>
  <r>
    <x v="9"/>
    <x v="1"/>
    <n v="-1"/>
    <n v="0.962512257975216"/>
    <n v="-1"/>
    <n v="0.69"/>
    <n v="1"/>
    <n v="0.83008686546241806"/>
    <n v="1"/>
    <n v="0.42"/>
    <x v="0"/>
  </r>
  <r>
    <x v="10"/>
    <x v="1"/>
    <n v="-1"/>
    <n v="0.95469231576984503"/>
    <n v="-1"/>
    <n v="0.83"/>
    <n v="-1"/>
    <n v="0.44918186510290797"/>
    <n v="-1"/>
    <n v="0.5"/>
    <x v="0"/>
  </r>
  <r>
    <x v="0"/>
    <x v="2"/>
    <n v="1"/>
    <n v="0.76864800112141296"/>
    <n v="1"/>
    <n v="0.57999999999999996"/>
    <n v="-1"/>
    <n v="0.83352199498132495"/>
    <n v="-1"/>
    <n v="0.61"/>
    <x v="0"/>
  </r>
  <r>
    <x v="1"/>
    <x v="2"/>
    <n v="-1"/>
    <n v="0.58053248245654299"/>
    <n v="-1"/>
    <n v="0.62"/>
    <n v="-1"/>
    <n v="0.92722165231340903"/>
    <n v="-1"/>
    <n v="0.66"/>
    <x v="0"/>
  </r>
  <r>
    <x v="2"/>
    <x v="2"/>
    <n v="-1"/>
    <n v="0.57495244499977904"/>
    <n v="1"/>
    <n v="0.53"/>
    <n v="-1"/>
    <n v="0.84442852878574204"/>
    <n v="-1"/>
    <n v="0.52"/>
    <x v="1"/>
  </r>
  <r>
    <x v="3"/>
    <x v="2"/>
    <n v="1"/>
    <n v="0.67707026425676498"/>
    <n v="1"/>
    <n v="0.7"/>
    <n v="-1"/>
    <n v="0.849211240413423"/>
    <n v="-1"/>
    <n v="0.77"/>
    <x v="0"/>
  </r>
  <r>
    <x v="4"/>
    <x v="2"/>
    <n v="1"/>
    <n v="0.54314853791199502"/>
    <n v="1"/>
    <n v="0.57999999999999996"/>
    <n v="-1"/>
    <n v="0.80544719292860401"/>
    <n v="-1"/>
    <n v="0.61"/>
    <x v="0"/>
  </r>
  <r>
    <x v="5"/>
    <x v="2"/>
    <n v="1"/>
    <n v="0.62269210051785895"/>
    <n v="1"/>
    <n v="0.54"/>
    <n v="-1"/>
    <n v="0.92341210704999799"/>
    <n v="-1"/>
    <n v="0.77"/>
    <x v="0"/>
  </r>
  <r>
    <x v="6"/>
    <x v="2"/>
    <n v="1"/>
    <n v="0.72371402029026799"/>
    <n v="-1"/>
    <n v="0.51"/>
    <n v="-1"/>
    <n v="0.95906960695040699"/>
    <n v="-1"/>
    <n v="0.73"/>
    <x v="1"/>
  </r>
  <r>
    <x v="7"/>
    <x v="2"/>
    <n v="-1"/>
    <n v="0.64740079694580899"/>
    <n v="1"/>
    <n v="0.61"/>
    <n v="-1"/>
    <n v="0.87940574999054899"/>
    <n v="-1"/>
    <n v="0.76"/>
    <x v="1"/>
  </r>
  <r>
    <x v="8"/>
    <x v="2"/>
    <n v="1"/>
    <n v="0.57949388342411801"/>
    <n v="-1"/>
    <n v="0.5"/>
    <n v="-1"/>
    <n v="0.854024396939014"/>
    <n v="-1"/>
    <n v="0.66"/>
    <x v="1"/>
  </r>
  <r>
    <x v="9"/>
    <x v="2"/>
    <n v="1"/>
    <n v="0.63336010116665298"/>
    <n v="1"/>
    <n v="0.63"/>
    <n v="-1"/>
    <n v="0.86112147710974396"/>
    <n v="-1"/>
    <n v="0.73"/>
    <x v="0"/>
  </r>
  <r>
    <x v="10"/>
    <x v="2"/>
    <n v="1"/>
    <n v="0.56933724526690099"/>
    <n v="1"/>
    <n v="0.63"/>
    <n v="-1"/>
    <n v="0.86852837543050199"/>
    <n v="-1"/>
    <n v="0.77"/>
    <x v="0"/>
  </r>
  <r>
    <x v="0"/>
    <x v="3"/>
    <n v="-1"/>
    <n v="0.81620044844353701"/>
    <n v="-1"/>
    <n v="0.6"/>
    <n v="-1"/>
    <n v="0.98661212683229105"/>
    <n v="-1"/>
    <n v="0.56999999999999995"/>
    <x v="0"/>
  </r>
  <r>
    <x v="1"/>
    <x v="3"/>
    <n v="-1"/>
    <n v="0.79835176564916599"/>
    <n v="-1"/>
    <n v="0.64"/>
    <n v="-1"/>
    <n v="0.89618028872829303"/>
    <n v="-1"/>
    <n v="0.64"/>
    <x v="0"/>
  </r>
  <r>
    <x v="2"/>
    <x v="3"/>
    <n v="-1"/>
    <n v="0.92763244552514701"/>
    <n v="-1"/>
    <n v="0.61"/>
    <n v="-1"/>
    <n v="0.938970027996338"/>
    <n v="-1"/>
    <n v="0.48"/>
    <x v="0"/>
  </r>
  <r>
    <x v="3"/>
    <x v="3"/>
    <n v="1"/>
    <n v="0.50575446041901195"/>
    <n v="1"/>
    <n v="0.67"/>
    <n v="-1"/>
    <n v="0.85566804907168204"/>
    <n v="-1"/>
    <n v="0.67"/>
    <x v="0"/>
  </r>
  <r>
    <x v="4"/>
    <x v="3"/>
    <n v="-1"/>
    <n v="0.87709653748172201"/>
    <n v="-1"/>
    <n v="0.59"/>
    <n v="-1"/>
    <n v="0.91154190158281501"/>
    <n v="-1"/>
    <n v="0.71"/>
    <x v="0"/>
  </r>
  <r>
    <x v="5"/>
    <x v="3"/>
    <n v="-1"/>
    <n v="0.77011369077052305"/>
    <n v="-1"/>
    <n v="0.59"/>
    <n v="-1"/>
    <n v="0.941762358052329"/>
    <n v="-1"/>
    <n v="0.81"/>
    <x v="0"/>
  </r>
  <r>
    <x v="6"/>
    <x v="3"/>
    <n v="-1"/>
    <n v="0.71273734823532897"/>
    <n v="-1"/>
    <n v="0.53"/>
    <n v="-1"/>
    <n v="0.93176370917844498"/>
    <n v="-1"/>
    <n v="0.64"/>
    <x v="0"/>
  </r>
  <r>
    <x v="7"/>
    <x v="3"/>
    <n v="-1"/>
    <n v="0.94674405612254997"/>
    <n v="-1"/>
    <n v="0.55000000000000004"/>
    <n v="-1"/>
    <n v="0.93611149484762302"/>
    <n v="-1"/>
    <n v="0.75"/>
    <x v="0"/>
  </r>
  <r>
    <x v="8"/>
    <x v="3"/>
    <n v="-1"/>
    <n v="0.84216455928568801"/>
    <n v="-1"/>
    <n v="0.67"/>
    <n v="-1"/>
    <n v="0.86327225850823597"/>
    <n v="-1"/>
    <n v="0.72"/>
    <x v="0"/>
  </r>
  <r>
    <x v="9"/>
    <x v="3"/>
    <n v="-1"/>
    <n v="0.84109365999503904"/>
    <n v="-1"/>
    <n v="0.69"/>
    <n v="-1"/>
    <n v="0.90608117678910804"/>
    <n v="-1"/>
    <n v="0.68"/>
    <x v="0"/>
  </r>
  <r>
    <x v="10"/>
    <x v="3"/>
    <n v="-1"/>
    <n v="0.85359893398211395"/>
    <n v="-1"/>
    <n v="0.59"/>
    <n v="-1"/>
    <n v="0.94128147997441103"/>
    <n v="-1"/>
    <n v="0.73"/>
    <x v="0"/>
  </r>
  <r>
    <x v="0"/>
    <x v="4"/>
    <n v="1"/>
    <n v="0.93233316721121395"/>
    <n v="1"/>
    <n v="0.78"/>
    <n v="-1"/>
    <n v="0.45071280453385898"/>
    <n v="1"/>
    <n v="0.43"/>
    <x v="0"/>
  </r>
  <r>
    <x v="1"/>
    <x v="4"/>
    <n v="1"/>
    <n v="0.88614698680677895"/>
    <n v="1"/>
    <n v="0.74"/>
    <n v="-1"/>
    <n v="0.52274869669969304"/>
    <n v="1"/>
    <n v="0.4"/>
    <x v="0"/>
  </r>
  <r>
    <x v="2"/>
    <x v="4"/>
    <n v="1"/>
    <n v="0.95820004294518502"/>
    <n v="1"/>
    <n v="0.9"/>
    <n v="-1"/>
    <n v="0.58683062527983998"/>
    <n v="-1"/>
    <n v="0.43"/>
    <x v="0"/>
  </r>
  <r>
    <x v="3"/>
    <x v="4"/>
    <n v="1"/>
    <n v="0.96797952199306703"/>
    <n v="1"/>
    <n v="0.79"/>
    <n v="1"/>
    <n v="0.47883346339581201"/>
    <n v="1"/>
    <n v="0.37"/>
    <x v="0"/>
  </r>
  <r>
    <x v="4"/>
    <x v="4"/>
    <n v="1"/>
    <n v="0.93008696414708403"/>
    <n v="1"/>
    <n v="0.72"/>
    <n v="2"/>
    <n v="0.43525302686670603"/>
    <n v="1"/>
    <n v="0.44"/>
    <x v="0"/>
  </r>
  <r>
    <x v="5"/>
    <x v="4"/>
    <n v="1"/>
    <n v="0.89707860039630605"/>
    <n v="1"/>
    <n v="0.73"/>
    <n v="1"/>
    <n v="0.52445111772961805"/>
    <n v="1"/>
    <n v="0.51"/>
    <x v="0"/>
  </r>
  <r>
    <x v="6"/>
    <x v="4"/>
    <n v="1"/>
    <n v="0.888553229470192"/>
    <n v="1"/>
    <n v="0.71"/>
    <n v="1"/>
    <n v="0.431787343105066"/>
    <n v="1"/>
    <n v="0.38"/>
    <x v="0"/>
  </r>
  <r>
    <x v="7"/>
    <x v="4"/>
    <n v="1"/>
    <n v="0.89081147274954897"/>
    <n v="1"/>
    <n v="0.82"/>
    <n v="1"/>
    <n v="0.41976666091625398"/>
    <n v="1"/>
    <n v="0.47"/>
    <x v="0"/>
  </r>
  <r>
    <x v="8"/>
    <x v="4"/>
    <n v="1"/>
    <n v="0.94694377322114498"/>
    <n v="1"/>
    <n v="0.78"/>
    <n v="1"/>
    <n v="0.42672051628871099"/>
    <n v="1"/>
    <n v="0.52"/>
    <x v="0"/>
  </r>
  <r>
    <x v="9"/>
    <x v="4"/>
    <n v="1"/>
    <n v="0.93570954012556995"/>
    <n v="1"/>
    <n v="0.8"/>
    <n v="-1"/>
    <n v="0.34993271928507702"/>
    <n v="1"/>
    <n v="0.55000000000000004"/>
    <x v="0"/>
  </r>
  <r>
    <x v="10"/>
    <x v="4"/>
    <n v="1"/>
    <n v="0.92620141793544997"/>
    <n v="1"/>
    <n v="0.78"/>
    <n v="1"/>
    <n v="0.45423821824251698"/>
    <n v="1"/>
    <n v="0.53"/>
    <x v="0"/>
  </r>
  <r>
    <x v="0"/>
    <x v="5"/>
    <n v="1"/>
    <n v="0.972860753710722"/>
    <n v="1"/>
    <n v="0.71"/>
    <n v="-1"/>
    <n v="0.92555547122329995"/>
    <n v="-1"/>
    <n v="0.54"/>
    <x v="0"/>
  </r>
  <r>
    <x v="1"/>
    <x v="5"/>
    <n v="1"/>
    <n v="0.64128467028640501"/>
    <n v="1"/>
    <n v="0.59"/>
    <n v="-1"/>
    <n v="0.54044260813714695"/>
    <n v="-1"/>
    <n v="0.5"/>
    <x v="0"/>
  </r>
  <r>
    <x v="2"/>
    <x v="5"/>
    <n v="1"/>
    <n v="0.88323587154411098"/>
    <n v="1"/>
    <n v="0.64"/>
    <n v="-1"/>
    <n v="0.53617535757068602"/>
    <n v="-1"/>
    <n v="0.56000000000000005"/>
    <x v="0"/>
  </r>
  <r>
    <x v="3"/>
    <x v="5"/>
    <n v="1"/>
    <n v="0.834124358125787"/>
    <n v="1"/>
    <n v="0.66"/>
    <n v="-1"/>
    <n v="0.79715070290155399"/>
    <n v="-1"/>
    <n v="0.73"/>
    <x v="0"/>
  </r>
  <r>
    <x v="4"/>
    <x v="5"/>
    <n v="1"/>
    <n v="0.88605774268409898"/>
    <n v="1"/>
    <n v="0.61"/>
    <n v="-1"/>
    <n v="0.751294592389947"/>
    <n v="-1"/>
    <n v="0.69"/>
    <x v="0"/>
  </r>
  <r>
    <x v="5"/>
    <x v="5"/>
    <n v="1"/>
    <n v="0.927282259788486"/>
    <n v="1"/>
    <n v="0.75"/>
    <n v="-1"/>
    <n v="0.72147343534406405"/>
    <n v="-1"/>
    <n v="0.71"/>
    <x v="0"/>
  </r>
  <r>
    <x v="6"/>
    <x v="5"/>
    <n v="1"/>
    <n v="0.57676264251258103"/>
    <n v="1"/>
    <n v="0.78"/>
    <n v="-1"/>
    <n v="0.59872053034462402"/>
    <n v="-1"/>
    <n v="0.67"/>
    <x v="0"/>
  </r>
  <r>
    <x v="7"/>
    <x v="5"/>
    <n v="1"/>
    <n v="0.802874750356672"/>
    <n v="1"/>
    <n v="0.68"/>
    <n v="-1"/>
    <n v="0.84780843160022701"/>
    <n v="-1"/>
    <n v="0.67"/>
    <x v="0"/>
  </r>
  <r>
    <x v="8"/>
    <x v="5"/>
    <n v="1"/>
    <n v="0.80986863332681103"/>
    <n v="1"/>
    <n v="0.64"/>
    <n v="-1"/>
    <n v="0.62098246855563599"/>
    <n v="-1"/>
    <n v="0.63"/>
    <x v="0"/>
  </r>
  <r>
    <x v="9"/>
    <x v="5"/>
    <n v="1"/>
    <n v="0.69151163180722497"/>
    <n v="1"/>
    <n v="0.81"/>
    <n v="-1"/>
    <n v="0.75028374049520796"/>
    <n v="-1"/>
    <n v="0.74"/>
    <x v="0"/>
  </r>
  <r>
    <x v="10"/>
    <x v="5"/>
    <n v="1"/>
    <n v="0.85535846101765201"/>
    <n v="1"/>
    <n v="0.74"/>
    <n v="-1"/>
    <n v="0.73884285586424203"/>
    <n v="-1"/>
    <n v="0.69"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  <r>
    <x v="11"/>
    <x v="6"/>
    <m/>
    <m/>
    <m/>
    <m/>
    <m/>
    <m/>
    <m/>
    <m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GSW@BRK@2025_03_06"/>
    <n v="-5"/>
    <n v="-5"/>
    <n v="-10"/>
    <n v="0.45454545454545453"/>
    <n v="0.64973890859105732"/>
    <n v="4.7103254372415915E-4"/>
    <n v="7"/>
    <n v="4"/>
    <n v="0.63636363636363635"/>
    <n v="0.58021599983338268"/>
    <x v="0"/>
    <n v="5.8021599983338268"/>
    <n v="-10.5"/>
    <n v="-4.6978400016661732"/>
    <n v="4.6978400016661732"/>
    <x v="0"/>
    <s v="GSW"/>
    <n v="0.61241260225111505"/>
    <s v="No"/>
    <n v="0.59631430104224892"/>
    <n v="-287.69161546100571"/>
    <n v="287.69161546100571"/>
    <s v="GSW"/>
    <s v="GSW"/>
    <s v="GSW"/>
    <s v="Yes"/>
    <s v="No"/>
    <s v="Yes"/>
  </r>
  <r>
    <x v="0"/>
    <s v="HOU@NOP@2025_03_06"/>
    <n v="1"/>
    <n v="-3"/>
    <n v="-2"/>
    <n v="9.0909090909090898E-2"/>
    <n v="0.62784124385513573"/>
    <n v="7.7040427306562798E-3"/>
    <n v="7"/>
    <n v="4"/>
    <n v="0.63636363636363635"/>
    <n v="0.45170465704262103"/>
    <x v="1"/>
    <n v="0.90340931408524205"/>
    <n v="-5"/>
    <n v="-4.0965906859147578"/>
    <n v="4.0965906859147578"/>
    <x v="1"/>
    <s v="HOU"/>
    <n v="0.64155847511827457"/>
    <s v="No"/>
    <n v="0.54663156608044783"/>
    <n v="-262.63218750338399"/>
    <n v="262.63218750338399"/>
    <s v="HOU"/>
    <s v="HOU"/>
    <s v="HOU"/>
    <s v="Yes"/>
    <s v="No"/>
    <s v="Yes"/>
  </r>
  <r>
    <x v="0"/>
    <s v="IND@ATL@2025_03_06"/>
    <n v="5"/>
    <n v="3"/>
    <n v="8"/>
    <n v="0.36363636363636365"/>
    <n v="0.58994883457265634"/>
    <n v="1.5952534076949187E-2"/>
    <n v="8"/>
    <n v="3"/>
    <n v="0.72727272727272729"/>
    <n v="0.56028597516058243"/>
    <x v="2"/>
    <n v="4.4822878012846594"/>
    <n v="3.5"/>
    <n v="7.9822878012846594"/>
    <n v="7.9822878012846594"/>
    <x v="2"/>
    <s v="IND"/>
    <n v="0.54352358676115997"/>
    <s v="No"/>
    <n v="0.55190478096087126"/>
    <n v="440.74612920040181"/>
    <n v="440.74612920040181"/>
    <s v="IND"/>
    <s v="IND"/>
    <s v="IND"/>
    <s v="Yes"/>
    <s v="No"/>
    <s v="No"/>
  </r>
  <r>
    <x v="0"/>
    <s v="NYK@LAL@2025_03_06"/>
    <n v="9"/>
    <n v="7"/>
    <n v="16"/>
    <n v="0.72727272727272729"/>
    <n v="0.63693366627972048"/>
    <n v="3.2825706245669384E-3"/>
    <n v="10"/>
    <n v="1"/>
    <n v="0.90909090909090906"/>
    <n v="0.75776576754778568"/>
    <x v="3"/>
    <n v="12.124252280764571"/>
    <n v="-3.5"/>
    <n v="8.624252280764571"/>
    <n v="8.624252280764571"/>
    <x v="3"/>
    <s v="LAL"/>
    <n v="0.63727247945552001"/>
    <s v="Yes"/>
    <n v="0.6975191235016529"/>
    <n v="601.59615126313543"/>
    <n v="601.59615126313543"/>
    <s v="LAL"/>
    <s v="LAL"/>
    <s v="LAL"/>
    <s v="Yes"/>
    <s v="Yes"/>
    <s v="Yes"/>
  </r>
  <r>
    <x v="0"/>
    <s v="PHI@BOS@2025_03_06"/>
    <n v="9"/>
    <n v="11"/>
    <n v="20"/>
    <n v="0.90909090909090917"/>
    <n v="0.76422196283605626"/>
    <n v="7.6098513210065777E-2"/>
    <n v="10"/>
    <n v="1"/>
    <n v="0.90909090909090906"/>
    <n v="0.8608012603392915"/>
    <x v="4"/>
    <n v="17.216025206785829"/>
    <n v="-13"/>
    <n v="4.2160252067858295"/>
    <n v="4.2160252067858295"/>
    <x v="4"/>
    <s v="BOS"/>
    <n v="0.83202946664986699"/>
    <s v="Yes"/>
    <n v="0.84641536349457924"/>
    <n v="358.65583319627643"/>
    <n v="358.65583319627643"/>
    <s v="PHI"/>
    <s v="BOS"/>
    <s v="BOS"/>
    <s v="No"/>
    <s v="No"/>
    <s v="No"/>
  </r>
  <r>
    <x v="0"/>
    <s v="CHI@ORL@2025_03_06"/>
    <n v="5"/>
    <n v="5"/>
    <n v="10"/>
    <n v="0.45454545454545453"/>
    <n v="0.65986396292890115"/>
    <n v="4.0709198701003979E-2"/>
    <n v="7"/>
    <n v="4"/>
    <n v="0.63636363636363635"/>
    <n v="0.58359101794599733"/>
    <x v="5"/>
    <n v="5.8359101794599733"/>
    <n v="-7"/>
    <n v="-1.1640898205400267"/>
    <n v="1.1640898205400267"/>
    <x v="5"/>
    <s v="ORL"/>
    <n v="0.61262298396734749"/>
    <s v="No"/>
    <n v="0.59810700095667246"/>
    <n v="-67.817733960160069"/>
    <n v="67.817733960160069"/>
    <s v="ORL"/>
    <s v="CHI"/>
    <s v="CHI"/>
    <s v="No"/>
    <s v="No"/>
    <s v="No"/>
  </r>
  <r>
    <x v="1"/>
    <s v="GSW@BRK@2025_03_06"/>
    <n v="-11"/>
    <n v="-11"/>
    <n v="-22"/>
    <n v="1"/>
    <n v="0.80874641323306995"/>
    <n v="0.80874641323306995"/>
    <n v="11"/>
    <n v="0"/>
    <n v="1"/>
    <n v="0.93624880441102343"/>
    <x v="0"/>
    <n v="20.597473697042517"/>
    <n v="-10.5"/>
    <n v="10.097473697042517"/>
    <n v="10.097473697042517"/>
    <x v="6"/>
    <s v="GSW"/>
    <n v="0.84921131367507252"/>
    <s v="Yes"/>
    <n v="0.89273005904304803"/>
    <n v="909.44122258632967"/>
    <n v="909.44122258632967"/>
    <s v="GSW"/>
    <s v="GSW"/>
    <s v="GSW"/>
    <s v="Yes"/>
    <s v="Yes"/>
    <s v="Yes"/>
  </r>
  <r>
    <x v="1"/>
    <s v="HOU@NOP@2025_03_06"/>
    <n v="-1"/>
    <n v="3"/>
    <n v="2"/>
    <n v="9.0909090909090898E-2"/>
    <n v="0.62815605820117892"/>
    <n v="4.4280818590736626E-2"/>
    <n v="7"/>
    <n v="4"/>
    <n v="0.63636363636363635"/>
    <n v="0.45180959515796876"/>
    <x v="6"/>
    <n v="0.90361919031593751"/>
    <n v="5"/>
    <n v="5.9036191903159372"/>
    <n v="5.9036191903159372"/>
    <x v="1"/>
    <s v="NOP"/>
    <n v="0.57790316751581505"/>
    <s v="Yes"/>
    <n v="0.51485638133689193"/>
    <n v="341.92208523332113"/>
    <n v="341.92208523332113"/>
    <s v="HOU"/>
    <s v="HOU"/>
    <s v="HOU"/>
    <s v="Yes"/>
    <s v="No"/>
    <s v="No"/>
  </r>
  <r>
    <x v="1"/>
    <s v="IND@ATL@2025_03_06"/>
    <n v="-5"/>
    <n v="-5"/>
    <n v="-10"/>
    <n v="0.45454545454545453"/>
    <n v="0.64051498622446923"/>
    <n v="8.8896385483284934E-2"/>
    <n v="11"/>
    <n v="0"/>
    <n v="1"/>
    <n v="0.69835348025664123"/>
    <x v="7"/>
    <n v="6.9835348025664121"/>
    <n v="-3.5"/>
    <n v="3.4835348025664121"/>
    <n v="3.4835348025664121"/>
    <x v="7"/>
    <s v="IND"/>
    <n v="0.56705341136223353"/>
    <s v="Yes"/>
    <n v="0.63270344580943738"/>
    <n v="222.95634906506487"/>
    <n v="222.95634906506487"/>
    <s v="IND"/>
    <s v="IND"/>
    <s v="IND"/>
    <s v="Yes"/>
    <s v="Yes"/>
    <s v="Yes"/>
  </r>
  <r>
    <x v="1"/>
    <s v="NYK@LAL@2025_03_06"/>
    <n v="11"/>
    <n v="11"/>
    <n v="22"/>
    <n v="1"/>
    <n v="0.81438285513689102"/>
    <n v="0.81438285513689102"/>
    <n v="11"/>
    <n v="0"/>
    <n v="1"/>
    <n v="0.93812761837896375"/>
    <x v="3"/>
    <n v="20.638807604337202"/>
    <n v="-3.5"/>
    <n v="17.138807604337202"/>
    <n v="17.138807604337202"/>
    <x v="3"/>
    <s v="LAL"/>
    <n v="0.84220190504545056"/>
    <s v="Yes"/>
    <n v="0.89016476171220715"/>
    <n v="1530.3879478282236"/>
    <n v="1530.3879478282236"/>
    <s v="LAL"/>
    <s v="LAL"/>
    <s v="LAL"/>
    <s v="Yes"/>
    <s v="Yes"/>
    <s v="Yes"/>
  </r>
  <r>
    <x v="1"/>
    <s v="PHI@BOS@2025_03_06"/>
    <n v="11"/>
    <n v="11"/>
    <n v="22"/>
    <n v="1"/>
    <n v="0.84589255330761481"/>
    <n v="0.84589255330761481"/>
    <n v="11"/>
    <n v="0"/>
    <n v="1"/>
    <n v="0.94863085110253831"/>
    <x v="4"/>
    <n v="20.869878724255841"/>
    <n v="-13"/>
    <n v="7.869878724255841"/>
    <n v="7.869878724255841"/>
    <x v="4"/>
    <s v="BOS"/>
    <n v="0.87814956902958508"/>
    <s v="Yes"/>
    <n v="0.91339021006606169"/>
    <n v="729.57550081577187"/>
    <n v="729.57550081577187"/>
    <s v="PHI"/>
    <s v="BOS"/>
    <s v="BOS"/>
    <s v="No"/>
    <s v="No"/>
    <s v="No"/>
  </r>
  <r>
    <x v="1"/>
    <s v="CHI@ORL@2025_03_06"/>
    <n v="11"/>
    <n v="11"/>
    <n v="22"/>
    <n v="1"/>
    <n v="0.73726818822463458"/>
    <n v="0.73726818822463458"/>
    <n v="11"/>
    <n v="0"/>
    <n v="1"/>
    <n v="0.91242272940821145"/>
    <x v="5"/>
    <n v="20.073300046980652"/>
    <n v="-7"/>
    <n v="13.073300046980652"/>
    <n v="13.073300046980652"/>
    <x v="8"/>
    <s v="ORL"/>
    <n v="0.73833740917526203"/>
    <s v="Yes"/>
    <n v="0.8253800692917368"/>
    <n v="1084.6836255206974"/>
    <n v="1084.6836255206974"/>
    <s v="ORL"/>
    <s v="CHI"/>
    <s v="CHI"/>
    <s v="No"/>
    <s v="No"/>
    <s v="No"/>
  </r>
  <r>
    <x v="2"/>
    <s v="GSW@BRK@2025_03_06"/>
    <n v="-11"/>
    <n v="-11"/>
    <n v="-22"/>
    <n v="1"/>
    <n v="0.87685420013651583"/>
    <n v="0.87685420013651583"/>
    <n v="11"/>
    <n v="0"/>
    <n v="1"/>
    <n v="0.95895140004550539"/>
    <x v="0"/>
    <n v="21.096930801001118"/>
    <n v="-11"/>
    <n v="10.096930801001118"/>
    <n v="10.096930801001118"/>
    <x v="6"/>
    <s v="GSW"/>
    <n v="0.85691545095683497"/>
    <s v="Yes"/>
    <n v="0.90793342550117018"/>
    <n v="925.41846068786799"/>
    <n v="925.41846068786799"/>
    <s v="GSW"/>
    <s v="GSW"/>
    <s v="GSW"/>
    <s v="Yes"/>
    <s v="Yes"/>
    <s v="Yes"/>
  </r>
  <r>
    <x v="2"/>
    <s v="HOU@NOP@2025_03_06"/>
    <n v="7"/>
    <n v="3"/>
    <n v="10"/>
    <n v="0.45454545454545453"/>
    <n v="0.6085457730238587"/>
    <n v="9.70846301399374E-2"/>
    <n v="7"/>
    <n v="4"/>
    <n v="0.63636363636363635"/>
    <n v="0.56648495464431647"/>
    <x v="6"/>
    <n v="5.6648495464431647"/>
    <n v="4.5"/>
    <n v="10.164849546443165"/>
    <n v="10.164849546443165"/>
    <x v="1"/>
    <s v="NOP"/>
    <n v="0.609307103924983"/>
    <s v="Yes"/>
    <n v="0.58789602928464979"/>
    <n v="620.30660539419421"/>
    <n v="620.30660539419421"/>
    <s v="HOU"/>
    <s v="HOU"/>
    <s v="HOU"/>
    <s v="Yes"/>
    <s v="No"/>
    <s v="No"/>
  </r>
  <r>
    <x v="2"/>
    <s v="IND@ATL@2025_03_06"/>
    <n v="-11"/>
    <n v="-9"/>
    <n v="-20"/>
    <n v="0.90909090909090917"/>
    <n v="0.70143063433943276"/>
    <n v="0.70143063433943276"/>
    <n v="10"/>
    <n v="1"/>
    <n v="0.90909090909090906"/>
    <n v="0.8398708175070837"/>
    <x v="7"/>
    <n v="16.797416350141674"/>
    <n v="-3.5"/>
    <n v="13.297416350141674"/>
    <n v="13.297416350141674"/>
    <x v="7"/>
    <s v="IND"/>
    <n v="0.57834134392836845"/>
    <s v="Yes"/>
    <n v="0.70910608071772607"/>
    <n v="948.20281842245242"/>
    <n v="948.20281842245242"/>
    <s v="IND"/>
    <s v="IND"/>
    <s v="IND"/>
    <s v="Yes"/>
    <s v="Yes"/>
    <s v="Yes"/>
  </r>
  <r>
    <x v="2"/>
    <s v="NYK@LAL@2025_03_06"/>
    <n v="11"/>
    <n v="11"/>
    <n v="22"/>
    <n v="1"/>
    <n v="0.86130145669243885"/>
    <n v="0.86130145669243885"/>
    <n v="11"/>
    <n v="0"/>
    <n v="1"/>
    <n v="0.95376715223081288"/>
    <x v="3"/>
    <n v="20.982877349077881"/>
    <n v="-3"/>
    <n v="17.982877349077881"/>
    <n v="17.982877349077881"/>
    <x v="3"/>
    <s v="LAL"/>
    <n v="0.87442983028154053"/>
    <s v="Yes"/>
    <n v="0.9140984912561767"/>
    <n v="1648.6016695295416"/>
    <n v="1648.6016695295416"/>
    <s v="LAL"/>
    <s v="LAL"/>
    <s v="LAL"/>
    <s v="Yes"/>
    <s v="Yes"/>
    <s v="Yes"/>
  </r>
  <r>
    <x v="2"/>
    <s v="PHI@BOS@2025_03_06"/>
    <n v="11"/>
    <n v="11"/>
    <n v="22"/>
    <n v="1"/>
    <n v="0.78871083986613533"/>
    <n v="0.78871083986613533"/>
    <n v="11"/>
    <n v="0"/>
    <n v="1"/>
    <n v="0.92957027995537844"/>
    <x v="4"/>
    <n v="20.450546159018327"/>
    <n v="-13.5"/>
    <n v="6.9505461590183266"/>
    <n v="6.9505461590183266"/>
    <x v="4"/>
    <s v="BOS"/>
    <n v="0.84739978373654457"/>
    <s v="Yes"/>
    <n v="0.8884850318459615"/>
    <n v="628.89308822276882"/>
    <n v="628.89308822276882"/>
    <s v="PHI"/>
    <s v="BOS"/>
    <s v="BOS"/>
    <s v="No"/>
    <s v="No"/>
    <s v="No"/>
  </r>
  <r>
    <x v="2"/>
    <s v="CHI@ORL@2025_03_06"/>
    <n v="-5"/>
    <n v="-5"/>
    <n v="-10"/>
    <n v="0.45454545454545453"/>
    <n v="0.60841455154895185"/>
    <n v="5.6688688055452241E-2"/>
    <n v="7"/>
    <n v="4"/>
    <n v="0.63636363636363635"/>
    <n v="0.56644121415268101"/>
    <x v="8"/>
    <n v="5.6644121415268103"/>
    <n v="8"/>
    <n v="13.66441214152681"/>
    <n v="13.66441214152681"/>
    <x v="5"/>
    <s v="None"/>
    <n v="0.5"/>
    <s v="No"/>
    <n v="0.53322060707634056"/>
    <n v="729.02947746117741"/>
    <n v="729.02947746117741"/>
    <s v="ORL"/>
    <s v="CHI"/>
    <s v="CHI"/>
    <s v="No"/>
    <s v="No"/>
    <s v="No"/>
  </r>
  <r>
    <x v="3"/>
    <s v="GSW@BRK@2025_03_06"/>
    <n v="-11"/>
    <n v="-11"/>
    <n v="-22"/>
    <n v="1"/>
    <n v="0.87208487960560843"/>
    <n v="0.87208487960560843"/>
    <n v="11"/>
    <n v="0"/>
    <n v="1"/>
    <n v="0.95736162653520285"/>
    <x v="0"/>
    <n v="21.061955783774462"/>
    <n v="-11"/>
    <n v="10.061955783774462"/>
    <n v="10.061955783774462"/>
    <x v="6"/>
    <s v="GSW"/>
    <n v="0.85925120991137449"/>
    <s v="Yes"/>
    <n v="0.90830641822328873"/>
    <n v="922.6010526121928"/>
    <n v="922.6010526121928"/>
    <s v="GSW"/>
    <s v="GSW"/>
    <s v="GSW"/>
    <s v="Yes"/>
    <s v="Yes"/>
    <s v="Yes"/>
  </r>
  <r>
    <x v="3"/>
    <s v="HOU@NOP@2025_03_06"/>
    <n v="5"/>
    <n v="5"/>
    <n v="10"/>
    <n v="0.45454545454545453"/>
    <n v="0.61171650962224822"/>
    <n v="1.7902222221893083E-2"/>
    <n v="7"/>
    <n v="4"/>
    <n v="0.63636363636363635"/>
    <n v="0.56754186684377972"/>
    <x v="6"/>
    <n v="5.6754186684377972"/>
    <n v="4.5"/>
    <n v="10.175418668437796"/>
    <n v="10.175418668437796"/>
    <x v="1"/>
    <s v="NOP"/>
    <n v="0.67432400056070652"/>
    <s v="Yes"/>
    <n v="0.62093293370224312"/>
    <n v="686.32883836484916"/>
    <n v="686.32883836484916"/>
    <s v="HOU"/>
    <s v="HOU"/>
    <s v="HOU"/>
    <s v="Yes"/>
    <s v="No"/>
    <s v="No"/>
  </r>
  <r>
    <x v="3"/>
    <s v="IND@ATL@2025_03_06"/>
    <n v="-9"/>
    <n v="-9"/>
    <n v="-18"/>
    <n v="0.81818181818181823"/>
    <n v="0.72228667227454069"/>
    <n v="0.13440944206503469"/>
    <n v="11"/>
    <n v="0"/>
    <n v="1"/>
    <n v="0.84682283015211957"/>
    <x v="7"/>
    <n v="15.242810942738153"/>
    <n v="-3.5"/>
    <n v="11.742810942738153"/>
    <n v="11.742810942738153"/>
    <x v="7"/>
    <s v="IND"/>
    <n v="0.70810022422176844"/>
    <s v="Yes"/>
    <n v="0.77746152718694406"/>
    <n v="914.10298335846142"/>
    <n v="914.10298335846142"/>
    <s v="IND"/>
    <s v="IND"/>
    <s v="IND"/>
    <s v="Yes"/>
    <s v="Yes"/>
    <s v="Yes"/>
  </r>
  <r>
    <x v="3"/>
    <s v="NYK@LAL@2025_03_06"/>
    <n v="11"/>
    <n v="11"/>
    <n v="22"/>
    <n v="1"/>
    <n v="0.85045657804552466"/>
    <n v="0.85045657804552466"/>
    <n v="11"/>
    <n v="0"/>
    <n v="1"/>
    <n v="0.95015219268184159"/>
    <x v="3"/>
    <n v="20.903348239000515"/>
    <n v="-3"/>
    <n v="17.903348239000515"/>
    <n v="17.903348239000515"/>
    <x v="3"/>
    <s v="LAL"/>
    <n v="0.85616658360560693"/>
    <s v="Yes"/>
    <n v="0.90315938814372432"/>
    <n v="1621.7079696444243"/>
    <n v="1621.7079696444243"/>
    <s v="LAL"/>
    <s v="LAL"/>
    <s v="LAL"/>
    <s v="Yes"/>
    <s v="Yes"/>
    <s v="Yes"/>
  </r>
  <r>
    <x v="3"/>
    <s v="PHI@BOS@2025_03_06"/>
    <n v="11"/>
    <n v="11"/>
    <n v="22"/>
    <n v="1"/>
    <n v="0.7496009897800251"/>
    <n v="0.7496009897800251"/>
    <n v="11"/>
    <n v="0"/>
    <n v="1"/>
    <n v="0.9165336632600084"/>
    <x v="4"/>
    <n v="20.163740591720185"/>
    <n v="-13.5"/>
    <n v="6.6637405917201846"/>
    <n v="6.6637405917201846"/>
    <x v="4"/>
    <s v="BOS"/>
    <n v="0.84143037685536104"/>
    <s v="Yes"/>
    <n v="0.87898202005768478"/>
    <n v="596.97976878331417"/>
    <n v="596.97976878331417"/>
    <s v="PHI"/>
    <s v="BOS"/>
    <s v="BOS"/>
    <s v="No"/>
    <s v="No"/>
    <s v="No"/>
  </r>
  <r>
    <x v="3"/>
    <s v="CHI@ORL@2025_03_06"/>
    <n v="11"/>
    <n v="9"/>
    <n v="20"/>
    <n v="0.90909090909090917"/>
    <n v="0.71553640035575317"/>
    <n v="0.71553640035575317"/>
    <n v="10"/>
    <n v="1"/>
    <n v="0.90909090909090906"/>
    <n v="0.84457273951252387"/>
    <x v="5"/>
    <n v="16.891454790250478"/>
    <n v="-8"/>
    <n v="8.8914547902504779"/>
    <n v="8.8914547902504779"/>
    <x v="8"/>
    <s v="ORL"/>
    <n v="0.76290529960498255"/>
    <s v="Yes"/>
    <n v="0.80373901955875326"/>
    <n v="722.68837704904706"/>
    <n v="722.68837704904706"/>
    <s v="ORL"/>
    <s v="CHI"/>
    <s v="CHI"/>
    <s v="No"/>
    <s v="No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2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0" firstHeaderRow="0" firstDataRow="1" firstDataCol="1"/>
  <pivotFields count="6">
    <pivotField axis="axisRow" showAll="0">
      <items count="140"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19"/>
        <item m="1" x="120"/>
        <item m="1" x="121"/>
        <item m="1" x="122"/>
        <item m="1" x="123"/>
        <item x="6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95"/>
        <item m="1" x="96"/>
        <item m="1" x="97"/>
        <item m="1" x="98"/>
        <item m="1" x="99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77"/>
        <item m="1" x="78"/>
        <item m="1" x="79"/>
        <item m="1" x="80"/>
        <item m="1" x="81"/>
        <item m="1" x="82"/>
        <item m="1" x="83"/>
        <item m="1" x="84"/>
        <item m="1" x="70"/>
        <item m="1" x="71"/>
        <item m="1" x="72"/>
        <item m="1" x="73"/>
        <item m="1" x="74"/>
        <item m="1" x="75"/>
        <item m="1" x="76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56"/>
        <item m="1" x="57"/>
        <item m="1" x="58"/>
        <item m="1" x="59"/>
        <item m="1" x="60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40"/>
        <item m="1" x="41"/>
        <item m="1" x="42"/>
        <item m="1" x="43"/>
        <item m="1" x="44"/>
        <item m="1" x="45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24"/>
        <item m="1" x="25"/>
        <item m="1" x="26"/>
        <item m="1" x="27"/>
        <item m="1" x="28"/>
        <item m="1" x="29"/>
        <item m="1" x="30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7"/>
        <item m="1" x="8"/>
        <item m="1" x="9"/>
        <item m="1" x="10"/>
        <item m="1" x="11"/>
        <item m="1" x="12"/>
        <item m="1" x="13"/>
        <item m="1" x="14"/>
        <item x="1"/>
        <item x="2"/>
        <item x="3"/>
        <item x="4"/>
        <item x="5"/>
        <item x="0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8">
    <i>
      <x v="20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2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11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40"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19"/>
        <item m="1" x="120"/>
        <item m="1" x="121"/>
        <item m="1" x="122"/>
        <item m="1" x="123"/>
        <item x="6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95"/>
        <item m="1" x="96"/>
        <item m="1" x="97"/>
        <item m="1" x="98"/>
        <item m="1" x="99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77"/>
        <item m="1" x="78"/>
        <item m="1" x="79"/>
        <item m="1" x="80"/>
        <item m="1" x="81"/>
        <item m="1" x="82"/>
        <item m="1" x="83"/>
        <item m="1" x="84"/>
        <item m="1" x="70"/>
        <item m="1" x="71"/>
        <item m="1" x="72"/>
        <item m="1" x="73"/>
        <item m="1" x="74"/>
        <item m="1" x="75"/>
        <item m="1" x="76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56"/>
        <item m="1" x="57"/>
        <item m="1" x="58"/>
        <item m="1" x="59"/>
        <item m="1" x="60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40"/>
        <item m="1" x="41"/>
        <item m="1" x="42"/>
        <item m="1" x="43"/>
        <item m="1" x="44"/>
        <item m="1" x="45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24"/>
        <item m="1" x="25"/>
        <item m="1" x="26"/>
        <item m="1" x="27"/>
        <item m="1" x="28"/>
        <item m="1" x="29"/>
        <item m="1" x="30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7"/>
        <item m="1" x="8"/>
        <item m="1" x="9"/>
        <item m="1" x="10"/>
        <item m="1" x="11"/>
        <item m="1" x="12"/>
        <item m="1" x="13"/>
        <item m="1" x="14"/>
        <item x="1"/>
        <item x="2"/>
        <item x="3"/>
        <item x="4"/>
        <item x="5"/>
        <item x="0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7">
    <i>
      <x v="133"/>
    </i>
    <i>
      <x v="134"/>
    </i>
    <i>
      <x v="135"/>
    </i>
    <i>
      <x v="136"/>
    </i>
    <i>
      <x v="137"/>
    </i>
    <i>
      <x v="1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34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2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11" firstHeaderRow="1" firstDataRow="2" firstDataCol="1"/>
  <pivotFields count="10">
    <pivotField axis="axisRow" showAll="0">
      <items count="140"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19"/>
        <item m="1" x="120"/>
        <item m="1" x="121"/>
        <item m="1" x="122"/>
        <item m="1" x="123"/>
        <item x="6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95"/>
        <item m="1" x="96"/>
        <item m="1" x="97"/>
        <item m="1" x="98"/>
        <item m="1" x="99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77"/>
        <item m="1" x="78"/>
        <item m="1" x="79"/>
        <item m="1" x="80"/>
        <item m="1" x="81"/>
        <item m="1" x="82"/>
        <item m="1" x="83"/>
        <item m="1" x="84"/>
        <item m="1" x="70"/>
        <item m="1" x="71"/>
        <item m="1" x="72"/>
        <item m="1" x="73"/>
        <item m="1" x="74"/>
        <item m="1" x="75"/>
        <item m="1" x="76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56"/>
        <item m="1" x="57"/>
        <item m="1" x="58"/>
        <item m="1" x="59"/>
        <item m="1" x="60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40"/>
        <item m="1" x="41"/>
        <item m="1" x="42"/>
        <item m="1" x="43"/>
        <item m="1" x="44"/>
        <item m="1" x="45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24"/>
        <item m="1" x="25"/>
        <item m="1" x="26"/>
        <item m="1" x="27"/>
        <item m="1" x="28"/>
        <item m="1" x="29"/>
        <item m="1" x="30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7"/>
        <item m="1" x="8"/>
        <item m="1" x="9"/>
        <item m="1" x="10"/>
        <item m="1" x="11"/>
        <item m="1" x="12"/>
        <item m="1" x="13"/>
        <item m="1" x="14"/>
        <item x="1"/>
        <item x="2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8">
    <i>
      <x v="20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2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19" firstHeaderRow="0" firstDataRow="1" firstDataCol="1"/>
  <pivotFields count="6">
    <pivotField axis="axisRow" showAll="0">
      <items count="140"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19"/>
        <item m="1" x="120"/>
        <item m="1" x="121"/>
        <item m="1" x="122"/>
        <item m="1" x="123"/>
        <item x="6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95"/>
        <item m="1" x="96"/>
        <item m="1" x="97"/>
        <item m="1" x="98"/>
        <item m="1" x="99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77"/>
        <item m="1" x="78"/>
        <item m="1" x="79"/>
        <item m="1" x="80"/>
        <item m="1" x="81"/>
        <item m="1" x="82"/>
        <item m="1" x="83"/>
        <item m="1" x="84"/>
        <item m="1" x="70"/>
        <item m="1" x="71"/>
        <item m="1" x="72"/>
        <item m="1" x="73"/>
        <item m="1" x="74"/>
        <item m="1" x="75"/>
        <item m="1" x="76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56"/>
        <item m="1" x="57"/>
        <item m="1" x="58"/>
        <item m="1" x="59"/>
        <item m="1" x="60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40"/>
        <item m="1" x="41"/>
        <item m="1" x="42"/>
        <item m="1" x="43"/>
        <item m="1" x="44"/>
        <item m="1" x="45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24"/>
        <item m="1" x="25"/>
        <item m="1" x="26"/>
        <item m="1" x="27"/>
        <item m="1" x="28"/>
        <item m="1" x="29"/>
        <item m="1" x="30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7"/>
        <item m="1" x="8"/>
        <item m="1" x="9"/>
        <item m="1" x="10"/>
        <item m="1" x="11"/>
        <item m="1" x="12"/>
        <item m="1" x="13"/>
        <item m="1" x="14"/>
        <item x="1"/>
        <item x="2"/>
        <item x="3"/>
        <item x="4"/>
        <item x="5"/>
        <item x="0"/>
        <item t="default"/>
      </items>
    </pivotField>
    <pivotField axis="axisRow" numFmtId="2" showAll="0">
      <items count="4">
        <item x="1"/>
        <item x="0"/>
        <item x="2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17">
    <i>
      <x v="20"/>
    </i>
    <i r="1">
      <x v="2"/>
    </i>
    <i>
      <x v="133"/>
    </i>
    <i r="1">
      <x/>
    </i>
    <i>
      <x v="134"/>
    </i>
    <i r="1">
      <x/>
    </i>
    <i r="1">
      <x v="1"/>
    </i>
    <i>
      <x v="135"/>
    </i>
    <i r="1">
      <x/>
    </i>
    <i r="1">
      <x v="1"/>
    </i>
    <i>
      <x v="136"/>
    </i>
    <i r="1">
      <x v="1"/>
    </i>
    <i>
      <x v="137"/>
    </i>
    <i r="1">
      <x v="1"/>
    </i>
    <i>
      <x v="138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2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13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x="2"/>
        <item x="4"/>
        <item x="0"/>
        <item x="5"/>
        <item m="1" x="16"/>
        <item m="1" x="14"/>
        <item m="1" x="29"/>
        <item m="1" x="21"/>
        <item m="1" x="11"/>
        <item x="6"/>
        <item m="1" x="28"/>
        <item x="7"/>
        <item m="1" x="12"/>
        <item x="3"/>
        <item m="1" x="18"/>
        <item m="1" x="13"/>
        <item m="1" x="10"/>
        <item m="1" x="15"/>
        <item x="1"/>
        <item m="1" x="31"/>
        <item m="1" x="17"/>
        <item x="8"/>
        <item m="1" x="26"/>
        <item m="1" x="25"/>
        <item m="1" x="19"/>
        <item m="1" x="20"/>
        <item m="1" x="24"/>
        <item m="1" x="27"/>
        <item m="1" x="23"/>
        <item m="1" x="22"/>
        <item m="1" x="9"/>
        <item m="1" x="30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9"/>
    </i>
    <i>
      <x v="11"/>
    </i>
    <i>
      <x v="13"/>
    </i>
    <i>
      <x v="18"/>
    </i>
    <i>
      <x v="2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2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12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x="2"/>
        <item x="4"/>
        <item m="1" x="13"/>
        <item m="1" x="11"/>
        <item x="0"/>
        <item x="7"/>
        <item m="1" x="12"/>
        <item m="1" x="10"/>
        <item m="1" x="15"/>
        <item x="5"/>
        <item m="1" x="23"/>
        <item m="1" x="21"/>
        <item m="1" x="24"/>
        <item m="1" x="30"/>
        <item m="1" x="26"/>
        <item m="1" x="17"/>
        <item m="1" x="18"/>
        <item m="1" x="20"/>
        <item m="1" x="9"/>
        <item m="1" x="28"/>
        <item m="1" x="16"/>
        <item x="3"/>
        <item x="1"/>
        <item m="1" x="25"/>
        <item x="6"/>
        <item m="1" x="22"/>
        <item x="8"/>
        <item m="1" x="31"/>
        <item m="1" x="27"/>
        <item m="1" x="14"/>
        <item m="1" x="29"/>
        <item m="1" x="19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9">
    <i>
      <x/>
    </i>
    <i>
      <x v="1"/>
    </i>
    <i>
      <x v="4"/>
    </i>
    <i>
      <x v="5"/>
    </i>
    <i>
      <x v="9"/>
    </i>
    <i>
      <x v="21"/>
    </i>
    <i>
      <x v="22"/>
    </i>
    <i>
      <x v="2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2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2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26" totalsRowShown="0" headerRowDxfId="47" dataDxfId="46">
  <autoFilter ref="B2:AE26" xr:uid="{23B59A0C-054A-4F30-9EF5-070D83BF6EAF}"/>
  <sortState xmlns:xlrd2="http://schemas.microsoft.com/office/spreadsheetml/2017/richdata2" ref="B3:AE26">
    <sortCondition descending="1" ref="C2:C26"/>
  </sortState>
  <tableColumns count="30">
    <tableColumn id="1" xr3:uid="{24593591-B60A-4BAA-AE9E-AD09A97415CB}" name="Periodicity" dataDxfId="45"/>
    <tableColumn id="2" xr3:uid="{9E7F04FA-E2CF-4020-8B2F-7A5FC57A6729}" name="Game" dataDxfId="44"/>
    <tableColumn id="3" xr3:uid="{B110EACF-2F8B-48AE-9468-15B7E6B5D8DC}" name="LR" dataDxfId="43"/>
    <tableColumn id="4" xr3:uid="{201D140A-D037-4471-A2E8-FE8C8B8EA1EC}" name="RF" dataDxfId="42"/>
    <tableColumn id="5" xr3:uid="{B4C395E6-CF63-4654-96B1-CC60AA2E999E}" name="Total" dataDxfId="41"/>
    <tableColumn id="6" xr3:uid="{408B21E6-7F5A-42AC-A537-1A7F9F7CE3D6}" name="Win%" dataDxfId="40" dataCellStyle="Percent"/>
    <tableColumn id="7" xr3:uid="{8470C779-CCA2-4304-B535-7A9B5797C774}" name="ML%" dataDxfId="39" dataCellStyle="Percent"/>
    <tableColumn id="8" xr3:uid="{3DEA8DEE-44A2-49C3-964D-59F1841AA21E}" name="MLDiff%" dataDxfId="38" dataCellStyle="Percent"/>
    <tableColumn id="9" xr3:uid="{F992361E-BC4E-45C7-A991-D74C430D3FCD}" name="Consistent" dataDxfId="37"/>
    <tableColumn id="10" xr3:uid="{DAAA9A8A-D26C-4112-8C69-D67FAC3C9556}" name="No" dataDxfId="36"/>
    <tableColumn id="11" xr3:uid="{D3EEE7C9-D797-40AD-83EC-136EA7D579B9}" name="Consistency" dataDxfId="35" dataCellStyle="Percent"/>
    <tableColumn id="12" xr3:uid="{FD15055B-E1B9-42F2-9A36-8EC6C6B272CE}" name="Factor" dataDxfId="34" dataCellStyle="Percent"/>
    <tableColumn id="13" xr3:uid="{9F969F80-232A-4C59-8D15-C1A648816AC6}" name="Winner" dataDxfId="33"/>
    <tableColumn id="14" xr3:uid="{60F811CB-3A76-4726-8569-7B236B136EE0}" name="ScoreDiff" dataDxfId="32"/>
    <tableColumn id="15" xr3:uid="{FFE4F106-7CBC-436A-8073-09C027394E30}" name="Handicap" dataDxfId="31"/>
    <tableColumn id="16" xr3:uid="{5C03892B-5CAD-4DFF-A220-AF470C1723E9}" name="Avd" dataDxfId="30"/>
    <tableColumn id="17" xr3:uid="{C67C1DAF-6E0A-4852-A8CD-701F56755FFC}" name="AdvAbs" dataDxfId="29"/>
    <tableColumn id="18" xr3:uid="{4EAD0FEA-09D9-489E-B1DD-01A1BEB6C235}" name="SpreadWinner" dataDxfId="28"/>
    <tableColumn id="19" xr3:uid="{446AB8A5-E7D9-4D19-A7D6-1BDEE6E33681}" name="ALWinner" dataDxfId="27"/>
    <tableColumn id="20" xr3:uid="{E4E3C559-64A7-4C91-9B37-02DB275CFADD}" name="AL%" dataDxfId="26" dataCellStyle="Percent"/>
    <tableColumn id="21" xr3:uid="{523CD2CA-6675-4379-85A4-AC0A30CA68C9}" name="Consitent" dataDxfId="25"/>
    <tableColumn id="22" xr3:uid="{43B1E650-1620-4074-AC57-3B39AEDF22E7}" name="Final%" dataDxfId="24" dataCellStyle="Percent"/>
    <tableColumn id="23" xr3:uid="{CA6D2144-C60E-4FB5-B32B-FAAEA55582A6}" name="Ranking" dataDxfId="23"/>
    <tableColumn id="24" xr3:uid="{BAAB4390-0BAF-4781-8C7F-7471845D96C1}" name="AbsRanking" dataDxfId="22"/>
    <tableColumn id="25" xr3:uid="{57CD29B5-18B6-49A1-B4C2-0FFF3204AF74}" name="MoneyLeaders" dataDxfId="21"/>
    <tableColumn id="26" xr3:uid="{5DA8DB83-1D83-4D6C-BEBA-B659DC37607C}" name="Top10%" dataDxfId="20"/>
    <tableColumn id="27" xr3:uid="{B0C41434-66FB-4770-ACB9-CFC8151EB700}" name="Overall" dataDxfId="19"/>
    <tableColumn id="28" xr3:uid="{2ABDFBD8-7FD2-4BDD-8C9D-7526B94F49E4}" name="CoversConsistent" dataDxfId="18"/>
    <tableColumn id="29" xr3:uid="{A8295CCC-9D95-4081-9A7F-FBCD98D87AF1}" name="SpreadPotential" dataDxfId="17"/>
    <tableColumn id="30" xr3:uid="{363AE8A3-3795-44FE-83EA-DF647ADA356C}" name="MLPotential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15" totalsRowShown="0">
  <autoFilter ref="BR2:CA15" xr:uid="{78D9E7CB-403B-442F-830C-4D50A2900F82}"/>
  <sortState xmlns:xlrd2="http://schemas.microsoft.com/office/spreadsheetml/2017/richdata2" ref="BR3:CA9">
    <sortCondition descending="1" ref="BU2:BU13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15"/>
    <tableColumn id="5" xr3:uid="{3561302D-EE9B-42CC-85CD-E711E9864CF1}" name="Average of ScoreDiff" dataDxfId="14"/>
    <tableColumn id="6" xr3:uid="{267FF7EE-C850-4394-B718-E99597E11087}" name="Max of ScoreDiff" dataDxfId="13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12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12" totalsRowShown="0" dataDxfId="11">
  <autoFilter ref="AS2:BB12" xr:uid="{23194694-37BC-4048-A108-71D380E1B3E8}">
    <filterColumn colId="1">
      <filters>
        <filter val="2"/>
      </filters>
    </filterColumn>
  </autoFilter>
  <sortState xmlns:xlrd2="http://schemas.microsoft.com/office/spreadsheetml/2017/richdata2" ref="AS4:BB12">
    <sortCondition descending="1" ref="BB2:BB12"/>
  </sortState>
  <tableColumns count="10">
    <tableColumn id="1" xr3:uid="{16DCAEDB-5518-461F-B58E-8042B3D088B9}" name="Row Labels" dataDxfId="10"/>
    <tableColumn id="2" xr3:uid="{AD869B99-095F-4BE7-A413-E609CAB0F902}" name="Count of Winner" dataDxfId="9"/>
    <tableColumn id="3" xr3:uid="{1CECCB19-4B6D-4C5B-8830-2F423852F7E4}" name="Average of MLDiff%" dataDxfId="8" dataCellStyle="Percent"/>
    <tableColumn id="4" xr3:uid="{E0A1CA23-0926-4418-85AD-6E9AE6367600}" name="Min of ScoreDiff" dataDxfId="7"/>
    <tableColumn id="5" xr3:uid="{F9DF9285-C80D-468E-8601-0BF3C163ADD0}" name="Average of ScoreDiff" dataDxfId="6" dataCellStyle="Percent"/>
    <tableColumn id="6" xr3:uid="{642B3F80-5BEE-485E-8570-6C11D675BD85}" name="Max of ScoreDiff" dataDxfId="5"/>
    <tableColumn id="7" xr3:uid="{FACF3C5A-CD21-4F10-9F90-72F0D4070FF7}" name="Average of Handicap" dataDxfId="4"/>
    <tableColumn id="8" xr3:uid="{22507F89-141D-474B-9314-040C6C3B4F36}" name="Average of Factor" dataDxfId="3"/>
    <tableColumn id="9" xr3:uid="{EC29AD05-8E65-4733-BCA5-414A85C886C0}" name="Average of AdvAbs"/>
    <tableColumn id="10" xr3:uid="{F57E27A6-1351-4123-9BA4-9FB4289A1109}" name="Average of AL%" dataDxfId="2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I8" totalsRowShown="0">
  <autoFilter ref="B2:I8" xr:uid="{502C677E-92F2-4E2E-B8DF-B38CE34D22FC}"/>
  <sortState xmlns:xlrd2="http://schemas.microsoft.com/office/spreadsheetml/2017/richdata2" ref="B3:I8">
    <sortCondition descending="1" ref="D2:D8"/>
  </sortState>
  <tableColumns count="8">
    <tableColumn id="1" xr3:uid="{BDA70125-9855-4F4C-AC12-B2B3526A433F}" name="Game"/>
    <tableColumn id="2" xr3:uid="{0753FD2E-378D-4FC9-BAAF-F4B6F678B951}" name="ML Winner"/>
    <tableColumn id="3" xr3:uid="{91F7B914-D66A-459E-8EE1-B643E620A47B}" name="ML Win%" dataDxfId="1"/>
    <tableColumn id="4" xr3:uid="{37EFAEF1-C1D6-47A0-80F9-F4ADCFD57F29}" name="ScoreDiff"/>
    <tableColumn id="5" xr3:uid="{AE527ACF-069F-4E1D-82A9-18EB5A482E4F}" name="Handicap"/>
    <tableColumn id="6" xr3:uid="{7862B7D6-6456-46CC-ABD9-9F7E1750CAC8}" name="Spread Winner"/>
    <tableColumn id="7" xr3:uid="{4BF44559-46BB-45A1-8C38-8AFACC420720}" name="Betting Trend"/>
    <tableColumn id="8" xr3:uid="{28134A2B-AAEF-43FA-9131-E7C1B555E149}" name="Factor" dataDxfId="0">
      <calculatedColumnFormula>((Table111[[#This Row],[ScoreDiff]]*0.75)-(ABS(Table111[[#This Row],[Handicap]]))*Table111[[#This Row],[ML Win%]])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R166"/>
  <sheetViews>
    <sheetView topLeftCell="D1" workbookViewId="0">
      <selection activeCell="BL8" sqref="AJ3:BL8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2.570312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2.5703125" bestFit="1" customWidth="1"/>
    <col min="19" max="20" width="20" bestFit="1" customWidth="1"/>
    <col min="23" max="23" width="24.28515625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2.570312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0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120</v>
      </c>
    </row>
    <row r="2" spans="1:70" x14ac:dyDescent="0.25">
      <c r="A2" t="s">
        <v>120</v>
      </c>
      <c r="B2" t="s">
        <v>114</v>
      </c>
      <c r="C2" s="3">
        <v>1</v>
      </c>
      <c r="D2">
        <v>0.91581059920996499</v>
      </c>
      <c r="E2" s="3">
        <v>1</v>
      </c>
      <c r="F2" s="3">
        <v>0.61</v>
      </c>
      <c r="G2" s="3">
        <v>-1</v>
      </c>
      <c r="H2">
        <v>0.91596693520917205</v>
      </c>
      <c r="I2" s="3">
        <v>-1</v>
      </c>
      <c r="J2" s="3">
        <v>0.54</v>
      </c>
      <c r="K2" t="str">
        <f>IF(E2=C2, "Consistency", "No")</f>
        <v>Consistency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82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N2" s="1" t="s">
        <v>28</v>
      </c>
      <c r="BO2" t="s">
        <v>28</v>
      </c>
    </row>
    <row r="3" spans="1:70" x14ac:dyDescent="0.25">
      <c r="A3" t="s">
        <v>121</v>
      </c>
      <c r="B3" t="s">
        <v>114</v>
      </c>
      <c r="C3" s="3">
        <v>1</v>
      </c>
      <c r="D3">
        <v>0.65884912185633204</v>
      </c>
      <c r="E3" s="3">
        <v>-1</v>
      </c>
      <c r="F3" s="3">
        <v>0.5</v>
      </c>
      <c r="G3" s="3">
        <v>-1</v>
      </c>
      <c r="H3">
        <v>0.72527024939778395</v>
      </c>
      <c r="I3" s="3">
        <v>-1</v>
      </c>
      <c r="J3" s="3">
        <v>0.63</v>
      </c>
      <c r="K3" t="str">
        <f t="shared" ref="K3:K66" si="0">IF(E3=C3, "Consistency", "No")</f>
        <v>No</v>
      </c>
      <c r="M3" s="1" t="s">
        <v>29</v>
      </c>
      <c r="N3" t="s">
        <v>28</v>
      </c>
      <c r="O3" t="s">
        <v>33</v>
      </c>
      <c r="P3" t="s">
        <v>30</v>
      </c>
      <c r="R3" s="2" t="s">
        <v>83</v>
      </c>
      <c r="S3" s="3"/>
      <c r="T3" s="3"/>
      <c r="W3" s="2" t="s">
        <v>83</v>
      </c>
      <c r="X3" s="3"/>
      <c r="Y3" s="3"/>
      <c r="AA3" s="3"/>
      <c r="AC3" t="s">
        <v>102</v>
      </c>
      <c r="AD3">
        <v>0.72246201675141886</v>
      </c>
      <c r="AE3">
        <v>0.57727272727272716</v>
      </c>
      <c r="AF3">
        <f>AVERAGE(AD4,AE4)</f>
        <v>0.87208487960560843</v>
      </c>
      <c r="AG3">
        <f>AVERAGE(AD5,AE5)</f>
        <v>0</v>
      </c>
      <c r="AH3">
        <f>ABS(AF3-AG3)</f>
        <v>0.87208487960560843</v>
      </c>
      <c r="AJ3" s="2" t="s">
        <v>102</v>
      </c>
      <c r="AK3" s="3">
        <v>-11</v>
      </c>
      <c r="AL3" s="3">
        <v>-11</v>
      </c>
      <c r="AM3">
        <f>AL3+AK3</f>
        <v>-22</v>
      </c>
      <c r="AN3" s="5">
        <f>ABS(((AK3/11)+(AL3/11))/2)</f>
        <v>1</v>
      </c>
      <c r="AO3" s="5">
        <f>VLOOKUP(AJ3,$AC$3:$AH$47,IF(AM3&gt;0,5,4),FALSE)</f>
        <v>0.87208487960560843</v>
      </c>
      <c r="AP3" s="5">
        <f>VLOOKUP(AJ3,$AC$3:$AH$47,6,FALSE)</f>
        <v>0.87208487960560843</v>
      </c>
      <c r="AQ3">
        <v>11</v>
      </c>
      <c r="AR3">
        <v>0</v>
      </c>
      <c r="AS3" s="5">
        <f>AQ3/(AR3+AQ3)</f>
        <v>1</v>
      </c>
      <c r="AT3" s="5">
        <f>AVERAGE(AN3,AO3,AS3)</f>
        <v>0.95736162653520285</v>
      </c>
      <c r="AU3" t="str">
        <f>IF(AM3&gt;0,MID(AJ3, FIND("@", AJ3) + 1, 3),LEFT(AJ3, 3))</f>
        <v>GSW</v>
      </c>
      <c r="AV3" s="6">
        <f>ABS(AM3*AT3)</f>
        <v>21.061955783774462</v>
      </c>
      <c r="AW3">
        <v>-11</v>
      </c>
      <c r="AX3" s="6">
        <f>AW3+AV3</f>
        <v>10.061955783774462</v>
      </c>
      <c r="AY3" s="6">
        <f>ABS(AX3)</f>
        <v>10.061955783774462</v>
      </c>
      <c r="AZ3" t="str">
        <f>IF(AX3&gt;0,AU3,IF(AU3=MID(AJ3, FIND("@", AJ3) + 1, 3),LEFT(AJ3, 3),MID(AJ3, FIND("@", AJ3) + 1, 3)))</f>
        <v>GSW</v>
      </c>
      <c r="BA3" t="str">
        <f>IFERROR(IF(VLOOKUP(AJ3,$BN$5:$BR$20,2,FALSE)=1,MID(AJ3, FIND("@", AJ3) + 1, 3),LEFT(AJ3, 3)),"None")</f>
        <v>GSW</v>
      </c>
      <c r="BB3" s="5">
        <f>IF(BA3="None",0.5, AVERAGE(VLOOKUP(AJ3,$BN$5:$BR$20,4,FALSE),VLOOKUP(AJ3,$BN$5:$BR$20,5,FALSE)))</f>
        <v>0.85925120991137449</v>
      </c>
      <c r="BC3" t="str">
        <f>IF(AND(BA3=AU3,BA3,AZ3=AU3), "Yes","No")</f>
        <v>Yes</v>
      </c>
      <c r="BD3" s="7">
        <f>AVERAGE(BB3,AT3)</f>
        <v>0.90830641822328873</v>
      </c>
      <c r="BE3">
        <f>((MAX(BD3,BB3)*AX3*100)+(AP3*100)/AY3)</f>
        <v>922.6010526121928</v>
      </c>
      <c r="BF3">
        <f>ABS(BE3)</f>
        <v>922.6010526121928</v>
      </c>
      <c r="BG3" t="s">
        <v>107</v>
      </c>
      <c r="BH3" t="s">
        <v>107</v>
      </c>
      <c r="BI3" t="s">
        <v>107</v>
      </c>
      <c r="BJ3" t="str">
        <f t="shared" ref="BJ3:BJ7" si="1">IF(AND(BI3=BH3,BH3=BG3,BG3=BI3),"Yes","No")</f>
        <v>Yes</v>
      </c>
      <c r="BK3" t="str">
        <f t="shared" ref="BK3:BK7" si="2">IF(AND(BJ3="Yes",BH3=AZ3),"Yes","No")</f>
        <v>Yes</v>
      </c>
      <c r="BL3" t="str">
        <f t="shared" ref="BL3:BL7" si="3">IF(AND(BJ3="Yes",BH3=AU3),"Yes","No")</f>
        <v>Yes</v>
      </c>
    </row>
    <row r="4" spans="1:70" x14ac:dyDescent="0.25">
      <c r="A4" t="s">
        <v>122</v>
      </c>
      <c r="B4" t="s">
        <v>114</v>
      </c>
      <c r="C4" s="3">
        <v>1</v>
      </c>
      <c r="D4">
        <v>0.84661316464539604</v>
      </c>
      <c r="E4" s="3">
        <v>1</v>
      </c>
      <c r="F4" s="3">
        <v>0.66</v>
      </c>
      <c r="G4" s="3">
        <v>-1</v>
      </c>
      <c r="H4">
        <v>0.75041427114499004</v>
      </c>
      <c r="I4" s="3">
        <v>-1</v>
      </c>
      <c r="J4" s="3">
        <v>0.44</v>
      </c>
      <c r="K4" t="str">
        <f t="shared" si="0"/>
        <v>Consistency</v>
      </c>
      <c r="M4" s="2" t="s">
        <v>83</v>
      </c>
      <c r="N4" s="10">
        <v>99</v>
      </c>
      <c r="O4" s="10"/>
      <c r="P4" s="10">
        <v>99</v>
      </c>
      <c r="R4" s="2" t="s">
        <v>102</v>
      </c>
      <c r="S4" s="3">
        <v>-11</v>
      </c>
      <c r="T4" s="3">
        <v>-11</v>
      </c>
      <c r="W4" s="4" t="s">
        <v>83</v>
      </c>
      <c r="X4" s="3"/>
      <c r="Y4" s="3"/>
      <c r="AA4" s="3"/>
      <c r="AC4">
        <v>-1</v>
      </c>
      <c r="AD4">
        <v>0.94689703193848951</v>
      </c>
      <c r="AE4">
        <v>0.79727272727272724</v>
      </c>
      <c r="AJ4" s="2" t="s">
        <v>103</v>
      </c>
      <c r="AK4" s="3">
        <v>5</v>
      </c>
      <c r="AL4" s="3">
        <v>5</v>
      </c>
      <c r="AM4">
        <f t="shared" ref="AM4:AM6" si="4">AL4+AK4</f>
        <v>10</v>
      </c>
      <c r="AN4" s="5">
        <f t="shared" ref="AN4:AN7" si="5">ABS(((AK4/11)+(AL4/11))/2)</f>
        <v>0.45454545454545453</v>
      </c>
      <c r="AO4" s="5">
        <f t="shared" ref="AO4:AO7" si="6">VLOOKUP(AJ4,$AC$3:$AH$47,IF(AM4&gt;0,5,4),FALSE)</f>
        <v>0.61171650962224822</v>
      </c>
      <c r="AP4" s="5">
        <f t="shared" ref="AP4:AP7" si="7">VLOOKUP(AJ4,$AC$3:$AH$47,6,FALSE)</f>
        <v>1.7902222221893083E-2</v>
      </c>
      <c r="AQ4">
        <v>7</v>
      </c>
      <c r="AR4">
        <v>4</v>
      </c>
      <c r="AS4" s="5">
        <f t="shared" ref="AS4:AS6" si="8">AQ4/(AR4+AQ4)</f>
        <v>0.63636363636363635</v>
      </c>
      <c r="AT4" s="5">
        <f t="shared" ref="AT4:AT7" si="9">AVERAGE(AN4,AO4,AS4)</f>
        <v>0.56754186684377972</v>
      </c>
      <c r="AU4" t="str">
        <f t="shared" ref="AU4:AU7" si="10">IF(AM4&gt;0,MID(AJ4, FIND("@", AJ4) + 1, 3),LEFT(AJ4, 3))</f>
        <v>NOP</v>
      </c>
      <c r="AV4" s="6">
        <f t="shared" ref="AV4:AV6" si="11">ABS(AM4*AT4)</f>
        <v>5.6754186684377972</v>
      </c>
      <c r="AW4">
        <v>4.5</v>
      </c>
      <c r="AX4" s="6">
        <f t="shared" ref="AX4:AX6" si="12">AW4+AV4</f>
        <v>10.175418668437796</v>
      </c>
      <c r="AY4" s="6">
        <f t="shared" ref="AY4:AY6" si="13">ABS(AX4)</f>
        <v>10.175418668437796</v>
      </c>
      <c r="AZ4" t="str">
        <f t="shared" ref="AZ4:AZ7" si="14">IF(AX4&gt;0,AU4,IF(AU4=MID(AJ4, FIND("@", AJ4) + 1, 3),LEFT(AJ4, 3),MID(AJ4, FIND("@", AJ4) + 1, 3)))</f>
        <v>NOP</v>
      </c>
      <c r="BA4" t="str">
        <f t="shared" ref="BA4:BA7" si="15">IFERROR(IF(VLOOKUP(AJ4,$BN$5:$BR$20,2,FALSE)=1,MID(AJ4, FIND("@", AJ4) + 1, 3),LEFT(AJ4, 3)),"None")</f>
        <v>NOP</v>
      </c>
      <c r="BB4" s="5">
        <f t="shared" ref="BB4:BB7" si="16">IF(BA4="None",0.5, AVERAGE(VLOOKUP(AJ4,$BN$5:$BR$20,4,FALSE),VLOOKUP(AJ4,$BN$5:$BR$20,5,FALSE)))</f>
        <v>0.67432400056070652</v>
      </c>
      <c r="BC4" t="str">
        <f t="shared" ref="BC4:BC8" si="17">IF(AND(BA4=AU4,BA4,AZ4=AU4), "Yes","No")</f>
        <v>Yes</v>
      </c>
      <c r="BD4" s="7">
        <f t="shared" ref="BD4:BD8" si="18">AVERAGE(BB4,AT4)</f>
        <v>0.62093293370224312</v>
      </c>
      <c r="BE4">
        <f t="shared" ref="BE4:BE6" si="19">((MAX(BD4,BB4)*AX4*100)+(AP4*100)/AY4)</f>
        <v>686.32883836484916</v>
      </c>
      <c r="BF4">
        <f t="shared" ref="BF4:BF7" si="20">ABS(BE4)</f>
        <v>686.32883836484916</v>
      </c>
      <c r="BG4" t="s">
        <v>109</v>
      </c>
      <c r="BH4" t="s">
        <v>109</v>
      </c>
      <c r="BI4" t="s">
        <v>109</v>
      </c>
      <c r="BJ4" t="str">
        <f t="shared" si="1"/>
        <v>Yes</v>
      </c>
      <c r="BK4" t="str">
        <f t="shared" si="2"/>
        <v>No</v>
      </c>
      <c r="BL4" t="str">
        <f t="shared" si="3"/>
        <v>No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</row>
    <row r="5" spans="1:70" x14ac:dyDescent="0.25">
      <c r="A5" t="s">
        <v>123</v>
      </c>
      <c r="B5" t="s">
        <v>114</v>
      </c>
      <c r="C5" s="3">
        <v>1</v>
      </c>
      <c r="D5">
        <v>0.85739988835838599</v>
      </c>
      <c r="E5" s="3">
        <v>1</v>
      </c>
      <c r="F5" s="3">
        <v>0.71</v>
      </c>
      <c r="G5" s="3">
        <v>-1</v>
      </c>
      <c r="H5">
        <v>0.74353487499592996</v>
      </c>
      <c r="I5" s="3">
        <v>-1</v>
      </c>
      <c r="J5" s="3">
        <v>0.55000000000000004</v>
      </c>
      <c r="K5" t="str">
        <f t="shared" si="0"/>
        <v>Consistency</v>
      </c>
      <c r="M5" s="2" t="s">
        <v>102</v>
      </c>
      <c r="N5" s="10">
        <v>11</v>
      </c>
      <c r="O5" s="10"/>
      <c r="P5" s="10">
        <v>11</v>
      </c>
      <c r="R5" s="2" t="s">
        <v>103</v>
      </c>
      <c r="S5" s="3">
        <v>5</v>
      </c>
      <c r="T5" s="3">
        <v>5</v>
      </c>
      <c r="W5" s="2" t="s">
        <v>102</v>
      </c>
      <c r="X5" s="3">
        <v>0.94689703193848951</v>
      </c>
      <c r="Y5" s="3">
        <v>0.79727272727272724</v>
      </c>
      <c r="AA5" s="3"/>
      <c r="AC5">
        <v>1</v>
      </c>
      <c r="AD5">
        <v>0</v>
      </c>
      <c r="AE5">
        <v>0</v>
      </c>
      <c r="AJ5" s="2" t="s">
        <v>104</v>
      </c>
      <c r="AK5" s="3">
        <v>-9</v>
      </c>
      <c r="AL5" s="3">
        <v>-9</v>
      </c>
      <c r="AM5">
        <f t="shared" si="4"/>
        <v>-18</v>
      </c>
      <c r="AN5" s="5">
        <f t="shared" si="5"/>
        <v>0.81818181818181823</v>
      </c>
      <c r="AO5" s="5">
        <f t="shared" si="6"/>
        <v>0.72228667227454069</v>
      </c>
      <c r="AP5" s="5">
        <f t="shared" si="7"/>
        <v>0.13440944206503469</v>
      </c>
      <c r="AQ5">
        <v>11</v>
      </c>
      <c r="AR5">
        <v>0</v>
      </c>
      <c r="AS5" s="5">
        <f t="shared" si="8"/>
        <v>1</v>
      </c>
      <c r="AT5" s="5">
        <f t="shared" si="9"/>
        <v>0.84682283015211957</v>
      </c>
      <c r="AU5" t="str">
        <f t="shared" si="10"/>
        <v>IND</v>
      </c>
      <c r="AV5" s="6">
        <f t="shared" si="11"/>
        <v>15.242810942738153</v>
      </c>
      <c r="AW5">
        <v>-3.5</v>
      </c>
      <c r="AX5" s="6">
        <f t="shared" si="12"/>
        <v>11.742810942738153</v>
      </c>
      <c r="AY5" s="6">
        <f t="shared" si="13"/>
        <v>11.742810942738153</v>
      </c>
      <c r="AZ5" t="str">
        <f t="shared" si="14"/>
        <v>IND</v>
      </c>
      <c r="BA5" t="str">
        <f t="shared" si="15"/>
        <v>IND</v>
      </c>
      <c r="BB5" s="5">
        <f t="shared" si="16"/>
        <v>0.70810022422176844</v>
      </c>
      <c r="BC5" t="str">
        <f t="shared" si="17"/>
        <v>Yes</v>
      </c>
      <c r="BD5" s="7">
        <f t="shared" si="18"/>
        <v>0.77746152718694406</v>
      </c>
      <c r="BE5">
        <f t="shared" si="19"/>
        <v>914.10298335846142</v>
      </c>
      <c r="BF5">
        <f t="shared" si="20"/>
        <v>914.10298335846142</v>
      </c>
      <c r="BG5" t="s">
        <v>112</v>
      </c>
      <c r="BH5" t="s">
        <v>112</v>
      </c>
      <c r="BI5" t="s">
        <v>112</v>
      </c>
      <c r="BJ5" t="str">
        <f t="shared" si="1"/>
        <v>Yes</v>
      </c>
      <c r="BK5" t="str">
        <f t="shared" si="2"/>
        <v>Yes</v>
      </c>
      <c r="BL5" t="str">
        <f t="shared" si="3"/>
        <v>Yes</v>
      </c>
      <c r="BN5" s="2" t="s">
        <v>102</v>
      </c>
      <c r="BO5" s="3">
        <v>-1</v>
      </c>
      <c r="BP5" s="3">
        <v>-1</v>
      </c>
      <c r="BQ5" s="10">
        <v>0.988502419822749</v>
      </c>
      <c r="BR5" s="3">
        <v>0.73</v>
      </c>
    </row>
    <row r="6" spans="1:70" x14ac:dyDescent="0.25">
      <c r="A6" t="s">
        <v>124</v>
      </c>
      <c r="B6" t="s">
        <v>114</v>
      </c>
      <c r="C6" s="3">
        <v>1</v>
      </c>
      <c r="D6">
        <v>0.73668804829728096</v>
      </c>
      <c r="E6" s="3">
        <v>1</v>
      </c>
      <c r="F6" s="3">
        <v>0.67</v>
      </c>
      <c r="G6" s="3">
        <v>-1</v>
      </c>
      <c r="H6">
        <v>0.66061578275807697</v>
      </c>
      <c r="I6" s="3">
        <v>-1</v>
      </c>
      <c r="J6" s="3">
        <v>0.54</v>
      </c>
      <c r="K6" t="str">
        <f t="shared" si="0"/>
        <v>Consistency</v>
      </c>
      <c r="M6" s="2" t="s">
        <v>103</v>
      </c>
      <c r="N6" s="10">
        <v>7</v>
      </c>
      <c r="O6" s="10">
        <v>4</v>
      </c>
      <c r="P6" s="10">
        <v>11</v>
      </c>
      <c r="R6" s="2" t="s">
        <v>104</v>
      </c>
      <c r="S6" s="3">
        <v>-9</v>
      </c>
      <c r="T6" s="3">
        <v>-9</v>
      </c>
      <c r="W6" s="4">
        <v>-1</v>
      </c>
      <c r="X6" s="3">
        <v>0.94689703193848951</v>
      </c>
      <c r="Y6" s="3">
        <v>0.79727272727272724</v>
      </c>
      <c r="AA6" s="3"/>
      <c r="AC6" t="s">
        <v>103</v>
      </c>
      <c r="AD6">
        <v>0.65545989564046458</v>
      </c>
      <c r="AE6">
        <v>0.5918181818181818</v>
      </c>
      <c r="AF6">
        <f>AVERAGE(AD7,AE7)</f>
        <v>0.59381428740035513</v>
      </c>
      <c r="AG6">
        <f>AVERAGE(AD8,AE8)</f>
        <v>0.61171650962224822</v>
      </c>
      <c r="AH6">
        <f>ABS(AF6-AG6)</f>
        <v>1.7902222221893083E-2</v>
      </c>
      <c r="AJ6" s="2" t="s">
        <v>105</v>
      </c>
      <c r="AK6" s="3">
        <v>11</v>
      </c>
      <c r="AL6" s="3">
        <v>11</v>
      </c>
      <c r="AM6">
        <f t="shared" si="4"/>
        <v>22</v>
      </c>
      <c r="AN6" s="5">
        <f t="shared" si="5"/>
        <v>1</v>
      </c>
      <c r="AO6" s="5">
        <f t="shared" si="6"/>
        <v>0.85045657804552466</v>
      </c>
      <c r="AP6" s="5">
        <f t="shared" si="7"/>
        <v>0.85045657804552466</v>
      </c>
      <c r="AQ6">
        <v>11</v>
      </c>
      <c r="AR6">
        <v>0</v>
      </c>
      <c r="AS6" s="5">
        <f t="shared" si="8"/>
        <v>1</v>
      </c>
      <c r="AT6" s="5">
        <f t="shared" si="9"/>
        <v>0.95015219268184159</v>
      </c>
      <c r="AU6" t="str">
        <f t="shared" si="10"/>
        <v>LAL</v>
      </c>
      <c r="AV6" s="6">
        <f t="shared" si="11"/>
        <v>20.903348239000515</v>
      </c>
      <c r="AW6">
        <v>-3</v>
      </c>
      <c r="AX6" s="6">
        <f t="shared" si="12"/>
        <v>17.903348239000515</v>
      </c>
      <c r="AY6" s="6">
        <f t="shared" si="13"/>
        <v>17.903348239000515</v>
      </c>
      <c r="AZ6" t="str">
        <f t="shared" si="14"/>
        <v>LAL</v>
      </c>
      <c r="BA6" t="str">
        <f t="shared" si="15"/>
        <v>LAL</v>
      </c>
      <c r="BB6" s="5">
        <f t="shared" si="16"/>
        <v>0.85616658360560693</v>
      </c>
      <c r="BC6" t="str">
        <f t="shared" si="17"/>
        <v>Yes</v>
      </c>
      <c r="BD6" s="7">
        <f t="shared" si="18"/>
        <v>0.90315938814372432</v>
      </c>
      <c r="BE6">
        <f t="shared" si="19"/>
        <v>1621.7079696444243</v>
      </c>
      <c r="BF6">
        <f t="shared" si="20"/>
        <v>1621.7079696444243</v>
      </c>
      <c r="BG6" t="s">
        <v>113</v>
      </c>
      <c r="BH6" t="s">
        <v>113</v>
      </c>
      <c r="BI6" t="s">
        <v>113</v>
      </c>
      <c r="BJ6" t="str">
        <f t="shared" si="1"/>
        <v>Yes</v>
      </c>
      <c r="BK6" t="str">
        <f t="shared" si="2"/>
        <v>Yes</v>
      </c>
      <c r="BL6" t="str">
        <f t="shared" si="3"/>
        <v>Yes</v>
      </c>
      <c r="BN6" s="2" t="s">
        <v>103</v>
      </c>
      <c r="BO6" s="3">
        <v>1</v>
      </c>
      <c r="BP6" s="3">
        <v>1</v>
      </c>
      <c r="BQ6" s="10">
        <v>0.76864800112141296</v>
      </c>
      <c r="BR6" s="3">
        <v>0.57999999999999996</v>
      </c>
    </row>
    <row r="7" spans="1:70" x14ac:dyDescent="0.25">
      <c r="A7" t="s">
        <v>125</v>
      </c>
      <c r="B7" t="s">
        <v>114</v>
      </c>
      <c r="C7" s="3">
        <v>1</v>
      </c>
      <c r="D7">
        <v>0.86785007009961401</v>
      </c>
      <c r="E7" s="3">
        <v>1</v>
      </c>
      <c r="F7" s="3">
        <v>0.66</v>
      </c>
      <c r="G7" s="3">
        <v>-1</v>
      </c>
      <c r="H7">
        <v>0.76209516412473399</v>
      </c>
      <c r="I7" s="3">
        <v>-1</v>
      </c>
      <c r="J7" s="3">
        <v>0.54</v>
      </c>
      <c r="K7" t="str">
        <f t="shared" si="0"/>
        <v>Consistency</v>
      </c>
      <c r="M7" s="2" t="s">
        <v>104</v>
      </c>
      <c r="N7" s="10">
        <v>11</v>
      </c>
      <c r="O7" s="10"/>
      <c r="P7" s="10">
        <v>11</v>
      </c>
      <c r="R7" s="2" t="s">
        <v>105</v>
      </c>
      <c r="S7" s="3">
        <v>11</v>
      </c>
      <c r="T7" s="3">
        <v>11</v>
      </c>
      <c r="W7" s="2" t="s">
        <v>103</v>
      </c>
      <c r="X7" s="3">
        <v>0.62912271621437299</v>
      </c>
      <c r="Y7" s="3">
        <v>0.58454545454545448</v>
      </c>
      <c r="AA7" s="3"/>
      <c r="AC7">
        <v>-1</v>
      </c>
      <c r="AD7">
        <v>0.60096190813404371</v>
      </c>
      <c r="AE7">
        <v>0.58666666666666656</v>
      </c>
      <c r="AJ7" s="2" t="s">
        <v>106</v>
      </c>
      <c r="AK7" s="3">
        <v>11</v>
      </c>
      <c r="AL7" s="3">
        <v>11</v>
      </c>
      <c r="AM7">
        <f t="shared" ref="AM7" si="21">AL7+AK7</f>
        <v>22</v>
      </c>
      <c r="AN7" s="5">
        <f t="shared" si="5"/>
        <v>1</v>
      </c>
      <c r="AO7" s="5">
        <f t="shared" si="6"/>
        <v>0.7496009897800251</v>
      </c>
      <c r="AP7" s="5">
        <f t="shared" si="7"/>
        <v>0.7496009897800251</v>
      </c>
      <c r="AQ7">
        <v>11</v>
      </c>
      <c r="AR7">
        <v>0</v>
      </c>
      <c r="AS7" s="5">
        <f t="shared" ref="AS7" si="22">AQ7/(AR7+AQ7)</f>
        <v>1</v>
      </c>
      <c r="AT7" s="5">
        <f t="shared" si="9"/>
        <v>0.9165336632600084</v>
      </c>
      <c r="AU7" t="str">
        <f t="shared" si="10"/>
        <v>BOS</v>
      </c>
      <c r="AV7" s="6">
        <f t="shared" ref="AV7" si="23">ABS(AM7*AT7)</f>
        <v>20.163740591720185</v>
      </c>
      <c r="AW7">
        <v>-13.5</v>
      </c>
      <c r="AX7" s="6">
        <f t="shared" ref="AX7" si="24">AW7+AV7</f>
        <v>6.6637405917201846</v>
      </c>
      <c r="AY7" s="6">
        <f t="shared" ref="AY7" si="25">ABS(AX7)</f>
        <v>6.6637405917201846</v>
      </c>
      <c r="AZ7" t="str">
        <f t="shared" si="14"/>
        <v>BOS</v>
      </c>
      <c r="BA7" t="str">
        <f t="shared" si="15"/>
        <v>BOS</v>
      </c>
      <c r="BB7" s="5">
        <f t="shared" si="16"/>
        <v>0.84143037685536104</v>
      </c>
      <c r="BC7" t="str">
        <f t="shared" si="17"/>
        <v>Yes</v>
      </c>
      <c r="BD7" s="7">
        <f t="shared" si="18"/>
        <v>0.87898202005768478</v>
      </c>
      <c r="BE7">
        <f t="shared" ref="BE7" si="26">((MAX(BD7,BB7)*AX7*100)+(AP7*100)/AY7)</f>
        <v>596.97976878331417</v>
      </c>
      <c r="BF7">
        <f t="shared" si="20"/>
        <v>596.97976878331417</v>
      </c>
      <c r="BG7" t="s">
        <v>117</v>
      </c>
      <c r="BH7" t="s">
        <v>101</v>
      </c>
      <c r="BI7" t="s">
        <v>101</v>
      </c>
      <c r="BJ7" t="str">
        <f t="shared" si="1"/>
        <v>No</v>
      </c>
      <c r="BK7" t="str">
        <f t="shared" si="2"/>
        <v>No</v>
      </c>
      <c r="BL7" t="str">
        <f t="shared" si="3"/>
        <v>No</v>
      </c>
      <c r="BN7" s="2" t="s">
        <v>104</v>
      </c>
      <c r="BO7" s="3">
        <v>-1</v>
      </c>
      <c r="BP7" s="3">
        <v>-1</v>
      </c>
      <c r="BQ7" s="10">
        <v>0.81620044844353701</v>
      </c>
      <c r="BR7" s="3">
        <v>0.6</v>
      </c>
    </row>
    <row r="8" spans="1:70" x14ac:dyDescent="0.25">
      <c r="A8" t="s">
        <v>126</v>
      </c>
      <c r="B8" t="s">
        <v>114</v>
      </c>
      <c r="C8" s="3">
        <v>1</v>
      </c>
      <c r="D8">
        <v>0.84947638638895295</v>
      </c>
      <c r="E8" s="3">
        <v>1</v>
      </c>
      <c r="F8" s="3">
        <v>0.61</v>
      </c>
      <c r="G8" s="3">
        <v>-1</v>
      </c>
      <c r="H8">
        <v>0.52987472528718405</v>
      </c>
      <c r="I8" s="3">
        <v>-1</v>
      </c>
      <c r="J8" s="3">
        <v>0.51</v>
      </c>
      <c r="K8" t="str">
        <f t="shared" si="0"/>
        <v>Consistency</v>
      </c>
      <c r="M8" s="2" t="s">
        <v>105</v>
      </c>
      <c r="N8" s="10">
        <v>11</v>
      </c>
      <c r="O8" s="10"/>
      <c r="P8" s="10">
        <v>11</v>
      </c>
      <c r="R8" s="2" t="s">
        <v>106</v>
      </c>
      <c r="S8" s="3">
        <v>11</v>
      </c>
      <c r="T8" s="3">
        <v>11</v>
      </c>
      <c r="W8" s="4">
        <v>-1</v>
      </c>
      <c r="X8" s="3">
        <v>0.60096190813404371</v>
      </c>
      <c r="Y8" s="3">
        <v>0.58666666666666656</v>
      </c>
      <c r="AA8" s="3"/>
      <c r="AC8">
        <v>1</v>
      </c>
      <c r="AD8">
        <v>0.63968301924449644</v>
      </c>
      <c r="AE8">
        <v>0.58374999999999999</v>
      </c>
      <c r="AJ8" s="2" t="s">
        <v>114</v>
      </c>
      <c r="AK8" s="3">
        <v>11</v>
      </c>
      <c r="AL8" s="3">
        <v>9</v>
      </c>
      <c r="AM8">
        <f t="shared" ref="AM8" si="27">AL8+AK8</f>
        <v>20</v>
      </c>
      <c r="AN8" s="5">
        <f t="shared" ref="AN8" si="28">ABS(((AK8/11)+(AL8/11))/2)</f>
        <v>0.90909090909090917</v>
      </c>
      <c r="AO8" s="5">
        <f t="shared" ref="AO8" si="29">VLOOKUP(AJ8,$AC$3:$AH$47,IF(AM8&gt;0,5,4),FALSE)</f>
        <v>0.71553640035575317</v>
      </c>
      <c r="AP8" s="5">
        <f t="shared" ref="AP8" si="30">VLOOKUP(AJ8,$AC$3:$AH$47,6,FALSE)</f>
        <v>0.71553640035575317</v>
      </c>
      <c r="AQ8">
        <v>10</v>
      </c>
      <c r="AR8">
        <v>1</v>
      </c>
      <c r="AS8" s="5">
        <f t="shared" ref="AS8" si="31">AQ8/(AR8+AQ8)</f>
        <v>0.90909090909090906</v>
      </c>
      <c r="AT8" s="5">
        <f t="shared" ref="AT8" si="32">AVERAGE(AN8,AO8,AS8)</f>
        <v>0.84457273951252387</v>
      </c>
      <c r="AU8" t="str">
        <f t="shared" ref="AU8" si="33">IF(AM8&gt;0,MID(AJ8, FIND("@", AJ8) + 1, 3),LEFT(AJ8, 3))</f>
        <v>ORL</v>
      </c>
      <c r="AV8" s="6">
        <f t="shared" ref="AV8" si="34">ABS(AM8*AT8)</f>
        <v>16.891454790250478</v>
      </c>
      <c r="AW8">
        <v>-8</v>
      </c>
      <c r="AX8" s="6">
        <f t="shared" ref="AX8" si="35">AW8+AV8</f>
        <v>8.8914547902504779</v>
      </c>
      <c r="AY8" s="6">
        <f t="shared" ref="AY8" si="36">ABS(AX8)</f>
        <v>8.8914547902504779</v>
      </c>
      <c r="AZ8" t="str">
        <f t="shared" ref="AZ8" si="37">IF(AX8&gt;0,AU8,IF(AU8=MID(AJ8, FIND("@", AJ8) + 1, 3),LEFT(AJ8, 3),MID(AJ8, FIND("@", AJ8) + 1, 3)))</f>
        <v>ORL</v>
      </c>
      <c r="BA8" t="str">
        <f t="shared" ref="BA8" si="38">IFERROR(IF(VLOOKUP(AJ8,$BN$5:$BR$20,2,FALSE)=1,MID(AJ8, FIND("@", AJ8) + 1, 3),LEFT(AJ8, 3)),"None")</f>
        <v>ORL</v>
      </c>
      <c r="BB8" s="5">
        <f t="shared" ref="BB8" si="39">IF(BA8="None",0.5, AVERAGE(VLOOKUP(AJ8,$BN$5:$BR$20,4,FALSE),VLOOKUP(AJ8,$BN$5:$BR$20,5,FALSE)))</f>
        <v>0.76290529960498255</v>
      </c>
      <c r="BC8" t="str">
        <f t="shared" si="17"/>
        <v>Yes</v>
      </c>
      <c r="BD8" s="7">
        <f t="shared" si="18"/>
        <v>0.80373901955875326</v>
      </c>
      <c r="BE8">
        <f t="shared" ref="BE8" si="40">((MAX(BD8,BB8)*AX8*100)+(AP8*100)/AY8)</f>
        <v>722.68837704904706</v>
      </c>
      <c r="BF8">
        <f t="shared" ref="BF8" si="41">ABS(BE8)</f>
        <v>722.68837704904706</v>
      </c>
      <c r="BG8" t="s">
        <v>115</v>
      </c>
      <c r="BH8" t="s">
        <v>116</v>
      </c>
      <c r="BI8" t="s">
        <v>116</v>
      </c>
      <c r="BJ8" t="str">
        <f t="shared" ref="BJ8" si="42">IF(AND(BI8=BH8,BH8=BG8,BG8=BI8),"Yes","No")</f>
        <v>No</v>
      </c>
      <c r="BK8" t="str">
        <f t="shared" ref="BK8" si="43">IF(AND(BJ8="Yes",BH8=AZ8),"Yes","No")</f>
        <v>No</v>
      </c>
      <c r="BL8" t="str">
        <f t="shared" ref="BL8" si="44">IF(AND(BJ8="Yes",BH8=AU8),"Yes","No")</f>
        <v>No</v>
      </c>
      <c r="BN8" s="2" t="s">
        <v>105</v>
      </c>
      <c r="BO8" s="3">
        <v>1</v>
      </c>
      <c r="BP8" s="3">
        <v>1</v>
      </c>
      <c r="BQ8" s="10">
        <v>0.93233316721121395</v>
      </c>
      <c r="BR8" s="3">
        <v>0.78</v>
      </c>
    </row>
    <row r="9" spans="1:70" x14ac:dyDescent="0.25">
      <c r="A9" t="s">
        <v>127</v>
      </c>
      <c r="B9" t="s">
        <v>114</v>
      </c>
      <c r="C9" s="3">
        <v>1</v>
      </c>
      <c r="D9">
        <v>0.62699550106048096</v>
      </c>
      <c r="E9" s="3">
        <v>1</v>
      </c>
      <c r="F9" s="3">
        <v>0.67</v>
      </c>
      <c r="G9" s="3">
        <v>-1</v>
      </c>
      <c r="H9">
        <v>0.91141060283154396</v>
      </c>
      <c r="I9" s="3">
        <v>-1</v>
      </c>
      <c r="J9" s="3">
        <v>0.57999999999999996</v>
      </c>
      <c r="K9" t="str">
        <f t="shared" si="0"/>
        <v>Consistency</v>
      </c>
      <c r="M9" s="2" t="s">
        <v>106</v>
      </c>
      <c r="N9" s="10">
        <v>11</v>
      </c>
      <c r="O9" s="10"/>
      <c r="P9" s="10">
        <v>11</v>
      </c>
      <c r="R9" s="2" t="s">
        <v>114</v>
      </c>
      <c r="S9" s="3">
        <v>11</v>
      </c>
      <c r="T9" s="3">
        <v>9</v>
      </c>
      <c r="W9" s="4">
        <v>1</v>
      </c>
      <c r="X9" s="3">
        <v>0.63968301924449644</v>
      </c>
      <c r="Y9" s="3">
        <v>0.58374999999999999</v>
      </c>
      <c r="AA9" s="3"/>
      <c r="AC9" t="s">
        <v>104</v>
      </c>
      <c r="AD9">
        <v>0.60028719601243119</v>
      </c>
      <c r="AE9">
        <v>0.57090909090909081</v>
      </c>
      <c r="AF9">
        <f>AVERAGE(AD10,AE10)</f>
        <v>0.72228667227454069</v>
      </c>
      <c r="AG9">
        <f>AVERAGE(AD11,AE11)</f>
        <v>0.587877230209506</v>
      </c>
      <c r="AH9">
        <f>ABS(AF9-AG9)</f>
        <v>0.13440944206503469</v>
      </c>
      <c r="AJ9" s="2"/>
      <c r="AK9" s="3"/>
      <c r="AL9" s="3"/>
      <c r="AN9" s="5"/>
      <c r="AO9" s="5"/>
      <c r="AP9" s="5"/>
      <c r="AS9" s="5"/>
      <c r="AT9" s="5"/>
      <c r="AV9" s="6"/>
      <c r="AX9" s="6"/>
      <c r="AY9" s="6"/>
      <c r="BB9" s="5"/>
      <c r="BD9" s="7"/>
      <c r="BN9" s="2" t="s">
        <v>106</v>
      </c>
      <c r="BO9" s="3">
        <v>1</v>
      </c>
      <c r="BP9" s="3">
        <v>1</v>
      </c>
      <c r="BQ9" s="10">
        <v>0.972860753710722</v>
      </c>
      <c r="BR9" s="3">
        <v>0.71</v>
      </c>
    </row>
    <row r="10" spans="1:70" x14ac:dyDescent="0.25">
      <c r="A10" t="s">
        <v>128</v>
      </c>
      <c r="B10" t="s">
        <v>114</v>
      </c>
      <c r="C10" s="3">
        <v>1</v>
      </c>
      <c r="D10">
        <v>0.85945822400916605</v>
      </c>
      <c r="E10" s="3">
        <v>1</v>
      </c>
      <c r="F10" s="3">
        <v>0.73</v>
      </c>
      <c r="G10" s="3">
        <v>-1</v>
      </c>
      <c r="H10">
        <v>0.74738020884012901</v>
      </c>
      <c r="I10" s="3">
        <v>-1</v>
      </c>
      <c r="J10" s="3">
        <v>0.62</v>
      </c>
      <c r="K10" t="str">
        <f t="shared" si="0"/>
        <v>Consistency</v>
      </c>
      <c r="M10" s="2" t="s">
        <v>114</v>
      </c>
      <c r="N10" s="10">
        <v>10</v>
      </c>
      <c r="O10" s="10">
        <v>1</v>
      </c>
      <c r="P10" s="10">
        <v>11</v>
      </c>
      <c r="R10" s="2" t="s">
        <v>30</v>
      </c>
      <c r="S10" s="3">
        <v>18</v>
      </c>
      <c r="T10" s="3">
        <v>16</v>
      </c>
      <c r="W10" s="2" t="s">
        <v>104</v>
      </c>
      <c r="X10" s="3">
        <v>0.80831708235543898</v>
      </c>
      <c r="Y10" s="3">
        <v>0.61181818181818171</v>
      </c>
      <c r="AA10" s="3"/>
      <c r="AC10">
        <v>-1</v>
      </c>
      <c r="AD10">
        <v>0.83857334454908161</v>
      </c>
      <c r="AE10">
        <v>0.60599999999999987</v>
      </c>
      <c r="AJ10" s="2"/>
      <c r="AK10" s="3"/>
      <c r="AL10" s="3"/>
      <c r="AN10" s="5"/>
      <c r="AO10" s="5"/>
      <c r="AP10" s="5"/>
      <c r="AS10" s="5"/>
      <c r="AT10" s="5"/>
      <c r="AV10" s="6"/>
      <c r="AX10" s="6"/>
      <c r="AY10" s="6"/>
      <c r="BB10" s="5"/>
      <c r="BD10" s="7"/>
      <c r="BN10" s="2" t="s">
        <v>114</v>
      </c>
      <c r="BO10" s="3">
        <v>1</v>
      </c>
      <c r="BP10" s="3">
        <v>1</v>
      </c>
      <c r="BQ10" s="10">
        <v>0.91581059920996499</v>
      </c>
      <c r="BR10" s="3">
        <v>0.61</v>
      </c>
    </row>
    <row r="11" spans="1:70" x14ac:dyDescent="0.25">
      <c r="A11" t="s">
        <v>129</v>
      </c>
      <c r="B11" t="s">
        <v>114</v>
      </c>
      <c r="C11" s="3">
        <v>1</v>
      </c>
      <c r="D11">
        <v>0.85957325742186497</v>
      </c>
      <c r="E11" s="3">
        <v>1</v>
      </c>
      <c r="F11" s="3">
        <v>0.57999999999999996</v>
      </c>
      <c r="G11" s="3">
        <v>-1</v>
      </c>
      <c r="H11">
        <v>0.88454332385774304</v>
      </c>
      <c r="I11" s="3">
        <v>-1</v>
      </c>
      <c r="J11" s="3">
        <v>0.59</v>
      </c>
      <c r="K11" t="str">
        <f t="shared" si="0"/>
        <v>Consistency</v>
      </c>
      <c r="M11" s="2" t="s">
        <v>30</v>
      </c>
      <c r="N11" s="10">
        <v>160</v>
      </c>
      <c r="O11" s="10">
        <v>5</v>
      </c>
      <c r="P11" s="10">
        <v>165</v>
      </c>
      <c r="W11" s="4">
        <v>-1</v>
      </c>
      <c r="X11" s="3">
        <v>0.83857334454908161</v>
      </c>
      <c r="Y11" s="3">
        <v>0.60599999999999987</v>
      </c>
      <c r="AA11" s="3"/>
      <c r="AC11">
        <v>1</v>
      </c>
      <c r="AD11">
        <v>0.50575446041901195</v>
      </c>
      <c r="AE11">
        <v>0.67</v>
      </c>
      <c r="AJ11" s="2"/>
      <c r="AK11" s="3"/>
      <c r="AL11" s="3"/>
      <c r="AN11" s="5"/>
      <c r="AO11" s="5"/>
      <c r="AP11" s="5"/>
      <c r="AS11" s="5"/>
      <c r="AT11" s="5"/>
      <c r="AV11" s="6"/>
      <c r="AX11" s="6"/>
      <c r="AY11" s="6"/>
      <c r="BB11" s="5"/>
      <c r="BD11" s="7"/>
      <c r="BN11" s="2" t="s">
        <v>30</v>
      </c>
      <c r="BO11" s="3">
        <v>2</v>
      </c>
      <c r="BP11" s="3">
        <v>2</v>
      </c>
      <c r="BQ11" s="10">
        <v>5.3943553895195997</v>
      </c>
      <c r="BR11" s="3">
        <v>4.0100000000000007</v>
      </c>
    </row>
    <row r="12" spans="1:70" x14ac:dyDescent="0.25">
      <c r="A12" t="s">
        <v>130</v>
      </c>
      <c r="B12" t="s">
        <v>114</v>
      </c>
      <c r="C12" s="3">
        <v>1</v>
      </c>
      <c r="D12">
        <v>0.70308654647913205</v>
      </c>
      <c r="E12" s="3">
        <v>1</v>
      </c>
      <c r="F12" s="3">
        <v>0.56000000000000005</v>
      </c>
      <c r="G12" s="3">
        <v>-1</v>
      </c>
      <c r="H12">
        <v>0.842559390447707</v>
      </c>
      <c r="I12" s="3">
        <v>-1</v>
      </c>
      <c r="J12" s="3">
        <v>0.59</v>
      </c>
      <c r="K12" t="str">
        <f t="shared" si="0"/>
        <v>Consistency</v>
      </c>
      <c r="W12" s="4">
        <v>1</v>
      </c>
      <c r="X12" s="3">
        <v>0.50575446041901195</v>
      </c>
      <c r="Y12" s="3">
        <v>0.67</v>
      </c>
      <c r="AA12" s="3"/>
      <c r="AC12" t="s">
        <v>105</v>
      </c>
      <c r="AD12">
        <v>0.67236141062770127</v>
      </c>
      <c r="AE12">
        <v>0.60090909090909095</v>
      </c>
      <c r="AF12">
        <f>AVERAGE(AD13,AE13)</f>
        <v>0</v>
      </c>
      <c r="AG12">
        <f>AVERAGE(AD14,AE14)</f>
        <v>0.85045657804552466</v>
      </c>
      <c r="AH12">
        <f>ABS(AF12-AG12)</f>
        <v>0.85045657804552466</v>
      </c>
      <c r="AJ12" s="2"/>
      <c r="AL12" s="3"/>
      <c r="AN12" s="5"/>
      <c r="AO12" s="5"/>
      <c r="AP12" s="5"/>
      <c r="AS12" s="5"/>
      <c r="AT12" s="5"/>
      <c r="AV12" s="6"/>
      <c r="AX12" s="6"/>
      <c r="AY12" s="6"/>
      <c r="BB12" s="5"/>
      <c r="BD12" s="7"/>
    </row>
    <row r="13" spans="1:70" x14ac:dyDescent="0.25">
      <c r="A13" t="s">
        <v>120</v>
      </c>
      <c r="B13" t="s">
        <v>102</v>
      </c>
      <c r="C13" s="3">
        <v>-1</v>
      </c>
      <c r="D13">
        <v>0.988502419822749</v>
      </c>
      <c r="E13" s="3">
        <v>-1</v>
      </c>
      <c r="F13" s="3">
        <v>0.73</v>
      </c>
      <c r="G13" s="3">
        <v>-1</v>
      </c>
      <c r="H13">
        <v>0.83227408563324401</v>
      </c>
      <c r="I13" s="3">
        <v>-1</v>
      </c>
      <c r="J13" s="3">
        <v>0.41</v>
      </c>
      <c r="K13" t="str">
        <f t="shared" si="0"/>
        <v>Consistency</v>
      </c>
      <c r="W13" s="2" t="s">
        <v>105</v>
      </c>
      <c r="X13" s="3">
        <v>0.92364042881832198</v>
      </c>
      <c r="Y13" s="3">
        <v>0.77727272727272734</v>
      </c>
      <c r="AA13" s="3"/>
      <c r="AC13">
        <v>-1</v>
      </c>
      <c r="AD13">
        <v>0</v>
      </c>
      <c r="AE13">
        <v>0</v>
      </c>
      <c r="AJ13" s="2"/>
      <c r="AN13" s="5"/>
      <c r="AO13" s="5"/>
      <c r="AP13" s="5"/>
      <c r="AS13" s="5"/>
      <c r="AT13" s="5"/>
      <c r="AV13" s="6"/>
      <c r="AX13" s="6"/>
      <c r="AY13" s="6"/>
      <c r="BB13" s="5"/>
      <c r="BD13" s="7"/>
    </row>
    <row r="14" spans="1:70" x14ac:dyDescent="0.25">
      <c r="A14" t="s">
        <v>121</v>
      </c>
      <c r="B14" t="s">
        <v>102</v>
      </c>
      <c r="C14" s="3">
        <v>-1</v>
      </c>
      <c r="D14">
        <v>0.95841761364988698</v>
      </c>
      <c r="E14" s="3">
        <v>-1</v>
      </c>
      <c r="F14" s="3">
        <v>0.8</v>
      </c>
      <c r="G14" s="3">
        <v>-1</v>
      </c>
      <c r="H14">
        <v>0.79906135893854302</v>
      </c>
      <c r="I14" s="3">
        <v>1</v>
      </c>
      <c r="J14" s="3">
        <v>0.45</v>
      </c>
      <c r="K14" t="str">
        <f t="shared" si="0"/>
        <v>Consistency</v>
      </c>
      <c r="W14" s="4">
        <v>1</v>
      </c>
      <c r="X14" s="3">
        <v>0.92364042881832198</v>
      </c>
      <c r="Y14" s="3">
        <v>0.77727272727272734</v>
      </c>
      <c r="AA14" s="3"/>
      <c r="AC14">
        <v>1</v>
      </c>
      <c r="AD14">
        <v>0.92364042881832198</v>
      </c>
      <c r="AE14">
        <v>0.77727272727272734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</row>
    <row r="15" spans="1:70" x14ac:dyDescent="0.25">
      <c r="A15" t="s">
        <v>122</v>
      </c>
      <c r="B15" t="s">
        <v>102</v>
      </c>
      <c r="C15" s="3">
        <v>-1</v>
      </c>
      <c r="D15">
        <v>0.98632662465220899</v>
      </c>
      <c r="E15" s="3">
        <v>-1</v>
      </c>
      <c r="F15" s="3">
        <v>0.86</v>
      </c>
      <c r="G15" s="3">
        <v>-1</v>
      </c>
      <c r="H15">
        <v>0.48846627337590098</v>
      </c>
      <c r="I15" s="3">
        <v>-1</v>
      </c>
      <c r="J15" s="3">
        <v>0.43</v>
      </c>
      <c r="K15" t="str">
        <f t="shared" si="0"/>
        <v>Consistency</v>
      </c>
      <c r="W15" s="2" t="s">
        <v>106</v>
      </c>
      <c r="X15" s="3">
        <v>0.8073837977418683</v>
      </c>
      <c r="Y15" s="3">
        <v>0.69181818181818178</v>
      </c>
      <c r="AA15" s="3"/>
      <c r="AC15" t="s">
        <v>106</v>
      </c>
      <c r="AD15">
        <v>0.78278965054300964</v>
      </c>
      <c r="AE15">
        <v>0.73181818181818192</v>
      </c>
      <c r="AF15">
        <f>AVERAGE(AD16,AE16)</f>
        <v>0</v>
      </c>
      <c r="AG15">
        <f>AVERAGE(AD17,AE17)</f>
        <v>0.7496009897800251</v>
      </c>
      <c r="AH15">
        <f>ABS(AF15-AG15)</f>
        <v>0.7496009897800251</v>
      </c>
      <c r="AN15" s="5"/>
      <c r="AO15" s="5"/>
      <c r="AP15" s="5"/>
      <c r="AS15" s="5"/>
      <c r="AT15" s="5"/>
      <c r="AV15" s="6"/>
      <c r="AX15" s="6"/>
      <c r="AY15" s="6"/>
      <c r="BB15" s="5"/>
      <c r="BD15" s="7"/>
    </row>
    <row r="16" spans="1:70" x14ac:dyDescent="0.25">
      <c r="A16" t="s">
        <v>123</v>
      </c>
      <c r="B16" t="s">
        <v>102</v>
      </c>
      <c r="C16" s="3">
        <v>-1</v>
      </c>
      <c r="D16">
        <v>0.96307274192082504</v>
      </c>
      <c r="E16" s="3">
        <v>-1</v>
      </c>
      <c r="F16" s="3">
        <v>0.81</v>
      </c>
      <c r="G16" s="3">
        <v>-1</v>
      </c>
      <c r="H16">
        <v>0.62778828397071496</v>
      </c>
      <c r="I16" s="3">
        <v>1</v>
      </c>
      <c r="J16" s="3">
        <v>0.42</v>
      </c>
      <c r="K16" t="str">
        <f t="shared" si="0"/>
        <v>Consistency</v>
      </c>
      <c r="W16" s="4">
        <v>1</v>
      </c>
      <c r="X16" s="3">
        <v>0.8073837977418683</v>
      </c>
      <c r="Y16" s="3">
        <v>0.69181818181818178</v>
      </c>
      <c r="AA16" s="3"/>
      <c r="AC16">
        <v>-1</v>
      </c>
      <c r="AD16">
        <v>0</v>
      </c>
      <c r="AE16">
        <v>0</v>
      </c>
      <c r="AN16" s="5"/>
      <c r="AO16" s="5"/>
      <c r="AP16" s="5"/>
      <c r="AS16" s="5"/>
      <c r="AT16" s="5"/>
      <c r="AV16" s="6"/>
      <c r="AX16" s="6"/>
      <c r="AY16" s="6"/>
      <c r="BB16" s="5"/>
      <c r="BD16" s="7"/>
    </row>
    <row r="17" spans="1:56" x14ac:dyDescent="0.25">
      <c r="A17" t="s">
        <v>124</v>
      </c>
      <c r="B17" t="s">
        <v>102</v>
      </c>
      <c r="C17" s="3">
        <v>-1</v>
      </c>
      <c r="D17">
        <v>0.95852882496274405</v>
      </c>
      <c r="E17" s="3">
        <v>-1</v>
      </c>
      <c r="F17" s="3">
        <v>0.79</v>
      </c>
      <c r="G17" s="3">
        <v>1</v>
      </c>
      <c r="H17">
        <v>0.73749585855949795</v>
      </c>
      <c r="I17" s="3">
        <v>1</v>
      </c>
      <c r="J17" s="3">
        <v>0.53</v>
      </c>
      <c r="K17" t="str">
        <f t="shared" si="0"/>
        <v>Consistency</v>
      </c>
      <c r="W17" s="2" t="s">
        <v>114</v>
      </c>
      <c r="X17" s="3">
        <v>0.79834552798423364</v>
      </c>
      <c r="Y17" s="3">
        <v>0.6327272727272728</v>
      </c>
      <c r="AA17" s="3"/>
      <c r="AC17">
        <v>1</v>
      </c>
      <c r="AD17">
        <v>0.8073837977418683</v>
      </c>
      <c r="AE17">
        <v>0.69181818181818178</v>
      </c>
      <c r="AN17" s="5"/>
      <c r="AO17" s="5"/>
      <c r="AP17" s="5"/>
      <c r="AS17" s="5"/>
      <c r="AT17" s="5"/>
      <c r="AV17" s="6"/>
      <c r="AX17" s="6"/>
      <c r="AY17" s="6"/>
      <c r="BB17" s="5"/>
      <c r="BD17" s="7"/>
    </row>
    <row r="18" spans="1:56" x14ac:dyDescent="0.25">
      <c r="A18" t="s">
        <v>125</v>
      </c>
      <c r="B18" t="s">
        <v>102</v>
      </c>
      <c r="C18" s="3">
        <v>-1</v>
      </c>
      <c r="D18">
        <v>0.86297648946805094</v>
      </c>
      <c r="E18" s="3">
        <v>-1</v>
      </c>
      <c r="F18" s="3">
        <v>0.87</v>
      </c>
      <c r="G18" s="3">
        <v>-1</v>
      </c>
      <c r="H18">
        <v>0.49705900349001497</v>
      </c>
      <c r="I18" s="3">
        <v>1</v>
      </c>
      <c r="J18" s="3">
        <v>0.41</v>
      </c>
      <c r="K18" t="str">
        <f t="shared" si="0"/>
        <v>Consistency</v>
      </c>
      <c r="W18" s="4">
        <v>1</v>
      </c>
      <c r="X18" s="3">
        <v>0.79834552798423364</v>
      </c>
      <c r="Y18" s="3">
        <v>0.6327272727272728</v>
      </c>
      <c r="AA18" s="3"/>
      <c r="AC18" t="s">
        <v>114</v>
      </c>
      <c r="AD18">
        <v>0.67752290838452744</v>
      </c>
      <c r="AE18">
        <v>0.62</v>
      </c>
      <c r="AF18">
        <f>AVERAGE(AD19,AE19)</f>
        <v>0</v>
      </c>
      <c r="AG18">
        <f>AVERAGE(AD20,AE20)</f>
        <v>0.71553640035575317</v>
      </c>
      <c r="AH18">
        <f>ABS(AF18-AG18)</f>
        <v>0.71553640035575317</v>
      </c>
    </row>
    <row r="19" spans="1:56" x14ac:dyDescent="0.25">
      <c r="A19" t="s">
        <v>126</v>
      </c>
      <c r="B19" t="s">
        <v>102</v>
      </c>
      <c r="C19" s="3">
        <v>-1</v>
      </c>
      <c r="D19">
        <v>0.93252854258083695</v>
      </c>
      <c r="E19" s="3">
        <v>-1</v>
      </c>
      <c r="F19" s="3">
        <v>0.84</v>
      </c>
      <c r="G19" s="3">
        <v>2</v>
      </c>
      <c r="H19">
        <v>0.50159102437444503</v>
      </c>
      <c r="I19" s="3">
        <v>-1</v>
      </c>
      <c r="J19" s="3">
        <v>0.61</v>
      </c>
      <c r="K19" t="str">
        <f t="shared" si="0"/>
        <v>Consistency</v>
      </c>
      <c r="W19" s="2" t="s">
        <v>30</v>
      </c>
      <c r="X19" s="3">
        <v>0.81895109750878747</v>
      </c>
      <c r="Y19" s="3">
        <v>0.6825757575757575</v>
      </c>
      <c r="AA19" s="3"/>
      <c r="AC19">
        <v>-1</v>
      </c>
      <c r="AD19">
        <v>0</v>
      </c>
      <c r="AE19">
        <v>0</v>
      </c>
    </row>
    <row r="20" spans="1:56" x14ac:dyDescent="0.25">
      <c r="A20" t="s">
        <v>127</v>
      </c>
      <c r="B20" t="s">
        <v>102</v>
      </c>
      <c r="C20" s="3">
        <v>-1</v>
      </c>
      <c r="D20">
        <v>0.89581193744771903</v>
      </c>
      <c r="E20" s="3">
        <v>-1</v>
      </c>
      <c r="F20" s="3">
        <v>0.74</v>
      </c>
      <c r="G20" s="3">
        <v>-1</v>
      </c>
      <c r="H20">
        <v>0.58065325491013198</v>
      </c>
      <c r="I20" s="3">
        <v>-1</v>
      </c>
      <c r="J20" s="3">
        <v>0.38</v>
      </c>
      <c r="K20" t="str">
        <f t="shared" si="0"/>
        <v>Consistency</v>
      </c>
      <c r="AA20" s="3"/>
      <c r="AC20">
        <v>1</v>
      </c>
      <c r="AD20">
        <v>0.79834552798423364</v>
      </c>
      <c r="AE20">
        <v>0.6327272727272728</v>
      </c>
    </row>
    <row r="21" spans="1:56" x14ac:dyDescent="0.25">
      <c r="A21" t="s">
        <v>128</v>
      </c>
      <c r="B21" t="s">
        <v>102</v>
      </c>
      <c r="C21" s="3">
        <v>-1</v>
      </c>
      <c r="D21">
        <v>0.95249758307330201</v>
      </c>
      <c r="E21" s="3">
        <v>-1</v>
      </c>
      <c r="F21" s="3">
        <v>0.81</v>
      </c>
      <c r="G21" s="3">
        <v>1</v>
      </c>
      <c r="H21">
        <v>0.60337840008829902</v>
      </c>
      <c r="I21" s="3">
        <v>-1</v>
      </c>
      <c r="J21" s="3">
        <v>0.48</v>
      </c>
      <c r="K21" t="str">
        <f t="shared" si="0"/>
        <v>Consistency</v>
      </c>
      <c r="AA21" s="3"/>
    </row>
    <row r="22" spans="1:56" x14ac:dyDescent="0.25">
      <c r="A22" t="s">
        <v>129</v>
      </c>
      <c r="B22" t="s">
        <v>102</v>
      </c>
      <c r="C22" s="3">
        <v>-1</v>
      </c>
      <c r="D22">
        <v>0.962512257975216</v>
      </c>
      <c r="E22" s="3">
        <v>-1</v>
      </c>
      <c r="F22" s="3">
        <v>0.69</v>
      </c>
      <c r="G22" s="3">
        <v>1</v>
      </c>
      <c r="H22">
        <v>0.83008686546241806</v>
      </c>
      <c r="I22" s="3">
        <v>1</v>
      </c>
      <c r="J22" s="3">
        <v>0.42</v>
      </c>
      <c r="K22" t="str">
        <f t="shared" si="0"/>
        <v>Consistency</v>
      </c>
      <c r="AA22" s="3"/>
    </row>
    <row r="23" spans="1:56" x14ac:dyDescent="0.25">
      <c r="A23" t="s">
        <v>130</v>
      </c>
      <c r="B23" t="s">
        <v>102</v>
      </c>
      <c r="C23" s="3">
        <v>-1</v>
      </c>
      <c r="D23">
        <v>0.95469231576984503</v>
      </c>
      <c r="E23" s="3">
        <v>-1</v>
      </c>
      <c r="F23" s="3">
        <v>0.83</v>
      </c>
      <c r="G23" s="3">
        <v>-1</v>
      </c>
      <c r="H23">
        <v>0.44918186510290797</v>
      </c>
      <c r="I23" s="3">
        <v>-1</v>
      </c>
      <c r="J23" s="3">
        <v>0.5</v>
      </c>
      <c r="K23" t="str">
        <f t="shared" si="0"/>
        <v>Consistency</v>
      </c>
      <c r="AA23" s="3"/>
    </row>
    <row r="24" spans="1:56" x14ac:dyDescent="0.25">
      <c r="A24" t="s">
        <v>120</v>
      </c>
      <c r="B24" t="s">
        <v>103</v>
      </c>
      <c r="C24" s="3">
        <v>1</v>
      </c>
      <c r="D24">
        <v>0.76864800112141296</v>
      </c>
      <c r="E24" s="3">
        <v>1</v>
      </c>
      <c r="F24" s="3">
        <v>0.57999999999999996</v>
      </c>
      <c r="G24" s="3">
        <v>-1</v>
      </c>
      <c r="H24">
        <v>0.83352199498132495</v>
      </c>
      <c r="I24" s="3">
        <v>-1</v>
      </c>
      <c r="J24" s="3">
        <v>0.61</v>
      </c>
      <c r="K24" t="str">
        <f t="shared" si="0"/>
        <v>Consistency</v>
      </c>
      <c r="AA24" s="3"/>
    </row>
    <row r="25" spans="1:56" x14ac:dyDescent="0.25">
      <c r="A25" t="s">
        <v>121</v>
      </c>
      <c r="B25" t="s">
        <v>103</v>
      </c>
      <c r="C25" s="3">
        <v>-1</v>
      </c>
      <c r="D25">
        <v>0.58053248245654299</v>
      </c>
      <c r="E25" s="3">
        <v>-1</v>
      </c>
      <c r="F25" s="3">
        <v>0.62</v>
      </c>
      <c r="G25" s="3">
        <v>-1</v>
      </c>
      <c r="H25">
        <v>0.92722165231340903</v>
      </c>
      <c r="I25" s="3">
        <v>-1</v>
      </c>
      <c r="J25" s="3">
        <v>0.66</v>
      </c>
      <c r="K25" t="str">
        <f t="shared" si="0"/>
        <v>Consistency</v>
      </c>
      <c r="AA25" s="3"/>
    </row>
    <row r="26" spans="1:56" x14ac:dyDescent="0.25">
      <c r="A26" t="s">
        <v>122</v>
      </c>
      <c r="B26" t="s">
        <v>103</v>
      </c>
      <c r="C26" s="3">
        <v>-1</v>
      </c>
      <c r="D26">
        <v>0.57495244499977904</v>
      </c>
      <c r="E26" s="3">
        <v>1</v>
      </c>
      <c r="F26" s="3">
        <v>0.53</v>
      </c>
      <c r="G26" s="3">
        <v>-1</v>
      </c>
      <c r="H26">
        <v>0.84442852878574204</v>
      </c>
      <c r="I26" s="3">
        <v>-1</v>
      </c>
      <c r="J26" s="3">
        <v>0.52</v>
      </c>
      <c r="K26" t="str">
        <f t="shared" si="0"/>
        <v>No</v>
      </c>
      <c r="AA26" s="3"/>
    </row>
    <row r="27" spans="1:56" x14ac:dyDescent="0.25">
      <c r="A27" t="s">
        <v>123</v>
      </c>
      <c r="B27" t="s">
        <v>103</v>
      </c>
      <c r="C27" s="3">
        <v>1</v>
      </c>
      <c r="D27">
        <v>0.67707026425676498</v>
      </c>
      <c r="E27" s="3">
        <v>1</v>
      </c>
      <c r="F27" s="3">
        <v>0.7</v>
      </c>
      <c r="G27" s="3">
        <v>-1</v>
      </c>
      <c r="H27">
        <v>0.849211240413423</v>
      </c>
      <c r="I27" s="3">
        <v>-1</v>
      </c>
      <c r="J27" s="3">
        <v>0.77</v>
      </c>
      <c r="K27" t="str">
        <f t="shared" si="0"/>
        <v>Consistency</v>
      </c>
      <c r="AA27" s="3"/>
    </row>
    <row r="28" spans="1:56" x14ac:dyDescent="0.25">
      <c r="A28" t="s">
        <v>124</v>
      </c>
      <c r="B28" t="s">
        <v>103</v>
      </c>
      <c r="C28" s="3">
        <v>1</v>
      </c>
      <c r="D28">
        <v>0.54314853791199502</v>
      </c>
      <c r="E28" s="3">
        <v>1</v>
      </c>
      <c r="F28" s="3">
        <v>0.57999999999999996</v>
      </c>
      <c r="G28" s="3">
        <v>-1</v>
      </c>
      <c r="H28">
        <v>0.80544719292860401</v>
      </c>
      <c r="I28" s="3">
        <v>-1</v>
      </c>
      <c r="J28" s="3">
        <v>0.61</v>
      </c>
      <c r="K28" t="str">
        <f t="shared" si="0"/>
        <v>Consistency</v>
      </c>
      <c r="AA28" s="3"/>
    </row>
    <row r="29" spans="1:56" x14ac:dyDescent="0.25">
      <c r="A29" t="s">
        <v>125</v>
      </c>
      <c r="B29" t="s">
        <v>103</v>
      </c>
      <c r="C29" s="3">
        <v>1</v>
      </c>
      <c r="D29">
        <v>0.62269210051785895</v>
      </c>
      <c r="E29" s="3">
        <v>1</v>
      </c>
      <c r="F29" s="3">
        <v>0.54</v>
      </c>
      <c r="G29" s="3">
        <v>-1</v>
      </c>
      <c r="H29">
        <v>0.92341210704999799</v>
      </c>
      <c r="I29" s="3">
        <v>-1</v>
      </c>
      <c r="J29" s="3">
        <v>0.77</v>
      </c>
      <c r="K29" t="str">
        <f t="shared" si="0"/>
        <v>Consistency</v>
      </c>
      <c r="AA29" s="3"/>
    </row>
    <row r="30" spans="1:56" x14ac:dyDescent="0.25">
      <c r="A30" t="s">
        <v>126</v>
      </c>
      <c r="B30" t="s">
        <v>103</v>
      </c>
      <c r="C30" s="3">
        <v>1</v>
      </c>
      <c r="D30">
        <v>0.72371402029026799</v>
      </c>
      <c r="E30" s="3">
        <v>-1</v>
      </c>
      <c r="F30" s="3">
        <v>0.51</v>
      </c>
      <c r="G30" s="3">
        <v>-1</v>
      </c>
      <c r="H30" s="3">
        <v>0.95906960695040699</v>
      </c>
      <c r="I30" s="3">
        <v>-1</v>
      </c>
      <c r="J30" s="3">
        <v>0.73</v>
      </c>
      <c r="K30" t="str">
        <f t="shared" si="0"/>
        <v>No</v>
      </c>
      <c r="AA30" s="3"/>
    </row>
    <row r="31" spans="1:56" x14ac:dyDescent="0.25">
      <c r="A31" t="s">
        <v>127</v>
      </c>
      <c r="B31" t="s">
        <v>103</v>
      </c>
      <c r="C31" s="3">
        <v>-1</v>
      </c>
      <c r="D31">
        <v>0.64740079694580899</v>
      </c>
      <c r="E31" s="3">
        <v>1</v>
      </c>
      <c r="F31" s="3">
        <v>0.61</v>
      </c>
      <c r="G31" s="3">
        <v>-1</v>
      </c>
      <c r="H31">
        <v>0.87940574999054899</v>
      </c>
      <c r="I31" s="3">
        <v>-1</v>
      </c>
      <c r="J31" s="3">
        <v>0.76</v>
      </c>
      <c r="K31" t="str">
        <f t="shared" si="0"/>
        <v>No</v>
      </c>
      <c r="AA31" s="3"/>
    </row>
    <row r="32" spans="1:56" x14ac:dyDescent="0.25">
      <c r="A32" t="s">
        <v>128</v>
      </c>
      <c r="B32" t="s">
        <v>103</v>
      </c>
      <c r="C32" s="3">
        <v>1</v>
      </c>
      <c r="D32">
        <v>0.57949388342411801</v>
      </c>
      <c r="E32" s="3">
        <v>-1</v>
      </c>
      <c r="F32" s="3">
        <v>0.5</v>
      </c>
      <c r="G32" s="3">
        <v>-1</v>
      </c>
      <c r="H32">
        <v>0.854024396939014</v>
      </c>
      <c r="I32" s="3">
        <v>-1</v>
      </c>
      <c r="J32" s="3">
        <v>0.66</v>
      </c>
      <c r="K32" t="str">
        <f t="shared" si="0"/>
        <v>No</v>
      </c>
      <c r="AA32" s="3"/>
    </row>
    <row r="33" spans="1:27" x14ac:dyDescent="0.25">
      <c r="A33" t="s">
        <v>129</v>
      </c>
      <c r="B33" t="s">
        <v>103</v>
      </c>
      <c r="C33" s="3">
        <v>1</v>
      </c>
      <c r="D33">
        <v>0.63336010116665298</v>
      </c>
      <c r="E33" s="3">
        <v>1</v>
      </c>
      <c r="F33" s="3">
        <v>0.63</v>
      </c>
      <c r="G33" s="3">
        <v>-1</v>
      </c>
      <c r="H33">
        <v>0.86112147710974396</v>
      </c>
      <c r="I33" s="3">
        <v>-1</v>
      </c>
      <c r="J33" s="3">
        <v>0.73</v>
      </c>
      <c r="K33" t="str">
        <f t="shared" si="0"/>
        <v>Consistency</v>
      </c>
      <c r="AA33" s="3"/>
    </row>
    <row r="34" spans="1:27" x14ac:dyDescent="0.25">
      <c r="A34" t="s">
        <v>130</v>
      </c>
      <c r="B34" t="s">
        <v>103</v>
      </c>
      <c r="C34" s="3">
        <v>1</v>
      </c>
      <c r="D34">
        <v>0.56933724526690099</v>
      </c>
      <c r="E34" s="3">
        <v>1</v>
      </c>
      <c r="F34" s="3">
        <v>0.63</v>
      </c>
      <c r="G34" s="3">
        <v>-1</v>
      </c>
      <c r="H34">
        <v>0.86852837543050199</v>
      </c>
      <c r="I34" s="3">
        <v>-1</v>
      </c>
      <c r="J34" s="3">
        <v>0.77</v>
      </c>
      <c r="K34" t="str">
        <f t="shared" si="0"/>
        <v>Consistency</v>
      </c>
      <c r="AA34" s="3"/>
    </row>
    <row r="35" spans="1:27" x14ac:dyDescent="0.25">
      <c r="A35" t="s">
        <v>120</v>
      </c>
      <c r="B35" t="s">
        <v>104</v>
      </c>
      <c r="C35">
        <v>-1</v>
      </c>
      <c r="D35">
        <v>0.81620044844353701</v>
      </c>
      <c r="E35">
        <v>-1</v>
      </c>
      <c r="F35">
        <v>0.6</v>
      </c>
      <c r="G35">
        <v>-1</v>
      </c>
      <c r="H35">
        <v>0.98661212683229105</v>
      </c>
      <c r="I35">
        <v>-1</v>
      </c>
      <c r="J35">
        <v>0.56999999999999995</v>
      </c>
      <c r="K35" t="str">
        <f t="shared" si="0"/>
        <v>Consistency</v>
      </c>
      <c r="AA35" s="3"/>
    </row>
    <row r="36" spans="1:27" x14ac:dyDescent="0.25">
      <c r="A36" t="s">
        <v>121</v>
      </c>
      <c r="B36" t="s">
        <v>104</v>
      </c>
      <c r="C36">
        <v>-1</v>
      </c>
      <c r="D36">
        <v>0.79835176564916599</v>
      </c>
      <c r="E36">
        <v>-1</v>
      </c>
      <c r="F36">
        <v>0.64</v>
      </c>
      <c r="G36">
        <v>-1</v>
      </c>
      <c r="H36">
        <v>0.89618028872829303</v>
      </c>
      <c r="I36">
        <v>-1</v>
      </c>
      <c r="J36">
        <v>0.64</v>
      </c>
      <c r="K36" t="str">
        <f t="shared" si="0"/>
        <v>Consistency</v>
      </c>
    </row>
    <row r="37" spans="1:27" x14ac:dyDescent="0.25">
      <c r="A37" t="s">
        <v>122</v>
      </c>
      <c r="B37" t="s">
        <v>104</v>
      </c>
      <c r="C37">
        <v>-1</v>
      </c>
      <c r="D37">
        <v>0.92763244552514701</v>
      </c>
      <c r="E37">
        <v>-1</v>
      </c>
      <c r="F37">
        <v>0.61</v>
      </c>
      <c r="G37">
        <v>-1</v>
      </c>
      <c r="H37">
        <v>0.938970027996338</v>
      </c>
      <c r="I37">
        <v>-1</v>
      </c>
      <c r="J37">
        <v>0.48</v>
      </c>
      <c r="K37" t="str">
        <f t="shared" si="0"/>
        <v>Consistency</v>
      </c>
    </row>
    <row r="38" spans="1:27" x14ac:dyDescent="0.25">
      <c r="A38" t="s">
        <v>123</v>
      </c>
      <c r="B38" t="s">
        <v>104</v>
      </c>
      <c r="C38">
        <v>1</v>
      </c>
      <c r="D38">
        <v>0.50575446041901195</v>
      </c>
      <c r="E38">
        <v>1</v>
      </c>
      <c r="F38">
        <v>0.67</v>
      </c>
      <c r="G38">
        <v>-1</v>
      </c>
      <c r="H38">
        <v>0.85566804907168204</v>
      </c>
      <c r="I38">
        <v>-1</v>
      </c>
      <c r="J38">
        <v>0.67</v>
      </c>
      <c r="K38" t="str">
        <f t="shared" si="0"/>
        <v>Consistency</v>
      </c>
    </row>
    <row r="39" spans="1:27" x14ac:dyDescent="0.25">
      <c r="A39" t="s">
        <v>124</v>
      </c>
      <c r="B39" t="s">
        <v>104</v>
      </c>
      <c r="C39">
        <v>-1</v>
      </c>
      <c r="D39">
        <v>0.87709653748172201</v>
      </c>
      <c r="E39">
        <v>-1</v>
      </c>
      <c r="F39">
        <v>0.59</v>
      </c>
      <c r="G39">
        <v>-1</v>
      </c>
      <c r="H39">
        <v>0.91154190158281501</v>
      </c>
      <c r="I39">
        <v>-1</v>
      </c>
      <c r="J39">
        <v>0.71</v>
      </c>
      <c r="K39" t="str">
        <f t="shared" si="0"/>
        <v>Consistency</v>
      </c>
    </row>
    <row r="40" spans="1:27" x14ac:dyDescent="0.25">
      <c r="A40" t="s">
        <v>125</v>
      </c>
      <c r="B40" t="s">
        <v>104</v>
      </c>
      <c r="C40">
        <v>-1</v>
      </c>
      <c r="D40">
        <v>0.77011369077052305</v>
      </c>
      <c r="E40">
        <v>-1</v>
      </c>
      <c r="F40">
        <v>0.59</v>
      </c>
      <c r="G40">
        <v>-1</v>
      </c>
      <c r="H40">
        <v>0.941762358052329</v>
      </c>
      <c r="I40">
        <v>-1</v>
      </c>
      <c r="J40">
        <v>0.81</v>
      </c>
      <c r="K40" t="str">
        <f t="shared" si="0"/>
        <v>Consistency</v>
      </c>
    </row>
    <row r="41" spans="1:27" x14ac:dyDescent="0.25">
      <c r="A41" t="s">
        <v>126</v>
      </c>
      <c r="B41" t="s">
        <v>104</v>
      </c>
      <c r="C41">
        <v>-1</v>
      </c>
      <c r="D41">
        <v>0.71273734823532897</v>
      </c>
      <c r="E41">
        <v>-1</v>
      </c>
      <c r="F41">
        <v>0.53</v>
      </c>
      <c r="G41">
        <v>-1</v>
      </c>
      <c r="H41">
        <v>0.93176370917844498</v>
      </c>
      <c r="I41">
        <v>-1</v>
      </c>
      <c r="J41">
        <v>0.64</v>
      </c>
      <c r="K41" t="str">
        <f t="shared" si="0"/>
        <v>Consistency</v>
      </c>
    </row>
    <row r="42" spans="1:27" x14ac:dyDescent="0.25">
      <c r="A42" t="s">
        <v>127</v>
      </c>
      <c r="B42" t="s">
        <v>104</v>
      </c>
      <c r="C42">
        <v>-1</v>
      </c>
      <c r="D42">
        <v>0.94674405612254997</v>
      </c>
      <c r="E42">
        <v>-1</v>
      </c>
      <c r="F42">
        <v>0.55000000000000004</v>
      </c>
      <c r="G42">
        <v>-1</v>
      </c>
      <c r="H42">
        <v>0.93611149484762302</v>
      </c>
      <c r="I42">
        <v>-1</v>
      </c>
      <c r="J42">
        <v>0.75</v>
      </c>
      <c r="K42" t="str">
        <f t="shared" si="0"/>
        <v>Consistency</v>
      </c>
    </row>
    <row r="43" spans="1:27" x14ac:dyDescent="0.25">
      <c r="A43" t="s">
        <v>128</v>
      </c>
      <c r="B43" t="s">
        <v>104</v>
      </c>
      <c r="C43">
        <v>-1</v>
      </c>
      <c r="D43">
        <v>0.84216455928568801</v>
      </c>
      <c r="E43">
        <v>-1</v>
      </c>
      <c r="F43">
        <v>0.67</v>
      </c>
      <c r="G43">
        <v>-1</v>
      </c>
      <c r="H43">
        <v>0.86327225850823597</v>
      </c>
      <c r="I43">
        <v>-1</v>
      </c>
      <c r="J43">
        <v>0.72</v>
      </c>
      <c r="K43" t="str">
        <f t="shared" si="0"/>
        <v>Consistency</v>
      </c>
    </row>
    <row r="44" spans="1:27" x14ac:dyDescent="0.25">
      <c r="A44" t="s">
        <v>129</v>
      </c>
      <c r="B44" t="s">
        <v>104</v>
      </c>
      <c r="C44">
        <v>-1</v>
      </c>
      <c r="D44">
        <v>0.84109365999503904</v>
      </c>
      <c r="E44">
        <v>-1</v>
      </c>
      <c r="F44">
        <v>0.69</v>
      </c>
      <c r="G44">
        <v>-1</v>
      </c>
      <c r="H44">
        <v>0.90608117678910804</v>
      </c>
      <c r="I44">
        <v>-1</v>
      </c>
      <c r="J44">
        <v>0.68</v>
      </c>
      <c r="K44" t="str">
        <f t="shared" si="0"/>
        <v>Consistency</v>
      </c>
    </row>
    <row r="45" spans="1:27" x14ac:dyDescent="0.25">
      <c r="A45" t="s">
        <v>130</v>
      </c>
      <c r="B45" t="s">
        <v>104</v>
      </c>
      <c r="C45">
        <v>-1</v>
      </c>
      <c r="D45">
        <v>0.85359893398211395</v>
      </c>
      <c r="E45">
        <v>-1</v>
      </c>
      <c r="F45">
        <v>0.59</v>
      </c>
      <c r="G45">
        <v>-1</v>
      </c>
      <c r="H45">
        <v>0.94128147997441103</v>
      </c>
      <c r="I45">
        <v>-1</v>
      </c>
      <c r="J45">
        <v>0.73</v>
      </c>
      <c r="K45" t="str">
        <f t="shared" si="0"/>
        <v>Consistency</v>
      </c>
    </row>
    <row r="46" spans="1:27" x14ac:dyDescent="0.25">
      <c r="A46" t="s">
        <v>120</v>
      </c>
      <c r="B46" t="s">
        <v>105</v>
      </c>
      <c r="C46" s="3">
        <v>1</v>
      </c>
      <c r="D46">
        <v>0.93233316721121395</v>
      </c>
      <c r="E46" s="3">
        <v>1</v>
      </c>
      <c r="F46" s="3">
        <v>0.78</v>
      </c>
      <c r="G46" s="3">
        <v>-1</v>
      </c>
      <c r="H46">
        <v>0.45071280453385898</v>
      </c>
      <c r="I46" s="3">
        <v>1</v>
      </c>
      <c r="J46" s="3">
        <v>0.43</v>
      </c>
      <c r="K46" t="str">
        <f t="shared" si="0"/>
        <v>Consistency</v>
      </c>
    </row>
    <row r="47" spans="1:27" x14ac:dyDescent="0.25">
      <c r="A47" t="s">
        <v>121</v>
      </c>
      <c r="B47" t="s">
        <v>105</v>
      </c>
      <c r="C47" s="3">
        <v>1</v>
      </c>
      <c r="D47">
        <v>0.88614698680677895</v>
      </c>
      <c r="E47" s="3">
        <v>1</v>
      </c>
      <c r="F47" s="3">
        <v>0.74</v>
      </c>
      <c r="G47" s="3">
        <v>-1</v>
      </c>
      <c r="H47">
        <v>0.52274869669969304</v>
      </c>
      <c r="I47" s="3">
        <v>1</v>
      </c>
      <c r="J47" s="3">
        <v>0.4</v>
      </c>
      <c r="K47" t="str">
        <f t="shared" si="0"/>
        <v>Consistency</v>
      </c>
    </row>
    <row r="48" spans="1:27" x14ac:dyDescent="0.25">
      <c r="A48" t="s">
        <v>122</v>
      </c>
      <c r="B48" t="s">
        <v>105</v>
      </c>
      <c r="C48" s="3">
        <v>1</v>
      </c>
      <c r="D48">
        <v>0.95820004294518502</v>
      </c>
      <c r="E48" s="3">
        <v>1</v>
      </c>
      <c r="F48" s="3">
        <v>0.9</v>
      </c>
      <c r="G48" s="3">
        <v>-1</v>
      </c>
      <c r="H48">
        <v>0.58683062527983998</v>
      </c>
      <c r="I48" s="3">
        <v>-1</v>
      </c>
      <c r="J48" s="3">
        <v>0.43</v>
      </c>
      <c r="K48" t="str">
        <f t="shared" si="0"/>
        <v>Consistency</v>
      </c>
    </row>
    <row r="49" spans="1:11" x14ac:dyDescent="0.25">
      <c r="A49" t="s">
        <v>123</v>
      </c>
      <c r="B49" t="s">
        <v>105</v>
      </c>
      <c r="C49" s="3">
        <v>1</v>
      </c>
      <c r="D49">
        <v>0.96797952199306703</v>
      </c>
      <c r="E49" s="3">
        <v>1</v>
      </c>
      <c r="F49" s="3">
        <v>0.79</v>
      </c>
      <c r="G49" s="3">
        <v>1</v>
      </c>
      <c r="H49">
        <v>0.47883346339581201</v>
      </c>
      <c r="I49" s="3">
        <v>1</v>
      </c>
      <c r="J49" s="3">
        <v>0.37</v>
      </c>
      <c r="K49" t="str">
        <f t="shared" si="0"/>
        <v>Consistency</v>
      </c>
    </row>
    <row r="50" spans="1:11" x14ac:dyDescent="0.25">
      <c r="A50" t="s">
        <v>124</v>
      </c>
      <c r="B50" t="s">
        <v>105</v>
      </c>
      <c r="C50" s="3">
        <v>1</v>
      </c>
      <c r="D50">
        <v>0.93008696414708403</v>
      </c>
      <c r="E50" s="3">
        <v>1</v>
      </c>
      <c r="F50" s="3">
        <v>0.72</v>
      </c>
      <c r="G50" s="3">
        <v>2</v>
      </c>
      <c r="H50">
        <v>0.43525302686670603</v>
      </c>
      <c r="I50" s="3">
        <v>1</v>
      </c>
      <c r="J50" s="3">
        <v>0.44</v>
      </c>
      <c r="K50" t="str">
        <f t="shared" si="0"/>
        <v>Consistency</v>
      </c>
    </row>
    <row r="51" spans="1:11" x14ac:dyDescent="0.25">
      <c r="A51" t="s">
        <v>125</v>
      </c>
      <c r="B51" t="s">
        <v>105</v>
      </c>
      <c r="C51" s="3">
        <v>1</v>
      </c>
      <c r="D51">
        <v>0.89707860039630605</v>
      </c>
      <c r="E51" s="3">
        <v>1</v>
      </c>
      <c r="F51" s="3">
        <v>0.73</v>
      </c>
      <c r="G51" s="3">
        <v>1</v>
      </c>
      <c r="H51">
        <v>0.52445111772961805</v>
      </c>
      <c r="I51" s="3">
        <v>1</v>
      </c>
      <c r="J51" s="3">
        <v>0.51</v>
      </c>
      <c r="K51" t="str">
        <f t="shared" si="0"/>
        <v>Consistency</v>
      </c>
    </row>
    <row r="52" spans="1:11" x14ac:dyDescent="0.25">
      <c r="A52" t="s">
        <v>126</v>
      </c>
      <c r="B52" t="s">
        <v>105</v>
      </c>
      <c r="C52" s="3">
        <v>1</v>
      </c>
      <c r="D52">
        <v>0.888553229470192</v>
      </c>
      <c r="E52" s="3">
        <v>1</v>
      </c>
      <c r="F52" s="3">
        <v>0.71</v>
      </c>
      <c r="G52" s="3">
        <v>1</v>
      </c>
      <c r="H52">
        <v>0.431787343105066</v>
      </c>
      <c r="I52" s="3">
        <v>1</v>
      </c>
      <c r="J52" s="3">
        <v>0.38</v>
      </c>
      <c r="K52" t="str">
        <f t="shared" si="0"/>
        <v>Consistency</v>
      </c>
    </row>
    <row r="53" spans="1:11" x14ac:dyDescent="0.25">
      <c r="A53" t="s">
        <v>127</v>
      </c>
      <c r="B53" t="s">
        <v>105</v>
      </c>
      <c r="C53" s="3">
        <v>1</v>
      </c>
      <c r="D53">
        <v>0.89081147274954897</v>
      </c>
      <c r="E53" s="3">
        <v>1</v>
      </c>
      <c r="F53" s="3">
        <v>0.82</v>
      </c>
      <c r="G53" s="3">
        <v>1</v>
      </c>
      <c r="H53">
        <v>0.41976666091625398</v>
      </c>
      <c r="I53" s="3">
        <v>1</v>
      </c>
      <c r="J53" s="3">
        <v>0.47</v>
      </c>
      <c r="K53" t="str">
        <f t="shared" si="0"/>
        <v>Consistency</v>
      </c>
    </row>
    <row r="54" spans="1:11" x14ac:dyDescent="0.25">
      <c r="A54" t="s">
        <v>128</v>
      </c>
      <c r="B54" t="s">
        <v>105</v>
      </c>
      <c r="C54" s="3">
        <v>1</v>
      </c>
      <c r="D54">
        <v>0.94694377322114498</v>
      </c>
      <c r="E54" s="3">
        <v>1</v>
      </c>
      <c r="F54" s="3">
        <v>0.78</v>
      </c>
      <c r="G54" s="3">
        <v>1</v>
      </c>
      <c r="H54">
        <v>0.42672051628871099</v>
      </c>
      <c r="I54" s="3">
        <v>1</v>
      </c>
      <c r="J54" s="3">
        <v>0.52</v>
      </c>
      <c r="K54" t="str">
        <f t="shared" si="0"/>
        <v>Consistency</v>
      </c>
    </row>
    <row r="55" spans="1:11" x14ac:dyDescent="0.25">
      <c r="A55" t="s">
        <v>129</v>
      </c>
      <c r="B55" t="s">
        <v>105</v>
      </c>
      <c r="C55" s="3">
        <v>1</v>
      </c>
      <c r="D55">
        <v>0.93570954012556995</v>
      </c>
      <c r="E55" s="3">
        <v>1</v>
      </c>
      <c r="F55" s="3">
        <v>0.8</v>
      </c>
      <c r="G55" s="3">
        <v>-1</v>
      </c>
      <c r="H55">
        <v>0.34993271928507702</v>
      </c>
      <c r="I55" s="3">
        <v>1</v>
      </c>
      <c r="J55" s="3">
        <v>0.55000000000000004</v>
      </c>
      <c r="K55" t="str">
        <f t="shared" si="0"/>
        <v>Consistency</v>
      </c>
    </row>
    <row r="56" spans="1:11" x14ac:dyDescent="0.25">
      <c r="A56" t="s">
        <v>130</v>
      </c>
      <c r="B56" t="s">
        <v>105</v>
      </c>
      <c r="C56" s="3">
        <v>1</v>
      </c>
      <c r="D56">
        <v>0.92620141793544997</v>
      </c>
      <c r="E56" s="3">
        <v>1</v>
      </c>
      <c r="F56" s="3">
        <v>0.78</v>
      </c>
      <c r="G56" s="3">
        <v>1</v>
      </c>
      <c r="H56">
        <v>0.45423821824251698</v>
      </c>
      <c r="I56" s="3">
        <v>1</v>
      </c>
      <c r="J56" s="3">
        <v>0.53</v>
      </c>
      <c r="K56" t="str">
        <f t="shared" si="0"/>
        <v>Consistency</v>
      </c>
    </row>
    <row r="57" spans="1:11" x14ac:dyDescent="0.25">
      <c r="A57" t="s">
        <v>120</v>
      </c>
      <c r="B57" t="s">
        <v>106</v>
      </c>
      <c r="C57">
        <v>1</v>
      </c>
      <c r="D57">
        <v>0.972860753710722</v>
      </c>
      <c r="E57">
        <v>1</v>
      </c>
      <c r="F57">
        <v>0.71</v>
      </c>
      <c r="G57">
        <v>-1</v>
      </c>
      <c r="H57">
        <v>0.92555547122329995</v>
      </c>
      <c r="I57">
        <v>-1</v>
      </c>
      <c r="J57">
        <v>0.54</v>
      </c>
      <c r="K57" t="str">
        <f t="shared" si="0"/>
        <v>Consistency</v>
      </c>
    </row>
    <row r="58" spans="1:11" x14ac:dyDescent="0.25">
      <c r="A58" t="s">
        <v>121</v>
      </c>
      <c r="B58" t="s">
        <v>106</v>
      </c>
      <c r="C58">
        <v>1</v>
      </c>
      <c r="D58">
        <v>0.64128467028640501</v>
      </c>
      <c r="E58">
        <v>1</v>
      </c>
      <c r="F58">
        <v>0.59</v>
      </c>
      <c r="G58">
        <v>-1</v>
      </c>
      <c r="H58">
        <v>0.54044260813714695</v>
      </c>
      <c r="I58">
        <v>-1</v>
      </c>
      <c r="J58">
        <v>0.5</v>
      </c>
      <c r="K58" t="str">
        <f t="shared" si="0"/>
        <v>Consistency</v>
      </c>
    </row>
    <row r="59" spans="1:11" x14ac:dyDescent="0.25">
      <c r="A59" t="s">
        <v>122</v>
      </c>
      <c r="B59" t="s">
        <v>106</v>
      </c>
      <c r="C59">
        <v>1</v>
      </c>
      <c r="D59">
        <v>0.88323587154411098</v>
      </c>
      <c r="E59">
        <v>1</v>
      </c>
      <c r="F59">
        <v>0.64</v>
      </c>
      <c r="G59">
        <v>-1</v>
      </c>
      <c r="H59">
        <v>0.53617535757068602</v>
      </c>
      <c r="I59">
        <v>-1</v>
      </c>
      <c r="J59">
        <v>0.56000000000000005</v>
      </c>
      <c r="K59" t="str">
        <f t="shared" si="0"/>
        <v>Consistency</v>
      </c>
    </row>
    <row r="60" spans="1:11" x14ac:dyDescent="0.25">
      <c r="A60" t="s">
        <v>123</v>
      </c>
      <c r="B60" t="s">
        <v>106</v>
      </c>
      <c r="C60">
        <v>1</v>
      </c>
      <c r="D60">
        <v>0.834124358125787</v>
      </c>
      <c r="E60">
        <v>1</v>
      </c>
      <c r="F60">
        <v>0.66</v>
      </c>
      <c r="G60">
        <v>-1</v>
      </c>
      <c r="H60">
        <v>0.79715070290155399</v>
      </c>
      <c r="I60">
        <v>-1</v>
      </c>
      <c r="J60">
        <v>0.73</v>
      </c>
      <c r="K60" t="str">
        <f t="shared" si="0"/>
        <v>Consistency</v>
      </c>
    </row>
    <row r="61" spans="1:11" x14ac:dyDescent="0.25">
      <c r="A61" t="s">
        <v>124</v>
      </c>
      <c r="B61" t="s">
        <v>106</v>
      </c>
      <c r="C61">
        <v>1</v>
      </c>
      <c r="D61">
        <v>0.88605774268409898</v>
      </c>
      <c r="E61">
        <v>1</v>
      </c>
      <c r="F61">
        <v>0.61</v>
      </c>
      <c r="G61">
        <v>-1</v>
      </c>
      <c r="H61">
        <v>0.751294592389947</v>
      </c>
      <c r="I61">
        <v>-1</v>
      </c>
      <c r="J61">
        <v>0.69</v>
      </c>
      <c r="K61" t="str">
        <f t="shared" si="0"/>
        <v>Consistency</v>
      </c>
    </row>
    <row r="62" spans="1:11" x14ac:dyDescent="0.25">
      <c r="A62" t="s">
        <v>125</v>
      </c>
      <c r="B62" t="s">
        <v>106</v>
      </c>
      <c r="C62">
        <v>1</v>
      </c>
      <c r="D62">
        <v>0.927282259788486</v>
      </c>
      <c r="E62">
        <v>1</v>
      </c>
      <c r="F62">
        <v>0.75</v>
      </c>
      <c r="G62">
        <v>-1</v>
      </c>
      <c r="H62">
        <v>0.72147343534406405</v>
      </c>
      <c r="I62">
        <v>-1</v>
      </c>
      <c r="J62">
        <v>0.71</v>
      </c>
      <c r="K62" t="str">
        <f t="shared" si="0"/>
        <v>Consistency</v>
      </c>
    </row>
    <row r="63" spans="1:11" x14ac:dyDescent="0.25">
      <c r="A63" t="s">
        <v>126</v>
      </c>
      <c r="B63" t="s">
        <v>106</v>
      </c>
      <c r="C63">
        <v>1</v>
      </c>
      <c r="D63">
        <v>0.57676264251258103</v>
      </c>
      <c r="E63">
        <v>1</v>
      </c>
      <c r="F63">
        <v>0.78</v>
      </c>
      <c r="G63">
        <v>-1</v>
      </c>
      <c r="H63">
        <v>0.59872053034462402</v>
      </c>
      <c r="I63">
        <v>-1</v>
      </c>
      <c r="J63">
        <v>0.67</v>
      </c>
      <c r="K63" t="str">
        <f t="shared" si="0"/>
        <v>Consistency</v>
      </c>
    </row>
    <row r="64" spans="1:11" x14ac:dyDescent="0.25">
      <c r="A64" t="s">
        <v>127</v>
      </c>
      <c r="B64" t="s">
        <v>106</v>
      </c>
      <c r="C64">
        <v>1</v>
      </c>
      <c r="D64">
        <v>0.802874750356672</v>
      </c>
      <c r="E64">
        <v>1</v>
      </c>
      <c r="F64">
        <v>0.68</v>
      </c>
      <c r="G64">
        <v>-1</v>
      </c>
      <c r="H64">
        <v>0.84780843160022701</v>
      </c>
      <c r="I64">
        <v>-1</v>
      </c>
      <c r="J64">
        <v>0.67</v>
      </c>
      <c r="K64" t="str">
        <f t="shared" si="0"/>
        <v>Consistency</v>
      </c>
    </row>
    <row r="65" spans="1:11" x14ac:dyDescent="0.25">
      <c r="A65" t="s">
        <v>128</v>
      </c>
      <c r="B65" t="s">
        <v>106</v>
      </c>
      <c r="C65">
        <v>1</v>
      </c>
      <c r="D65">
        <v>0.80986863332681103</v>
      </c>
      <c r="E65">
        <v>1</v>
      </c>
      <c r="F65">
        <v>0.64</v>
      </c>
      <c r="G65">
        <v>-1</v>
      </c>
      <c r="H65">
        <v>0.62098246855563599</v>
      </c>
      <c r="I65">
        <v>-1</v>
      </c>
      <c r="J65">
        <v>0.63</v>
      </c>
      <c r="K65" t="str">
        <f t="shared" si="0"/>
        <v>Consistency</v>
      </c>
    </row>
    <row r="66" spans="1:11" x14ac:dyDescent="0.25">
      <c r="A66" t="s">
        <v>129</v>
      </c>
      <c r="B66" t="s">
        <v>106</v>
      </c>
      <c r="C66">
        <v>1</v>
      </c>
      <c r="D66">
        <v>0.69151163180722497</v>
      </c>
      <c r="E66">
        <v>1</v>
      </c>
      <c r="F66">
        <v>0.81</v>
      </c>
      <c r="G66">
        <v>-1</v>
      </c>
      <c r="H66">
        <v>0.75028374049520796</v>
      </c>
      <c r="I66">
        <v>-1</v>
      </c>
      <c r="J66">
        <v>0.74</v>
      </c>
      <c r="K66" t="str">
        <f t="shared" si="0"/>
        <v>Consistency</v>
      </c>
    </row>
    <row r="67" spans="1:11" x14ac:dyDescent="0.25">
      <c r="A67" t="s">
        <v>130</v>
      </c>
      <c r="B67" t="s">
        <v>106</v>
      </c>
      <c r="C67">
        <v>1</v>
      </c>
      <c r="D67">
        <v>0.85535846101765201</v>
      </c>
      <c r="E67">
        <v>1</v>
      </c>
      <c r="F67">
        <v>0.74</v>
      </c>
      <c r="G67">
        <v>-1</v>
      </c>
      <c r="H67">
        <v>0.73884285586424203</v>
      </c>
      <c r="I67">
        <v>-1</v>
      </c>
      <c r="J67">
        <v>0.69</v>
      </c>
      <c r="K67" t="str">
        <f t="shared" ref="K67:K130" si="45">IF(E67=C67, "Consistency", "No")</f>
        <v>Consistency</v>
      </c>
    </row>
    <row r="68" spans="1:11" x14ac:dyDescent="0.25">
      <c r="C68" s="3"/>
      <c r="E68" s="3"/>
      <c r="F68" s="3"/>
      <c r="G68" s="3"/>
      <c r="I68" s="3"/>
      <c r="J68" s="3"/>
      <c r="K68" t="str">
        <f t="shared" si="45"/>
        <v>Consistency</v>
      </c>
    </row>
    <row r="69" spans="1:11" x14ac:dyDescent="0.25">
      <c r="C69" s="3"/>
      <c r="E69" s="3"/>
      <c r="F69" s="3"/>
      <c r="G69" s="3"/>
      <c r="I69" s="3"/>
      <c r="J69" s="3"/>
      <c r="K69" t="str">
        <f t="shared" si="45"/>
        <v>Consistency</v>
      </c>
    </row>
    <row r="70" spans="1:11" x14ac:dyDescent="0.25">
      <c r="C70" s="3"/>
      <c r="E70" s="3"/>
      <c r="F70" s="3"/>
      <c r="G70" s="3"/>
      <c r="I70" s="3"/>
      <c r="J70" s="3"/>
      <c r="K70" t="str">
        <f t="shared" si="45"/>
        <v>Consistency</v>
      </c>
    </row>
    <row r="71" spans="1:11" x14ac:dyDescent="0.25">
      <c r="C71" s="3"/>
      <c r="D71" s="3"/>
      <c r="E71" s="3"/>
      <c r="F71" s="3"/>
      <c r="G71" s="3"/>
      <c r="I71" s="3"/>
      <c r="J71" s="3"/>
      <c r="K71" t="str">
        <f t="shared" si="45"/>
        <v>Consistency</v>
      </c>
    </row>
    <row r="72" spans="1:11" x14ac:dyDescent="0.25">
      <c r="C72" s="3"/>
      <c r="E72" s="3"/>
      <c r="F72" s="3"/>
      <c r="G72" s="3"/>
      <c r="H72" s="3"/>
      <c r="I72" s="3"/>
      <c r="J72" s="3"/>
      <c r="K72" t="str">
        <f t="shared" si="45"/>
        <v>Consistency</v>
      </c>
    </row>
    <row r="73" spans="1:11" x14ac:dyDescent="0.25">
      <c r="C73" s="3"/>
      <c r="E73" s="3"/>
      <c r="F73" s="3"/>
      <c r="G73" s="3"/>
      <c r="I73" s="3"/>
      <c r="J73" s="3"/>
      <c r="K73" t="str">
        <f t="shared" si="45"/>
        <v>Consistency</v>
      </c>
    </row>
    <row r="74" spans="1:11" x14ac:dyDescent="0.25">
      <c r="C74" s="3"/>
      <c r="E74" s="3"/>
      <c r="F74" s="3"/>
      <c r="G74" s="3"/>
      <c r="I74" s="3"/>
      <c r="J74" s="3"/>
      <c r="K74" t="str">
        <f t="shared" si="45"/>
        <v>Consistency</v>
      </c>
    </row>
    <row r="75" spans="1:11" x14ac:dyDescent="0.25">
      <c r="C75" s="3"/>
      <c r="E75" s="3"/>
      <c r="F75" s="3"/>
      <c r="G75" s="3"/>
      <c r="I75" s="3"/>
      <c r="J75" s="3"/>
      <c r="K75" t="str">
        <f t="shared" si="45"/>
        <v>Consistency</v>
      </c>
    </row>
    <row r="76" spans="1:11" x14ac:dyDescent="0.25">
      <c r="C76" s="3"/>
      <c r="E76" s="3"/>
      <c r="F76" s="3"/>
      <c r="G76" s="3"/>
      <c r="I76" s="3"/>
      <c r="J76" s="3"/>
      <c r="K76" t="str">
        <f t="shared" si="45"/>
        <v>Consistency</v>
      </c>
    </row>
    <row r="77" spans="1:11" x14ac:dyDescent="0.25">
      <c r="C77" s="3"/>
      <c r="D77" s="3"/>
      <c r="E77" s="3"/>
      <c r="F77" s="3"/>
      <c r="G77" s="3"/>
      <c r="I77" s="3"/>
      <c r="J77" s="3"/>
      <c r="K77" t="str">
        <f t="shared" si="45"/>
        <v>Consistency</v>
      </c>
    </row>
    <row r="78" spans="1:11" x14ac:dyDescent="0.25">
      <c r="C78" s="3"/>
      <c r="E78" s="3"/>
      <c r="F78" s="3"/>
      <c r="G78" s="3"/>
      <c r="I78" s="3"/>
      <c r="J78" s="3"/>
      <c r="K78" t="str">
        <f t="shared" si="45"/>
        <v>Consistency</v>
      </c>
    </row>
    <row r="79" spans="1:11" x14ac:dyDescent="0.25">
      <c r="C79" s="3"/>
      <c r="E79" s="3"/>
      <c r="F79" s="3"/>
      <c r="G79" s="3"/>
      <c r="I79" s="3"/>
      <c r="J79" s="3"/>
      <c r="K79" t="str">
        <f t="shared" si="45"/>
        <v>Consistency</v>
      </c>
    </row>
    <row r="80" spans="1:11" x14ac:dyDescent="0.25">
      <c r="C80" s="3"/>
      <c r="E80" s="3"/>
      <c r="F80" s="3"/>
      <c r="G80" s="3"/>
      <c r="I80" s="3"/>
      <c r="J80" s="3"/>
      <c r="K80" t="str">
        <f t="shared" si="45"/>
        <v>Consistency</v>
      </c>
    </row>
    <row r="81" spans="3:11" x14ac:dyDescent="0.25">
      <c r="C81" s="3"/>
      <c r="E81" s="3"/>
      <c r="F81" s="3"/>
      <c r="G81" s="3"/>
      <c r="I81" s="3"/>
      <c r="J81" s="3"/>
      <c r="K81" t="str">
        <f t="shared" si="45"/>
        <v>Consistency</v>
      </c>
    </row>
    <row r="82" spans="3:11" x14ac:dyDescent="0.25">
      <c r="C82" s="3"/>
      <c r="E82" s="3"/>
      <c r="F82" s="3"/>
      <c r="G82" s="3"/>
      <c r="I82" s="3"/>
      <c r="J82" s="3"/>
      <c r="K82" t="str">
        <f t="shared" si="45"/>
        <v>Consistency</v>
      </c>
    </row>
    <row r="83" spans="3:11" x14ac:dyDescent="0.25">
      <c r="C83" s="3"/>
      <c r="D83" s="3"/>
      <c r="E83" s="3"/>
      <c r="F83" s="3"/>
      <c r="G83" s="3"/>
      <c r="I83" s="3"/>
      <c r="J83" s="3"/>
      <c r="K83" t="str">
        <f t="shared" si="45"/>
        <v>Consistency</v>
      </c>
    </row>
    <row r="84" spans="3:11" x14ac:dyDescent="0.25">
      <c r="C84" s="3"/>
      <c r="E84" s="3"/>
      <c r="F84" s="3"/>
      <c r="G84" s="3"/>
      <c r="I84" s="3"/>
      <c r="J84" s="3"/>
      <c r="K84" t="str">
        <f t="shared" si="45"/>
        <v>Consistency</v>
      </c>
    </row>
    <row r="85" spans="3:11" x14ac:dyDescent="0.25">
      <c r="C85" s="3"/>
      <c r="E85" s="3"/>
      <c r="F85" s="3"/>
      <c r="G85" s="3"/>
      <c r="I85" s="3"/>
      <c r="J85" s="3"/>
      <c r="K85" t="str">
        <f t="shared" si="45"/>
        <v>Consistency</v>
      </c>
    </row>
    <row r="86" spans="3:11" x14ac:dyDescent="0.25">
      <c r="C86" s="3"/>
      <c r="E86" s="3"/>
      <c r="F86" s="3"/>
      <c r="G86" s="3"/>
      <c r="I86" s="3"/>
      <c r="J86" s="3"/>
      <c r="K86" t="str">
        <f t="shared" si="45"/>
        <v>Consistency</v>
      </c>
    </row>
    <row r="87" spans="3:11" x14ac:dyDescent="0.25">
      <c r="C87" s="3"/>
      <c r="E87" s="3"/>
      <c r="F87" s="3"/>
      <c r="G87" s="3"/>
      <c r="I87" s="3"/>
      <c r="J87" s="3"/>
      <c r="K87" t="str">
        <f t="shared" si="45"/>
        <v>Consistency</v>
      </c>
    </row>
    <row r="88" spans="3:11" x14ac:dyDescent="0.25">
      <c r="C88" s="3"/>
      <c r="E88" s="3"/>
      <c r="F88" s="3"/>
      <c r="G88" s="3"/>
      <c r="I88" s="3"/>
      <c r="J88" s="3"/>
      <c r="K88" t="str">
        <f t="shared" si="45"/>
        <v>Consistency</v>
      </c>
    </row>
    <row r="89" spans="3:11" x14ac:dyDescent="0.25">
      <c r="C89" s="3"/>
      <c r="E89" s="3"/>
      <c r="F89" s="3"/>
      <c r="G89" s="3"/>
      <c r="I89" s="3"/>
      <c r="J89" s="3"/>
      <c r="K89" t="str">
        <f t="shared" si="45"/>
        <v>Consistency</v>
      </c>
    </row>
    <row r="90" spans="3:11" x14ac:dyDescent="0.25">
      <c r="K90" t="str">
        <f t="shared" si="45"/>
        <v>Consistency</v>
      </c>
    </row>
    <row r="91" spans="3:11" x14ac:dyDescent="0.25">
      <c r="K91" t="str">
        <f t="shared" si="45"/>
        <v>Consistency</v>
      </c>
    </row>
    <row r="92" spans="3:11" x14ac:dyDescent="0.25">
      <c r="K92" t="str">
        <f t="shared" si="45"/>
        <v>Consistency</v>
      </c>
    </row>
    <row r="93" spans="3:11" x14ac:dyDescent="0.25">
      <c r="K93" t="str">
        <f t="shared" si="45"/>
        <v>Consistency</v>
      </c>
    </row>
    <row r="94" spans="3:11" x14ac:dyDescent="0.25">
      <c r="K94" t="str">
        <f t="shared" si="45"/>
        <v>Consistency</v>
      </c>
    </row>
    <row r="95" spans="3:11" x14ac:dyDescent="0.25">
      <c r="K95" t="str">
        <f t="shared" si="45"/>
        <v>Consistency</v>
      </c>
    </row>
    <row r="96" spans="3:11" x14ac:dyDescent="0.25">
      <c r="K96" t="str">
        <f t="shared" si="45"/>
        <v>Consistency</v>
      </c>
    </row>
    <row r="97" spans="3:11" x14ac:dyDescent="0.25">
      <c r="K97" t="str">
        <f t="shared" si="45"/>
        <v>Consistency</v>
      </c>
    </row>
    <row r="98" spans="3:11" x14ac:dyDescent="0.25">
      <c r="K98" t="str">
        <f t="shared" si="45"/>
        <v>Consistency</v>
      </c>
    </row>
    <row r="99" spans="3:11" x14ac:dyDescent="0.25">
      <c r="K99" t="str">
        <f t="shared" si="45"/>
        <v>Consistency</v>
      </c>
    </row>
    <row r="100" spans="3:11" x14ac:dyDescent="0.25">
      <c r="K100" t="str">
        <f t="shared" si="45"/>
        <v>Consistency</v>
      </c>
    </row>
    <row r="101" spans="3:11" x14ac:dyDescent="0.25">
      <c r="C101" s="3"/>
      <c r="E101" s="3"/>
      <c r="F101" s="3"/>
      <c r="G101" s="3"/>
      <c r="I101" s="3"/>
      <c r="J101" s="3"/>
      <c r="K101" t="str">
        <f t="shared" si="45"/>
        <v>Consistency</v>
      </c>
    </row>
    <row r="102" spans="3:11" x14ac:dyDescent="0.25">
      <c r="C102" s="3"/>
      <c r="E102" s="3"/>
      <c r="F102" s="3"/>
      <c r="G102" s="3"/>
      <c r="H102" s="3"/>
      <c r="I102" s="3"/>
      <c r="J102" s="3"/>
      <c r="K102" t="str">
        <f t="shared" si="45"/>
        <v>Consistency</v>
      </c>
    </row>
    <row r="103" spans="3:11" x14ac:dyDescent="0.25">
      <c r="C103" s="3"/>
      <c r="E103" s="3"/>
      <c r="F103" s="3"/>
      <c r="G103" s="3"/>
      <c r="I103" s="3"/>
      <c r="J103" s="3"/>
      <c r="K103" t="str">
        <f t="shared" si="45"/>
        <v>Consistency</v>
      </c>
    </row>
    <row r="104" spans="3:11" x14ac:dyDescent="0.25">
      <c r="C104" s="3"/>
      <c r="E104" s="3"/>
      <c r="F104" s="3"/>
      <c r="G104" s="3"/>
      <c r="I104" s="3"/>
      <c r="J104" s="3"/>
      <c r="K104" t="str">
        <f t="shared" si="45"/>
        <v>Consistency</v>
      </c>
    </row>
    <row r="105" spans="3:11" x14ac:dyDescent="0.25">
      <c r="C105" s="3"/>
      <c r="E105" s="3"/>
      <c r="F105" s="3"/>
      <c r="G105" s="3"/>
      <c r="I105" s="3"/>
      <c r="J105" s="3"/>
      <c r="K105" t="str">
        <f t="shared" si="45"/>
        <v>Consistency</v>
      </c>
    </row>
    <row r="106" spans="3:11" x14ac:dyDescent="0.25">
      <c r="C106" s="3"/>
      <c r="E106" s="3"/>
      <c r="F106" s="3"/>
      <c r="G106" s="3"/>
      <c r="I106" s="3"/>
      <c r="J106" s="3"/>
      <c r="K106" t="str">
        <f t="shared" si="45"/>
        <v>Consistency</v>
      </c>
    </row>
    <row r="107" spans="3:11" x14ac:dyDescent="0.25">
      <c r="C107" s="3"/>
      <c r="E107" s="3"/>
      <c r="F107" s="3"/>
      <c r="G107" s="3"/>
      <c r="I107" s="3"/>
      <c r="J107" s="3"/>
      <c r="K107" t="str">
        <f t="shared" si="45"/>
        <v>Consistency</v>
      </c>
    </row>
    <row r="108" spans="3:11" x14ac:dyDescent="0.25">
      <c r="C108" s="3"/>
      <c r="E108" s="3"/>
      <c r="F108" s="3"/>
      <c r="G108" s="3"/>
      <c r="I108" s="3"/>
      <c r="J108" s="3"/>
      <c r="K108" t="str">
        <f t="shared" si="45"/>
        <v>Consistency</v>
      </c>
    </row>
    <row r="109" spans="3:11" x14ac:dyDescent="0.25">
      <c r="C109" s="3"/>
      <c r="E109" s="3"/>
      <c r="F109" s="3"/>
      <c r="G109" s="3"/>
      <c r="I109" s="3"/>
      <c r="J109" s="3"/>
      <c r="K109" t="str">
        <f t="shared" si="45"/>
        <v>Consistency</v>
      </c>
    </row>
    <row r="110" spans="3:11" x14ac:dyDescent="0.25">
      <c r="C110" s="3"/>
      <c r="E110" s="3"/>
      <c r="F110" s="3"/>
      <c r="G110" s="3"/>
      <c r="I110" s="3"/>
      <c r="J110" s="3"/>
      <c r="K110" t="str">
        <f t="shared" si="45"/>
        <v>Consistency</v>
      </c>
    </row>
    <row r="111" spans="3:11" x14ac:dyDescent="0.25">
      <c r="C111" s="3"/>
      <c r="E111" s="3"/>
      <c r="F111" s="3"/>
      <c r="G111" s="3"/>
      <c r="I111" s="3"/>
      <c r="J111" s="3"/>
      <c r="K111" t="str">
        <f t="shared" si="45"/>
        <v>Consistency</v>
      </c>
    </row>
    <row r="112" spans="3:11" x14ac:dyDescent="0.25">
      <c r="C112" s="3"/>
      <c r="E112" s="3"/>
      <c r="F112" s="3"/>
      <c r="G112" s="3"/>
      <c r="I112" s="3"/>
      <c r="J112" s="3"/>
      <c r="K112" t="str">
        <f t="shared" si="45"/>
        <v>Consistency</v>
      </c>
    </row>
    <row r="113" spans="3:11" x14ac:dyDescent="0.25">
      <c r="C113" s="3"/>
      <c r="D113" s="3"/>
      <c r="E113" s="3"/>
      <c r="F113" s="3"/>
      <c r="G113" s="3"/>
      <c r="I113" s="3"/>
      <c r="J113" s="3"/>
      <c r="K113" t="str">
        <f t="shared" si="45"/>
        <v>Consistency</v>
      </c>
    </row>
    <row r="114" spans="3:11" x14ac:dyDescent="0.25">
      <c r="C114" s="3"/>
      <c r="E114" s="3"/>
      <c r="F114" s="3"/>
      <c r="G114" s="3"/>
      <c r="I114" s="3"/>
      <c r="J114" s="3"/>
      <c r="K114" t="str">
        <f t="shared" si="45"/>
        <v>Consistency</v>
      </c>
    </row>
    <row r="115" spans="3:11" x14ac:dyDescent="0.25">
      <c r="C115" s="3"/>
      <c r="E115" s="3"/>
      <c r="F115" s="3"/>
      <c r="G115" s="3"/>
      <c r="I115" s="3"/>
      <c r="J115" s="3"/>
      <c r="K115" t="str">
        <f t="shared" si="45"/>
        <v>Consistency</v>
      </c>
    </row>
    <row r="116" spans="3:11" x14ac:dyDescent="0.25">
      <c r="C116" s="3"/>
      <c r="E116" s="3"/>
      <c r="F116" s="3"/>
      <c r="G116" s="3"/>
      <c r="I116" s="3"/>
      <c r="J116" s="3"/>
      <c r="K116" t="str">
        <f t="shared" si="45"/>
        <v>Consistency</v>
      </c>
    </row>
    <row r="117" spans="3:11" x14ac:dyDescent="0.25">
      <c r="C117" s="3"/>
      <c r="E117" s="3"/>
      <c r="F117" s="3"/>
      <c r="G117" s="3"/>
      <c r="H117" s="3"/>
      <c r="I117" s="3"/>
      <c r="J117" s="3"/>
      <c r="K117" t="str">
        <f t="shared" si="45"/>
        <v>Consistency</v>
      </c>
    </row>
    <row r="118" spans="3:11" x14ac:dyDescent="0.25">
      <c r="C118" s="3"/>
      <c r="E118" s="3"/>
      <c r="F118" s="3"/>
      <c r="G118" s="3"/>
      <c r="I118" s="3"/>
      <c r="J118" s="3"/>
      <c r="K118" t="str">
        <f t="shared" si="45"/>
        <v>Consistency</v>
      </c>
    </row>
    <row r="119" spans="3:11" x14ac:dyDescent="0.25">
      <c r="C119" s="3"/>
      <c r="E119" s="3"/>
      <c r="F119" s="3"/>
      <c r="G119" s="3"/>
      <c r="I119" s="3"/>
      <c r="J119" s="3"/>
      <c r="K119" t="str">
        <f t="shared" si="45"/>
        <v>Consistency</v>
      </c>
    </row>
    <row r="120" spans="3:11" x14ac:dyDescent="0.25">
      <c r="C120" s="3"/>
      <c r="E120" s="3"/>
      <c r="F120" s="3"/>
      <c r="G120" s="3"/>
      <c r="I120" s="3"/>
      <c r="J120" s="3"/>
      <c r="K120" t="str">
        <f t="shared" si="45"/>
        <v>Consistency</v>
      </c>
    </row>
    <row r="121" spans="3:11" x14ac:dyDescent="0.25">
      <c r="C121" s="3"/>
      <c r="E121" s="3"/>
      <c r="F121" s="3"/>
      <c r="G121" s="3"/>
      <c r="I121" s="3"/>
      <c r="J121" s="3"/>
      <c r="K121" t="str">
        <f t="shared" si="45"/>
        <v>Consistency</v>
      </c>
    </row>
    <row r="122" spans="3:11" x14ac:dyDescent="0.25">
      <c r="C122" s="3"/>
      <c r="E122" s="3"/>
      <c r="F122" s="3"/>
      <c r="G122" s="3"/>
      <c r="I122" s="3"/>
      <c r="J122" s="3"/>
      <c r="K122" t="str">
        <f t="shared" si="45"/>
        <v>Consistency</v>
      </c>
    </row>
    <row r="123" spans="3:11" x14ac:dyDescent="0.25">
      <c r="K123" t="str">
        <f t="shared" si="45"/>
        <v>Consistency</v>
      </c>
    </row>
    <row r="124" spans="3:11" x14ac:dyDescent="0.25">
      <c r="K124" t="str">
        <f t="shared" si="45"/>
        <v>Consistency</v>
      </c>
    </row>
    <row r="125" spans="3:11" x14ac:dyDescent="0.25">
      <c r="K125" t="str">
        <f t="shared" si="45"/>
        <v>Consistency</v>
      </c>
    </row>
    <row r="126" spans="3:11" x14ac:dyDescent="0.25">
      <c r="K126" t="str">
        <f t="shared" si="45"/>
        <v>Consistency</v>
      </c>
    </row>
    <row r="127" spans="3:11" x14ac:dyDescent="0.25">
      <c r="K127" t="str">
        <f t="shared" si="45"/>
        <v>Consistency</v>
      </c>
    </row>
    <row r="128" spans="3:11" x14ac:dyDescent="0.25">
      <c r="K128" t="str">
        <f t="shared" si="45"/>
        <v>Consistency</v>
      </c>
    </row>
    <row r="129" spans="11:11" x14ac:dyDescent="0.25">
      <c r="K129" t="str">
        <f t="shared" si="45"/>
        <v>Consistency</v>
      </c>
    </row>
    <row r="130" spans="11:11" x14ac:dyDescent="0.25">
      <c r="K130" t="str">
        <f t="shared" si="45"/>
        <v>Consistency</v>
      </c>
    </row>
    <row r="131" spans="11:11" x14ac:dyDescent="0.25">
      <c r="K131" t="str">
        <f t="shared" ref="K131:K166" si="46">IF(E131=C131, "Consistency", "No")</f>
        <v>Consistency</v>
      </c>
    </row>
    <row r="132" spans="11:11" x14ac:dyDescent="0.25">
      <c r="K132" t="str">
        <f t="shared" si="46"/>
        <v>Consistency</v>
      </c>
    </row>
    <row r="133" spans="11:11" x14ac:dyDescent="0.25">
      <c r="K133" t="str">
        <f t="shared" si="46"/>
        <v>Consistency</v>
      </c>
    </row>
    <row r="134" spans="11:11" x14ac:dyDescent="0.25">
      <c r="K134" t="str">
        <f t="shared" si="46"/>
        <v>Consistency</v>
      </c>
    </row>
    <row r="135" spans="11:11" x14ac:dyDescent="0.25">
      <c r="K135" t="str">
        <f t="shared" si="46"/>
        <v>Consistency</v>
      </c>
    </row>
    <row r="136" spans="11:11" x14ac:dyDescent="0.25">
      <c r="K136" t="str">
        <f t="shared" si="46"/>
        <v>Consistency</v>
      </c>
    </row>
    <row r="137" spans="11:11" x14ac:dyDescent="0.25">
      <c r="K137" t="str">
        <f t="shared" si="46"/>
        <v>Consistency</v>
      </c>
    </row>
    <row r="138" spans="11:11" x14ac:dyDescent="0.25">
      <c r="K138" t="str">
        <f t="shared" si="46"/>
        <v>Consistency</v>
      </c>
    </row>
    <row r="139" spans="11:11" x14ac:dyDescent="0.25">
      <c r="K139" t="str">
        <f t="shared" si="46"/>
        <v>Consistency</v>
      </c>
    </row>
    <row r="140" spans="11:11" x14ac:dyDescent="0.25">
      <c r="K140" t="str">
        <f t="shared" si="46"/>
        <v>Consistency</v>
      </c>
    </row>
    <row r="141" spans="11:11" x14ac:dyDescent="0.25">
      <c r="K141" t="str">
        <f t="shared" si="46"/>
        <v>Consistency</v>
      </c>
    </row>
    <row r="142" spans="11:11" x14ac:dyDescent="0.25">
      <c r="K142" t="str">
        <f t="shared" si="46"/>
        <v>Consistency</v>
      </c>
    </row>
    <row r="143" spans="11:11" x14ac:dyDescent="0.25">
      <c r="K143" t="str">
        <f t="shared" si="46"/>
        <v>Consistency</v>
      </c>
    </row>
    <row r="144" spans="11:11" x14ac:dyDescent="0.25">
      <c r="K144" t="str">
        <f t="shared" si="46"/>
        <v>Consistency</v>
      </c>
    </row>
    <row r="145" spans="11:11" x14ac:dyDescent="0.25">
      <c r="K145" t="str">
        <f t="shared" si="46"/>
        <v>Consistency</v>
      </c>
    </row>
    <row r="146" spans="11:11" x14ac:dyDescent="0.25">
      <c r="K146" t="str">
        <f t="shared" si="46"/>
        <v>Consistency</v>
      </c>
    </row>
    <row r="147" spans="11:11" x14ac:dyDescent="0.25">
      <c r="K147" t="str">
        <f t="shared" si="46"/>
        <v>Consistency</v>
      </c>
    </row>
    <row r="148" spans="11:11" x14ac:dyDescent="0.25">
      <c r="K148" t="str">
        <f t="shared" si="46"/>
        <v>Consistency</v>
      </c>
    </row>
    <row r="149" spans="11:11" x14ac:dyDescent="0.25">
      <c r="K149" t="str">
        <f t="shared" si="46"/>
        <v>Consistency</v>
      </c>
    </row>
    <row r="150" spans="11:11" x14ac:dyDescent="0.25">
      <c r="K150" t="str">
        <f t="shared" si="46"/>
        <v>Consistency</v>
      </c>
    </row>
    <row r="151" spans="11:11" x14ac:dyDescent="0.25">
      <c r="K151" t="str">
        <f t="shared" si="46"/>
        <v>Consistency</v>
      </c>
    </row>
    <row r="152" spans="11:11" x14ac:dyDescent="0.25">
      <c r="K152" t="str">
        <f t="shared" si="46"/>
        <v>Consistency</v>
      </c>
    </row>
    <row r="153" spans="11:11" x14ac:dyDescent="0.25">
      <c r="K153" t="str">
        <f t="shared" si="46"/>
        <v>Consistency</v>
      </c>
    </row>
    <row r="154" spans="11:11" x14ac:dyDescent="0.25">
      <c r="K154" t="str">
        <f t="shared" si="46"/>
        <v>Consistency</v>
      </c>
    </row>
    <row r="155" spans="11:11" x14ac:dyDescent="0.25">
      <c r="K155" t="str">
        <f t="shared" si="46"/>
        <v>Consistency</v>
      </c>
    </row>
    <row r="156" spans="11:11" x14ac:dyDescent="0.25">
      <c r="K156" t="str">
        <f t="shared" si="46"/>
        <v>Consistency</v>
      </c>
    </row>
    <row r="157" spans="11:11" x14ac:dyDescent="0.25">
      <c r="K157" t="str">
        <f t="shared" si="46"/>
        <v>Consistency</v>
      </c>
    </row>
    <row r="158" spans="11:11" x14ac:dyDescent="0.25">
      <c r="K158" t="str">
        <f t="shared" si="46"/>
        <v>Consistency</v>
      </c>
    </row>
    <row r="159" spans="11:11" x14ac:dyDescent="0.25">
      <c r="K159" t="str">
        <f t="shared" si="46"/>
        <v>Consistency</v>
      </c>
    </row>
    <row r="160" spans="11:11" x14ac:dyDescent="0.25">
      <c r="K160" t="str">
        <f t="shared" si="46"/>
        <v>Consistency</v>
      </c>
    </row>
    <row r="161" spans="11:11" x14ac:dyDescent="0.25">
      <c r="K161" t="str">
        <f t="shared" si="46"/>
        <v>Consistency</v>
      </c>
    </row>
    <row r="162" spans="11:11" x14ac:dyDescent="0.25">
      <c r="K162" t="str">
        <f t="shared" si="46"/>
        <v>Consistency</v>
      </c>
    </row>
    <row r="163" spans="11:11" x14ac:dyDescent="0.25">
      <c r="K163" t="str">
        <f t="shared" si="46"/>
        <v>Consistency</v>
      </c>
    </row>
    <row r="164" spans="11:11" x14ac:dyDescent="0.25">
      <c r="K164" t="str">
        <f t="shared" si="46"/>
        <v>Consistency</v>
      </c>
    </row>
    <row r="165" spans="11:11" x14ac:dyDescent="0.25">
      <c r="K165" t="str">
        <f t="shared" si="46"/>
        <v>Consistency</v>
      </c>
    </row>
    <row r="166" spans="11:11" x14ac:dyDescent="0.25">
      <c r="K166" t="str">
        <f t="shared" si="46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26"/>
  <sheetViews>
    <sheetView zoomScaleNormal="100" workbookViewId="0">
      <selection activeCell="O26" sqref="O26"/>
    </sheetView>
  </sheetViews>
  <sheetFormatPr defaultRowHeight="15" x14ac:dyDescent="0.25"/>
  <cols>
    <col min="2" max="2" width="12.42578125" customWidth="1"/>
    <col min="3" max="3" width="22" bestFit="1" customWidth="1"/>
    <col min="9" max="9" width="10.140625" customWidth="1"/>
    <col min="10" max="10" width="12.42578125" customWidth="1"/>
    <col min="12" max="12" width="13.7109375" customWidth="1"/>
    <col min="14" max="14" width="9.42578125" customWidth="1"/>
    <col min="15" max="15" width="11" customWidth="1"/>
    <col min="16" max="16" width="11.7109375" customWidth="1"/>
    <col min="18" max="18" width="9.5703125" customWidth="1"/>
    <col min="19" max="19" width="15.5703125" customWidth="1"/>
    <col min="20" max="20" width="11.42578125" customWidth="1"/>
    <col min="22" max="22" width="11.42578125" customWidth="1"/>
    <col min="24" max="24" width="10.28515625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8.7109375" bestFit="1" customWidth="1"/>
    <col min="37" max="37" width="15.7109375" bestFit="1" customWidth="1"/>
    <col min="38" max="38" width="19.7109375" bestFit="1" customWidth="1"/>
    <col min="39" max="39" width="16" bestFit="1" customWidth="1"/>
    <col min="40" max="40" width="19.5703125" bestFit="1" customWidth="1"/>
    <col min="41" max="41" width="16.5703125" bestFit="1" customWidth="1"/>
    <col min="42" max="42" width="17.7109375" bestFit="1" customWidth="1"/>
    <col min="43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84</v>
      </c>
      <c r="AI1" t="s">
        <v>96</v>
      </c>
      <c r="BG1" s="1" t="s">
        <v>84</v>
      </c>
      <c r="BH1" t="s">
        <v>96</v>
      </c>
    </row>
    <row r="2" spans="2:79" x14ac:dyDescent="0.25">
      <c r="B2" t="s">
        <v>84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82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S2" t="s">
        <v>29</v>
      </c>
      <c r="AT2" t="s">
        <v>91</v>
      </c>
      <c r="AU2" t="s">
        <v>87</v>
      </c>
      <c r="AV2" t="s">
        <v>94</v>
      </c>
      <c r="AW2" t="s">
        <v>88</v>
      </c>
      <c r="AX2" t="s">
        <v>95</v>
      </c>
      <c r="AY2" t="s">
        <v>90</v>
      </c>
      <c r="AZ2" t="s">
        <v>86</v>
      </c>
      <c r="BA2" t="s">
        <v>92</v>
      </c>
      <c r="BB2" t="s">
        <v>89</v>
      </c>
      <c r="BR2" t="s">
        <v>29</v>
      </c>
      <c r="BS2" t="s">
        <v>93</v>
      </c>
      <c r="BT2" t="s">
        <v>87</v>
      </c>
      <c r="BU2" t="s">
        <v>94</v>
      </c>
      <c r="BV2" t="s">
        <v>88</v>
      </c>
      <c r="BW2" t="s">
        <v>95</v>
      </c>
      <c r="BX2" t="s">
        <v>90</v>
      </c>
      <c r="BY2" t="s">
        <v>86</v>
      </c>
      <c r="BZ2" t="s">
        <v>92</v>
      </c>
      <c r="CA2" t="s">
        <v>89</v>
      </c>
    </row>
    <row r="3" spans="2:79" x14ac:dyDescent="0.25">
      <c r="B3" s="11">
        <v>3</v>
      </c>
      <c r="C3" s="11" t="s">
        <v>106</v>
      </c>
      <c r="D3" s="11">
        <v>11</v>
      </c>
      <c r="E3" s="11">
        <v>11</v>
      </c>
      <c r="F3" s="11">
        <v>22</v>
      </c>
      <c r="G3" s="12">
        <v>1</v>
      </c>
      <c r="H3" s="12">
        <v>0.7496009897800251</v>
      </c>
      <c r="I3" s="12">
        <v>0.7496009897800251</v>
      </c>
      <c r="J3" s="11">
        <v>11</v>
      </c>
      <c r="K3" s="11">
        <v>0</v>
      </c>
      <c r="L3" s="12">
        <v>1</v>
      </c>
      <c r="M3" s="12">
        <v>0.9165336632600084</v>
      </c>
      <c r="N3" s="11" t="s">
        <v>101</v>
      </c>
      <c r="O3" s="13">
        <v>20.163740591720185</v>
      </c>
      <c r="P3" s="11">
        <v>-13.5</v>
      </c>
      <c r="Q3" s="13">
        <v>6.6637405917201846</v>
      </c>
      <c r="R3" s="13">
        <v>6.6637405917201846</v>
      </c>
      <c r="S3" s="11" t="s">
        <v>101</v>
      </c>
      <c r="T3" s="11" t="s">
        <v>101</v>
      </c>
      <c r="U3" s="12">
        <v>0.84143037685536104</v>
      </c>
      <c r="V3" s="11" t="s">
        <v>118</v>
      </c>
      <c r="W3" s="12">
        <v>0.87898202005768478</v>
      </c>
      <c r="X3" s="11">
        <v>596.97976878331417</v>
      </c>
      <c r="Y3" s="11">
        <v>596.97976878331417</v>
      </c>
      <c r="Z3" s="11" t="s">
        <v>117</v>
      </c>
      <c r="AA3" s="11" t="s">
        <v>101</v>
      </c>
      <c r="AB3" s="11" t="s">
        <v>101</v>
      </c>
      <c r="AC3" s="11" t="s">
        <v>33</v>
      </c>
      <c r="AD3" s="11" t="s">
        <v>33</v>
      </c>
      <c r="AE3" s="11" t="s">
        <v>33</v>
      </c>
      <c r="AH3" s="1" t="s">
        <v>29</v>
      </c>
      <c r="AI3" t="s">
        <v>91</v>
      </c>
      <c r="AJ3" t="s">
        <v>87</v>
      </c>
      <c r="AK3" t="s">
        <v>94</v>
      </c>
      <c r="AL3" t="s">
        <v>88</v>
      </c>
      <c r="AM3" t="s">
        <v>95</v>
      </c>
      <c r="AN3" t="s">
        <v>90</v>
      </c>
      <c r="AO3" t="s">
        <v>86</v>
      </c>
      <c r="AP3" t="s">
        <v>92</v>
      </c>
      <c r="AQ3" t="s">
        <v>89</v>
      </c>
      <c r="AS3" t="s">
        <v>111</v>
      </c>
      <c r="AT3">
        <v>1</v>
      </c>
      <c r="AU3" s="8">
        <v>1.5952534076949187E-2</v>
      </c>
      <c r="AV3">
        <v>4.4822878012846594</v>
      </c>
      <c r="AW3" s="9">
        <v>4.4822878012846594</v>
      </c>
      <c r="AX3" s="6">
        <v>4.4822878012846594</v>
      </c>
      <c r="AY3" s="6">
        <v>3.5</v>
      </c>
      <c r="AZ3" s="6">
        <v>0.56028597516058243</v>
      </c>
      <c r="BA3">
        <v>7.9822878012846594</v>
      </c>
      <c r="BB3" s="5">
        <v>0.54352358676115997</v>
      </c>
      <c r="BC3" s="6"/>
      <c r="BD3" s="8"/>
      <c r="BG3" s="1" t="s">
        <v>29</v>
      </c>
      <c r="BH3" t="s">
        <v>93</v>
      </c>
      <c r="BI3" t="s">
        <v>87</v>
      </c>
      <c r="BJ3" t="s">
        <v>94</v>
      </c>
      <c r="BK3" t="s">
        <v>88</v>
      </c>
      <c r="BL3" t="s">
        <v>95</v>
      </c>
      <c r="BM3" t="s">
        <v>90</v>
      </c>
      <c r="BN3" t="s">
        <v>86</v>
      </c>
      <c r="BO3" t="s">
        <v>92</v>
      </c>
      <c r="BP3" t="s">
        <v>89</v>
      </c>
      <c r="BR3" t="s">
        <v>111</v>
      </c>
      <c r="BS3">
        <v>1</v>
      </c>
      <c r="BT3" s="5">
        <v>1.5952534076949187E-2</v>
      </c>
      <c r="BU3" s="6">
        <v>4.4822878012846594</v>
      </c>
      <c r="BV3" s="6">
        <v>4.4822878012846594</v>
      </c>
      <c r="BW3" s="6">
        <v>4.4822878012846594</v>
      </c>
      <c r="BX3">
        <v>3.5</v>
      </c>
      <c r="BY3" s="5">
        <v>0.56028597516058243</v>
      </c>
      <c r="BZ3" s="6">
        <v>7.9822878012846594</v>
      </c>
      <c r="CA3" s="5">
        <v>0.54352358676115997</v>
      </c>
    </row>
    <row r="4" spans="2:79" x14ac:dyDescent="0.25">
      <c r="B4" s="11">
        <v>5</v>
      </c>
      <c r="C4" s="11" t="s">
        <v>106</v>
      </c>
      <c r="D4" s="11">
        <v>11</v>
      </c>
      <c r="E4" s="11">
        <v>11</v>
      </c>
      <c r="F4" s="11">
        <v>22</v>
      </c>
      <c r="G4" s="12">
        <v>1</v>
      </c>
      <c r="H4" s="12">
        <v>0.78871083986613533</v>
      </c>
      <c r="I4" s="12">
        <v>0.78871083986613533</v>
      </c>
      <c r="J4" s="11">
        <v>11</v>
      </c>
      <c r="K4" s="11">
        <v>0</v>
      </c>
      <c r="L4" s="12">
        <v>1</v>
      </c>
      <c r="M4" s="12">
        <v>0.92957027995537844</v>
      </c>
      <c r="N4" s="11" t="s">
        <v>101</v>
      </c>
      <c r="O4" s="13">
        <v>20.450546159018327</v>
      </c>
      <c r="P4" s="11">
        <v>-13.5</v>
      </c>
      <c r="Q4" s="13">
        <v>6.9505461590183266</v>
      </c>
      <c r="R4" s="13">
        <v>6.9505461590183266</v>
      </c>
      <c r="S4" s="11" t="s">
        <v>101</v>
      </c>
      <c r="T4" s="11" t="s">
        <v>101</v>
      </c>
      <c r="U4" s="12">
        <v>0.84739978373654457</v>
      </c>
      <c r="V4" s="11" t="s">
        <v>118</v>
      </c>
      <c r="W4" s="12">
        <v>0.8884850318459615</v>
      </c>
      <c r="X4" s="11">
        <v>628.89308822276882</v>
      </c>
      <c r="Y4" s="11">
        <v>628.89308822276882</v>
      </c>
      <c r="Z4" s="11" t="s">
        <v>117</v>
      </c>
      <c r="AA4" s="11" t="s">
        <v>101</v>
      </c>
      <c r="AB4" s="11" t="s">
        <v>101</v>
      </c>
      <c r="AC4" s="11" t="s">
        <v>33</v>
      </c>
      <c r="AD4" s="11" t="s">
        <v>33</v>
      </c>
      <c r="AE4" s="11" t="s">
        <v>33</v>
      </c>
      <c r="AH4" s="2" t="s">
        <v>111</v>
      </c>
      <c r="AI4" s="10">
        <v>1</v>
      </c>
      <c r="AJ4" s="7">
        <v>1.5952534076949187E-2</v>
      </c>
      <c r="AK4" s="6">
        <v>4.4822878012846594</v>
      </c>
      <c r="AL4" s="6">
        <v>4.4822878012846594</v>
      </c>
      <c r="AM4" s="6">
        <v>4.4822878012846594</v>
      </c>
      <c r="AN4" s="10">
        <v>3.5</v>
      </c>
      <c r="AO4" s="7">
        <v>0.56028597516058243</v>
      </c>
      <c r="AP4" s="6">
        <v>7.9822878012846594</v>
      </c>
      <c r="AQ4" s="7">
        <v>0.54352358676115997</v>
      </c>
      <c r="AS4" s="7" t="s">
        <v>101</v>
      </c>
      <c r="AT4">
        <v>2</v>
      </c>
      <c r="AU4" s="8">
        <v>0.4609955332588403</v>
      </c>
      <c r="AV4">
        <v>17.216025206785829</v>
      </c>
      <c r="AW4" s="9">
        <v>19.042951965520835</v>
      </c>
      <c r="AX4" s="6">
        <v>20.869878724255841</v>
      </c>
      <c r="AY4" s="6">
        <v>-13</v>
      </c>
      <c r="AZ4" s="8">
        <v>0.90471605572091485</v>
      </c>
      <c r="BA4" s="6">
        <v>6.0429519655208352</v>
      </c>
      <c r="BB4" s="5">
        <v>0.85508951783972598</v>
      </c>
      <c r="BC4" s="6"/>
      <c r="BD4" s="8"/>
      <c r="BG4" s="2" t="s">
        <v>111</v>
      </c>
      <c r="BH4" s="10">
        <v>1</v>
      </c>
      <c r="BI4" s="7">
        <v>1.5952534076949187E-2</v>
      </c>
      <c r="BJ4" s="6">
        <v>4.4822878012846594</v>
      </c>
      <c r="BK4" s="6">
        <v>4.4822878012846594</v>
      </c>
      <c r="BL4" s="6">
        <v>4.4822878012846594</v>
      </c>
      <c r="BM4" s="10">
        <v>3.5</v>
      </c>
      <c r="BN4" s="7">
        <v>0.56028597516058243</v>
      </c>
      <c r="BO4" s="6">
        <v>7.9822878012846594</v>
      </c>
      <c r="BP4" s="7">
        <v>0.54352358676115997</v>
      </c>
      <c r="BR4" t="s">
        <v>101</v>
      </c>
      <c r="BS4">
        <v>2</v>
      </c>
      <c r="BT4" s="5">
        <v>0.4609955332588403</v>
      </c>
      <c r="BU4" s="6">
        <v>17.216025206785829</v>
      </c>
      <c r="BV4" s="6">
        <v>19.042951965520835</v>
      </c>
      <c r="BW4" s="6">
        <v>20.869878724255841</v>
      </c>
      <c r="BX4">
        <v>-13</v>
      </c>
      <c r="BY4" s="5">
        <v>0.90471605572091485</v>
      </c>
      <c r="BZ4" s="6">
        <v>6.0429519655208352</v>
      </c>
      <c r="CA4" s="5">
        <v>0.85508951783972598</v>
      </c>
    </row>
    <row r="5" spans="2:79" x14ac:dyDescent="0.25">
      <c r="B5" s="11">
        <v>10</v>
      </c>
      <c r="C5" s="11" t="s">
        <v>106</v>
      </c>
      <c r="D5" s="11">
        <v>11</v>
      </c>
      <c r="E5" s="11">
        <v>11</v>
      </c>
      <c r="F5" s="11">
        <v>22</v>
      </c>
      <c r="G5" s="12">
        <v>1</v>
      </c>
      <c r="H5" s="12">
        <v>0.84589255330761481</v>
      </c>
      <c r="I5" s="12">
        <v>0.84589255330761481</v>
      </c>
      <c r="J5" s="11">
        <v>11</v>
      </c>
      <c r="K5" s="11">
        <v>0</v>
      </c>
      <c r="L5" s="12">
        <v>1</v>
      </c>
      <c r="M5" s="12">
        <v>0.94863085110253831</v>
      </c>
      <c r="N5" s="11" t="s">
        <v>101</v>
      </c>
      <c r="O5" s="13">
        <v>20.869878724255841</v>
      </c>
      <c r="P5" s="11">
        <v>-13</v>
      </c>
      <c r="Q5" s="13">
        <v>7.869878724255841</v>
      </c>
      <c r="R5" s="13">
        <v>7.869878724255841</v>
      </c>
      <c r="S5" s="11" t="s">
        <v>101</v>
      </c>
      <c r="T5" s="11" t="s">
        <v>101</v>
      </c>
      <c r="U5" s="12">
        <v>0.87814956902958508</v>
      </c>
      <c r="V5" s="11" t="s">
        <v>118</v>
      </c>
      <c r="W5" s="12">
        <v>0.91339021006606169</v>
      </c>
      <c r="X5" s="11">
        <v>729.57550081577187</v>
      </c>
      <c r="Y5" s="11">
        <v>729.57550081577187</v>
      </c>
      <c r="Z5" s="11" t="s">
        <v>117</v>
      </c>
      <c r="AA5" s="11" t="s">
        <v>101</v>
      </c>
      <c r="AB5" s="11" t="s">
        <v>101</v>
      </c>
      <c r="AC5" s="11" t="s">
        <v>33</v>
      </c>
      <c r="AD5" s="11" t="s">
        <v>33</v>
      </c>
      <c r="AE5" s="11" t="s">
        <v>33</v>
      </c>
      <c r="AH5" s="2" t="s">
        <v>101</v>
      </c>
      <c r="AI5" s="10">
        <v>2</v>
      </c>
      <c r="AJ5" s="7">
        <v>0.4609955332588403</v>
      </c>
      <c r="AK5" s="6">
        <v>17.216025206785829</v>
      </c>
      <c r="AL5" s="6">
        <v>19.042951965520835</v>
      </c>
      <c r="AM5" s="6">
        <v>20.869878724255841</v>
      </c>
      <c r="AN5" s="10">
        <v>-13</v>
      </c>
      <c r="AO5" s="7">
        <v>0.90471605572091485</v>
      </c>
      <c r="AP5" s="6">
        <v>6.0429519655208352</v>
      </c>
      <c r="AQ5" s="7">
        <v>0.85508951783972598</v>
      </c>
      <c r="AS5" s="7" t="s">
        <v>107</v>
      </c>
      <c r="AT5">
        <v>2</v>
      </c>
      <c r="AU5" s="8">
        <v>0.40460872288839705</v>
      </c>
      <c r="AV5">
        <v>5.8021599983338268</v>
      </c>
      <c r="AW5" s="9">
        <v>13.199816847688172</v>
      </c>
      <c r="AX5" s="6">
        <v>20.597473697042517</v>
      </c>
      <c r="AY5" s="6">
        <v>-10.5</v>
      </c>
      <c r="AZ5" s="8">
        <v>0.75823240212220311</v>
      </c>
      <c r="BA5" s="6">
        <v>7.3976568493543446</v>
      </c>
      <c r="BB5" s="5">
        <v>0.73081195796309384</v>
      </c>
      <c r="BC5" s="6"/>
      <c r="BD5" s="8"/>
      <c r="BG5" s="2" t="s">
        <v>101</v>
      </c>
      <c r="BH5" s="10">
        <v>2</v>
      </c>
      <c r="BI5" s="7">
        <v>0.4609955332588403</v>
      </c>
      <c r="BJ5" s="6">
        <v>17.216025206785829</v>
      </c>
      <c r="BK5" s="6">
        <v>19.042951965520835</v>
      </c>
      <c r="BL5" s="6">
        <v>20.869878724255841</v>
      </c>
      <c r="BM5" s="10">
        <v>-13</v>
      </c>
      <c r="BN5" s="7">
        <v>0.90471605572091485</v>
      </c>
      <c r="BO5" s="6">
        <v>6.0429519655208352</v>
      </c>
      <c r="BP5" s="7">
        <v>0.85508951783972598</v>
      </c>
      <c r="BR5" t="s">
        <v>108</v>
      </c>
      <c r="BS5">
        <v>1</v>
      </c>
      <c r="BT5" s="5">
        <v>4.7103254372415915E-4</v>
      </c>
      <c r="BU5" s="6">
        <v>5.8021599983338268</v>
      </c>
      <c r="BV5" s="6">
        <v>5.8021599983338268</v>
      </c>
      <c r="BW5" s="6">
        <v>5.8021599983338268</v>
      </c>
      <c r="BX5">
        <v>-10.5</v>
      </c>
      <c r="BY5" s="5">
        <v>0.58021599983338268</v>
      </c>
      <c r="BZ5" s="6">
        <v>4.6978400016661732</v>
      </c>
      <c r="CA5" s="5">
        <v>0.61241260225111505</v>
      </c>
    </row>
    <row r="6" spans="2:79" x14ac:dyDescent="0.25">
      <c r="B6" s="11" t="s">
        <v>85</v>
      </c>
      <c r="C6" s="11" t="s">
        <v>106</v>
      </c>
      <c r="D6" s="11">
        <v>9</v>
      </c>
      <c r="E6" s="11">
        <v>11</v>
      </c>
      <c r="F6" s="11">
        <v>20</v>
      </c>
      <c r="G6" s="12">
        <v>0.90909090909090917</v>
      </c>
      <c r="H6" s="12">
        <v>0.76422196283605626</v>
      </c>
      <c r="I6" s="12">
        <v>7.6098513210065777E-2</v>
      </c>
      <c r="J6" s="11">
        <v>10</v>
      </c>
      <c r="K6" s="11">
        <v>1</v>
      </c>
      <c r="L6" s="12">
        <v>0.90909090909090906</v>
      </c>
      <c r="M6" s="12">
        <v>0.8608012603392915</v>
      </c>
      <c r="N6" s="11" t="s">
        <v>101</v>
      </c>
      <c r="O6" s="13">
        <v>17.216025206785829</v>
      </c>
      <c r="P6" s="11">
        <v>-13</v>
      </c>
      <c r="Q6" s="13">
        <v>4.2160252067858295</v>
      </c>
      <c r="R6" s="13">
        <v>4.2160252067858295</v>
      </c>
      <c r="S6" s="11" t="s">
        <v>101</v>
      </c>
      <c r="T6" s="11" t="s">
        <v>101</v>
      </c>
      <c r="U6" s="12">
        <v>0.83202946664986699</v>
      </c>
      <c r="V6" s="11" t="s">
        <v>118</v>
      </c>
      <c r="W6" s="12">
        <v>0.84641536349457924</v>
      </c>
      <c r="X6" s="11">
        <v>358.65583319627643</v>
      </c>
      <c r="Y6" s="11">
        <v>358.65583319627643</v>
      </c>
      <c r="Z6" s="11" t="s">
        <v>117</v>
      </c>
      <c r="AA6" s="11" t="s">
        <v>101</v>
      </c>
      <c r="AB6" s="11" t="s">
        <v>101</v>
      </c>
      <c r="AC6" s="11" t="s">
        <v>33</v>
      </c>
      <c r="AD6" s="11" t="s">
        <v>33</v>
      </c>
      <c r="AE6" s="11" t="s">
        <v>33</v>
      </c>
      <c r="AH6" s="2" t="s">
        <v>107</v>
      </c>
      <c r="AI6" s="10">
        <v>2</v>
      </c>
      <c r="AJ6" s="7">
        <v>0.40460872288839705</v>
      </c>
      <c r="AK6" s="6">
        <v>5.8021599983338268</v>
      </c>
      <c r="AL6" s="6">
        <v>13.199816847688172</v>
      </c>
      <c r="AM6" s="6">
        <v>20.597473697042517</v>
      </c>
      <c r="AN6" s="10">
        <v>-10.5</v>
      </c>
      <c r="AO6" s="7">
        <v>0.75823240212220311</v>
      </c>
      <c r="AP6" s="6">
        <v>7.3976568493543446</v>
      </c>
      <c r="AQ6" s="7">
        <v>0.73081195796309384</v>
      </c>
      <c r="AS6" s="7" t="s">
        <v>112</v>
      </c>
      <c r="AT6">
        <v>1</v>
      </c>
      <c r="AU6" s="8">
        <v>8.8896385483284934E-2</v>
      </c>
      <c r="AV6">
        <v>6.9835348025664121</v>
      </c>
      <c r="AW6" s="9">
        <v>6.9835348025664121</v>
      </c>
      <c r="AX6" s="6">
        <v>6.9835348025664121</v>
      </c>
      <c r="AY6" s="6">
        <v>-3.5</v>
      </c>
      <c r="AZ6" s="8">
        <v>0.69835348025664123</v>
      </c>
      <c r="BA6" s="6">
        <v>3.4835348025664121</v>
      </c>
      <c r="BB6" s="5">
        <v>0.56705341136223353</v>
      </c>
      <c r="BC6" s="6"/>
      <c r="BD6" s="8"/>
      <c r="BG6" s="2" t="s">
        <v>108</v>
      </c>
      <c r="BH6" s="10">
        <v>1</v>
      </c>
      <c r="BI6" s="7">
        <v>4.7103254372415915E-4</v>
      </c>
      <c r="BJ6" s="6">
        <v>5.8021599983338268</v>
      </c>
      <c r="BK6" s="6">
        <v>5.8021599983338268</v>
      </c>
      <c r="BL6" s="6">
        <v>5.8021599983338268</v>
      </c>
      <c r="BM6" s="10">
        <v>-10.5</v>
      </c>
      <c r="BN6" s="7">
        <v>0.58021599983338268</v>
      </c>
      <c r="BO6" s="6">
        <v>4.6978400016661732</v>
      </c>
      <c r="BP6" s="7">
        <v>0.61241260225111505</v>
      </c>
      <c r="BR6" t="s">
        <v>116</v>
      </c>
      <c r="BS6">
        <v>1</v>
      </c>
      <c r="BT6" s="5">
        <v>4.0709198701003979E-2</v>
      </c>
      <c r="BU6" s="6">
        <v>5.8359101794599733</v>
      </c>
      <c r="BV6" s="6">
        <v>5.8359101794599733</v>
      </c>
      <c r="BW6" s="6">
        <v>5.8359101794599733</v>
      </c>
      <c r="BX6">
        <v>-7</v>
      </c>
      <c r="BY6" s="5">
        <v>0.58359101794599733</v>
      </c>
      <c r="BZ6" s="6">
        <v>1.1640898205400267</v>
      </c>
      <c r="CA6" s="5">
        <v>0.61262298396734749</v>
      </c>
    </row>
    <row r="7" spans="2:79" x14ac:dyDescent="0.25">
      <c r="B7" s="14">
        <v>3</v>
      </c>
      <c r="C7" s="14" t="s">
        <v>105</v>
      </c>
      <c r="D7" s="14">
        <v>11</v>
      </c>
      <c r="E7" s="14">
        <v>11</v>
      </c>
      <c r="F7" s="14">
        <v>22</v>
      </c>
      <c r="G7" s="15">
        <v>1</v>
      </c>
      <c r="H7" s="15">
        <v>0.85045657804552466</v>
      </c>
      <c r="I7" s="15">
        <v>0.85045657804552466</v>
      </c>
      <c r="J7" s="14">
        <v>11</v>
      </c>
      <c r="K7" s="14">
        <v>0</v>
      </c>
      <c r="L7" s="15">
        <v>1</v>
      </c>
      <c r="M7" s="15">
        <v>0.95015219268184159</v>
      </c>
      <c r="N7" s="14" t="s">
        <v>113</v>
      </c>
      <c r="O7" s="16">
        <v>20.903348239000515</v>
      </c>
      <c r="P7" s="14">
        <v>-3</v>
      </c>
      <c r="Q7" s="16">
        <v>17.903348239000515</v>
      </c>
      <c r="R7" s="16">
        <v>17.903348239000515</v>
      </c>
      <c r="S7" s="14" t="s">
        <v>113</v>
      </c>
      <c r="T7" s="14" t="s">
        <v>113</v>
      </c>
      <c r="U7" s="15">
        <v>0.85616658360560693</v>
      </c>
      <c r="V7" s="14" t="s">
        <v>118</v>
      </c>
      <c r="W7" s="15">
        <v>0.90315938814372432</v>
      </c>
      <c r="X7" s="14">
        <v>1621.7079696444243</v>
      </c>
      <c r="Y7" s="14">
        <v>1621.7079696444243</v>
      </c>
      <c r="Z7" s="14" t="s">
        <v>113</v>
      </c>
      <c r="AA7" s="14" t="s">
        <v>113</v>
      </c>
      <c r="AB7" s="14" t="s">
        <v>113</v>
      </c>
      <c r="AC7" s="14" t="s">
        <v>118</v>
      </c>
      <c r="AD7" s="14" t="s">
        <v>118</v>
      </c>
      <c r="AE7" s="14" t="s">
        <v>118</v>
      </c>
      <c r="AH7" s="2" t="s">
        <v>112</v>
      </c>
      <c r="AI7" s="10">
        <v>1</v>
      </c>
      <c r="AJ7" s="7">
        <v>8.8896385483284934E-2</v>
      </c>
      <c r="AK7" s="6">
        <v>6.9835348025664121</v>
      </c>
      <c r="AL7" s="6">
        <v>6.9835348025664121</v>
      </c>
      <c r="AM7" s="6">
        <v>6.9835348025664121</v>
      </c>
      <c r="AN7" s="10">
        <v>-3.5</v>
      </c>
      <c r="AO7" s="7">
        <v>0.69835348025664123</v>
      </c>
      <c r="AP7" s="6">
        <v>3.4835348025664121</v>
      </c>
      <c r="AQ7" s="7">
        <v>0.56705341136223353</v>
      </c>
      <c r="AS7" s="7" t="s">
        <v>115</v>
      </c>
      <c r="AT7">
        <v>2</v>
      </c>
      <c r="AU7" s="8">
        <v>0.38898869346281928</v>
      </c>
      <c r="AV7">
        <v>5.8359101794599733</v>
      </c>
      <c r="AW7" s="9">
        <v>12.954605113220312</v>
      </c>
      <c r="AX7" s="6">
        <v>20.073300046980652</v>
      </c>
      <c r="AY7" s="6">
        <v>-7</v>
      </c>
      <c r="AZ7" s="8">
        <v>0.74800687367710439</v>
      </c>
      <c r="BA7" s="6">
        <v>7.1186949337603398</v>
      </c>
      <c r="BB7" s="5">
        <v>0.67548019657130476</v>
      </c>
      <c r="BC7" s="6"/>
      <c r="BD7" s="8"/>
      <c r="BG7" s="2" t="s">
        <v>116</v>
      </c>
      <c r="BH7" s="10">
        <v>1</v>
      </c>
      <c r="BI7" s="7">
        <v>4.0709198701003979E-2</v>
      </c>
      <c r="BJ7" s="6">
        <v>5.8359101794599733</v>
      </c>
      <c r="BK7" s="6">
        <v>5.8359101794599733</v>
      </c>
      <c r="BL7" s="6">
        <v>5.8359101794599733</v>
      </c>
      <c r="BM7" s="10">
        <v>-7</v>
      </c>
      <c r="BN7" s="7">
        <v>0.58359101794599733</v>
      </c>
      <c r="BO7" s="6">
        <v>1.1640898205400267</v>
      </c>
      <c r="BP7" s="7">
        <v>0.61262298396734749</v>
      </c>
      <c r="BR7" t="s">
        <v>107</v>
      </c>
      <c r="BS7">
        <v>1</v>
      </c>
      <c r="BT7" s="5">
        <v>0.80874641323306995</v>
      </c>
      <c r="BU7" s="6">
        <v>20.597473697042517</v>
      </c>
      <c r="BV7" s="6">
        <v>20.597473697042517</v>
      </c>
      <c r="BW7" s="6">
        <v>20.597473697042517</v>
      </c>
      <c r="BX7">
        <v>-10.5</v>
      </c>
      <c r="BY7" s="5">
        <v>0.93624880441102343</v>
      </c>
      <c r="BZ7" s="6">
        <v>10.097473697042517</v>
      </c>
      <c r="CA7" s="5">
        <v>0.84921131367507252</v>
      </c>
    </row>
    <row r="8" spans="2:79" x14ac:dyDescent="0.25">
      <c r="B8" s="14">
        <v>5</v>
      </c>
      <c r="C8" s="14" t="s">
        <v>105</v>
      </c>
      <c r="D8" s="14">
        <v>11</v>
      </c>
      <c r="E8" s="14">
        <v>11</v>
      </c>
      <c r="F8" s="14">
        <v>22</v>
      </c>
      <c r="G8" s="15">
        <v>1</v>
      </c>
      <c r="H8" s="15">
        <v>0.86130145669243885</v>
      </c>
      <c r="I8" s="15">
        <v>0.86130145669243885</v>
      </c>
      <c r="J8" s="14">
        <v>11</v>
      </c>
      <c r="K8" s="14">
        <v>0</v>
      </c>
      <c r="L8" s="15">
        <v>1</v>
      </c>
      <c r="M8" s="15">
        <v>0.95376715223081288</v>
      </c>
      <c r="N8" s="14" t="s">
        <v>113</v>
      </c>
      <c r="O8" s="16">
        <v>20.982877349077881</v>
      </c>
      <c r="P8" s="14">
        <v>-3</v>
      </c>
      <c r="Q8" s="16">
        <v>17.982877349077881</v>
      </c>
      <c r="R8" s="16">
        <v>17.982877349077881</v>
      </c>
      <c r="S8" s="14" t="s">
        <v>113</v>
      </c>
      <c r="T8" s="14" t="s">
        <v>113</v>
      </c>
      <c r="U8" s="15">
        <v>0.87442983028154053</v>
      </c>
      <c r="V8" s="14" t="s">
        <v>118</v>
      </c>
      <c r="W8" s="15">
        <v>0.9140984912561767</v>
      </c>
      <c r="X8" s="14">
        <v>1648.6016695295416</v>
      </c>
      <c r="Y8" s="14">
        <v>1648.6016695295416</v>
      </c>
      <c r="Z8" s="14" t="s">
        <v>113</v>
      </c>
      <c r="AA8" s="14" t="s">
        <v>113</v>
      </c>
      <c r="AB8" s="14" t="s">
        <v>113</v>
      </c>
      <c r="AC8" s="14" t="s">
        <v>118</v>
      </c>
      <c r="AD8" s="14" t="s">
        <v>118</v>
      </c>
      <c r="AE8" s="14" t="s">
        <v>118</v>
      </c>
      <c r="AH8" s="2" t="s">
        <v>115</v>
      </c>
      <c r="AI8" s="10">
        <v>2</v>
      </c>
      <c r="AJ8" s="7">
        <v>0.38898869346281928</v>
      </c>
      <c r="AK8" s="6">
        <v>5.8359101794599733</v>
      </c>
      <c r="AL8" s="6">
        <v>12.954605113220312</v>
      </c>
      <c r="AM8" s="6">
        <v>20.073300046980652</v>
      </c>
      <c r="AN8" s="10">
        <v>-7</v>
      </c>
      <c r="AO8" s="7">
        <v>0.74800687367710439</v>
      </c>
      <c r="AP8" s="6">
        <v>7.1186949337603398</v>
      </c>
      <c r="AQ8" s="7">
        <v>0.67548019657130476</v>
      </c>
      <c r="AS8" s="7" t="s">
        <v>113</v>
      </c>
      <c r="AT8">
        <v>2</v>
      </c>
      <c r="AU8" s="8">
        <v>0.40883271288072898</v>
      </c>
      <c r="AV8">
        <v>12.124252280764571</v>
      </c>
      <c r="AW8" s="9">
        <v>16.381529942550888</v>
      </c>
      <c r="AX8" s="6">
        <v>20.638807604337202</v>
      </c>
      <c r="AY8" s="6">
        <v>-3.5</v>
      </c>
      <c r="AZ8" s="6">
        <v>0.84794669296337477</v>
      </c>
      <c r="BA8">
        <v>12.881529942550888</v>
      </c>
      <c r="BB8" s="5">
        <v>0.73973719225048529</v>
      </c>
      <c r="BC8" s="6"/>
      <c r="BD8" s="8"/>
      <c r="BG8" s="2" t="s">
        <v>107</v>
      </c>
      <c r="BH8" s="10">
        <v>1</v>
      </c>
      <c r="BI8" s="7">
        <v>0.80874641323306995</v>
      </c>
      <c r="BJ8" s="6">
        <v>20.597473697042517</v>
      </c>
      <c r="BK8" s="6">
        <v>20.597473697042517</v>
      </c>
      <c r="BL8" s="6">
        <v>20.597473697042517</v>
      </c>
      <c r="BM8" s="10">
        <v>-10.5</v>
      </c>
      <c r="BN8" s="7">
        <v>0.93624880441102343</v>
      </c>
      <c r="BO8" s="6">
        <v>10.097473697042517</v>
      </c>
      <c r="BP8" s="7">
        <v>0.84921131367507252</v>
      </c>
      <c r="BR8" t="s">
        <v>112</v>
      </c>
      <c r="BS8">
        <v>1</v>
      </c>
      <c r="BT8" s="5">
        <v>8.8896385483284934E-2</v>
      </c>
      <c r="BU8" s="6">
        <v>6.9835348025664121</v>
      </c>
      <c r="BV8" s="6">
        <v>6.9835348025664121</v>
      </c>
      <c r="BW8" s="6">
        <v>6.9835348025664121</v>
      </c>
      <c r="BX8">
        <v>-3.5</v>
      </c>
      <c r="BY8" s="5">
        <v>0.69835348025664123</v>
      </c>
      <c r="BZ8" s="6">
        <v>3.4835348025664121</v>
      </c>
      <c r="CA8" s="5">
        <v>0.56705341136223353</v>
      </c>
    </row>
    <row r="9" spans="2:79" x14ac:dyDescent="0.25">
      <c r="B9" s="14">
        <v>10</v>
      </c>
      <c r="C9" s="14" t="s">
        <v>105</v>
      </c>
      <c r="D9" s="14">
        <v>11</v>
      </c>
      <c r="E9" s="14">
        <v>11</v>
      </c>
      <c r="F9" s="14">
        <v>22</v>
      </c>
      <c r="G9" s="15">
        <v>1</v>
      </c>
      <c r="H9" s="15">
        <v>0.81438285513689102</v>
      </c>
      <c r="I9" s="15">
        <v>0.81438285513689102</v>
      </c>
      <c r="J9" s="14">
        <v>11</v>
      </c>
      <c r="K9" s="14">
        <v>0</v>
      </c>
      <c r="L9" s="15">
        <v>1</v>
      </c>
      <c r="M9" s="15">
        <v>0.93812761837896375</v>
      </c>
      <c r="N9" s="14" t="s">
        <v>113</v>
      </c>
      <c r="O9" s="16">
        <v>20.638807604337202</v>
      </c>
      <c r="P9" s="14">
        <v>-3.5</v>
      </c>
      <c r="Q9" s="16">
        <v>17.138807604337202</v>
      </c>
      <c r="R9" s="16">
        <v>17.138807604337202</v>
      </c>
      <c r="S9" s="14" t="s">
        <v>113</v>
      </c>
      <c r="T9" s="14" t="s">
        <v>113</v>
      </c>
      <c r="U9" s="15">
        <v>0.84220190504545056</v>
      </c>
      <c r="V9" s="14" t="s">
        <v>118</v>
      </c>
      <c r="W9" s="15">
        <v>0.89016476171220715</v>
      </c>
      <c r="X9" s="14">
        <v>1530.3879478282236</v>
      </c>
      <c r="Y9" s="14">
        <v>1530.3879478282236</v>
      </c>
      <c r="Z9" s="14" t="s">
        <v>113</v>
      </c>
      <c r="AA9" s="14" t="s">
        <v>113</v>
      </c>
      <c r="AB9" s="14" t="s">
        <v>113</v>
      </c>
      <c r="AC9" s="14" t="s">
        <v>118</v>
      </c>
      <c r="AD9" s="14" t="s">
        <v>118</v>
      </c>
      <c r="AE9" s="14" t="s">
        <v>118</v>
      </c>
      <c r="AH9" s="2" t="s">
        <v>113</v>
      </c>
      <c r="AI9" s="10">
        <v>2</v>
      </c>
      <c r="AJ9" s="7">
        <v>0.40883271288072898</v>
      </c>
      <c r="AK9" s="6">
        <v>12.124252280764571</v>
      </c>
      <c r="AL9" s="6">
        <v>16.381529942550888</v>
      </c>
      <c r="AM9" s="6">
        <v>20.638807604337202</v>
      </c>
      <c r="AN9" s="10">
        <v>-3.5</v>
      </c>
      <c r="AO9" s="7">
        <v>0.84794669296337477</v>
      </c>
      <c r="AP9" s="6">
        <v>12.881529942550888</v>
      </c>
      <c r="AQ9" s="7">
        <v>0.73973719225048529</v>
      </c>
      <c r="AS9" s="7" t="s">
        <v>109</v>
      </c>
      <c r="AT9">
        <v>1</v>
      </c>
      <c r="AU9" s="8">
        <v>7.7040427306562798E-3</v>
      </c>
      <c r="AV9">
        <v>0.90340931408524205</v>
      </c>
      <c r="AW9" s="9">
        <v>0.90340931408524205</v>
      </c>
      <c r="AX9" s="6">
        <v>0.90340931408524205</v>
      </c>
      <c r="AY9" s="6">
        <v>-5</v>
      </c>
      <c r="AZ9" s="8">
        <v>0.45170465704262103</v>
      </c>
      <c r="BA9" s="6">
        <v>4.0965906859147578</v>
      </c>
      <c r="BB9" s="5">
        <v>0.64155847511827457</v>
      </c>
      <c r="BC9" s="6"/>
      <c r="BD9" s="8"/>
      <c r="BG9" s="2" t="s">
        <v>112</v>
      </c>
      <c r="BH9" s="10">
        <v>1</v>
      </c>
      <c r="BI9" s="7">
        <v>8.8896385483284934E-2</v>
      </c>
      <c r="BJ9" s="6">
        <v>6.9835348025664121</v>
      </c>
      <c r="BK9" s="6">
        <v>6.9835348025664121</v>
      </c>
      <c r="BL9" s="6">
        <v>6.9835348025664121</v>
      </c>
      <c r="BM9" s="10">
        <v>-3.5</v>
      </c>
      <c r="BN9" s="7">
        <v>0.69835348025664123</v>
      </c>
      <c r="BO9" s="6">
        <v>3.4835348025664121</v>
      </c>
      <c r="BP9" s="7">
        <v>0.56705341136223353</v>
      </c>
      <c r="BR9" t="s">
        <v>113</v>
      </c>
      <c r="BS9">
        <v>2</v>
      </c>
      <c r="BT9" s="5">
        <v>0.40883271288072898</v>
      </c>
      <c r="BU9" s="6">
        <v>12.124252280764571</v>
      </c>
      <c r="BV9" s="6">
        <v>16.381529942550888</v>
      </c>
      <c r="BW9" s="6">
        <v>20.638807604337202</v>
      </c>
      <c r="BX9">
        <v>-3.5</v>
      </c>
      <c r="BY9" s="5">
        <v>0.84794669296337477</v>
      </c>
      <c r="BZ9" s="6">
        <v>12.881529942550888</v>
      </c>
      <c r="CA9" s="5">
        <v>0.73973719225048529</v>
      </c>
    </row>
    <row r="10" spans="2:79" x14ac:dyDescent="0.25">
      <c r="B10" s="14" t="s">
        <v>85</v>
      </c>
      <c r="C10" s="14" t="s">
        <v>105</v>
      </c>
      <c r="D10" s="14">
        <v>9</v>
      </c>
      <c r="E10" s="14">
        <v>7</v>
      </c>
      <c r="F10" s="14">
        <v>16</v>
      </c>
      <c r="G10" s="15">
        <v>0.72727272727272729</v>
      </c>
      <c r="H10" s="15">
        <v>0.63693366627972048</v>
      </c>
      <c r="I10" s="15">
        <v>3.2825706245669384E-3</v>
      </c>
      <c r="J10" s="14">
        <v>10</v>
      </c>
      <c r="K10" s="14">
        <v>1</v>
      </c>
      <c r="L10" s="15">
        <v>0.90909090909090906</v>
      </c>
      <c r="M10" s="15">
        <v>0.75776576754778568</v>
      </c>
      <c r="N10" s="14" t="s">
        <v>113</v>
      </c>
      <c r="O10" s="16">
        <v>12.124252280764571</v>
      </c>
      <c r="P10" s="14">
        <v>-3.5</v>
      </c>
      <c r="Q10" s="16">
        <v>8.624252280764571</v>
      </c>
      <c r="R10" s="16">
        <v>8.624252280764571</v>
      </c>
      <c r="S10" s="14" t="s">
        <v>113</v>
      </c>
      <c r="T10" s="14" t="s">
        <v>113</v>
      </c>
      <c r="U10" s="15">
        <v>0.63727247945552001</v>
      </c>
      <c r="V10" s="14" t="s">
        <v>118</v>
      </c>
      <c r="W10" s="15">
        <v>0.6975191235016529</v>
      </c>
      <c r="X10" s="14">
        <v>601.59615126313543</v>
      </c>
      <c r="Y10" s="14">
        <v>601.59615126313543</v>
      </c>
      <c r="Z10" s="14" t="s">
        <v>113</v>
      </c>
      <c r="AA10" s="14" t="s">
        <v>113</v>
      </c>
      <c r="AB10" s="14" t="s">
        <v>113</v>
      </c>
      <c r="AC10" s="14" t="s">
        <v>118</v>
      </c>
      <c r="AD10" s="14" t="s">
        <v>118</v>
      </c>
      <c r="AE10" s="14" t="s">
        <v>118</v>
      </c>
      <c r="AH10" s="2" t="s">
        <v>109</v>
      </c>
      <c r="AI10" s="10">
        <v>1</v>
      </c>
      <c r="AJ10" s="7">
        <v>7.7040427306562798E-3</v>
      </c>
      <c r="AK10" s="6">
        <v>0.90340931408524205</v>
      </c>
      <c r="AL10" s="6">
        <v>0.90340931408524205</v>
      </c>
      <c r="AM10" s="6">
        <v>0.90340931408524205</v>
      </c>
      <c r="AN10" s="10">
        <v>-5</v>
      </c>
      <c r="AO10" s="7">
        <v>0.45170465704262103</v>
      </c>
      <c r="AP10" s="6">
        <v>4.0965906859147578</v>
      </c>
      <c r="AQ10" s="7">
        <v>0.64155847511827457</v>
      </c>
      <c r="AS10" s="7" t="s">
        <v>110</v>
      </c>
      <c r="AT10">
        <v>1</v>
      </c>
      <c r="AU10" s="8">
        <v>4.4280818590736626E-2</v>
      </c>
      <c r="AV10">
        <v>0.90361919031593751</v>
      </c>
      <c r="AW10" s="9">
        <v>0.90361919031593751</v>
      </c>
      <c r="AX10" s="6">
        <v>0.90361919031593751</v>
      </c>
      <c r="AY10" s="6">
        <v>5</v>
      </c>
      <c r="AZ10" s="8">
        <v>0.45180959515796876</v>
      </c>
      <c r="BA10" s="6">
        <v>5.9036191903159372</v>
      </c>
      <c r="BB10" s="5">
        <v>0.57790316751581505</v>
      </c>
      <c r="BC10" s="6"/>
      <c r="BD10" s="8"/>
      <c r="BG10" s="2" t="s">
        <v>113</v>
      </c>
      <c r="BH10" s="10">
        <v>2</v>
      </c>
      <c r="BI10" s="7">
        <v>0.40883271288072898</v>
      </c>
      <c r="BJ10" s="6">
        <v>12.124252280764571</v>
      </c>
      <c r="BK10" s="6">
        <v>16.381529942550888</v>
      </c>
      <c r="BL10" s="6">
        <v>20.638807604337202</v>
      </c>
      <c r="BM10" s="10">
        <v>-3.5</v>
      </c>
      <c r="BN10" s="7">
        <v>0.84794669296337477</v>
      </c>
      <c r="BO10" s="6">
        <v>12.881529942550888</v>
      </c>
      <c r="BP10" s="7">
        <v>0.73973719225048529</v>
      </c>
      <c r="BR10" t="s">
        <v>110</v>
      </c>
      <c r="BS10">
        <v>2</v>
      </c>
      <c r="BT10" s="5">
        <v>2.5992430660696453E-2</v>
      </c>
      <c r="BU10" s="6">
        <v>0.90340931408524205</v>
      </c>
      <c r="BV10" s="6">
        <v>0.90351425220058978</v>
      </c>
      <c r="BW10" s="6">
        <v>0.90361919031593751</v>
      </c>
      <c r="BX10">
        <v>0</v>
      </c>
      <c r="BY10" s="5">
        <v>0.45175712610029489</v>
      </c>
      <c r="BZ10" s="6">
        <v>5.0001049381153475</v>
      </c>
      <c r="CA10" s="5">
        <v>0.60973082131704481</v>
      </c>
    </row>
    <row r="11" spans="2:79" x14ac:dyDescent="0.25">
      <c r="B11" s="11">
        <v>3</v>
      </c>
      <c r="C11" s="11" t="s">
        <v>104</v>
      </c>
      <c r="D11" s="11">
        <v>-9</v>
      </c>
      <c r="E11" s="11">
        <v>-9</v>
      </c>
      <c r="F11" s="11">
        <v>-18</v>
      </c>
      <c r="G11" s="12">
        <v>0.81818181818181823</v>
      </c>
      <c r="H11" s="12">
        <v>0.72228667227454069</v>
      </c>
      <c r="I11" s="12">
        <v>0.13440944206503469</v>
      </c>
      <c r="J11" s="11">
        <v>11</v>
      </c>
      <c r="K11" s="11">
        <v>0</v>
      </c>
      <c r="L11" s="12">
        <v>1</v>
      </c>
      <c r="M11" s="12">
        <v>0.84682283015211957</v>
      </c>
      <c r="N11" s="11" t="s">
        <v>112</v>
      </c>
      <c r="O11" s="13">
        <v>15.242810942738153</v>
      </c>
      <c r="P11" s="11">
        <v>-3.5</v>
      </c>
      <c r="Q11" s="13">
        <v>11.742810942738153</v>
      </c>
      <c r="R11" s="13">
        <v>11.742810942738153</v>
      </c>
      <c r="S11" s="11" t="s">
        <v>112</v>
      </c>
      <c r="T11" s="11" t="s">
        <v>112</v>
      </c>
      <c r="U11" s="12">
        <v>0.70810022422176844</v>
      </c>
      <c r="V11" s="11" t="s">
        <v>118</v>
      </c>
      <c r="W11" s="12">
        <v>0.77746152718694406</v>
      </c>
      <c r="X11" s="11">
        <v>914.10298335846142</v>
      </c>
      <c r="Y11" s="11">
        <v>914.10298335846142</v>
      </c>
      <c r="Z11" s="11" t="s">
        <v>112</v>
      </c>
      <c r="AA11" s="11" t="s">
        <v>112</v>
      </c>
      <c r="AB11" s="11" t="s">
        <v>112</v>
      </c>
      <c r="AC11" s="11" t="s">
        <v>118</v>
      </c>
      <c r="AD11" s="11" t="s">
        <v>118</v>
      </c>
      <c r="AE11" s="11" t="s">
        <v>118</v>
      </c>
      <c r="AH11" s="2" t="s">
        <v>110</v>
      </c>
      <c r="AI11" s="10">
        <v>1</v>
      </c>
      <c r="AJ11" s="7">
        <v>4.4280818590736626E-2</v>
      </c>
      <c r="AK11" s="6">
        <v>0.90361919031593751</v>
      </c>
      <c r="AL11" s="6">
        <v>0.90361919031593751</v>
      </c>
      <c r="AM11" s="6">
        <v>0.90361919031593751</v>
      </c>
      <c r="AN11" s="10">
        <v>5</v>
      </c>
      <c r="AO11" s="7">
        <v>0.45180959515796876</v>
      </c>
      <c r="AP11" s="6">
        <v>5.9036191903159372</v>
      </c>
      <c r="AQ11" s="7">
        <v>0.57790316751581505</v>
      </c>
      <c r="AS11" s="7"/>
      <c r="AU11" s="8"/>
      <c r="AW11" s="9"/>
      <c r="AX11" s="6"/>
      <c r="AY11" s="6"/>
      <c r="AZ11" s="8"/>
      <c r="BA11" s="6"/>
      <c r="BB11" s="5"/>
      <c r="BC11" s="6"/>
      <c r="BD11" s="8"/>
      <c r="BG11" s="2" t="s">
        <v>110</v>
      </c>
      <c r="BH11" s="10">
        <v>2</v>
      </c>
      <c r="BI11" s="7">
        <v>2.5992430660696453E-2</v>
      </c>
      <c r="BJ11" s="6">
        <v>0.90340931408524205</v>
      </c>
      <c r="BK11" s="6">
        <v>0.90351425220058978</v>
      </c>
      <c r="BL11" s="6">
        <v>0.90361919031593751</v>
      </c>
      <c r="BM11" s="10">
        <v>0</v>
      </c>
      <c r="BN11" s="7">
        <v>0.45175712610029489</v>
      </c>
      <c r="BO11" s="6">
        <v>5.0001049381153475</v>
      </c>
      <c r="BP11" s="7">
        <v>0.60973082131704481</v>
      </c>
      <c r="BR11" t="s">
        <v>115</v>
      </c>
      <c r="BS11">
        <v>1</v>
      </c>
      <c r="BT11" s="5">
        <v>0.73726818822463458</v>
      </c>
      <c r="BU11" s="6">
        <v>20.073300046980652</v>
      </c>
      <c r="BV11" s="6">
        <v>20.073300046980652</v>
      </c>
      <c r="BW11" s="6">
        <v>20.073300046980652</v>
      </c>
      <c r="BX11">
        <v>-7</v>
      </c>
      <c r="BY11" s="5">
        <v>0.91242272940821145</v>
      </c>
      <c r="BZ11" s="6">
        <v>13.073300046980652</v>
      </c>
      <c r="CA11" s="5">
        <v>0.73833740917526203</v>
      </c>
    </row>
    <row r="12" spans="2:79" x14ac:dyDescent="0.25">
      <c r="B12" s="11">
        <v>5</v>
      </c>
      <c r="C12" s="11" t="s">
        <v>104</v>
      </c>
      <c r="D12" s="11">
        <v>-11</v>
      </c>
      <c r="E12" s="11">
        <v>-9</v>
      </c>
      <c r="F12" s="11">
        <v>-20</v>
      </c>
      <c r="G12" s="12">
        <v>0.90909090909090917</v>
      </c>
      <c r="H12" s="12">
        <v>0.70143063433943276</v>
      </c>
      <c r="I12" s="12">
        <v>0.70143063433943276</v>
      </c>
      <c r="J12" s="11">
        <v>10</v>
      </c>
      <c r="K12" s="11">
        <v>1</v>
      </c>
      <c r="L12" s="12">
        <v>0.90909090909090906</v>
      </c>
      <c r="M12" s="12">
        <v>0.8398708175070837</v>
      </c>
      <c r="N12" s="11" t="s">
        <v>112</v>
      </c>
      <c r="O12" s="13">
        <v>16.797416350141674</v>
      </c>
      <c r="P12" s="11">
        <v>-3.5</v>
      </c>
      <c r="Q12" s="13">
        <v>13.297416350141674</v>
      </c>
      <c r="R12" s="13">
        <v>13.297416350141674</v>
      </c>
      <c r="S12" s="11" t="s">
        <v>112</v>
      </c>
      <c r="T12" s="11" t="s">
        <v>112</v>
      </c>
      <c r="U12" s="12">
        <v>0.57834134392836845</v>
      </c>
      <c r="V12" s="11" t="s">
        <v>118</v>
      </c>
      <c r="W12" s="12">
        <v>0.70910608071772607</v>
      </c>
      <c r="X12" s="11">
        <v>948.20281842245242</v>
      </c>
      <c r="Y12" s="11">
        <v>948.20281842245242</v>
      </c>
      <c r="Z12" s="11" t="s">
        <v>112</v>
      </c>
      <c r="AA12" s="11" t="s">
        <v>112</v>
      </c>
      <c r="AB12" s="11" t="s">
        <v>112</v>
      </c>
      <c r="AC12" s="11" t="s">
        <v>118</v>
      </c>
      <c r="AD12" s="11" t="s">
        <v>118</v>
      </c>
      <c r="AE12" s="11" t="s">
        <v>118</v>
      </c>
      <c r="AH12" s="2" t="s">
        <v>30</v>
      </c>
      <c r="AI12" s="10">
        <v>12</v>
      </c>
      <c r="AJ12" s="7">
        <v>0.29030709215526657</v>
      </c>
      <c r="AK12" s="6">
        <v>0.90340931408524205</v>
      </c>
      <c r="AL12" s="6">
        <v>11.369221570517722</v>
      </c>
      <c r="AM12" s="6">
        <v>20.869878724255841</v>
      </c>
      <c r="AN12" s="10">
        <v>-5.666666666666667</v>
      </c>
      <c r="AO12" s="7">
        <v>0.72332981304875066</v>
      </c>
      <c r="AP12" s="6">
        <v>7.3623083218712146</v>
      </c>
      <c r="AQ12" s="7">
        <v>0.69435636416722524</v>
      </c>
      <c r="AS12" s="7"/>
      <c r="AU12" s="8"/>
      <c r="AW12" s="9"/>
      <c r="AX12" s="6"/>
      <c r="AY12" s="6"/>
      <c r="AZ12" s="8"/>
      <c r="BA12" s="6"/>
      <c r="BB12" s="5"/>
      <c r="BC12" s="6"/>
      <c r="BD12" s="8"/>
      <c r="BG12" s="2" t="s">
        <v>115</v>
      </c>
      <c r="BH12" s="10">
        <v>1</v>
      </c>
      <c r="BI12" s="7">
        <v>0.73726818822463458</v>
      </c>
      <c r="BJ12" s="6">
        <v>20.073300046980652</v>
      </c>
      <c r="BK12" s="6">
        <v>20.073300046980652</v>
      </c>
      <c r="BL12" s="6">
        <v>20.073300046980652</v>
      </c>
      <c r="BM12" s="10">
        <v>-7</v>
      </c>
      <c r="BN12" s="7">
        <v>0.91242272940821145</v>
      </c>
      <c r="BO12" s="6">
        <v>13.073300046980652</v>
      </c>
      <c r="BP12" s="7">
        <v>0.73833740917526203</v>
      </c>
      <c r="BT12" s="5"/>
      <c r="BU12" s="6"/>
      <c r="BV12" s="6"/>
      <c r="BW12" s="6"/>
      <c r="BY12" s="5"/>
      <c r="BZ12" s="6"/>
      <c r="CA12" s="5"/>
    </row>
    <row r="13" spans="2:79" x14ac:dyDescent="0.25">
      <c r="B13" s="11">
        <v>10</v>
      </c>
      <c r="C13" s="11" t="s">
        <v>104</v>
      </c>
      <c r="D13" s="11">
        <v>-5</v>
      </c>
      <c r="E13" s="11">
        <v>-5</v>
      </c>
      <c r="F13" s="11">
        <v>-10</v>
      </c>
      <c r="G13" s="12">
        <v>0.45454545454545453</v>
      </c>
      <c r="H13" s="12">
        <v>0.64051498622446923</v>
      </c>
      <c r="I13" s="12">
        <v>8.8896385483284934E-2</v>
      </c>
      <c r="J13" s="11">
        <v>11</v>
      </c>
      <c r="K13" s="11">
        <v>0</v>
      </c>
      <c r="L13" s="12">
        <v>1</v>
      </c>
      <c r="M13" s="12">
        <v>0.69835348025664123</v>
      </c>
      <c r="N13" s="11" t="s">
        <v>112</v>
      </c>
      <c r="O13" s="13">
        <v>6.9835348025664121</v>
      </c>
      <c r="P13" s="11">
        <v>-3.5</v>
      </c>
      <c r="Q13" s="13">
        <v>3.4835348025664121</v>
      </c>
      <c r="R13" s="13">
        <v>3.4835348025664121</v>
      </c>
      <c r="S13" s="11" t="s">
        <v>112</v>
      </c>
      <c r="T13" s="11" t="s">
        <v>112</v>
      </c>
      <c r="U13" s="12">
        <v>0.56705341136223353</v>
      </c>
      <c r="V13" s="11" t="s">
        <v>118</v>
      </c>
      <c r="W13" s="12">
        <v>0.63270344580943738</v>
      </c>
      <c r="X13" s="11">
        <v>222.95634906506487</v>
      </c>
      <c r="Y13" s="11">
        <v>222.95634906506487</v>
      </c>
      <c r="Z13" s="11" t="s">
        <v>112</v>
      </c>
      <c r="AA13" s="11" t="s">
        <v>112</v>
      </c>
      <c r="AB13" s="11" t="s">
        <v>112</v>
      </c>
      <c r="AC13" s="11" t="s">
        <v>118</v>
      </c>
      <c r="AD13" s="11" t="s">
        <v>118</v>
      </c>
      <c r="AE13" s="11" t="s">
        <v>118</v>
      </c>
      <c r="BC13" s="6"/>
      <c r="BD13" s="8"/>
      <c r="BG13" s="2" t="s">
        <v>30</v>
      </c>
      <c r="BH13" s="10">
        <v>12</v>
      </c>
      <c r="BI13" s="7">
        <v>0.29030709215526657</v>
      </c>
      <c r="BJ13" s="6">
        <v>0.90340931408524205</v>
      </c>
      <c r="BK13" s="6">
        <v>11.369221570517722</v>
      </c>
      <c r="BL13" s="6">
        <v>20.869878724255841</v>
      </c>
      <c r="BM13" s="10">
        <v>-5.666666666666667</v>
      </c>
      <c r="BN13" s="7">
        <v>0.72332981304875066</v>
      </c>
      <c r="BO13" s="6">
        <v>7.3623083218712146</v>
      </c>
      <c r="BP13" s="7">
        <v>0.69435636416722524</v>
      </c>
      <c r="BT13" s="5"/>
      <c r="BU13" s="6"/>
      <c r="BV13" s="6"/>
      <c r="BW13" s="6"/>
      <c r="BY13" s="5"/>
      <c r="BZ13" s="6"/>
      <c r="CA13" s="5"/>
    </row>
    <row r="14" spans="2:79" x14ac:dyDescent="0.25">
      <c r="B14" s="11" t="s">
        <v>85</v>
      </c>
      <c r="C14" s="11" t="s">
        <v>104</v>
      </c>
      <c r="D14" s="11">
        <v>5</v>
      </c>
      <c r="E14" s="11">
        <v>3</v>
      </c>
      <c r="F14" s="11">
        <v>8</v>
      </c>
      <c r="G14" s="12">
        <v>0.36363636363636365</v>
      </c>
      <c r="H14" s="12">
        <v>0.58994883457265634</v>
      </c>
      <c r="I14" s="12">
        <v>1.5952534076949187E-2</v>
      </c>
      <c r="J14" s="11">
        <v>8</v>
      </c>
      <c r="K14" s="11">
        <v>3</v>
      </c>
      <c r="L14" s="12">
        <v>0.72727272727272729</v>
      </c>
      <c r="M14" s="12">
        <v>0.56028597516058243</v>
      </c>
      <c r="N14" s="11" t="s">
        <v>111</v>
      </c>
      <c r="O14" s="13">
        <v>4.4822878012846594</v>
      </c>
      <c r="P14" s="11">
        <v>3.5</v>
      </c>
      <c r="Q14" s="13">
        <v>7.9822878012846594</v>
      </c>
      <c r="R14" s="13">
        <v>7.9822878012846594</v>
      </c>
      <c r="S14" s="11" t="s">
        <v>111</v>
      </c>
      <c r="T14" s="11" t="s">
        <v>112</v>
      </c>
      <c r="U14" s="12">
        <v>0.54352358676115997</v>
      </c>
      <c r="V14" s="11" t="s">
        <v>33</v>
      </c>
      <c r="W14" s="12">
        <v>0.55190478096087126</v>
      </c>
      <c r="X14" s="11">
        <v>440.74612920040181</v>
      </c>
      <c r="Y14" s="11">
        <v>440.74612920040181</v>
      </c>
      <c r="Z14" s="11" t="s">
        <v>112</v>
      </c>
      <c r="AA14" s="11" t="s">
        <v>112</v>
      </c>
      <c r="AB14" s="11" t="s">
        <v>112</v>
      </c>
      <c r="AC14" s="11" t="s">
        <v>118</v>
      </c>
      <c r="AD14" s="11" t="s">
        <v>33</v>
      </c>
      <c r="AE14" s="11" t="s">
        <v>33</v>
      </c>
      <c r="BC14" s="6"/>
      <c r="BD14" s="8"/>
      <c r="BT14" s="5"/>
      <c r="BU14" s="6"/>
      <c r="BV14" s="6"/>
      <c r="BW14" s="6"/>
      <c r="BY14" s="5"/>
      <c r="BZ14" s="6"/>
      <c r="CA14" s="5"/>
    </row>
    <row r="15" spans="2:79" x14ac:dyDescent="0.25">
      <c r="B15" s="14">
        <v>3</v>
      </c>
      <c r="C15" s="14" t="s">
        <v>103</v>
      </c>
      <c r="D15" s="14">
        <v>5</v>
      </c>
      <c r="E15" s="14">
        <v>5</v>
      </c>
      <c r="F15" s="14">
        <v>10</v>
      </c>
      <c r="G15" s="15">
        <v>0.45454545454545453</v>
      </c>
      <c r="H15" s="15">
        <v>0.61171650962224822</v>
      </c>
      <c r="I15" s="15">
        <v>1.7902222221893083E-2</v>
      </c>
      <c r="J15" s="14">
        <v>7</v>
      </c>
      <c r="K15" s="14">
        <v>4</v>
      </c>
      <c r="L15" s="15">
        <v>0.63636363636363635</v>
      </c>
      <c r="M15" s="15">
        <v>0.56754186684377972</v>
      </c>
      <c r="N15" s="14" t="s">
        <v>110</v>
      </c>
      <c r="O15" s="16">
        <v>5.6754186684377972</v>
      </c>
      <c r="P15" s="14">
        <v>4.5</v>
      </c>
      <c r="Q15" s="16">
        <v>10.175418668437796</v>
      </c>
      <c r="R15" s="16">
        <v>10.175418668437796</v>
      </c>
      <c r="S15" s="14" t="s">
        <v>110</v>
      </c>
      <c r="T15" s="14" t="s">
        <v>110</v>
      </c>
      <c r="U15" s="15">
        <v>0.67432400056070652</v>
      </c>
      <c r="V15" s="14" t="s">
        <v>118</v>
      </c>
      <c r="W15" s="15">
        <v>0.62093293370224312</v>
      </c>
      <c r="X15" s="14">
        <v>686.32883836484916</v>
      </c>
      <c r="Y15" s="14">
        <v>686.32883836484916</v>
      </c>
      <c r="Z15" s="14" t="s">
        <v>109</v>
      </c>
      <c r="AA15" s="14" t="s">
        <v>109</v>
      </c>
      <c r="AB15" s="14" t="s">
        <v>109</v>
      </c>
      <c r="AC15" s="14" t="s">
        <v>118</v>
      </c>
      <c r="AD15" s="14" t="s">
        <v>33</v>
      </c>
      <c r="AE15" s="14" t="s">
        <v>33</v>
      </c>
      <c r="BC15" s="6"/>
      <c r="BD15" s="8"/>
      <c r="BT15" s="5"/>
      <c r="BU15" s="6"/>
      <c r="BV15" s="6"/>
      <c r="BW15" s="6"/>
      <c r="BY15" s="5"/>
      <c r="BZ15" s="6"/>
      <c r="CA15" s="5"/>
    </row>
    <row r="16" spans="2:79" x14ac:dyDescent="0.25">
      <c r="B16" s="14">
        <v>5</v>
      </c>
      <c r="C16" s="14" t="s">
        <v>103</v>
      </c>
      <c r="D16" s="14">
        <v>7</v>
      </c>
      <c r="E16" s="14">
        <v>3</v>
      </c>
      <c r="F16" s="14">
        <v>10</v>
      </c>
      <c r="G16" s="15">
        <v>0.45454545454545453</v>
      </c>
      <c r="H16" s="15">
        <v>0.6085457730238587</v>
      </c>
      <c r="I16" s="15">
        <v>9.70846301399374E-2</v>
      </c>
      <c r="J16" s="14">
        <v>7</v>
      </c>
      <c r="K16" s="14">
        <v>4</v>
      </c>
      <c r="L16" s="15">
        <v>0.63636363636363635</v>
      </c>
      <c r="M16" s="15">
        <v>0.56648495464431647</v>
      </c>
      <c r="N16" s="14" t="s">
        <v>110</v>
      </c>
      <c r="O16" s="16">
        <v>5.6648495464431647</v>
      </c>
      <c r="P16" s="14">
        <v>4.5</v>
      </c>
      <c r="Q16" s="16">
        <v>10.164849546443165</v>
      </c>
      <c r="R16" s="16">
        <v>10.164849546443165</v>
      </c>
      <c r="S16" s="14" t="s">
        <v>110</v>
      </c>
      <c r="T16" s="14" t="s">
        <v>110</v>
      </c>
      <c r="U16" s="15">
        <v>0.609307103924983</v>
      </c>
      <c r="V16" s="14" t="s">
        <v>118</v>
      </c>
      <c r="W16" s="15">
        <v>0.58789602928464979</v>
      </c>
      <c r="X16" s="14">
        <v>620.30660539419421</v>
      </c>
      <c r="Y16" s="14">
        <v>620.30660539419421</v>
      </c>
      <c r="Z16" s="14" t="s">
        <v>109</v>
      </c>
      <c r="AA16" s="14" t="s">
        <v>109</v>
      </c>
      <c r="AB16" s="14" t="s">
        <v>109</v>
      </c>
      <c r="AC16" s="14" t="s">
        <v>118</v>
      </c>
      <c r="AD16" s="14" t="s">
        <v>33</v>
      </c>
      <c r="AE16" s="14" t="s">
        <v>33</v>
      </c>
      <c r="BC16" s="6"/>
      <c r="BD16" s="8"/>
    </row>
    <row r="17" spans="2:56" x14ac:dyDescent="0.25">
      <c r="B17" s="14">
        <v>10</v>
      </c>
      <c r="C17" s="14" t="s">
        <v>103</v>
      </c>
      <c r="D17" s="14">
        <v>-1</v>
      </c>
      <c r="E17" s="14">
        <v>3</v>
      </c>
      <c r="F17" s="14">
        <v>2</v>
      </c>
      <c r="G17" s="15">
        <v>9.0909090909090898E-2</v>
      </c>
      <c r="H17" s="15">
        <v>0.62815605820117892</v>
      </c>
      <c r="I17" s="15">
        <v>4.4280818590736626E-2</v>
      </c>
      <c r="J17" s="14">
        <v>7</v>
      </c>
      <c r="K17" s="14">
        <v>4</v>
      </c>
      <c r="L17" s="15">
        <v>0.63636363636363635</v>
      </c>
      <c r="M17" s="15">
        <v>0.45180959515796876</v>
      </c>
      <c r="N17" s="14" t="s">
        <v>110</v>
      </c>
      <c r="O17" s="16">
        <v>0.90361919031593751</v>
      </c>
      <c r="P17" s="14">
        <v>5</v>
      </c>
      <c r="Q17" s="16">
        <v>5.9036191903159372</v>
      </c>
      <c r="R17" s="16">
        <v>5.9036191903159372</v>
      </c>
      <c r="S17" s="14" t="s">
        <v>110</v>
      </c>
      <c r="T17" s="14" t="s">
        <v>110</v>
      </c>
      <c r="U17" s="15">
        <v>0.57790316751581505</v>
      </c>
      <c r="V17" s="14" t="s">
        <v>118</v>
      </c>
      <c r="W17" s="15">
        <v>0.51485638133689193</v>
      </c>
      <c r="X17" s="14">
        <v>341.92208523332113</v>
      </c>
      <c r="Y17" s="14">
        <v>341.92208523332113</v>
      </c>
      <c r="Z17" s="14" t="s">
        <v>109</v>
      </c>
      <c r="AA17" s="14" t="s">
        <v>109</v>
      </c>
      <c r="AB17" s="14" t="s">
        <v>109</v>
      </c>
      <c r="AC17" s="14" t="s">
        <v>118</v>
      </c>
      <c r="AD17" s="14" t="s">
        <v>33</v>
      </c>
      <c r="AE17" s="14" t="s">
        <v>33</v>
      </c>
      <c r="BC17" s="6"/>
      <c r="BD17" s="8"/>
    </row>
    <row r="18" spans="2:56" x14ac:dyDescent="0.25">
      <c r="B18" s="14" t="s">
        <v>85</v>
      </c>
      <c r="C18" s="14" t="s">
        <v>103</v>
      </c>
      <c r="D18" s="14">
        <v>1</v>
      </c>
      <c r="E18" s="14">
        <v>-3</v>
      </c>
      <c r="F18" s="14">
        <v>-2</v>
      </c>
      <c r="G18" s="15">
        <v>9.0909090909090898E-2</v>
      </c>
      <c r="H18" s="15">
        <v>0.62784124385513573</v>
      </c>
      <c r="I18" s="15">
        <v>7.7040427306562798E-3</v>
      </c>
      <c r="J18" s="14">
        <v>7</v>
      </c>
      <c r="K18" s="14">
        <v>4</v>
      </c>
      <c r="L18" s="15">
        <v>0.63636363636363635</v>
      </c>
      <c r="M18" s="15">
        <v>0.45170465704262103</v>
      </c>
      <c r="N18" s="14" t="s">
        <v>109</v>
      </c>
      <c r="O18" s="16">
        <v>0.90340931408524205</v>
      </c>
      <c r="P18" s="14">
        <v>-5</v>
      </c>
      <c r="Q18" s="16">
        <v>-4.0965906859147578</v>
      </c>
      <c r="R18" s="16">
        <v>4.0965906859147578</v>
      </c>
      <c r="S18" s="14" t="s">
        <v>110</v>
      </c>
      <c r="T18" s="14" t="s">
        <v>109</v>
      </c>
      <c r="U18" s="15">
        <v>0.64155847511827457</v>
      </c>
      <c r="V18" s="14" t="s">
        <v>33</v>
      </c>
      <c r="W18" s="15">
        <v>0.54663156608044783</v>
      </c>
      <c r="X18" s="14">
        <v>-262.63218750338399</v>
      </c>
      <c r="Y18" s="14">
        <v>262.63218750338399</v>
      </c>
      <c r="Z18" s="14" t="s">
        <v>109</v>
      </c>
      <c r="AA18" s="14" t="s">
        <v>109</v>
      </c>
      <c r="AB18" s="14" t="s">
        <v>109</v>
      </c>
      <c r="AC18" s="14" t="s">
        <v>118</v>
      </c>
      <c r="AD18" s="14" t="s">
        <v>33</v>
      </c>
      <c r="AE18" s="14" t="s">
        <v>118</v>
      </c>
    </row>
    <row r="19" spans="2:56" x14ac:dyDescent="0.25">
      <c r="B19" s="11">
        <v>3</v>
      </c>
      <c r="C19" s="11" t="s">
        <v>102</v>
      </c>
      <c r="D19" s="11">
        <v>-11</v>
      </c>
      <c r="E19" s="11">
        <v>-11</v>
      </c>
      <c r="F19" s="11">
        <v>-22</v>
      </c>
      <c r="G19" s="12">
        <v>1</v>
      </c>
      <c r="H19" s="12">
        <v>0.87208487960560843</v>
      </c>
      <c r="I19" s="12">
        <v>0.87208487960560843</v>
      </c>
      <c r="J19" s="11">
        <v>11</v>
      </c>
      <c r="K19" s="11">
        <v>0</v>
      </c>
      <c r="L19" s="12">
        <v>1</v>
      </c>
      <c r="M19" s="12">
        <v>0.95736162653520285</v>
      </c>
      <c r="N19" s="11" t="s">
        <v>107</v>
      </c>
      <c r="O19" s="13">
        <v>21.061955783774462</v>
      </c>
      <c r="P19" s="11">
        <v>-11</v>
      </c>
      <c r="Q19" s="13">
        <v>10.061955783774462</v>
      </c>
      <c r="R19" s="13">
        <v>10.061955783774462</v>
      </c>
      <c r="S19" s="11" t="s">
        <v>107</v>
      </c>
      <c r="T19" s="11" t="s">
        <v>107</v>
      </c>
      <c r="U19" s="12">
        <v>0.85925120991137449</v>
      </c>
      <c r="V19" s="11" t="s">
        <v>118</v>
      </c>
      <c r="W19" s="12">
        <v>0.90830641822328873</v>
      </c>
      <c r="X19" s="11">
        <v>922.6010526121928</v>
      </c>
      <c r="Y19" s="11">
        <v>922.6010526121928</v>
      </c>
      <c r="Z19" s="11" t="s">
        <v>107</v>
      </c>
      <c r="AA19" s="11" t="s">
        <v>107</v>
      </c>
      <c r="AB19" s="11" t="s">
        <v>107</v>
      </c>
      <c r="AC19" s="11" t="s">
        <v>118</v>
      </c>
      <c r="AD19" s="11" t="s">
        <v>118</v>
      </c>
      <c r="AE19" s="11" t="s">
        <v>118</v>
      </c>
    </row>
    <row r="20" spans="2:56" x14ac:dyDescent="0.25">
      <c r="B20" s="11">
        <v>5</v>
      </c>
      <c r="C20" s="11" t="s">
        <v>102</v>
      </c>
      <c r="D20" s="11">
        <v>-11</v>
      </c>
      <c r="E20" s="11">
        <v>-11</v>
      </c>
      <c r="F20" s="11">
        <v>-22</v>
      </c>
      <c r="G20" s="12">
        <v>1</v>
      </c>
      <c r="H20" s="12">
        <v>0.87685420013651583</v>
      </c>
      <c r="I20" s="12">
        <v>0.87685420013651583</v>
      </c>
      <c r="J20" s="11">
        <v>11</v>
      </c>
      <c r="K20" s="11">
        <v>0</v>
      </c>
      <c r="L20" s="12">
        <v>1</v>
      </c>
      <c r="M20" s="12">
        <v>0.95895140004550539</v>
      </c>
      <c r="N20" s="11" t="s">
        <v>107</v>
      </c>
      <c r="O20" s="13">
        <v>21.096930801001118</v>
      </c>
      <c r="P20" s="11">
        <v>-11</v>
      </c>
      <c r="Q20" s="13">
        <v>10.096930801001118</v>
      </c>
      <c r="R20" s="13">
        <v>10.096930801001118</v>
      </c>
      <c r="S20" s="11" t="s">
        <v>107</v>
      </c>
      <c r="T20" s="11" t="s">
        <v>107</v>
      </c>
      <c r="U20" s="12">
        <v>0.85691545095683497</v>
      </c>
      <c r="V20" s="11" t="s">
        <v>118</v>
      </c>
      <c r="W20" s="12">
        <v>0.90793342550117018</v>
      </c>
      <c r="X20" s="11">
        <v>925.41846068786799</v>
      </c>
      <c r="Y20" s="11">
        <v>925.41846068786799</v>
      </c>
      <c r="Z20" s="11" t="s">
        <v>107</v>
      </c>
      <c r="AA20" s="11" t="s">
        <v>107</v>
      </c>
      <c r="AB20" s="11" t="s">
        <v>107</v>
      </c>
      <c r="AC20" s="11" t="s">
        <v>118</v>
      </c>
      <c r="AD20" s="11" t="s">
        <v>118</v>
      </c>
      <c r="AE20" s="11" t="s">
        <v>118</v>
      </c>
    </row>
    <row r="21" spans="2:56" x14ac:dyDescent="0.25">
      <c r="B21" s="11">
        <v>10</v>
      </c>
      <c r="C21" s="11" t="s">
        <v>102</v>
      </c>
      <c r="D21" s="11">
        <v>-11</v>
      </c>
      <c r="E21" s="11">
        <v>-11</v>
      </c>
      <c r="F21" s="11">
        <v>-22</v>
      </c>
      <c r="G21" s="12">
        <v>1</v>
      </c>
      <c r="H21" s="12">
        <v>0.80874641323306995</v>
      </c>
      <c r="I21" s="12">
        <v>0.80874641323306995</v>
      </c>
      <c r="J21" s="11">
        <v>11</v>
      </c>
      <c r="K21" s="11">
        <v>0</v>
      </c>
      <c r="L21" s="12">
        <v>1</v>
      </c>
      <c r="M21" s="12">
        <v>0.93624880441102343</v>
      </c>
      <c r="N21" s="11" t="s">
        <v>107</v>
      </c>
      <c r="O21" s="13">
        <v>20.597473697042517</v>
      </c>
      <c r="P21" s="11">
        <v>-10.5</v>
      </c>
      <c r="Q21" s="13">
        <v>10.097473697042517</v>
      </c>
      <c r="R21" s="13">
        <v>10.097473697042517</v>
      </c>
      <c r="S21" s="11" t="s">
        <v>107</v>
      </c>
      <c r="T21" s="11" t="s">
        <v>107</v>
      </c>
      <c r="U21" s="12">
        <v>0.84921131367507252</v>
      </c>
      <c r="V21" s="11" t="s">
        <v>118</v>
      </c>
      <c r="W21" s="12">
        <v>0.89273005904304803</v>
      </c>
      <c r="X21" s="11">
        <v>909.44122258632967</v>
      </c>
      <c r="Y21" s="11">
        <v>909.44122258632967</v>
      </c>
      <c r="Z21" s="11" t="s">
        <v>107</v>
      </c>
      <c r="AA21" s="11" t="s">
        <v>107</v>
      </c>
      <c r="AB21" s="11" t="s">
        <v>107</v>
      </c>
      <c r="AC21" s="11" t="s">
        <v>118</v>
      </c>
      <c r="AD21" s="11" t="s">
        <v>118</v>
      </c>
      <c r="AE21" s="11" t="s">
        <v>118</v>
      </c>
    </row>
    <row r="22" spans="2:56" x14ac:dyDescent="0.25">
      <c r="B22" s="11" t="s">
        <v>85</v>
      </c>
      <c r="C22" s="11" t="s">
        <v>102</v>
      </c>
      <c r="D22" s="11">
        <v>-5</v>
      </c>
      <c r="E22" s="11">
        <v>-5</v>
      </c>
      <c r="F22" s="11">
        <v>-10</v>
      </c>
      <c r="G22" s="12">
        <v>0.45454545454545453</v>
      </c>
      <c r="H22" s="12">
        <v>0.64973890859105732</v>
      </c>
      <c r="I22" s="12">
        <v>4.7103254372415915E-4</v>
      </c>
      <c r="J22" s="11">
        <v>7</v>
      </c>
      <c r="K22" s="11">
        <v>4</v>
      </c>
      <c r="L22" s="12">
        <v>0.63636363636363635</v>
      </c>
      <c r="M22" s="12">
        <v>0.58021599983338268</v>
      </c>
      <c r="N22" s="11" t="s">
        <v>107</v>
      </c>
      <c r="O22" s="13">
        <v>5.8021599983338268</v>
      </c>
      <c r="P22" s="11">
        <v>-10.5</v>
      </c>
      <c r="Q22" s="13">
        <v>-4.6978400016661732</v>
      </c>
      <c r="R22" s="13">
        <v>4.6978400016661732</v>
      </c>
      <c r="S22" s="11" t="s">
        <v>108</v>
      </c>
      <c r="T22" s="11" t="s">
        <v>107</v>
      </c>
      <c r="U22" s="12">
        <v>0.61241260225111505</v>
      </c>
      <c r="V22" s="11" t="s">
        <v>33</v>
      </c>
      <c r="W22" s="12">
        <v>0.59631430104224892</v>
      </c>
      <c r="X22" s="11">
        <v>-287.69161546100571</v>
      </c>
      <c r="Y22" s="11">
        <v>287.69161546100571</v>
      </c>
      <c r="Z22" s="11" t="s">
        <v>107</v>
      </c>
      <c r="AA22" s="11" t="s">
        <v>107</v>
      </c>
      <c r="AB22" s="11" t="s">
        <v>107</v>
      </c>
      <c r="AC22" s="11" t="s">
        <v>118</v>
      </c>
      <c r="AD22" s="11" t="s">
        <v>33</v>
      </c>
      <c r="AE22" s="11" t="s">
        <v>118</v>
      </c>
    </row>
    <row r="23" spans="2:56" x14ac:dyDescent="0.25">
      <c r="B23" s="14">
        <v>3</v>
      </c>
      <c r="C23" s="14" t="s">
        <v>114</v>
      </c>
      <c r="D23" s="14">
        <v>11</v>
      </c>
      <c r="E23" s="14">
        <v>9</v>
      </c>
      <c r="F23" s="14">
        <v>20</v>
      </c>
      <c r="G23" s="15">
        <v>0.90909090909090917</v>
      </c>
      <c r="H23" s="15">
        <v>0.71553640035575317</v>
      </c>
      <c r="I23" s="15">
        <v>0.71553640035575317</v>
      </c>
      <c r="J23" s="14">
        <v>10</v>
      </c>
      <c r="K23" s="14">
        <v>1</v>
      </c>
      <c r="L23" s="15">
        <v>0.90909090909090906</v>
      </c>
      <c r="M23" s="15">
        <v>0.84457273951252387</v>
      </c>
      <c r="N23" s="14" t="s">
        <v>115</v>
      </c>
      <c r="O23" s="16">
        <v>16.891454790250478</v>
      </c>
      <c r="P23" s="14">
        <v>-8</v>
      </c>
      <c r="Q23" s="16">
        <v>8.8914547902504779</v>
      </c>
      <c r="R23" s="16">
        <v>8.8914547902504779</v>
      </c>
      <c r="S23" s="14" t="s">
        <v>115</v>
      </c>
      <c r="T23" s="14" t="s">
        <v>115</v>
      </c>
      <c r="U23" s="15">
        <v>0.76290529960498255</v>
      </c>
      <c r="V23" s="14" t="s">
        <v>118</v>
      </c>
      <c r="W23" s="15">
        <v>0.80373901955875326</v>
      </c>
      <c r="X23" s="14">
        <v>722.68837704904706</v>
      </c>
      <c r="Y23" s="14">
        <v>722.68837704904706</v>
      </c>
      <c r="Z23" s="14" t="s">
        <v>115</v>
      </c>
      <c r="AA23" s="14" t="s">
        <v>116</v>
      </c>
      <c r="AB23" s="14" t="s">
        <v>116</v>
      </c>
      <c r="AC23" s="14" t="s">
        <v>33</v>
      </c>
      <c r="AD23" s="14" t="s">
        <v>33</v>
      </c>
      <c r="AE23" s="14" t="s">
        <v>33</v>
      </c>
    </row>
    <row r="24" spans="2:56" x14ac:dyDescent="0.25">
      <c r="B24" s="14">
        <v>5</v>
      </c>
      <c r="C24" s="14" t="s">
        <v>114</v>
      </c>
      <c r="D24" s="14">
        <v>-5</v>
      </c>
      <c r="E24" s="14">
        <v>-5</v>
      </c>
      <c r="F24" s="14">
        <v>-10</v>
      </c>
      <c r="G24" s="15">
        <v>0.45454545454545453</v>
      </c>
      <c r="H24" s="15">
        <v>0.60841455154895185</v>
      </c>
      <c r="I24" s="15">
        <v>5.6688688055452241E-2</v>
      </c>
      <c r="J24" s="14">
        <v>7</v>
      </c>
      <c r="K24" s="14">
        <v>4</v>
      </c>
      <c r="L24" s="15">
        <v>0.63636363636363635</v>
      </c>
      <c r="M24" s="15">
        <v>0.56644121415268101</v>
      </c>
      <c r="N24" s="14" t="s">
        <v>116</v>
      </c>
      <c r="O24" s="16">
        <v>5.6644121415268103</v>
      </c>
      <c r="P24" s="14">
        <v>8</v>
      </c>
      <c r="Q24" s="16">
        <v>13.66441214152681</v>
      </c>
      <c r="R24" s="16">
        <v>13.66441214152681</v>
      </c>
      <c r="S24" s="14" t="s">
        <v>116</v>
      </c>
      <c r="T24" s="14" t="s">
        <v>119</v>
      </c>
      <c r="U24" s="15">
        <v>0.5</v>
      </c>
      <c r="V24" s="14" t="s">
        <v>33</v>
      </c>
      <c r="W24" s="15">
        <v>0.53322060707634056</v>
      </c>
      <c r="X24" s="14">
        <v>729.02947746117741</v>
      </c>
      <c r="Y24" s="14">
        <v>729.02947746117741</v>
      </c>
      <c r="Z24" s="14" t="s">
        <v>115</v>
      </c>
      <c r="AA24" s="14" t="s">
        <v>116</v>
      </c>
      <c r="AB24" s="14" t="s">
        <v>116</v>
      </c>
      <c r="AC24" s="14" t="s">
        <v>33</v>
      </c>
      <c r="AD24" s="14" t="s">
        <v>33</v>
      </c>
      <c r="AE24" s="14" t="s">
        <v>33</v>
      </c>
    </row>
    <row r="25" spans="2:56" x14ac:dyDescent="0.25">
      <c r="B25" s="14">
        <v>10</v>
      </c>
      <c r="C25" s="14" t="s">
        <v>114</v>
      </c>
      <c r="D25" s="14">
        <v>11</v>
      </c>
      <c r="E25" s="14">
        <v>11</v>
      </c>
      <c r="F25" s="14">
        <v>22</v>
      </c>
      <c r="G25" s="15">
        <v>1</v>
      </c>
      <c r="H25" s="15">
        <v>0.73726818822463458</v>
      </c>
      <c r="I25" s="15">
        <v>0.73726818822463458</v>
      </c>
      <c r="J25" s="14">
        <v>11</v>
      </c>
      <c r="K25" s="14">
        <v>0</v>
      </c>
      <c r="L25" s="15">
        <v>1</v>
      </c>
      <c r="M25" s="15">
        <v>0.91242272940821145</v>
      </c>
      <c r="N25" s="14" t="s">
        <v>115</v>
      </c>
      <c r="O25" s="16">
        <v>20.073300046980652</v>
      </c>
      <c r="P25" s="14">
        <v>-7</v>
      </c>
      <c r="Q25" s="16">
        <v>13.073300046980652</v>
      </c>
      <c r="R25" s="16">
        <v>13.073300046980652</v>
      </c>
      <c r="S25" s="14" t="s">
        <v>115</v>
      </c>
      <c r="T25" s="14" t="s">
        <v>115</v>
      </c>
      <c r="U25" s="15">
        <v>0.73833740917526203</v>
      </c>
      <c r="V25" s="14" t="s">
        <v>118</v>
      </c>
      <c r="W25" s="15">
        <v>0.8253800692917368</v>
      </c>
      <c r="X25" s="14">
        <v>1084.6836255206974</v>
      </c>
      <c r="Y25" s="14">
        <v>1084.6836255206974</v>
      </c>
      <c r="Z25" s="14" t="s">
        <v>115</v>
      </c>
      <c r="AA25" s="14" t="s">
        <v>116</v>
      </c>
      <c r="AB25" s="14" t="s">
        <v>116</v>
      </c>
      <c r="AC25" s="14" t="s">
        <v>33</v>
      </c>
      <c r="AD25" s="14" t="s">
        <v>33</v>
      </c>
      <c r="AE25" s="14" t="s">
        <v>33</v>
      </c>
    </row>
    <row r="26" spans="2:56" x14ac:dyDescent="0.25">
      <c r="B26" s="14" t="s">
        <v>85</v>
      </c>
      <c r="C26" s="14" t="s">
        <v>114</v>
      </c>
      <c r="D26" s="14">
        <v>5</v>
      </c>
      <c r="E26" s="14">
        <v>5</v>
      </c>
      <c r="F26" s="14">
        <v>10</v>
      </c>
      <c r="G26" s="15">
        <v>0.45454545454545453</v>
      </c>
      <c r="H26" s="15">
        <v>0.65986396292890115</v>
      </c>
      <c r="I26" s="15">
        <v>4.0709198701003979E-2</v>
      </c>
      <c r="J26" s="14">
        <v>7</v>
      </c>
      <c r="K26" s="14">
        <v>4</v>
      </c>
      <c r="L26" s="15">
        <v>0.63636363636363635</v>
      </c>
      <c r="M26" s="15">
        <v>0.58359101794599733</v>
      </c>
      <c r="N26" s="14" t="s">
        <v>115</v>
      </c>
      <c r="O26" s="16">
        <v>5.8359101794599733</v>
      </c>
      <c r="P26" s="14">
        <v>-7</v>
      </c>
      <c r="Q26" s="16">
        <v>-1.1640898205400267</v>
      </c>
      <c r="R26" s="16">
        <v>1.1640898205400267</v>
      </c>
      <c r="S26" s="14" t="s">
        <v>116</v>
      </c>
      <c r="T26" s="14" t="s">
        <v>115</v>
      </c>
      <c r="U26" s="15">
        <v>0.61262298396734749</v>
      </c>
      <c r="V26" s="14" t="s">
        <v>33</v>
      </c>
      <c r="W26" s="15">
        <v>0.59810700095667246</v>
      </c>
      <c r="X26" s="14">
        <v>-67.817733960160069</v>
      </c>
      <c r="Y26" s="14">
        <v>67.817733960160069</v>
      </c>
      <c r="Z26" s="14" t="s">
        <v>115</v>
      </c>
      <c r="AA26" s="14" t="s">
        <v>116</v>
      </c>
      <c r="AB26" s="14" t="s">
        <v>116</v>
      </c>
      <c r="AC26" s="14" t="s">
        <v>33</v>
      </c>
      <c r="AD26" s="14" t="s">
        <v>33</v>
      </c>
      <c r="AE26" s="14" t="s">
        <v>33</v>
      </c>
    </row>
  </sheetData>
  <phoneticPr fontId="18" type="noConversion"/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N15" sqref="N15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21.85546875" bestFit="1" customWidth="1"/>
    <col min="15" max="15" width="21.42578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 s="10">
        <v>3</v>
      </c>
      <c r="O53" s="10">
        <v>2</v>
      </c>
      <c r="P53" s="10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 s="10">
        <v>7</v>
      </c>
      <c r="O54" s="10">
        <v>4</v>
      </c>
      <c r="P54" s="10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 s="10">
        <v>5</v>
      </c>
      <c r="O55" s="10">
        <v>6</v>
      </c>
      <c r="P55" s="10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 s="10">
        <v>8</v>
      </c>
      <c r="O56" s="10">
        <v>2</v>
      </c>
      <c r="P56" s="10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 s="10">
        <v>7</v>
      </c>
      <c r="O57" s="10">
        <v>3</v>
      </c>
      <c r="P57" s="10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 s="10">
        <v>6</v>
      </c>
      <c r="O58" s="10">
        <v>4</v>
      </c>
      <c r="P58" s="10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 s="10">
        <v>6</v>
      </c>
      <c r="O59" s="10">
        <v>5</v>
      </c>
      <c r="P59" s="10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 s="10">
        <v>42</v>
      </c>
      <c r="O60" s="10">
        <v>26</v>
      </c>
      <c r="P60" s="10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 t="shared" ref="K67:K69" si="10"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 t="shared" si="10"/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 t="shared" si="10"/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I8"/>
  <sheetViews>
    <sheetView tabSelected="1" workbookViewId="0">
      <selection activeCell="G15" sqref="G15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11.42578125" bestFit="1" customWidth="1"/>
    <col min="5" max="5" width="11.85546875" bestFit="1" customWidth="1"/>
    <col min="7" max="7" width="16.7109375" bestFit="1" customWidth="1"/>
    <col min="8" max="8" width="15.42578125" bestFit="1" customWidth="1"/>
  </cols>
  <sheetData>
    <row r="2" spans="2:9" x14ac:dyDescent="0.25">
      <c r="B2" t="s">
        <v>58</v>
      </c>
      <c r="C2" t="s">
        <v>97</v>
      </c>
      <c r="D2" t="s">
        <v>98</v>
      </c>
      <c r="E2" t="s">
        <v>50</v>
      </c>
      <c r="F2" t="s">
        <v>51</v>
      </c>
      <c r="G2" t="s">
        <v>99</v>
      </c>
      <c r="H2" t="s">
        <v>100</v>
      </c>
      <c r="I2" t="s">
        <v>48</v>
      </c>
    </row>
    <row r="3" spans="2:9" x14ac:dyDescent="0.25">
      <c r="B3" t="s">
        <v>106</v>
      </c>
      <c r="C3" t="s">
        <v>101</v>
      </c>
      <c r="D3" s="7">
        <v>0.86</v>
      </c>
      <c r="E3">
        <v>17</v>
      </c>
      <c r="F3">
        <v>-13</v>
      </c>
      <c r="G3" t="s">
        <v>101</v>
      </c>
      <c r="H3" t="s">
        <v>101</v>
      </c>
      <c r="I3">
        <f>((Table111[[#This Row],[ScoreDiff]]*0.75)-(ABS(Table111[[#This Row],[Handicap]]))*Table111[[#This Row],[ML Win%]])</f>
        <v>1.5700000000000003</v>
      </c>
    </row>
    <row r="4" spans="2:9" x14ac:dyDescent="0.25">
      <c r="B4" t="s">
        <v>105</v>
      </c>
      <c r="C4" t="s">
        <v>113</v>
      </c>
      <c r="D4" s="7">
        <v>0.74</v>
      </c>
      <c r="E4">
        <v>14</v>
      </c>
      <c r="F4">
        <v>-3.5</v>
      </c>
      <c r="G4" t="s">
        <v>113</v>
      </c>
      <c r="H4" t="s">
        <v>113</v>
      </c>
      <c r="I4">
        <f>((Table111[[#This Row],[ScoreDiff]]*0.75)-(ABS(Table111[[#This Row],[Handicap]]))*Table111[[#This Row],[ML Win%]])</f>
        <v>7.91</v>
      </c>
    </row>
    <row r="5" spans="2:9" x14ac:dyDescent="0.25">
      <c r="B5" t="s">
        <v>102</v>
      </c>
      <c r="C5" t="s">
        <v>107</v>
      </c>
      <c r="D5" s="7">
        <v>0.73</v>
      </c>
      <c r="E5">
        <v>11</v>
      </c>
      <c r="F5">
        <v>-10.5</v>
      </c>
      <c r="G5" t="s">
        <v>107</v>
      </c>
      <c r="H5" t="s">
        <v>107</v>
      </c>
      <c r="I5">
        <f>((Table111[[#This Row],[ScoreDiff]]*0.75)-(ABS(Table111[[#This Row],[Handicap]]))*Table111[[#This Row],[ML Win%]])</f>
        <v>0.58499999999999996</v>
      </c>
    </row>
    <row r="6" spans="2:9" x14ac:dyDescent="0.25">
      <c r="B6" t="s">
        <v>114</v>
      </c>
      <c r="C6" t="s">
        <v>115</v>
      </c>
      <c r="D6" s="7">
        <v>0.65</v>
      </c>
      <c r="E6">
        <v>9</v>
      </c>
      <c r="F6">
        <v>-7</v>
      </c>
      <c r="G6" t="s">
        <v>115</v>
      </c>
      <c r="H6" t="s">
        <v>116</v>
      </c>
      <c r="I6">
        <f>((Table111[[#This Row],[ScoreDiff]]*0.75)-(ABS(Table111[[#This Row],[Handicap]]))*Table111[[#This Row],[ML Win%]])</f>
        <v>2.2000000000000002</v>
      </c>
    </row>
    <row r="7" spans="2:9" x14ac:dyDescent="0.25">
      <c r="B7" t="s">
        <v>104</v>
      </c>
      <c r="C7" t="s">
        <v>112</v>
      </c>
      <c r="D7" s="7">
        <v>0.53</v>
      </c>
      <c r="E7">
        <v>5</v>
      </c>
      <c r="F7">
        <v>-3.5</v>
      </c>
      <c r="G7" t="s">
        <v>112</v>
      </c>
      <c r="H7" t="s">
        <v>112</v>
      </c>
      <c r="I7">
        <f>((Table111[[#This Row],[ScoreDiff]]*0.75)-(ABS(Table111[[#This Row],[Handicap]]))*Table111[[#This Row],[ML Win%]])</f>
        <v>1.895</v>
      </c>
    </row>
    <row r="8" spans="2:9" x14ac:dyDescent="0.25">
      <c r="B8" t="s">
        <v>103</v>
      </c>
      <c r="C8" t="s">
        <v>109</v>
      </c>
      <c r="D8" s="7">
        <v>0.52</v>
      </c>
      <c r="E8">
        <v>1</v>
      </c>
      <c r="F8">
        <v>-5</v>
      </c>
      <c r="G8" t="s">
        <v>110</v>
      </c>
      <c r="H8" t="s">
        <v>109</v>
      </c>
      <c r="I8">
        <f>((Table111[[#This Row],[ScoreDiff]]*0.75)-(ABS(Table111[[#This Row],[Handicap]]))*Table111[[#This Row],[ML Win%]])</f>
        <v>-1.85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dataNBA23</vt:lpstr>
      <vt:lpstr>Consolidate</vt:lpstr>
      <vt:lpstr>Under</vt:lpstr>
      <vt:lpstr>Selections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2025-03-07T17:04:43Z</dcterms:modified>
</cp:coreProperties>
</file>