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B5C12FA4-E3FD-4CBB-ADE5-5FE3F73D33E6}" xr6:coauthVersionLast="47" xr6:coauthVersionMax="47" xr10:uidLastSave="{00000000-0000-0000-0000-000000000000}"/>
  <bookViews>
    <workbookView xWindow="0" yWindow="0" windowWidth="14400" windowHeight="15600" activeTab="3" xr2:uid="{F638F9AC-EDFB-4283-9C34-CE5D256891CD}"/>
  </bookViews>
  <sheets>
    <sheet name="dataNBA23" sheetId="1" r:id="rId1"/>
    <sheet name="Consolidate" sheetId="3" r:id="rId2"/>
    <sheet name="Under" sheetId="2" r:id="rId3"/>
    <sheet name="Selections" sheetId="6" r:id="rId4"/>
  </sheets>
  <calcPr calcId="191029"/>
  <pivotCaches>
    <pivotCache cacheId="192" r:id="rId5"/>
    <pivotCache cacheId="198" r:id="rId6"/>
    <pivotCache cacheId="203" r:id="rId7"/>
    <pivotCache cacheId="208" r:id="rId8"/>
    <pivotCache cacheId="212" r:id="rId9"/>
    <pivotCache cacheId="217" r:id="rId10"/>
    <pivotCache cacheId="22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6" l="1"/>
  <c r="I3" i="6"/>
  <c r="I10" i="6"/>
  <c r="I4" i="6"/>
  <c r="I8" i="6"/>
  <c r="I9" i="6"/>
  <c r="I6" i="6"/>
  <c r="I7" i="6"/>
  <c r="AS10" i="1"/>
  <c r="BA10" i="1"/>
  <c r="BB10" i="1" s="1"/>
  <c r="BJ10" i="1"/>
  <c r="AM10" i="1"/>
  <c r="AO10" i="1" s="1"/>
  <c r="AN10" i="1"/>
  <c r="AG24" i="1"/>
  <c r="AF24" i="1"/>
  <c r="AH24" i="1" s="1"/>
  <c r="AP10" i="1" s="1"/>
  <c r="AG21" i="1"/>
  <c r="AF21" i="1"/>
  <c r="AG18" i="1"/>
  <c r="AF18" i="1"/>
  <c r="AG15" i="1"/>
  <c r="AF15" i="1"/>
  <c r="AN4" i="1"/>
  <c r="AN5" i="1"/>
  <c r="AN6" i="1"/>
  <c r="AN7" i="1"/>
  <c r="AN8" i="1"/>
  <c r="AN9" i="1"/>
  <c r="AN3" i="1"/>
  <c r="AS9" i="1"/>
  <c r="BA9" i="1"/>
  <c r="BB9" i="1" s="1"/>
  <c r="BJ9" i="1"/>
  <c r="AM9" i="1"/>
  <c r="AS8" i="1"/>
  <c r="BA8" i="1"/>
  <c r="BB8" i="1" s="1"/>
  <c r="BJ8" i="1"/>
  <c r="AM8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7" i="1"/>
  <c r="BB7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7" i="1"/>
  <c r="BJ3" i="1"/>
  <c r="AS7" i="1"/>
  <c r="AM7" i="1"/>
  <c r="AS3" i="1"/>
  <c r="AS4" i="1"/>
  <c r="AS5" i="1"/>
  <c r="AS6" i="1"/>
  <c r="AG3" i="1"/>
  <c r="AF3" i="1"/>
  <c r="AH15" i="1" l="1"/>
  <c r="AP7" i="1" s="1"/>
  <c r="AH21" i="1"/>
  <c r="AP9" i="1" s="1"/>
  <c r="AH18" i="1"/>
  <c r="AP8" i="1" s="1"/>
  <c r="AT10" i="1"/>
  <c r="AV10" i="1" s="1"/>
  <c r="AX10" i="1" s="1"/>
  <c r="AY10" i="1" s="1"/>
  <c r="AU10" i="1"/>
  <c r="BL10" i="1" s="1"/>
  <c r="AU9" i="1"/>
  <c r="BL9" i="1" s="1"/>
  <c r="AO9" i="1"/>
  <c r="AT9" i="1" s="1"/>
  <c r="AO8" i="1"/>
  <c r="AU8" i="1"/>
  <c r="AU7" i="1"/>
  <c r="AH12" i="1"/>
  <c r="AP6" i="1" s="1"/>
  <c r="AH6" i="1"/>
  <c r="AP4" i="1" s="1"/>
  <c r="AH9" i="1"/>
  <c r="AP5" i="1" s="1"/>
  <c r="AO7" i="1"/>
  <c r="AH3" i="1"/>
  <c r="AP3" i="1" s="1"/>
  <c r="AZ10" i="1" l="1"/>
  <c r="BC10" i="1" s="1"/>
  <c r="BD10" i="1"/>
  <c r="BE10" i="1" s="1"/>
  <c r="BF10" i="1" s="1"/>
  <c r="AV9" i="1"/>
  <c r="AX9" i="1" s="1"/>
  <c r="BD9" i="1"/>
  <c r="AT7" i="1"/>
  <c r="BD7" i="1" s="1"/>
  <c r="AT8" i="1"/>
  <c r="AV8" i="1" s="1"/>
  <c r="AX8" i="1" s="1"/>
  <c r="AY8" i="1" s="1"/>
  <c r="BL7" i="1"/>
  <c r="BL8" i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K10" i="1" l="1"/>
  <c r="BD8" i="1"/>
  <c r="BE8" i="1" s="1"/>
  <c r="BF8" i="1" s="1"/>
  <c r="AV7" i="1"/>
  <c r="AX7" i="1" s="1"/>
  <c r="AZ7" i="1" s="1"/>
  <c r="AY9" i="1"/>
  <c r="BE9" i="1" s="1"/>
  <c r="BF9" i="1" s="1"/>
  <c r="AZ9" i="1"/>
  <c r="AZ8" i="1"/>
  <c r="AO6" i="1"/>
  <c r="AO5" i="1"/>
  <c r="AO3" i="1"/>
  <c r="AO4" i="1"/>
  <c r="V14" i="2"/>
  <c r="W15" i="2"/>
  <c r="V20" i="2"/>
  <c r="V16" i="2"/>
  <c r="W19" i="2"/>
  <c r="W18" i="2"/>
  <c r="W17" i="2"/>
  <c r="AY7" i="1" l="1"/>
  <c r="BE7" i="1" s="1"/>
  <c r="BF7" i="1" s="1"/>
  <c r="AT6" i="1"/>
  <c r="AT4" i="1"/>
  <c r="BC9" i="1"/>
  <c r="BK9" i="1"/>
  <c r="AT5" i="1"/>
  <c r="AT3" i="1"/>
  <c r="BK8" i="1"/>
  <c r="BC8" i="1"/>
  <c r="BK7" i="1"/>
  <c r="BC7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<sst xmlns="http://schemas.openxmlformats.org/spreadsheetml/2006/main" count="1097" uniqueCount="136">
  <si>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</si>
  <si>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</si>
  <si>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</si>
  <si>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</si>
  <si>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</si>
  <si>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</si>
  <si>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</si>
  <si>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</si>
  <si>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</si>
  <si>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</si>
  <si>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</si>
  <si>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</si>
  <si>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</si>
  <si>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</si>
  <si>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</si>
  <si>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</si>
  <si>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</si>
  <si>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</si>
  <si>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</si>
  <si>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</si>
  <si>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</si>
  <si>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</si>
  <si>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</si>
  <si>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</si>
  <si>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</si>
  <si>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</si>
  <si>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</si>
  <si>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</si>
  <si>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</si>
  <si>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</si>
  <si>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</si>
  <si>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</si>
  <si>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</si>
  <si>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</si>
  <si>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</si>
  <si>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</si>
  <si>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</si>
  <si>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</si>
  <si>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</si>
  <si>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</si>
  <si>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</si>
  <si>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</si>
  <si>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</si>
  <si>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</si>
  <si>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</si>
  <si>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</si>
  <si>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</si>
  <si>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</si>
  <si>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</si>
  <si>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</si>
  <si>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</si>
  <si>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</si>
  <si>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</si>
  <si>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</si>
  <si>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</si>
  <si>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</si>
  <si>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</si>
  <si>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</si>
  <si>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</si>
  <si>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</si>
  <si>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</si>
  <si>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</si>
  <si>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</si>
  <si>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</si>
  <si>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</si>
  <si>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</si>
  <si>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</si>
  <si>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</si>
  <si>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</si>
  <si>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</si>
  <si>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</si>
  <si>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</si>
  <si>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</si>
  <si>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</si>
  <si>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</si>
  <si>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</si>
  <si>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Yes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</si>
  <si>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</si>
  <si>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</si>
  <si>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</si>
  <si>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</si>
  <si>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</si>
  <si>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</si>
  <si>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</si>
  <si>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</si>
  <si>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MIL</t>
  </si>
  <si>
    <t>MEM</t>
  </si>
  <si>
    <t>DET</t>
  </si>
  <si>
    <t>UTA</t>
  </si>
  <si>
    <t>WAS</t>
  </si>
  <si>
    <t>POR</t>
  </si>
  <si>
    <t>DEN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</si>
  <si>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</si>
  <si>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</si>
  <si>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</si>
  <si>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</si>
  <si>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</si>
  <si>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</si>
  <si>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</si>
  <si>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LAC</t>
  </si>
  <si>
    <t>CLE</t>
  </si>
  <si>
    <t>MIN</t>
  </si>
  <si>
    <t>Count of Winner</t>
  </si>
  <si>
    <t>Average of AdvAbs</t>
  </si>
  <si>
    <t>Count of SpreadWinner</t>
  </si>
  <si>
    <t>2015MLData10.json</t>
  </si>
  <si>
    <t>2016MLData10.json</t>
  </si>
  <si>
    <t>2017MLData10.json</t>
  </si>
  <si>
    <t>2018MLData10.json</t>
  </si>
  <si>
    <t>2019MLData10.json</t>
  </si>
  <si>
    <t>2020MLData10.json</t>
  </si>
  <si>
    <t>2021MLData10.json</t>
  </si>
  <si>
    <t>2022MLData10.json</t>
  </si>
  <si>
    <t>2023MLData10.json</t>
  </si>
  <si>
    <t>2024MLData10.json</t>
  </si>
  <si>
    <t>MLData10.json</t>
  </si>
  <si>
    <t>Min of ScoreDiff</t>
  </si>
  <si>
    <t>Max of ScoreDiff</t>
  </si>
  <si>
    <t>(Multiple Items)</t>
  </si>
  <si>
    <t>ML Winner</t>
  </si>
  <si>
    <t>ML Win%</t>
  </si>
  <si>
    <t>Spread Winner</t>
  </si>
  <si>
    <t>Betting Trend</t>
  </si>
  <si>
    <t>DAL@MIL@2025_03_05</t>
  </si>
  <si>
    <t>DET@LAC@2025_03_05</t>
  </si>
  <si>
    <t>MIA@CLE@2025_03_05</t>
  </si>
  <si>
    <t>MIN@CHO@2025_03_05</t>
  </si>
  <si>
    <t>OKC@MEM@2025_03_05</t>
  </si>
  <si>
    <t>POR@BOS@2025_03_05</t>
  </si>
  <si>
    <t>SAC@DEN@2025_03_05</t>
  </si>
  <si>
    <t>UTA@WAS@2025_03_05</t>
  </si>
  <si>
    <t>OKC</t>
  </si>
  <si>
    <t>BOS</t>
  </si>
  <si>
    <t>CHO</t>
  </si>
  <si>
    <t>MIA</t>
  </si>
  <si>
    <t>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</si>
</sst>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1" fontId="0" fillId="33" borderId="0" xfId="0" applyNumberFormat="1" applyFill="1"/>
    <xf numFmtId="0" fontId="0" fillId="33" borderId="0" xfId="0" applyFill="1"/>
    <xf numFmtId="9" fontId="0" fillId="33" borderId="0" xfId="1" applyFont="1" applyFill="1"/>
    <xf numFmtId="9" fontId="0" fillId="0" borderId="0" xfId="1" applyFont="1" applyFill="1"/>
    <xf numFmtId="2" fontId="0" fillId="0" borderId="0" xfId="1" applyNumberFormat="1" applyFont="1" applyFill="1"/>
    <xf numFmtId="0" fontId="0" fillId="0" borderId="0" xfId="0" applyNumberFormat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1.643462615742" createdVersion="8" refreshedVersion="8" minRefreshableVersion="3" recordCount="32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0" maxValue="1"/>
    </cacheField>
    <cacheField name="ML%" numFmtId="9">
      <sharedItems containsSemiMixedTypes="0" containsString="0" containsNumber="1" minValue="0.61822602395517579" maxValue="0.8994865058632997"/>
    </cacheField>
    <cacheField name="MLDiff%" numFmtId="9">
      <sharedItems containsSemiMixedTypes="0" containsString="0" containsNumber="1" minValue="2.1261267429658615E-2" maxValue="0.8994865058632997"/>
    </cacheField>
    <cacheField name="Consistent" numFmtId="0">
      <sharedItems containsSemiMixedTypes="0" containsString="0" containsNumber="1" containsInteger="1" minValue="5" maxValue="11"/>
    </cacheField>
    <cacheField name="No" numFmtId="0">
      <sharedItems containsSemiMixedTypes="0" containsString="0" containsNumber="1" containsInteger="1" minValue="0" maxValue="6"/>
    </cacheField>
    <cacheField name="Consistency" numFmtId="9">
      <sharedItems containsSemiMixedTypes="0" containsString="0" containsNumber="1" minValue="0.45454545454545453" maxValue="1"/>
    </cacheField>
    <cacheField name="Factor" numFmtId="9">
      <sharedItems containsSemiMixedTypes="0" containsString="0" containsNumber="1" minValue="0.45760014376071217" maxValue="0.96649550195443323"/>
    </cacheField>
    <cacheField name="Winner" numFmtId="0">
      <sharedItems containsBlank="1" count="32">
        <s v="MIL"/>
        <s v="LAC"/>
        <s v="CLE"/>
        <s v="MIN"/>
        <s v="OKC"/>
        <s v="BOS"/>
        <s v="DEN"/>
        <s v="UTA"/>
        <s v="DET"/>
        <s v="WAS"/>
        <s v="POR"/>
        <s v="SAC"/>
        <m u="1"/>
        <s v="SAS" u="1"/>
        <s v="GSW" u="1"/>
        <s v="NYK" u="1"/>
        <s v="IND" u="1"/>
        <s v="PHO" u="1"/>
        <s v="LAL" u="1"/>
        <s v="TOR" u="1"/>
        <s v="ORL" u="1"/>
        <s v="MEM" u="1"/>
        <s v="PHI" u="1"/>
        <s v="DAL" u="1"/>
        <s v="MIA" u="1"/>
        <s v="NOP" u="1"/>
        <s v="CHI" u="1"/>
        <s v="HOU" u="1"/>
        <s v="CHO" u="1"/>
        <s v="BRK" u="1"/>
        <s v="Winner" u="1"/>
        <s v="ATL" u="1"/>
      </sharedItems>
    </cacheField>
    <cacheField name="ScoreDiff" numFmtId="1">
      <sharedItems containsSemiMixedTypes="0" containsString="0" containsNumber="1" minValue="0" maxValue="21.26290104299753"/>
    </cacheField>
    <cacheField name="Handicap" numFmtId="0">
      <sharedItems containsSemiMixedTypes="0" containsString="0" containsNumber="1" minValue="-12.5" maxValue="9.5"/>
    </cacheField>
    <cacheField name="Avd" numFmtId="1">
      <sharedItems containsSemiMixedTypes="0" containsString="0" containsNumber="1" minValue="-7.1288761530689495" maxValue="30.141900488425215"/>
    </cacheField>
    <cacheField name="AdvAbs" numFmtId="1">
      <sharedItems containsSemiMixedTypes="0" containsString="0" containsNumber="1" minValue="0.73416035204301533" maxValue="30.141900488425215"/>
    </cacheField>
    <cacheField name="SpreadWinner" numFmtId="0">
      <sharedItems containsBlank="1" count="32">
        <s v="MIL"/>
        <s v="LAC"/>
        <s v="MIA"/>
        <s v="CHO"/>
        <s v="MEM"/>
        <s v="BOS"/>
        <s v="DEN"/>
        <s v="UTA"/>
        <s v="DET"/>
        <s v="CLE"/>
        <s v="MIN"/>
        <s v="OKC"/>
        <s v="WAS"/>
        <s v="POR"/>
        <s v="SAC"/>
        <m u="1"/>
        <s v="SAS" u="1"/>
        <s v="CHI" u="1"/>
        <s v="GSW" u="1"/>
        <s v="IND" u="1"/>
        <s v="PHO" u="1"/>
        <s v="ATL" u="1"/>
        <s v="LAL" u="1"/>
        <s v="PHI" u="1"/>
        <s v="TOR" u="1"/>
        <s v="ORL" u="1"/>
        <s v="HOU" u="1"/>
        <s v="DAL" u="1"/>
        <s v="NOP" u="1"/>
        <s v="BRK" u="1"/>
        <s v="SpreadWinner" u="1"/>
        <s v="NYK" u="1"/>
      </sharedItems>
    </cacheField>
    <cacheField name="ALWinner" numFmtId="0">
      <sharedItems/>
    </cacheField>
    <cacheField name="AL%" numFmtId="9">
      <sharedItems containsSemiMixedTypes="0" containsString="0" containsNumber="1" minValue="0.57059459859342798" maxValue="0.93975755377467096"/>
    </cacheField>
    <cacheField name="Consitent" numFmtId="0">
      <sharedItems/>
    </cacheField>
    <cacheField name="Final%" numFmtId="9">
      <sharedItems containsSemiMixedTypes="0" containsString="0" containsNumber="1" minValue="0.55215881635989039" maxValue="0.9531265278645521"/>
    </cacheField>
    <cacheField name="Ranking" numFmtId="0">
      <sharedItems containsSemiMixedTypes="0" containsString="0" containsNumber="1" minValue="-465.99724101228298" maxValue="2652.5967850822653"/>
    </cacheField>
    <cacheField name="AbsRanking" numFmtId="0">
      <sharedItems containsSemiMixedTypes="0" containsString="0" containsNumber="1" minValue="47.778501068754224" maxValue="2652.5967850822653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1.643463657405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10.json"/>
        <s v="2016MLData10.json"/>
        <s v="2017MLData10.json"/>
        <s v="2018MLData10.json"/>
        <s v="2019MLData10.json"/>
        <s v="2020MLData10.json"/>
        <s v="2021MLData10.json"/>
        <s v="2022MLData10.json"/>
        <s v="2023MLData10.json"/>
        <s v="2024MLData10.json"/>
        <s v="MLData10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3.json" u="1"/>
        <s v="2016MLData3.json" u="1"/>
        <s v="2017MLData3.json" u="1"/>
        <s v="2018MLData3.json" u="1"/>
        <s v="2019MLData3.json" u="1"/>
        <s v="2020MLData3.json" u="1"/>
        <s v="2021MLData3.json" u="1"/>
        <s v="2022MLData3.json" u="1"/>
        <s v="2023MLData3.json" u="1"/>
        <s v="2024MLData3.json" u="1"/>
        <s v="MLData3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133">
        <s v="DAL@MIL@2025_03_05"/>
        <s v="DET@LAC@2025_03_05"/>
        <s v="MIA@CLE@2025_03_05"/>
        <s v="MIN@CHO@2025_03_05"/>
        <s v="OKC@MEM@2025_03_05"/>
        <s v="POR@BOS@2025_03_05"/>
        <s v="SAC@DEN@2025_03_05"/>
        <s v="UTA@WAS@2025_03_05"/>
        <m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3968477336975795" maxValue="0.986568620952786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7"/>
    </cacheField>
    <cacheField name="LRU  prediction" numFmtId="0">
      <sharedItems containsString="0" containsBlank="1" containsNumber="1" containsInteger="1" minValue="-1" maxValue="2"/>
    </cacheField>
    <cacheField name="LRU probability" numFmtId="0">
      <sharedItems containsString="0" containsBlank="1" containsNumber="1" minValue="0.39148860959322501" maxValue="0.99146242852877198"/>
    </cacheField>
    <cacheField name="RFU prediction" numFmtId="0">
      <sharedItems containsString="0" containsBlank="1" containsNumber="1" containsInteger="1" minValue="-1" maxValue="2"/>
    </cacheField>
    <cacheField name="RFU probability" numFmtId="0">
      <sharedItems containsString="0" containsBlank="1" containsNumber="1" minValue="0.36" maxValue="0.95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1.643464351851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133">
        <s v="DAL@MIL@2025_03_05"/>
        <s v="DET@LAC@2025_03_05"/>
        <s v="MIA@CLE@2025_03_05"/>
        <s v="MIN@CHO@2025_03_05"/>
        <s v="OKC@MEM@2025_03_05"/>
        <s v="POR@BOS@2025_03_05"/>
        <s v="SAC@DEN@2025_03_05"/>
        <s v="UTA@WAS@2025_03_05"/>
        <m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3">
        <n v="1"/>
        <n v="-1"/>
        <m/>
      </sharedItems>
    </cacheField>
    <cacheField name="LR probability" numFmtId="0">
      <sharedItems containsString="0" containsBlank="1" containsNumber="1" minValue="0.53968477336975795" maxValue="0.986568620952786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7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1.643465162037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133">
        <s v="DAL@MIL@2025_03_05"/>
        <s v="DET@LAC@2025_03_05"/>
        <s v="MIA@CLE@2025_03_05"/>
        <s v="MIN@CHO@2025_03_05"/>
        <s v="OKC@MEM@2025_03_05"/>
        <s v="POR@BOS@2025_03_05"/>
        <s v="SAC@DEN@2025_03_05"/>
        <s v="UTA@WAS@2025_03_05"/>
        <m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3968477336975795" maxValue="0.986568620952786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7"/>
    </cacheField>
    <cacheField name="LRU  prediction" numFmtId="0">
      <sharedItems containsString="0" containsBlank="1" containsNumber="1" containsInteger="1" minValue="-1" maxValue="2"/>
    </cacheField>
    <cacheField name="LRU probability" numFmtId="0">
      <sharedItems containsString="0" containsBlank="1" containsNumber="1" minValue="0.39148860959322501" maxValue="0.99146242852877198"/>
    </cacheField>
    <cacheField name="RFU prediction" numFmtId="0">
      <sharedItems containsString="0" containsBlank="1" containsNumber="1" containsInteger="1" minValue="-1" maxValue="2"/>
    </cacheField>
    <cacheField name="RFU probability" numFmtId="0">
      <sharedItems containsString="0" containsBlank="1" containsNumber="1" minValue="0.36" maxValue="0.95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1.643465740737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1.643466319445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1.643466898146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DAL@MIL@2025_03_05"/>
    <n v="11"/>
    <n v="11"/>
    <n v="22"/>
    <n v="1"/>
    <n v="0.67377010751817068"/>
    <n v="0.67377010751817068"/>
    <n v="11"/>
    <n v="0"/>
    <n v="1"/>
    <n v="0.89125670250605682"/>
    <x v="0"/>
    <n v="19.60764745513325"/>
    <n v="-11"/>
    <n v="8.6076474551332502"/>
    <n v="8.6076474551332502"/>
    <x v="0"/>
    <s v="MIL"/>
    <n v="0.70800521738098898"/>
    <s v="Yes"/>
    <n v="0.79963095994352296"/>
    <n v="696.12171528908391"/>
    <n v="696.12171528908391"/>
    <s v="MIL"/>
    <s v="MIL"/>
    <s v="MIL"/>
    <s v="Yes"/>
    <s v="Yes"/>
    <s v="Yes"/>
  </r>
  <r>
    <x v="0"/>
    <s v="DET@LAC@2025_03_05"/>
    <n v="9"/>
    <n v="7"/>
    <n v="16"/>
    <n v="0.72727272727272729"/>
    <n v="0.6845478557613438"/>
    <n v="9.0498907582359789E-2"/>
    <n v="10"/>
    <n v="1"/>
    <n v="0.90909090909090906"/>
    <n v="0.77363716404166005"/>
    <x v="1"/>
    <n v="12.378194624666561"/>
    <n v="4.5"/>
    <n v="16.878194624666563"/>
    <n v="16.878194624666563"/>
    <x v="1"/>
    <s v="LAC"/>
    <n v="0.65505330267978157"/>
    <s v="Yes"/>
    <n v="0.71434523336072075"/>
    <n v="1206.221976102825"/>
    <n v="1206.221976102825"/>
    <s v="LAC"/>
    <s v="LAC"/>
    <s v="LAC"/>
    <s v="Yes"/>
    <s v="Yes"/>
    <s v="Yes"/>
  </r>
  <r>
    <x v="0"/>
    <s v="MIA@CLE@2025_03_05"/>
    <n v="3"/>
    <n v="7"/>
    <n v="10"/>
    <n v="0.45454545454545453"/>
    <n v="0.70224624498840615"/>
    <n v="7.7612172038885818E-2"/>
    <n v="5"/>
    <n v="6"/>
    <n v="0.45454545454545453"/>
    <n v="0.53711238469310507"/>
    <x v="2"/>
    <n v="5.3711238469310505"/>
    <n v="-12.5"/>
    <n v="-7.1288761530689495"/>
    <n v="7.1288761530689495"/>
    <x v="2"/>
    <s v="CLE"/>
    <n v="0.65520277298817109"/>
    <s v="No"/>
    <n v="0.59615757884063814"/>
    <n v="-465.99724101228298"/>
    <n v="465.99724101228298"/>
    <s v="CLE"/>
    <s v="CLE"/>
    <s v="CLE"/>
    <s v="Yes"/>
    <s v="No"/>
    <s v="Yes"/>
  </r>
  <r>
    <x v="0"/>
    <s v="MIN@CHO@2025_03_05"/>
    <n v="1"/>
    <n v="-11"/>
    <n v="-10"/>
    <n v="0.45454545454545453"/>
    <n v="0.68739388056785922"/>
    <n v="7.2569135002576557E-2"/>
    <n v="5"/>
    <n v="6"/>
    <n v="0.45454545454545453"/>
    <n v="0.53216159655292283"/>
    <x v="3"/>
    <n v="5.3216159655292286"/>
    <n v="-8"/>
    <n v="-2.6783840344707714"/>
    <n v="2.6783840344707714"/>
    <x v="3"/>
    <s v="MIN"/>
    <n v="0.71486134401594992"/>
    <s v="No"/>
    <n v="0.62351147028443643"/>
    <n v="-188.75788380701238"/>
    <n v="188.75788380701238"/>
    <s v="CHO"/>
    <s v="MIN"/>
    <s v="MIN"/>
    <s v="No"/>
    <s v="No"/>
    <s v="No"/>
  </r>
  <r>
    <x v="0"/>
    <s v="OKC@MEM@2025_03_05"/>
    <n v="1"/>
    <n v="-1"/>
    <n v="0"/>
    <n v="0"/>
    <n v="0.64552770400940918"/>
    <n v="4.8232196253837567E-2"/>
    <n v="8"/>
    <n v="3"/>
    <n v="0.72727272727272729"/>
    <n v="0.45760014376071217"/>
    <x v="4"/>
    <n v="0"/>
    <n v="-7"/>
    <n v="-7"/>
    <n v="7"/>
    <x v="4"/>
    <s v="OKC"/>
    <n v="0.64671748895906855"/>
    <s v="No"/>
    <n v="0.55215881635989039"/>
    <n v="-452.01321089629317"/>
    <n v="452.01321089629317"/>
    <s v="OKC"/>
    <s v="MEM"/>
    <s v="OKC"/>
    <s v="No"/>
    <s v="No"/>
    <s v="No"/>
  </r>
  <r>
    <x v="0"/>
    <s v="POR@BOS@2025_03_05"/>
    <n v="11"/>
    <n v="11"/>
    <n v="22"/>
    <n v="1"/>
    <n v="0.725394980036975"/>
    <n v="0.725394980036975"/>
    <n v="11"/>
    <n v="0"/>
    <n v="1"/>
    <n v="0.90846499334565822"/>
    <x v="5"/>
    <n v="19.986229853604481"/>
    <n v="-9.5"/>
    <n v="10.486229853604481"/>
    <n v="10.486229853604481"/>
    <x v="5"/>
    <s v="BOS"/>
    <n v="0.80183475250750846"/>
    <s v="Yes"/>
    <n v="0.8551498729265834"/>
    <n v="903.64740832730843"/>
    <n v="903.64740832730843"/>
    <s v="POR"/>
    <s v="POR"/>
    <s v="BOS"/>
    <s v="No"/>
    <s v="No"/>
    <s v="No"/>
  </r>
  <r>
    <x v="0"/>
    <s v="SAC@DEN@2025_03_05"/>
    <n v="9"/>
    <n v="7"/>
    <n v="16"/>
    <n v="0.72727272727272729"/>
    <n v="0.66942578582094336"/>
    <n v="0.11701758508778481"/>
    <n v="10"/>
    <n v="1"/>
    <n v="0.90909090909090906"/>
    <n v="0.76859647406152654"/>
    <x v="6"/>
    <n v="12.297543584984425"/>
    <n v="-5.5"/>
    <n v="6.7975435849844246"/>
    <n v="6.7975435849844246"/>
    <x v="6"/>
    <s v="DEN"/>
    <n v="0.67067866957112499"/>
    <s v="Yes"/>
    <n v="0.71963757181632571"/>
    <n v="490.89824467996249"/>
    <n v="490.89824467996249"/>
    <s v="DEN"/>
    <s v="DEN"/>
    <s v="DEN"/>
    <s v="Yes"/>
    <s v="Yes"/>
    <s v="Yes"/>
  </r>
  <r>
    <x v="0"/>
    <s v="UTA@WAS@2025_03_05"/>
    <n v="-1"/>
    <n v="-3"/>
    <n v="-4"/>
    <n v="0.18181818181818182"/>
    <n v="0.64258276254952484"/>
    <n v="2.1261267429658615E-2"/>
    <n v="10"/>
    <n v="1"/>
    <n v="0.90909090909090906"/>
    <n v="0.57783061781953859"/>
    <x v="7"/>
    <n v="2.3113224712781544"/>
    <n v="5"/>
    <n v="7.3113224712781548"/>
    <n v="7.3113224712781548"/>
    <x v="7"/>
    <s v="UTA"/>
    <n v="0.57059459859342798"/>
    <s v="Yes"/>
    <n v="0.57421260820648334"/>
    <n v="420.11615376950664"/>
    <n v="420.11615376950664"/>
    <s v="WAS"/>
    <s v="UTA"/>
    <s v="UTA"/>
    <s v="No"/>
    <s v="No"/>
    <s v="No"/>
  </r>
  <r>
    <x v="1"/>
    <s v="DAL@MIL@2025_03_05"/>
    <n v="11"/>
    <n v="11"/>
    <n v="22"/>
    <n v="1"/>
    <n v="0.76793556144645003"/>
    <n v="0.76793556144645003"/>
    <n v="11"/>
    <n v="0"/>
    <n v="1"/>
    <n v="0.9226451871488166"/>
    <x v="0"/>
    <n v="20.298194117273965"/>
    <n v="-11"/>
    <n v="9.2981941172739653"/>
    <n v="9.2981941172739653"/>
    <x v="0"/>
    <s v="MIL"/>
    <n v="0.78344706359357497"/>
    <s v="Yes"/>
    <n v="0.85304612537119584"/>
    <n v="801.43782183302221"/>
    <n v="801.43782183302221"/>
    <s v="MIL"/>
    <s v="MIL"/>
    <s v="MIL"/>
    <s v="Yes"/>
    <s v="Yes"/>
    <s v="Yes"/>
  </r>
  <r>
    <x v="1"/>
    <s v="DET@LAC@2025_03_05"/>
    <n v="-11"/>
    <n v="-11"/>
    <n v="-22"/>
    <n v="1"/>
    <n v="0.73326232451643802"/>
    <n v="0.73326232451643802"/>
    <n v="11"/>
    <n v="0"/>
    <n v="1"/>
    <n v="0.91108744150547938"/>
    <x v="8"/>
    <n v="20.043923713120545"/>
    <n v="-4.5"/>
    <n v="15.543923713120545"/>
    <n v="15.543923713120545"/>
    <x v="8"/>
    <s v="DET"/>
    <n v="0.75652920973201299"/>
    <s v="Yes"/>
    <n v="0.83380832561874618"/>
    <n v="1300.782657164056"/>
    <n v="1300.782657164056"/>
    <s v="LAC"/>
    <s v="LAC"/>
    <s v="LAC"/>
    <s v="Yes"/>
    <s v="No"/>
    <s v="No"/>
  </r>
  <r>
    <x v="1"/>
    <s v="MIA@CLE@2025_03_05"/>
    <n v="11"/>
    <n v="11"/>
    <n v="22"/>
    <n v="1"/>
    <n v="0.82711230969241556"/>
    <n v="0.82711230969241556"/>
    <n v="11"/>
    <n v="0"/>
    <n v="1"/>
    <n v="0.94237076989747182"/>
    <x v="2"/>
    <n v="20.732156937744382"/>
    <n v="-12.5"/>
    <n v="8.2321569377443815"/>
    <n v="8.2321569377443815"/>
    <x v="9"/>
    <s v="CLE"/>
    <n v="0.85522569507044999"/>
    <s v="Yes"/>
    <n v="0.89879823248396096"/>
    <n v="749.95214459955537"/>
    <n v="749.95214459955537"/>
    <s v="CLE"/>
    <s v="CLE"/>
    <s v="CLE"/>
    <s v="Yes"/>
    <s v="Yes"/>
    <s v="Yes"/>
  </r>
  <r>
    <x v="1"/>
    <s v="MIN@CHO@2025_03_05"/>
    <n v="-11"/>
    <n v="-11"/>
    <n v="-22"/>
    <n v="1"/>
    <n v="0.80963367704860056"/>
    <n v="0.80963367704860056"/>
    <n v="11"/>
    <n v="0"/>
    <n v="1"/>
    <n v="0.93654455901620015"/>
    <x v="3"/>
    <n v="20.603980298356404"/>
    <n v="-8"/>
    <n v="12.603980298356404"/>
    <n v="12.603980298356404"/>
    <x v="10"/>
    <s v="MIN"/>
    <n v="0.81959895342775146"/>
    <s v="Yes"/>
    <n v="0.87807175622197575"/>
    <n v="1113.143546495025"/>
    <n v="1113.143546495025"/>
    <s v="CHO"/>
    <s v="MIN"/>
    <s v="MIN"/>
    <s v="No"/>
    <s v="No"/>
    <s v="No"/>
  </r>
  <r>
    <x v="1"/>
    <s v="OKC@MEM@2025_03_05"/>
    <n v="-9"/>
    <n v="-11"/>
    <n v="-20"/>
    <n v="0.90909090909090917"/>
    <n v="0.7529796244600937"/>
    <n v="0.15025802646789121"/>
    <n v="10"/>
    <n v="1"/>
    <n v="0.90909090909090906"/>
    <n v="0.85705381421397064"/>
    <x v="4"/>
    <n v="17.141076284279414"/>
    <n v="-8"/>
    <n v="9.1410762842794142"/>
    <n v="9.1410762842794142"/>
    <x v="11"/>
    <s v="OKC"/>
    <n v="0.77374887785881308"/>
    <s v="Yes"/>
    <n v="0.81540134603639181"/>
    <n v="747.00835798208504"/>
    <n v="747.00835798208504"/>
    <s v="OKC"/>
    <s v="MEM"/>
    <s v="OKC"/>
    <s v="No"/>
    <s v="No"/>
    <s v="No"/>
  </r>
  <r>
    <x v="1"/>
    <s v="POR@BOS@2025_03_05"/>
    <n v="11"/>
    <n v="7"/>
    <n v="18"/>
    <n v="0.81818181818181812"/>
    <n v="0.66593286954031217"/>
    <n v="0.66593286954031217"/>
    <n v="9"/>
    <n v="2"/>
    <n v="0.81818181818181823"/>
    <n v="0.76743216863464958"/>
    <x v="5"/>
    <n v="13.813779035423693"/>
    <n v="-9.5"/>
    <n v="4.3137790354236927"/>
    <n v="4.3137790354236927"/>
    <x v="5"/>
    <s v="BOS"/>
    <n v="0.73411159077981247"/>
    <s v="Yes"/>
    <n v="0.75077187970723103"/>
    <n v="339.30374258965588"/>
    <n v="339.30374258965588"/>
    <s v="POR"/>
    <s v="POR"/>
    <s v="BOS"/>
    <s v="No"/>
    <s v="No"/>
    <s v="No"/>
  </r>
  <r>
    <x v="1"/>
    <s v="SAC@DEN@2025_03_05"/>
    <n v="3"/>
    <n v="7"/>
    <n v="10"/>
    <n v="0.45454545454545453"/>
    <n v="0.65750832013102256"/>
    <n v="9.7188019375154866E-2"/>
    <n v="9"/>
    <n v="2"/>
    <n v="0.81818181818181823"/>
    <n v="0.64341186428609853"/>
    <x v="6"/>
    <n v="6.4341186428609856"/>
    <n v="-5.5"/>
    <n v="0.93411864286098556"/>
    <n v="0.93411864286098556"/>
    <x v="6"/>
    <s v="DEN"/>
    <n v="0.65423660910487191"/>
    <s v="Yes"/>
    <n v="0.64882423669548528"/>
    <n v="71.517709250527147"/>
    <n v="71.517709250527147"/>
    <s v="DEN"/>
    <s v="DEN"/>
    <s v="DEN"/>
    <s v="Yes"/>
    <s v="Yes"/>
    <s v="Yes"/>
  </r>
  <r>
    <x v="1"/>
    <s v="UTA@WAS@2025_03_05"/>
    <n v="9"/>
    <n v="1"/>
    <n v="10"/>
    <n v="0.45454545454545459"/>
    <n v="0.6293390147038137"/>
    <n v="3.778859858080974E-2"/>
    <n v="7"/>
    <n v="4"/>
    <n v="0.63636363636363635"/>
    <n v="0.57341603520430151"/>
    <x v="9"/>
    <n v="5.7341603520430153"/>
    <n v="-5"/>
    <n v="0.73416035204301533"/>
    <n v="0.73416035204301533"/>
    <x v="12"/>
    <s v="WAS"/>
    <n v="0.5806812501909675"/>
    <s v="Yes"/>
    <n v="0.57704864269763445"/>
    <n v="47.778501068754224"/>
    <n v="47.778501068754224"/>
    <s v="WAS"/>
    <s v="UTA"/>
    <s v="UTA"/>
    <s v="No"/>
    <s v="No"/>
    <s v="No"/>
  </r>
  <r>
    <x v="2"/>
    <s v="DAL@MIL@2025_03_05"/>
    <n v="11"/>
    <n v="11"/>
    <n v="22"/>
    <n v="1"/>
    <n v="0.8994865058632997"/>
    <n v="0.8994865058632997"/>
    <n v="11"/>
    <n v="0"/>
    <n v="1"/>
    <n v="0.96649550195443323"/>
    <x v="0"/>
    <n v="21.26290104299753"/>
    <n v="-11"/>
    <n v="10.26290104299753"/>
    <n v="10.26290104299753"/>
    <x v="0"/>
    <s v="MIL"/>
    <n v="0.93975755377467096"/>
    <s v="Yes"/>
    <n v="0.9531265278645521"/>
    <n v="986.94877053012715"/>
    <n v="986.94877053012715"/>
    <s v="MIL"/>
    <s v="MIL"/>
    <s v="MIL"/>
    <s v="Yes"/>
    <s v="Yes"/>
    <s v="Yes"/>
  </r>
  <r>
    <x v="2"/>
    <s v="DET@LAC@2025_03_05"/>
    <n v="-11"/>
    <n v="-11"/>
    <n v="-22"/>
    <n v="1"/>
    <n v="0.72827870280921769"/>
    <n v="0.72827870280921769"/>
    <n v="11"/>
    <n v="0"/>
    <n v="1"/>
    <n v="0.90942623426973912"/>
    <x v="8"/>
    <n v="20.007377153934261"/>
    <n v="-4.5"/>
    <n v="15.507377153934261"/>
    <n v="15.507377153934261"/>
    <x v="8"/>
    <s v="DET"/>
    <n v="0.72389157325722797"/>
    <s v="Yes"/>
    <n v="0.81665890376348349"/>
    <n v="1271.1200997539736"/>
    <n v="1271.1200997539736"/>
    <s v="LAC"/>
    <s v="LAC"/>
    <s v="LAC"/>
    <s v="Yes"/>
    <s v="No"/>
    <s v="No"/>
  </r>
  <r>
    <x v="2"/>
    <s v="MIA@CLE@2025_03_05"/>
    <n v="11"/>
    <n v="7"/>
    <n v="18"/>
    <n v="0.81818181818181812"/>
    <n v="0.72280365976296945"/>
    <n v="0.72280365976296945"/>
    <n v="9"/>
    <n v="2"/>
    <n v="0.81818181818181823"/>
    <n v="0.78638909870886853"/>
    <x v="2"/>
    <n v="14.155003776759633"/>
    <n v="-12.5"/>
    <n v="1.6550037767596333"/>
    <n v="1.6550037767596333"/>
    <x v="9"/>
    <s v="CLE"/>
    <n v="0.74385889156518947"/>
    <s v="Yes"/>
    <n v="0.765123995137029"/>
    <n v="170.30214764491208"/>
    <n v="170.30214764491208"/>
    <s v="CLE"/>
    <s v="CLE"/>
    <s v="CLE"/>
    <s v="Yes"/>
    <s v="Yes"/>
    <s v="Yes"/>
  </r>
  <r>
    <x v="2"/>
    <s v="MIN@CHO@2025_03_05"/>
    <n v="-11"/>
    <n v="-11"/>
    <n v="-22"/>
    <n v="1"/>
    <n v="0.87768267754482443"/>
    <n v="0.87768267754482443"/>
    <n v="11"/>
    <n v="0"/>
    <n v="1"/>
    <n v="0.95922755918160807"/>
    <x v="3"/>
    <n v="21.103006301995379"/>
    <n v="-8"/>
    <n v="13.103006301995379"/>
    <n v="13.103006301995379"/>
    <x v="10"/>
    <s v="MIN"/>
    <n v="0.88468198545107457"/>
    <s v="Yes"/>
    <n v="0.92195477231634126"/>
    <n v="1214.736249757902"/>
    <n v="1214.736249757902"/>
    <s v="CHO"/>
    <s v="MIN"/>
    <s v="MIN"/>
    <s v="No"/>
    <s v="No"/>
    <s v="No"/>
  </r>
  <r>
    <x v="2"/>
    <s v="OKC@MEM@2025_03_05"/>
    <n v="-9"/>
    <n v="-1"/>
    <n v="-10"/>
    <n v="0.45454545454545459"/>
    <n v="0.69152189631426741"/>
    <n v="0.16701014179274343"/>
    <n v="7"/>
    <n v="4"/>
    <n v="0.63636363636363635"/>
    <n v="0.59414366240778616"/>
    <x v="4"/>
    <n v="5.9414366240778618"/>
    <n v="-7"/>
    <n v="-1.0585633759221382"/>
    <n v="1.0585633759221382"/>
    <x v="4"/>
    <s v="OKC"/>
    <n v="0.76603472078556401"/>
    <s v="No"/>
    <n v="0.68008919159667514"/>
    <n v="-65.312573521678772"/>
    <n v="65.312573521678772"/>
    <s v="OKC"/>
    <s v="MEM"/>
    <s v="OKC"/>
    <s v="No"/>
    <s v="No"/>
    <s v="No"/>
  </r>
  <r>
    <x v="2"/>
    <s v="POR@BOS@2025_03_05"/>
    <n v="-9"/>
    <n v="-5"/>
    <n v="-14"/>
    <n v="0.63636363636363635"/>
    <n v="0.61822602395517579"/>
    <n v="7.5780054322637236E-2"/>
    <n v="9"/>
    <n v="2"/>
    <n v="0.81818181818181823"/>
    <n v="0.69092382616687686"/>
    <x v="10"/>
    <n v="9.6729335663362761"/>
    <n v="9.5"/>
    <n v="19.172933566336276"/>
    <n v="19.172933566336276"/>
    <x v="13"/>
    <s v="POR"/>
    <n v="0.61584932125363945"/>
    <s v="Yes"/>
    <n v="0.65338657371025821"/>
    <n v="1253.1289820520285"/>
    <n v="1253.1289820520285"/>
    <s v="POR"/>
    <s v="POR"/>
    <s v="BOS"/>
    <s v="No"/>
    <s v="No"/>
    <s v="No"/>
  </r>
  <r>
    <x v="2"/>
    <s v="SAC@DEN@2025_03_05"/>
    <n v="-11"/>
    <n v="-11"/>
    <n v="-22"/>
    <n v="1"/>
    <n v="0.75784727973148625"/>
    <n v="0.75784727973148625"/>
    <n v="11"/>
    <n v="0"/>
    <n v="1"/>
    <n v="0.91928242657716208"/>
    <x v="11"/>
    <n v="20.224213384697567"/>
    <n v="5.5"/>
    <n v="25.724213384697567"/>
    <n v="25.724213384697567"/>
    <x v="14"/>
    <s v="SAC"/>
    <n v="0.80733217430486293"/>
    <s v="Yes"/>
    <n v="0.86330730044101256"/>
    <n v="2223.7361677787576"/>
    <n v="2223.7361677787576"/>
    <s v="DEN"/>
    <s v="DEN"/>
    <s v="DEN"/>
    <s v="Yes"/>
    <s v="No"/>
    <s v="No"/>
  </r>
  <r>
    <x v="2"/>
    <s v="UTA@WAS@2025_03_05"/>
    <n v="11"/>
    <n v="9"/>
    <n v="20"/>
    <n v="0.90909090909090917"/>
    <n v="0.69259619402627259"/>
    <n v="0.69259619402627259"/>
    <n v="10"/>
    <n v="1"/>
    <n v="0.90909090909090906"/>
    <n v="0.83692600406936357"/>
    <x v="9"/>
    <n v="16.738520081387271"/>
    <n v="-5"/>
    <n v="11.738520081387271"/>
    <n v="11.738520081387271"/>
    <x v="12"/>
    <s v="WAS"/>
    <n v="0.686020023731856"/>
    <s v="Yes"/>
    <n v="0.76147301390060984"/>
    <n v="899.75682678485612"/>
    <n v="899.75682678485612"/>
    <s v="WAS"/>
    <s v="UTA"/>
    <s v="UTA"/>
    <s v="No"/>
    <s v="No"/>
    <s v="No"/>
  </r>
  <r>
    <x v="3"/>
    <s v="DAL@MIL@2025_03_05"/>
    <n v="11"/>
    <n v="11"/>
    <n v="22"/>
    <n v="1"/>
    <n v="0.87414776087630708"/>
    <n v="0.87414776087630708"/>
    <n v="11"/>
    <n v="0"/>
    <n v="1"/>
    <n v="0.95804925362543569"/>
    <x v="0"/>
    <n v="21.077083579759584"/>
    <n v="-11"/>
    <n v="10.077083579759584"/>
    <n v="10.077083579759584"/>
    <x v="0"/>
    <s v="MIL"/>
    <n v="0.87007642453260359"/>
    <s v="Yes"/>
    <n v="0.91406283907901964"/>
    <n v="929.78337326008"/>
    <n v="929.78337326008"/>
    <s v="MIL"/>
    <s v="MIL"/>
    <s v="MIL"/>
    <s v="Yes"/>
    <s v="Yes"/>
    <s v="Yes"/>
  </r>
  <r>
    <x v="3"/>
    <s v="DET@LAC@2025_03_05"/>
    <n v="-9"/>
    <n v="-9"/>
    <n v="-18"/>
    <n v="0.81818181818181823"/>
    <n v="0.75738120524998731"/>
    <n v="0.23810872193492671"/>
    <n v="11"/>
    <n v="0"/>
    <n v="1"/>
    <n v="0.85852100781060192"/>
    <x v="8"/>
    <n v="15.453378140590834"/>
    <n v="-4.5"/>
    <n v="10.953378140590834"/>
    <n v="10.953378140590834"/>
    <x v="8"/>
    <s v="DET"/>
    <n v="0.6908619755433405"/>
    <s v="Yes"/>
    <n v="0.77469149167697116"/>
    <n v="850.72272329762575"/>
    <n v="850.72272329762575"/>
    <s v="LAC"/>
    <s v="LAC"/>
    <s v="LAC"/>
    <s v="Yes"/>
    <s v="No"/>
    <s v="No"/>
  </r>
  <r>
    <x v="3"/>
    <s v="MIA@CLE@2025_03_05"/>
    <n v="11"/>
    <n v="3"/>
    <n v="14"/>
    <n v="0.63636363636363635"/>
    <n v="0.6469625993825483"/>
    <n v="0.6469625993825483"/>
    <n v="7"/>
    <n v="4"/>
    <n v="0.63636363636363635"/>
    <n v="0.63989662403660696"/>
    <x v="2"/>
    <n v="8.9585527365124982"/>
    <n v="-12.5"/>
    <n v="-3.5414472634875018"/>
    <n v="3.5414472634875018"/>
    <x v="2"/>
    <s v="CLE"/>
    <n v="0.67788023094424599"/>
    <s v="No"/>
    <n v="0.65888842749042653"/>
    <n v="-221.79939790226823"/>
    <n v="221.79939790226823"/>
    <s v="CLE"/>
    <s v="CLE"/>
    <s v="CLE"/>
    <s v="Yes"/>
    <s v="No"/>
    <s v="Yes"/>
  </r>
  <r>
    <x v="3"/>
    <s v="MIN@CHO@2025_03_05"/>
    <n v="-11"/>
    <n v="-11"/>
    <n v="-22"/>
    <n v="1"/>
    <n v="0.85828623512430779"/>
    <n v="0.85828623512430779"/>
    <n v="11"/>
    <n v="0"/>
    <n v="1"/>
    <n v="0.95276207837476923"/>
    <x v="3"/>
    <n v="20.960765724244922"/>
    <n v="-8"/>
    <n v="12.960765724244922"/>
    <n v="12.960765724244922"/>
    <x v="10"/>
    <s v="MIN"/>
    <n v="0.88000559834518555"/>
    <s v="Yes"/>
    <n v="0.91638383835997739"/>
    <n v="1194.3258119584309"/>
    <n v="1194.3258119584309"/>
    <s v="CHO"/>
    <s v="MIN"/>
    <s v="MIN"/>
    <s v="No"/>
    <s v="No"/>
    <s v="No"/>
  </r>
  <r>
    <x v="3"/>
    <s v="OKC@MEM@2025_03_05"/>
    <n v="-11"/>
    <n v="-5"/>
    <n v="-16"/>
    <n v="0.72727272727272729"/>
    <n v="0.7066148964832093"/>
    <n v="0.7066148964832093"/>
    <n v="8"/>
    <n v="3"/>
    <n v="0.72727272727272729"/>
    <n v="0.72038678367622122"/>
    <x v="4"/>
    <n v="11.52618853881954"/>
    <n v="-7"/>
    <n v="4.5261885388195395"/>
    <n v="4.5261885388195395"/>
    <x v="11"/>
    <s v="OKC"/>
    <n v="0.69763587497080104"/>
    <s v="Yes"/>
    <n v="0.70901132932351119"/>
    <n v="336.52359350837423"/>
    <n v="336.52359350837423"/>
    <s v="OKC"/>
    <s v="MEM"/>
    <s v="OKC"/>
    <s v="No"/>
    <s v="No"/>
    <s v="No"/>
  </r>
  <r>
    <x v="3"/>
    <s v="POR@BOS@2025_03_05"/>
    <n v="-11"/>
    <n v="-11"/>
    <n v="-22"/>
    <n v="1"/>
    <n v="0.81480461205798371"/>
    <n v="0.81480461205798371"/>
    <n v="11"/>
    <n v="0"/>
    <n v="1"/>
    <n v="0.93826820401932787"/>
    <x v="10"/>
    <n v="20.641900488425215"/>
    <n v="9.5"/>
    <n v="30.141900488425215"/>
    <n v="30.141900488425215"/>
    <x v="13"/>
    <s v="POR"/>
    <n v="0.82001081162785749"/>
    <s v="Yes"/>
    <n v="0.87913950782359263"/>
    <n v="2652.5967850822653"/>
    <n v="2652.5967850822653"/>
    <s v="POR"/>
    <s v="POR"/>
    <s v="BOS"/>
    <s v="No"/>
    <s v="No"/>
    <s v="No"/>
  </r>
  <r>
    <x v="3"/>
    <s v="SAC@DEN@2025_03_05"/>
    <n v="-11"/>
    <n v="-11"/>
    <n v="-22"/>
    <n v="1"/>
    <n v="0.7628343364453769"/>
    <n v="0.7628343364453769"/>
    <n v="11"/>
    <n v="0"/>
    <n v="1"/>
    <n v="0.92094477881512571"/>
    <x v="11"/>
    <n v="20.260785133932764"/>
    <n v="5.5"/>
    <n v="25.760785133932764"/>
    <n v="25.760785133932764"/>
    <x v="14"/>
    <s v="SAC"/>
    <n v="0.79753622985456096"/>
    <s v="Yes"/>
    <n v="0.85924050433484334"/>
    <n v="2216.4322242175363"/>
    <n v="2216.4322242175363"/>
    <s v="DEN"/>
    <s v="DEN"/>
    <s v="DEN"/>
    <s v="Yes"/>
    <s v="No"/>
    <s v="No"/>
  </r>
  <r>
    <x v="3"/>
    <s v="UTA@WAS@2025_03_05"/>
    <n v="9"/>
    <n v="11"/>
    <n v="20"/>
    <n v="0.90909090909090917"/>
    <n v="0.6883028649291405"/>
    <n v="0.14316627728842302"/>
    <n v="10"/>
    <n v="1"/>
    <n v="0.90909090909090906"/>
    <n v="0.83549489437031965"/>
    <x v="9"/>
    <n v="16.709897887406392"/>
    <n v="-5"/>
    <n v="11.709897887406392"/>
    <n v="11.709897887406392"/>
    <x v="12"/>
    <s v="WAS"/>
    <n v="0.65657976599237045"/>
    <s v="Yes"/>
    <n v="0.74603733018134499"/>
    <n v="874.82470476267679"/>
    <n v="874.82470476267679"/>
    <s v="WAS"/>
    <s v="UTA"/>
    <s v="UTA"/>
    <s v="No"/>
    <s v="No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96936284402142903"/>
    <n v="1"/>
    <n v="0.67"/>
    <n v="2"/>
    <n v="0.67345400807089095"/>
    <n v="2"/>
    <n v="0.36"/>
    <x v="0"/>
  </r>
  <r>
    <x v="1"/>
    <x v="0"/>
    <n v="1"/>
    <n v="0.69336401212153198"/>
    <n v="1"/>
    <n v="0.59"/>
    <n v="2"/>
    <n v="0.532463620745249"/>
    <n v="-1"/>
    <n v="0.51"/>
    <x v="0"/>
  </r>
  <r>
    <x v="2"/>
    <x v="0"/>
    <n v="1"/>
    <n v="0.76044334591648999"/>
    <n v="1"/>
    <n v="0.73"/>
    <n v="-1"/>
    <n v="0.586877165612253"/>
    <n v="-1"/>
    <n v="0.43"/>
    <x v="0"/>
  </r>
  <r>
    <x v="3"/>
    <x v="0"/>
    <n v="1"/>
    <n v="0.83454493599136803"/>
    <n v="1"/>
    <n v="0.75"/>
    <n v="-1"/>
    <n v="0.65717714367773805"/>
    <n v="-1"/>
    <n v="0.6"/>
    <x v="0"/>
  </r>
  <r>
    <x v="4"/>
    <x v="0"/>
    <n v="1"/>
    <n v="0.79051537542532402"/>
    <n v="1"/>
    <n v="0.78"/>
    <n v="-1"/>
    <n v="0.87431867487892201"/>
    <n v="-1"/>
    <n v="0.66"/>
    <x v="0"/>
  </r>
  <r>
    <x v="5"/>
    <x v="0"/>
    <n v="1"/>
    <n v="0.76431689369565203"/>
    <n v="1"/>
    <n v="0.78"/>
    <n v="-1"/>
    <n v="0.70364472789080001"/>
    <n v="-1"/>
    <n v="0.63"/>
    <x v="0"/>
  </r>
  <r>
    <x v="6"/>
    <x v="0"/>
    <n v="1"/>
    <n v="0.80904463642275803"/>
    <n v="1"/>
    <n v="0.61"/>
    <n v="-1"/>
    <n v="0.70688035764127799"/>
    <n v="-1"/>
    <n v="0.57999999999999996"/>
    <x v="0"/>
  </r>
  <r>
    <x v="7"/>
    <x v="0"/>
    <n v="1"/>
    <n v="0.92502092599847596"/>
    <n v="1"/>
    <n v="0.75"/>
    <n v="-1"/>
    <n v="0.51297238487596997"/>
    <n v="-1"/>
    <n v="0.55000000000000004"/>
    <x v="0"/>
  </r>
  <r>
    <x v="8"/>
    <x v="0"/>
    <n v="1"/>
    <n v="0.80445194115626195"/>
    <n v="1"/>
    <n v="0.65"/>
    <n v="1"/>
    <n v="0.65679610147790202"/>
    <n v="1"/>
    <n v="0.51"/>
    <x v="0"/>
  </r>
  <r>
    <x v="9"/>
    <x v="0"/>
    <n v="1"/>
    <n v="0.88662331388545901"/>
    <n v="1"/>
    <n v="0.78"/>
    <n v="-1"/>
    <n v="0.67447483089960703"/>
    <n v="-1"/>
    <n v="0.54"/>
    <x v="0"/>
  </r>
  <r>
    <x v="10"/>
    <x v="0"/>
    <n v="1"/>
    <n v="0.84689412718714996"/>
    <n v="1"/>
    <n v="0.72"/>
    <n v="-1"/>
    <n v="0.62489102425841303"/>
    <n v="-1"/>
    <n v="0.62"/>
    <x v="0"/>
  </r>
  <r>
    <x v="0"/>
    <x v="1"/>
    <n v="-1"/>
    <n v="0.88121107883762295"/>
    <n v="-1"/>
    <n v="0.61"/>
    <n v="-1"/>
    <n v="0.83542890459970298"/>
    <n v="-1"/>
    <n v="0.55000000000000004"/>
    <x v="0"/>
  </r>
  <r>
    <x v="1"/>
    <x v="1"/>
    <n v="-1"/>
    <n v="0.74851055037573"/>
    <n v="-1"/>
    <n v="0.65"/>
    <n v="2"/>
    <n v="0.448363809451575"/>
    <n v="-1"/>
    <n v="0.46"/>
    <x v="0"/>
  </r>
  <r>
    <x v="2"/>
    <x v="1"/>
    <n v="-1"/>
    <n v="0.83109433453438997"/>
    <n v="-1"/>
    <n v="0.69"/>
    <n v="-1"/>
    <n v="0.68497170915856798"/>
    <n v="-1"/>
    <n v="0.48"/>
    <x v="0"/>
  </r>
  <r>
    <x v="3"/>
    <x v="1"/>
    <n v="-1"/>
    <n v="0.85624772109584302"/>
    <n v="-1"/>
    <n v="0.66"/>
    <n v="-1"/>
    <n v="0.91508959810013102"/>
    <n v="-1"/>
    <n v="0.55000000000000004"/>
    <x v="0"/>
  </r>
  <r>
    <x v="4"/>
    <x v="1"/>
    <n v="-1"/>
    <n v="0.87426040472690503"/>
    <n v="-1"/>
    <n v="0.66"/>
    <n v="1"/>
    <n v="0.56332372390911201"/>
    <n v="-1"/>
    <n v="0.47"/>
    <x v="0"/>
  </r>
  <r>
    <x v="5"/>
    <x v="1"/>
    <n v="-1"/>
    <n v="0.80112327028664199"/>
    <n v="-1"/>
    <n v="0.67"/>
    <n v="-1"/>
    <n v="0.71610165593923802"/>
    <n v="-1"/>
    <n v="0.48"/>
    <x v="0"/>
  </r>
  <r>
    <x v="6"/>
    <x v="1"/>
    <n v="-1"/>
    <n v="0.81829370573874605"/>
    <n v="-1"/>
    <n v="0.7"/>
    <n v="-1"/>
    <n v="0.43879881146885802"/>
    <n v="-1"/>
    <n v="0.55000000000000004"/>
    <x v="0"/>
  </r>
  <r>
    <x v="7"/>
    <x v="1"/>
    <n v="-1"/>
    <n v="0.90990687777627299"/>
    <n v="-1"/>
    <n v="0.62"/>
    <n v="1"/>
    <n v="0.83002389042717195"/>
    <n v="-1"/>
    <n v="0.38"/>
    <x v="0"/>
  </r>
  <r>
    <x v="8"/>
    <x v="1"/>
    <n v="-1"/>
    <n v="0.62151022953830903"/>
    <n v="-1"/>
    <n v="0.55000000000000004"/>
    <n v="-1"/>
    <n v="0.549364946471814"/>
    <n v="-1"/>
    <n v="0.5"/>
    <x v="0"/>
  </r>
  <r>
    <x v="9"/>
    <x v="1"/>
    <n v="-1"/>
    <n v="0.76655454698714998"/>
    <n v="-1"/>
    <n v="0.7"/>
    <n v="-1"/>
    <n v="0.77531951951171496"/>
    <n v="-1"/>
    <n v="0.54"/>
    <x v="0"/>
  </r>
  <r>
    <x v="10"/>
    <x v="1"/>
    <n v="-1"/>
    <n v="0.82305841946402603"/>
    <n v="-1"/>
    <n v="0.69"/>
    <n v="-1"/>
    <n v="0.58681942828245004"/>
    <n v="-1"/>
    <n v="0.45"/>
    <x v="0"/>
  </r>
  <r>
    <x v="0"/>
    <x v="2"/>
    <n v="1"/>
    <n v="0.980843328482363"/>
    <n v="1"/>
    <n v="0.61"/>
    <n v="2"/>
    <n v="0.66846734549619702"/>
    <n v="1"/>
    <n v="0.43"/>
    <x v="0"/>
  </r>
  <r>
    <x v="1"/>
    <x v="2"/>
    <n v="1"/>
    <n v="0.94025294781934299"/>
    <n v="1"/>
    <n v="0.74"/>
    <n v="2"/>
    <n v="0.46505494453014201"/>
    <n v="-1"/>
    <n v="0.4"/>
    <x v="0"/>
  </r>
  <r>
    <x v="2"/>
    <x v="2"/>
    <n v="1"/>
    <n v="0.98656862095278697"/>
    <n v="1"/>
    <n v="0.74"/>
    <n v="2"/>
    <n v="0.50773971770163995"/>
    <n v="-1"/>
    <n v="0.43"/>
    <x v="0"/>
  </r>
  <r>
    <x v="3"/>
    <x v="2"/>
    <n v="1"/>
    <n v="0.92620022122708601"/>
    <n v="1"/>
    <n v="0.77"/>
    <n v="-1"/>
    <n v="0.64061866883604701"/>
    <n v="-1"/>
    <n v="0.47"/>
    <x v="0"/>
  </r>
  <r>
    <x v="4"/>
    <x v="2"/>
    <n v="1"/>
    <n v="0.91218380633304696"/>
    <n v="1"/>
    <n v="0.61"/>
    <n v="-1"/>
    <n v="0.54159371941657197"/>
    <n v="-1"/>
    <n v="0.42"/>
    <x v="0"/>
  </r>
  <r>
    <x v="5"/>
    <x v="2"/>
    <n v="1"/>
    <n v="0.886169549412132"/>
    <n v="1"/>
    <n v="0.72"/>
    <n v="2"/>
    <n v="0.42600288292498101"/>
    <n v="-1"/>
    <n v="0.48"/>
    <x v="0"/>
  </r>
  <r>
    <x v="6"/>
    <x v="2"/>
    <n v="1"/>
    <n v="0.83803851788818196"/>
    <n v="1"/>
    <n v="0.68"/>
    <n v="-1"/>
    <n v="0.66240315505580705"/>
    <n v="1"/>
    <n v="0.5"/>
    <x v="0"/>
  </r>
  <r>
    <x v="7"/>
    <x v="2"/>
    <n v="1"/>
    <n v="0.96528230224807499"/>
    <n v="1"/>
    <n v="0.85"/>
    <n v="1"/>
    <n v="0.47838994704416699"/>
    <n v="-1"/>
    <n v="0.45"/>
    <x v="0"/>
  </r>
  <r>
    <x v="8"/>
    <x v="2"/>
    <n v="1"/>
    <n v="0.79637125522431695"/>
    <n v="1"/>
    <n v="0.69"/>
    <n v="-1"/>
    <n v="0.41679859880845099"/>
    <n v="1"/>
    <n v="0.49"/>
    <x v="0"/>
  </r>
  <r>
    <x v="9"/>
    <x v="2"/>
    <n v="1"/>
    <n v="0.97410887350491204"/>
    <n v="1"/>
    <n v="0.87"/>
    <n v="-1"/>
    <n v="0.69071942273381304"/>
    <n v="-1"/>
    <n v="0.48"/>
    <x v="0"/>
  </r>
  <r>
    <x v="10"/>
    <x v="2"/>
    <n v="1"/>
    <n v="0.95045139014089997"/>
    <n v="1"/>
    <n v="0.76"/>
    <n v="-1"/>
    <n v="0.464219628760631"/>
    <n v="-1"/>
    <n v="0.47"/>
    <x v="0"/>
  </r>
  <r>
    <x v="0"/>
    <x v="3"/>
    <n v="-1"/>
    <n v="0.91796223171012004"/>
    <n v="-1"/>
    <n v="0.71"/>
    <n v="2"/>
    <n v="0.39148860959322501"/>
    <n v="1"/>
    <n v="0.47"/>
    <x v="0"/>
  </r>
  <r>
    <x v="1"/>
    <x v="3"/>
    <n v="-1"/>
    <n v="0.89043137681630702"/>
    <n v="-1"/>
    <n v="0.67"/>
    <n v="-1"/>
    <n v="0.80969869100722203"/>
    <n v="1"/>
    <n v="0.39"/>
    <x v="0"/>
  </r>
  <r>
    <x v="2"/>
    <x v="3"/>
    <n v="-1"/>
    <n v="0.97370180022441599"/>
    <n v="-1"/>
    <n v="0.75"/>
    <n v="-1"/>
    <n v="0.64838924624684502"/>
    <n v="-1"/>
    <n v="0.45"/>
    <x v="0"/>
  </r>
  <r>
    <x v="3"/>
    <x v="3"/>
    <n v="-1"/>
    <n v="0.84424418450164296"/>
    <n v="-1"/>
    <n v="0.65"/>
    <n v="1"/>
    <n v="0.61335765094490602"/>
    <n v="-1"/>
    <n v="0.39"/>
    <x v="0"/>
  </r>
  <r>
    <x v="4"/>
    <x v="3"/>
    <n v="-1"/>
    <n v="0.97664901473626298"/>
    <n v="-1"/>
    <n v="0.65"/>
    <n v="1"/>
    <n v="0.42323894500447701"/>
    <n v="1"/>
    <n v="0.52"/>
    <x v="0"/>
  </r>
  <r>
    <x v="5"/>
    <x v="3"/>
    <n v="-1"/>
    <n v="0.949926419215124"/>
    <n v="-1"/>
    <n v="0.66"/>
    <n v="1"/>
    <n v="0.64366740523774302"/>
    <n v="1"/>
    <n v="0.38"/>
    <x v="0"/>
  </r>
  <r>
    <x v="6"/>
    <x v="3"/>
    <n v="-1"/>
    <n v="0.81798763987948697"/>
    <n v="-1"/>
    <n v="0.82"/>
    <n v="-1"/>
    <n v="0.542521122972628"/>
    <n v="-1"/>
    <n v="0.41"/>
    <x v="0"/>
  </r>
  <r>
    <x v="7"/>
    <x v="3"/>
    <n v="-1"/>
    <n v="0.98097020487440401"/>
    <n v="-1"/>
    <n v="0.71"/>
    <n v="1"/>
    <n v="0.70756845559751902"/>
    <n v="1"/>
    <n v="0.45"/>
    <x v="0"/>
  </r>
  <r>
    <x v="8"/>
    <x v="3"/>
    <n v="-1"/>
    <n v="0.89152388293570395"/>
    <n v="-1"/>
    <n v="0.7"/>
    <n v="1"/>
    <n v="0.61489874369132702"/>
    <n v="-1"/>
    <n v="0.41"/>
    <x v="0"/>
  </r>
  <r>
    <x v="9"/>
    <x v="3"/>
    <n v="-1"/>
    <n v="0.94934623332024304"/>
    <n v="-1"/>
    <n v="0.66"/>
    <n v="1"/>
    <n v="0.92374155432106098"/>
    <n v="1"/>
    <n v="0.57999999999999996"/>
    <x v="0"/>
  </r>
  <r>
    <x v="10"/>
    <x v="3"/>
    <n v="-1"/>
    <n v="0.92919790685550296"/>
    <n v="-1"/>
    <n v="0.71"/>
    <n v="1"/>
    <n v="0.53229230865279697"/>
    <n v="1"/>
    <n v="0.41"/>
    <x v="0"/>
  </r>
  <r>
    <x v="0"/>
    <x v="4"/>
    <n v="1"/>
    <n v="0.66544319598440504"/>
    <n v="-1"/>
    <n v="0.54"/>
    <n v="-1"/>
    <n v="0.80939841431052995"/>
    <n v="-1"/>
    <n v="0.55000000000000004"/>
    <x v="1"/>
  </r>
  <r>
    <x v="1"/>
    <x v="4"/>
    <n v="-1"/>
    <n v="0.89019606323248202"/>
    <n v="-1"/>
    <n v="0.53"/>
    <n v="-1"/>
    <n v="0.68417783880329897"/>
    <n v="-1"/>
    <n v="0.6"/>
    <x v="0"/>
  </r>
  <r>
    <x v="2"/>
    <x v="4"/>
    <n v="-1"/>
    <n v="0.87067717465710803"/>
    <n v="-1"/>
    <n v="0.65"/>
    <n v="-1"/>
    <n v="0.89188430550840803"/>
    <n v="-1"/>
    <n v="0.67"/>
    <x v="0"/>
  </r>
  <r>
    <x v="3"/>
    <x v="4"/>
    <n v="-1"/>
    <n v="0.82698909048722902"/>
    <n v="-1"/>
    <n v="0.51"/>
    <n v="-1"/>
    <n v="0.98280373784373598"/>
    <n v="-1"/>
    <n v="0.78"/>
    <x v="0"/>
  </r>
  <r>
    <x v="4"/>
    <x v="4"/>
    <n v="-1"/>
    <n v="0.96047664121321297"/>
    <n v="-1"/>
    <n v="0.69"/>
    <n v="-1"/>
    <n v="0.78962706546071504"/>
    <n v="-1"/>
    <n v="0.76"/>
    <x v="0"/>
  </r>
  <r>
    <x v="5"/>
    <x v="4"/>
    <n v="-1"/>
    <n v="0.91245698494416905"/>
    <n v="-1"/>
    <n v="0.59"/>
    <n v="-1"/>
    <n v="0.90226385751774696"/>
    <n v="-1"/>
    <n v="0.82"/>
    <x v="0"/>
  </r>
  <r>
    <x v="6"/>
    <x v="4"/>
    <n v="-1"/>
    <n v="0.84073326498419498"/>
    <n v="-1"/>
    <n v="0.53"/>
    <n v="-1"/>
    <n v="0.848113480261936"/>
    <n v="-1"/>
    <n v="0.82"/>
    <x v="0"/>
  </r>
  <r>
    <x v="7"/>
    <x v="4"/>
    <n v="-1"/>
    <n v="0.85459257477760098"/>
    <n v="-1"/>
    <n v="0.67"/>
    <n v="-1"/>
    <n v="0.92426347973857503"/>
    <n v="-1"/>
    <n v="0.78"/>
    <x v="0"/>
  </r>
  <r>
    <x v="8"/>
    <x v="4"/>
    <n v="-1"/>
    <n v="0.850731433371544"/>
    <n v="-1"/>
    <n v="0.65"/>
    <n v="-1"/>
    <n v="0.76162948539408204"/>
    <n v="-1"/>
    <n v="0.8"/>
    <x v="0"/>
  </r>
  <r>
    <x v="9"/>
    <x v="4"/>
    <n v="-1"/>
    <n v="0.88524150581670802"/>
    <n v="-1"/>
    <n v="0.8"/>
    <n v="-1"/>
    <n v="0.97480726951868502"/>
    <n v="-1"/>
    <n v="0.95"/>
    <x v="0"/>
  </r>
  <r>
    <x v="10"/>
    <x v="4"/>
    <n v="-1"/>
    <n v="0.867497755717626"/>
    <n v="-1"/>
    <n v="0.68"/>
    <n v="-1"/>
    <n v="0.91787437068909905"/>
    <n v="-1"/>
    <n v="0.89"/>
    <x v="0"/>
  </r>
  <r>
    <x v="0"/>
    <x v="5"/>
    <n v="1"/>
    <n v="0.91418237968648497"/>
    <n v="1"/>
    <n v="0.61"/>
    <n v="-1"/>
    <n v="0.840137152295934"/>
    <n v="1"/>
    <n v="0.41"/>
    <x v="0"/>
  </r>
  <r>
    <x v="1"/>
    <x v="5"/>
    <n v="1"/>
    <n v="0.62890793498831699"/>
    <n v="1"/>
    <n v="0.55000000000000004"/>
    <n v="-1"/>
    <n v="0.82523986545780903"/>
    <n v="-1"/>
    <n v="0.43"/>
    <x v="0"/>
  </r>
  <r>
    <x v="2"/>
    <x v="5"/>
    <n v="1"/>
    <n v="0.61187653901856498"/>
    <n v="-1"/>
    <n v="0.5"/>
    <n v="-1"/>
    <n v="0.70442278344644105"/>
    <n v="-1"/>
    <n v="0.36"/>
    <x v="1"/>
  </r>
  <r>
    <x v="3"/>
    <x v="5"/>
    <n v="1"/>
    <n v="0.70096256864022199"/>
    <n v="1"/>
    <n v="0.62"/>
    <n v="-1"/>
    <n v="0.81780414356276399"/>
    <n v="-1"/>
    <n v="0.59"/>
    <x v="0"/>
  </r>
  <r>
    <x v="4"/>
    <x v="5"/>
    <n v="1"/>
    <n v="0.81501739326907496"/>
    <n v="-1"/>
    <n v="0.51"/>
    <n v="-1"/>
    <n v="0.71042525241487298"/>
    <n v="-1"/>
    <n v="0.56000000000000005"/>
    <x v="1"/>
  </r>
  <r>
    <x v="5"/>
    <x v="5"/>
    <n v="1"/>
    <n v="0.59482436049480303"/>
    <n v="1"/>
    <n v="0.75"/>
    <n v="-1"/>
    <n v="0.68385407921060504"/>
    <n v="-1"/>
    <n v="0.51"/>
    <x v="0"/>
  </r>
  <r>
    <x v="6"/>
    <x v="5"/>
    <n v="1"/>
    <n v="0.60033209933111198"/>
    <n v="1"/>
    <n v="0.61"/>
    <n v="-1"/>
    <n v="0.63329443226509696"/>
    <n v="-1"/>
    <n v="0.42"/>
    <x v="0"/>
  </r>
  <r>
    <x v="7"/>
    <x v="5"/>
    <n v="1"/>
    <n v="0.76272185866290798"/>
    <n v="1"/>
    <n v="0.6"/>
    <n v="-1"/>
    <n v="0.71497099996884494"/>
    <n v="-1"/>
    <n v="0.45"/>
    <x v="0"/>
  </r>
  <r>
    <x v="8"/>
    <x v="5"/>
    <n v="1"/>
    <n v="0.87292678807618196"/>
    <n v="1"/>
    <n v="0.76"/>
    <n v="-1"/>
    <n v="0.46611867813350899"/>
    <n v="-1"/>
    <n v="0.46"/>
    <x v="0"/>
  </r>
  <r>
    <x v="9"/>
    <x v="5"/>
    <n v="1"/>
    <n v="0.57054802615957401"/>
    <n v="1"/>
    <n v="0.6"/>
    <n v="2"/>
    <n v="0.53518752667653602"/>
    <n v="-1"/>
    <n v="0.52"/>
    <x v="0"/>
  </r>
  <r>
    <x v="10"/>
    <x v="5"/>
    <n v="1"/>
    <n v="0.74822318155962497"/>
    <n v="1"/>
    <n v="0.72"/>
    <n v="-1"/>
    <n v="0.69676430428064795"/>
    <n v="-1"/>
    <n v="0.53"/>
    <x v="0"/>
  </r>
  <r>
    <x v="0"/>
    <x v="6"/>
    <n v="1"/>
    <n v="0.889578446969014"/>
    <n v="1"/>
    <n v="0.56999999999999995"/>
    <n v="2"/>
    <n v="0.81862641967981797"/>
    <n v="-1"/>
    <n v="0.46"/>
    <x v="0"/>
  </r>
  <r>
    <x v="1"/>
    <x v="6"/>
    <n v="-1"/>
    <n v="0.53968477336975795"/>
    <n v="-1"/>
    <n v="0.51"/>
    <n v="2"/>
    <n v="0.63469665878300996"/>
    <n v="-1"/>
    <n v="0.56999999999999995"/>
    <x v="0"/>
  </r>
  <r>
    <x v="2"/>
    <x v="6"/>
    <n v="-1"/>
    <n v="0.56710766349316899"/>
    <n v="1"/>
    <n v="0.52"/>
    <n v="-1"/>
    <n v="0.93005965507159605"/>
    <n v="-1"/>
    <n v="0.66"/>
    <x v="1"/>
  </r>
  <r>
    <x v="3"/>
    <x v="6"/>
    <n v="1"/>
    <n v="0.88550290369159002"/>
    <n v="1"/>
    <n v="0.55000000000000004"/>
    <n v="-1"/>
    <n v="0.96855877647733701"/>
    <n v="-1"/>
    <n v="0.68"/>
    <x v="0"/>
  </r>
  <r>
    <x v="4"/>
    <x v="6"/>
    <n v="-1"/>
    <n v="0.64534114475077498"/>
    <n v="1"/>
    <n v="0.51"/>
    <n v="-1"/>
    <n v="0.88980067726216805"/>
    <n v="-1"/>
    <n v="0.7"/>
    <x v="1"/>
  </r>
  <r>
    <x v="5"/>
    <x v="6"/>
    <n v="1"/>
    <n v="0.56042348336858705"/>
    <n v="1"/>
    <n v="0.55000000000000004"/>
    <n v="-1"/>
    <n v="0.79099364284339102"/>
    <n v="-1"/>
    <n v="0.67"/>
    <x v="0"/>
  </r>
  <r>
    <x v="6"/>
    <x v="6"/>
    <n v="-1"/>
    <n v="0.630428824433239"/>
    <n v="-1"/>
    <n v="0.56000000000000005"/>
    <n v="-1"/>
    <n v="0.570985220374983"/>
    <n v="-1"/>
    <n v="0.67"/>
    <x v="0"/>
  </r>
  <r>
    <x v="7"/>
    <x v="6"/>
    <n v="1"/>
    <n v="0.66779371604793702"/>
    <n v="1"/>
    <n v="0.61"/>
    <n v="-1"/>
    <n v="0.669400643717322"/>
    <n v="-1"/>
    <n v="0.55000000000000004"/>
    <x v="0"/>
  </r>
  <r>
    <x v="8"/>
    <x v="6"/>
    <n v="1"/>
    <n v="0.63878140640812298"/>
    <n v="1"/>
    <n v="0.65"/>
    <n v="-1"/>
    <n v="0.48445698526150199"/>
    <n v="-1"/>
    <n v="0.51"/>
    <x v="0"/>
  </r>
  <r>
    <x v="9"/>
    <x v="6"/>
    <n v="1"/>
    <n v="0.72456330713932005"/>
    <n v="1"/>
    <n v="0.6"/>
    <n v="-1"/>
    <n v="0.878127023969554"/>
    <n v="-1"/>
    <n v="0.73"/>
    <x v="0"/>
  </r>
  <r>
    <x v="10"/>
    <x v="6"/>
    <n v="1"/>
    <n v="0.56847321820974395"/>
    <n v="1"/>
    <n v="0.74"/>
    <n v="-1"/>
    <n v="0.79274475928447996"/>
    <n v="-1"/>
    <n v="0.66"/>
    <x v="0"/>
  </r>
  <r>
    <x v="0"/>
    <x v="7"/>
    <n v="1"/>
    <n v="0.90535714784296395"/>
    <n v="-1"/>
    <n v="0.52"/>
    <n v="-1"/>
    <n v="0.59236616535706099"/>
    <n v="-1"/>
    <n v="0.44"/>
    <x v="1"/>
  </r>
  <r>
    <x v="1"/>
    <x v="7"/>
    <n v="1"/>
    <n v="0.74275852075439097"/>
    <n v="1"/>
    <n v="0.56999999999999995"/>
    <n v="-1"/>
    <n v="0.58385624794354196"/>
    <n v="-1"/>
    <n v="0.56999999999999995"/>
    <x v="0"/>
  </r>
  <r>
    <x v="2"/>
    <x v="7"/>
    <n v="-1"/>
    <n v="0.61310083224600798"/>
    <n v="-1"/>
    <n v="0.56999999999999995"/>
    <n v="-1"/>
    <n v="0.92481897261800095"/>
    <n v="-1"/>
    <n v="0.56000000000000005"/>
    <x v="0"/>
  </r>
  <r>
    <x v="3"/>
    <x v="7"/>
    <n v="1"/>
    <n v="0.80325346812036102"/>
    <n v="1"/>
    <n v="0.59"/>
    <n v="-1"/>
    <n v="0.99146242852877198"/>
    <n v="-1"/>
    <n v="0.63"/>
    <x v="0"/>
  </r>
  <r>
    <x v="4"/>
    <x v="7"/>
    <n v="1"/>
    <n v="0.60319613156520802"/>
    <n v="-1"/>
    <n v="0.54"/>
    <n v="-1"/>
    <n v="0.82587805089937405"/>
    <n v="-1"/>
    <n v="0.51"/>
    <x v="1"/>
  </r>
  <r>
    <x v="5"/>
    <x v="7"/>
    <n v="1"/>
    <n v="0.79242056567504404"/>
    <n v="1"/>
    <n v="0.55000000000000004"/>
    <n v="-1"/>
    <n v="0.73035879048574104"/>
    <n v="-1"/>
    <n v="0.52"/>
    <x v="0"/>
  </r>
  <r>
    <x v="6"/>
    <x v="7"/>
    <n v="1"/>
    <n v="0.76959806898738103"/>
    <n v="1"/>
    <n v="0.57999999999999996"/>
    <n v="-1"/>
    <n v="0.71498272962326104"/>
    <n v="-1"/>
    <n v="0.64"/>
    <x v="0"/>
  </r>
  <r>
    <x v="7"/>
    <x v="7"/>
    <n v="1"/>
    <n v="0.66473361920335206"/>
    <n v="-1"/>
    <n v="0.51"/>
    <n v="-1"/>
    <n v="0.646907386662252"/>
    <n v="-1"/>
    <n v="0.64"/>
    <x v="1"/>
  </r>
  <r>
    <x v="8"/>
    <x v="7"/>
    <n v="1"/>
    <n v="0.66131234693720697"/>
    <n v="1"/>
    <n v="0.55000000000000004"/>
    <n v="-1"/>
    <n v="0.65351543263231304"/>
    <n v="-1"/>
    <n v="0.74"/>
    <x v="0"/>
  </r>
  <r>
    <x v="9"/>
    <x v="7"/>
    <n v="1"/>
    <n v="0.55278792460843296"/>
    <n v="-1"/>
    <n v="0.52"/>
    <n v="-1"/>
    <n v="0.87388650615437802"/>
    <n v="-1"/>
    <n v="0.69"/>
    <x v="1"/>
  </r>
  <r>
    <x v="10"/>
    <x v="7"/>
    <n v="1"/>
    <n v="0.62136250038193497"/>
    <n v="1"/>
    <n v="0.54"/>
    <n v="-1"/>
    <n v="0.80305250913576398"/>
    <n v="-1"/>
    <n v="0.55000000000000004"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6936284402142903"/>
    <n v="1"/>
    <n v="0.67"/>
  </r>
  <r>
    <x v="0"/>
    <x v="0"/>
    <n v="0.69336401212153198"/>
    <n v="1"/>
    <n v="0.59"/>
  </r>
  <r>
    <x v="0"/>
    <x v="0"/>
    <n v="0.76044334591648999"/>
    <n v="1"/>
    <n v="0.73"/>
  </r>
  <r>
    <x v="0"/>
    <x v="0"/>
    <n v="0.83454493599136803"/>
    <n v="1"/>
    <n v="0.75"/>
  </r>
  <r>
    <x v="0"/>
    <x v="0"/>
    <n v="0.79051537542532402"/>
    <n v="1"/>
    <n v="0.78"/>
  </r>
  <r>
    <x v="0"/>
    <x v="0"/>
    <n v="0.76431689369565203"/>
    <n v="1"/>
    <n v="0.78"/>
  </r>
  <r>
    <x v="0"/>
    <x v="0"/>
    <n v="0.80904463642275803"/>
    <n v="1"/>
    <n v="0.61"/>
  </r>
  <r>
    <x v="0"/>
    <x v="0"/>
    <n v="0.92502092599847596"/>
    <n v="1"/>
    <n v="0.75"/>
  </r>
  <r>
    <x v="0"/>
    <x v="0"/>
    <n v="0.80445194115626195"/>
    <n v="1"/>
    <n v="0.65"/>
  </r>
  <r>
    <x v="0"/>
    <x v="0"/>
    <n v="0.88662331388545901"/>
    <n v="1"/>
    <n v="0.78"/>
  </r>
  <r>
    <x v="0"/>
    <x v="0"/>
    <n v="0.84689412718714996"/>
    <n v="1"/>
    <n v="0.72"/>
  </r>
  <r>
    <x v="1"/>
    <x v="1"/>
    <n v="0.88121107883762295"/>
    <n v="-1"/>
    <n v="0.61"/>
  </r>
  <r>
    <x v="1"/>
    <x v="1"/>
    <n v="0.74851055037573"/>
    <n v="-1"/>
    <n v="0.65"/>
  </r>
  <r>
    <x v="1"/>
    <x v="1"/>
    <n v="0.83109433453438997"/>
    <n v="-1"/>
    <n v="0.69"/>
  </r>
  <r>
    <x v="1"/>
    <x v="1"/>
    <n v="0.85624772109584302"/>
    <n v="-1"/>
    <n v="0.66"/>
  </r>
  <r>
    <x v="1"/>
    <x v="1"/>
    <n v="0.87426040472690503"/>
    <n v="-1"/>
    <n v="0.66"/>
  </r>
  <r>
    <x v="1"/>
    <x v="1"/>
    <n v="0.80112327028664199"/>
    <n v="-1"/>
    <n v="0.67"/>
  </r>
  <r>
    <x v="1"/>
    <x v="1"/>
    <n v="0.81829370573874605"/>
    <n v="-1"/>
    <n v="0.7"/>
  </r>
  <r>
    <x v="1"/>
    <x v="1"/>
    <n v="0.90990687777627299"/>
    <n v="-1"/>
    <n v="0.62"/>
  </r>
  <r>
    <x v="1"/>
    <x v="1"/>
    <n v="0.62151022953830903"/>
    <n v="-1"/>
    <n v="0.55000000000000004"/>
  </r>
  <r>
    <x v="1"/>
    <x v="1"/>
    <n v="0.76655454698714998"/>
    <n v="-1"/>
    <n v="0.7"/>
  </r>
  <r>
    <x v="1"/>
    <x v="1"/>
    <n v="0.82305841946402603"/>
    <n v="-1"/>
    <n v="0.69"/>
  </r>
  <r>
    <x v="2"/>
    <x v="0"/>
    <n v="0.980843328482363"/>
    <n v="1"/>
    <n v="0.61"/>
  </r>
  <r>
    <x v="2"/>
    <x v="0"/>
    <n v="0.94025294781934299"/>
    <n v="1"/>
    <n v="0.74"/>
  </r>
  <r>
    <x v="2"/>
    <x v="0"/>
    <n v="0.98656862095278697"/>
    <n v="1"/>
    <n v="0.74"/>
  </r>
  <r>
    <x v="2"/>
    <x v="0"/>
    <n v="0.92620022122708601"/>
    <n v="1"/>
    <n v="0.77"/>
  </r>
  <r>
    <x v="2"/>
    <x v="0"/>
    <n v="0.91218380633304696"/>
    <n v="1"/>
    <n v="0.61"/>
  </r>
  <r>
    <x v="2"/>
    <x v="0"/>
    <n v="0.886169549412132"/>
    <n v="1"/>
    <n v="0.72"/>
  </r>
  <r>
    <x v="2"/>
    <x v="0"/>
    <n v="0.83803851788818196"/>
    <n v="1"/>
    <n v="0.68"/>
  </r>
  <r>
    <x v="2"/>
    <x v="0"/>
    <n v="0.96528230224807499"/>
    <n v="1"/>
    <n v="0.85"/>
  </r>
  <r>
    <x v="2"/>
    <x v="0"/>
    <n v="0.79637125522431695"/>
    <n v="1"/>
    <n v="0.69"/>
  </r>
  <r>
    <x v="2"/>
    <x v="0"/>
    <n v="0.97410887350491204"/>
    <n v="1"/>
    <n v="0.87"/>
  </r>
  <r>
    <x v="2"/>
    <x v="0"/>
    <n v="0.95045139014089997"/>
    <n v="1"/>
    <n v="0.76"/>
  </r>
  <r>
    <x v="3"/>
    <x v="1"/>
    <n v="0.91796223171012004"/>
    <n v="-1"/>
    <n v="0.71"/>
  </r>
  <r>
    <x v="3"/>
    <x v="1"/>
    <n v="0.89043137681630702"/>
    <n v="-1"/>
    <n v="0.67"/>
  </r>
  <r>
    <x v="3"/>
    <x v="1"/>
    <n v="0.97370180022441599"/>
    <n v="-1"/>
    <n v="0.75"/>
  </r>
  <r>
    <x v="3"/>
    <x v="1"/>
    <n v="0.84424418450164296"/>
    <n v="-1"/>
    <n v="0.65"/>
  </r>
  <r>
    <x v="3"/>
    <x v="1"/>
    <n v="0.97664901473626298"/>
    <n v="-1"/>
    <n v="0.65"/>
  </r>
  <r>
    <x v="3"/>
    <x v="1"/>
    <n v="0.949926419215124"/>
    <n v="-1"/>
    <n v="0.66"/>
  </r>
  <r>
    <x v="3"/>
    <x v="1"/>
    <n v="0.81798763987948697"/>
    <n v="-1"/>
    <n v="0.82"/>
  </r>
  <r>
    <x v="3"/>
    <x v="1"/>
    <n v="0.98097020487440401"/>
    <n v="-1"/>
    <n v="0.71"/>
  </r>
  <r>
    <x v="3"/>
    <x v="1"/>
    <n v="0.89152388293570395"/>
    <n v="-1"/>
    <n v="0.7"/>
  </r>
  <r>
    <x v="3"/>
    <x v="1"/>
    <n v="0.94934623332024304"/>
    <n v="-1"/>
    <n v="0.66"/>
  </r>
  <r>
    <x v="3"/>
    <x v="1"/>
    <n v="0.92919790685550296"/>
    <n v="-1"/>
    <n v="0.71"/>
  </r>
  <r>
    <x v="4"/>
    <x v="0"/>
    <n v="0.66544319598440504"/>
    <n v="-1"/>
    <n v="0.54"/>
  </r>
  <r>
    <x v="4"/>
    <x v="1"/>
    <n v="0.89019606323248202"/>
    <n v="-1"/>
    <n v="0.53"/>
  </r>
  <r>
    <x v="4"/>
    <x v="1"/>
    <n v="0.87067717465710803"/>
    <n v="-1"/>
    <n v="0.65"/>
  </r>
  <r>
    <x v="4"/>
    <x v="1"/>
    <n v="0.82698909048722902"/>
    <n v="-1"/>
    <n v="0.51"/>
  </r>
  <r>
    <x v="4"/>
    <x v="1"/>
    <n v="0.96047664121321297"/>
    <n v="-1"/>
    <n v="0.69"/>
  </r>
  <r>
    <x v="4"/>
    <x v="1"/>
    <n v="0.91245698494416905"/>
    <n v="-1"/>
    <n v="0.59"/>
  </r>
  <r>
    <x v="4"/>
    <x v="1"/>
    <n v="0.84073326498419498"/>
    <n v="-1"/>
    <n v="0.53"/>
  </r>
  <r>
    <x v="4"/>
    <x v="1"/>
    <n v="0.85459257477760098"/>
    <n v="-1"/>
    <n v="0.67"/>
  </r>
  <r>
    <x v="4"/>
    <x v="1"/>
    <n v="0.850731433371544"/>
    <n v="-1"/>
    <n v="0.65"/>
  </r>
  <r>
    <x v="4"/>
    <x v="1"/>
    <n v="0.88524150581670802"/>
    <n v="-1"/>
    <n v="0.8"/>
  </r>
  <r>
    <x v="4"/>
    <x v="1"/>
    <n v="0.867497755717626"/>
    <n v="-1"/>
    <n v="0.68"/>
  </r>
  <r>
    <x v="5"/>
    <x v="0"/>
    <n v="0.91418237968648497"/>
    <n v="1"/>
    <n v="0.61"/>
  </r>
  <r>
    <x v="5"/>
    <x v="0"/>
    <n v="0.62890793498831699"/>
    <n v="1"/>
    <n v="0.55000000000000004"/>
  </r>
  <r>
    <x v="5"/>
    <x v="0"/>
    <n v="0.61187653901856498"/>
    <n v="-1"/>
    <n v="0.5"/>
  </r>
  <r>
    <x v="5"/>
    <x v="0"/>
    <n v="0.70096256864022199"/>
    <n v="1"/>
    <n v="0.62"/>
  </r>
  <r>
    <x v="5"/>
    <x v="0"/>
    <n v="0.81501739326907496"/>
    <n v="-1"/>
    <n v="0.51"/>
  </r>
  <r>
    <x v="5"/>
    <x v="0"/>
    <n v="0.59482436049480303"/>
    <n v="1"/>
    <n v="0.75"/>
  </r>
  <r>
    <x v="5"/>
    <x v="0"/>
    <n v="0.60033209933111198"/>
    <n v="1"/>
    <n v="0.61"/>
  </r>
  <r>
    <x v="5"/>
    <x v="0"/>
    <n v="0.76272185866290798"/>
    <n v="1"/>
    <n v="0.6"/>
  </r>
  <r>
    <x v="5"/>
    <x v="0"/>
    <n v="0.87292678807618196"/>
    <n v="1"/>
    <n v="0.76"/>
  </r>
  <r>
    <x v="5"/>
    <x v="0"/>
    <n v="0.57054802615957401"/>
    <n v="1"/>
    <n v="0.6"/>
  </r>
  <r>
    <x v="5"/>
    <x v="0"/>
    <n v="0.74822318155962497"/>
    <n v="1"/>
    <n v="0.72"/>
  </r>
  <r>
    <x v="6"/>
    <x v="0"/>
    <n v="0.889578446969014"/>
    <n v="1"/>
    <n v="0.56999999999999995"/>
  </r>
  <r>
    <x v="6"/>
    <x v="1"/>
    <n v="0.53968477336975795"/>
    <n v="-1"/>
    <n v="0.51"/>
  </r>
  <r>
    <x v="6"/>
    <x v="1"/>
    <n v="0.56710766349316899"/>
    <n v="1"/>
    <n v="0.52"/>
  </r>
  <r>
    <x v="6"/>
    <x v="0"/>
    <n v="0.88550290369159002"/>
    <n v="1"/>
    <n v="0.55000000000000004"/>
  </r>
  <r>
    <x v="6"/>
    <x v="1"/>
    <n v="0.64534114475077498"/>
    <n v="1"/>
    <n v="0.51"/>
  </r>
  <r>
    <x v="6"/>
    <x v="0"/>
    <n v="0.56042348336858705"/>
    <n v="1"/>
    <n v="0.55000000000000004"/>
  </r>
  <r>
    <x v="6"/>
    <x v="1"/>
    <n v="0.630428824433239"/>
    <n v="-1"/>
    <n v="0.56000000000000005"/>
  </r>
  <r>
    <x v="6"/>
    <x v="0"/>
    <n v="0.66779371604793702"/>
    <n v="1"/>
    <n v="0.61"/>
  </r>
  <r>
    <x v="6"/>
    <x v="0"/>
    <n v="0.63878140640812298"/>
    <n v="1"/>
    <n v="0.65"/>
  </r>
  <r>
    <x v="6"/>
    <x v="0"/>
    <n v="0.72456330713932005"/>
    <n v="1"/>
    <n v="0.6"/>
  </r>
  <r>
    <x v="6"/>
    <x v="0"/>
    <n v="0.56847321820974395"/>
    <n v="1"/>
    <n v="0.74"/>
  </r>
  <r>
    <x v="7"/>
    <x v="0"/>
    <n v="0.90535714784296395"/>
    <n v="-1"/>
    <n v="0.52"/>
  </r>
  <r>
    <x v="7"/>
    <x v="0"/>
    <n v="0.74275852075439097"/>
    <n v="1"/>
    <n v="0.56999999999999995"/>
  </r>
  <r>
    <x v="7"/>
    <x v="1"/>
    <n v="0.61310083224600798"/>
    <n v="-1"/>
    <n v="0.56999999999999995"/>
  </r>
  <r>
    <x v="7"/>
    <x v="0"/>
    <n v="0.80325346812036102"/>
    <n v="1"/>
    <n v="0.59"/>
  </r>
  <r>
    <x v="7"/>
    <x v="0"/>
    <n v="0.60319613156520802"/>
    <n v="-1"/>
    <n v="0.54"/>
  </r>
  <r>
    <x v="7"/>
    <x v="0"/>
    <n v="0.79242056567504404"/>
    <n v="1"/>
    <n v="0.55000000000000004"/>
  </r>
  <r>
    <x v="7"/>
    <x v="0"/>
    <n v="0.76959806898738103"/>
    <n v="1"/>
    <n v="0.57999999999999996"/>
  </r>
  <r>
    <x v="7"/>
    <x v="0"/>
    <n v="0.66473361920335206"/>
    <n v="-1"/>
    <n v="0.51"/>
  </r>
  <r>
    <x v="7"/>
    <x v="0"/>
    <n v="0.66131234693720697"/>
    <n v="1"/>
    <n v="0.55000000000000004"/>
  </r>
  <r>
    <x v="7"/>
    <x v="0"/>
    <n v="0.55278792460843296"/>
    <n v="-1"/>
    <n v="0.52"/>
  </r>
  <r>
    <x v="7"/>
    <x v="0"/>
    <n v="0.62136250038193497"/>
    <n v="1"/>
    <n v="0.54"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96936284402142903"/>
    <n v="1"/>
    <n v="0.67"/>
    <n v="2"/>
    <n v="0.67345400807089095"/>
    <n v="2"/>
    <n v="0.36"/>
    <x v="0"/>
  </r>
  <r>
    <x v="0"/>
    <n v="1"/>
    <n v="0.69336401212153198"/>
    <n v="1"/>
    <n v="0.59"/>
    <n v="2"/>
    <n v="0.532463620745249"/>
    <n v="-1"/>
    <n v="0.51"/>
    <x v="0"/>
  </r>
  <r>
    <x v="0"/>
    <n v="1"/>
    <n v="0.76044334591648999"/>
    <n v="1"/>
    <n v="0.73"/>
    <n v="-1"/>
    <n v="0.586877165612253"/>
    <n v="-1"/>
    <n v="0.43"/>
    <x v="0"/>
  </r>
  <r>
    <x v="0"/>
    <n v="1"/>
    <n v="0.83454493599136803"/>
    <n v="1"/>
    <n v="0.75"/>
    <n v="-1"/>
    <n v="0.65717714367773805"/>
    <n v="-1"/>
    <n v="0.6"/>
    <x v="0"/>
  </r>
  <r>
    <x v="0"/>
    <n v="1"/>
    <n v="0.79051537542532402"/>
    <n v="1"/>
    <n v="0.78"/>
    <n v="-1"/>
    <n v="0.87431867487892201"/>
    <n v="-1"/>
    <n v="0.66"/>
    <x v="0"/>
  </r>
  <r>
    <x v="0"/>
    <n v="1"/>
    <n v="0.76431689369565203"/>
    <n v="1"/>
    <n v="0.78"/>
    <n v="-1"/>
    <n v="0.70364472789080001"/>
    <n v="-1"/>
    <n v="0.63"/>
    <x v="0"/>
  </r>
  <r>
    <x v="0"/>
    <n v="1"/>
    <n v="0.80904463642275803"/>
    <n v="1"/>
    <n v="0.61"/>
    <n v="-1"/>
    <n v="0.70688035764127799"/>
    <n v="-1"/>
    <n v="0.57999999999999996"/>
    <x v="0"/>
  </r>
  <r>
    <x v="0"/>
    <n v="1"/>
    <n v="0.92502092599847596"/>
    <n v="1"/>
    <n v="0.75"/>
    <n v="-1"/>
    <n v="0.51297238487596997"/>
    <n v="-1"/>
    <n v="0.55000000000000004"/>
    <x v="0"/>
  </r>
  <r>
    <x v="0"/>
    <n v="1"/>
    <n v="0.80445194115626195"/>
    <n v="1"/>
    <n v="0.65"/>
    <n v="1"/>
    <n v="0.65679610147790202"/>
    <n v="1"/>
    <n v="0.51"/>
    <x v="0"/>
  </r>
  <r>
    <x v="0"/>
    <n v="1"/>
    <n v="0.88662331388545901"/>
    <n v="1"/>
    <n v="0.78"/>
    <n v="-1"/>
    <n v="0.67447483089960703"/>
    <n v="-1"/>
    <n v="0.54"/>
    <x v="0"/>
  </r>
  <r>
    <x v="0"/>
    <n v="1"/>
    <n v="0.84689412718714996"/>
    <n v="1"/>
    <n v="0.72"/>
    <n v="-1"/>
    <n v="0.62489102425841303"/>
    <n v="-1"/>
    <n v="0.62"/>
    <x v="0"/>
  </r>
  <r>
    <x v="1"/>
    <n v="-1"/>
    <n v="0.88121107883762295"/>
    <n v="-1"/>
    <n v="0.61"/>
    <n v="-1"/>
    <n v="0.83542890459970298"/>
    <n v="-1"/>
    <n v="0.55000000000000004"/>
    <x v="0"/>
  </r>
  <r>
    <x v="1"/>
    <n v="-1"/>
    <n v="0.74851055037573"/>
    <n v="-1"/>
    <n v="0.65"/>
    <n v="2"/>
    <n v="0.448363809451575"/>
    <n v="-1"/>
    <n v="0.46"/>
    <x v="0"/>
  </r>
  <r>
    <x v="1"/>
    <n v="-1"/>
    <n v="0.83109433453438997"/>
    <n v="-1"/>
    <n v="0.69"/>
    <n v="-1"/>
    <n v="0.68497170915856798"/>
    <n v="-1"/>
    <n v="0.48"/>
    <x v="0"/>
  </r>
  <r>
    <x v="1"/>
    <n v="-1"/>
    <n v="0.85624772109584302"/>
    <n v="-1"/>
    <n v="0.66"/>
    <n v="-1"/>
    <n v="0.91508959810013102"/>
    <n v="-1"/>
    <n v="0.55000000000000004"/>
    <x v="0"/>
  </r>
  <r>
    <x v="1"/>
    <n v="-1"/>
    <n v="0.87426040472690503"/>
    <n v="-1"/>
    <n v="0.66"/>
    <n v="1"/>
    <n v="0.56332372390911201"/>
    <n v="-1"/>
    <n v="0.47"/>
    <x v="0"/>
  </r>
  <r>
    <x v="1"/>
    <n v="-1"/>
    <n v="0.80112327028664199"/>
    <n v="-1"/>
    <n v="0.67"/>
    <n v="-1"/>
    <n v="0.71610165593923802"/>
    <n v="-1"/>
    <n v="0.48"/>
    <x v="0"/>
  </r>
  <r>
    <x v="1"/>
    <n v="-1"/>
    <n v="0.81829370573874605"/>
    <n v="-1"/>
    <n v="0.7"/>
    <n v="-1"/>
    <n v="0.43879881146885802"/>
    <n v="-1"/>
    <n v="0.55000000000000004"/>
    <x v="0"/>
  </r>
  <r>
    <x v="1"/>
    <n v="-1"/>
    <n v="0.90990687777627299"/>
    <n v="-1"/>
    <n v="0.62"/>
    <n v="1"/>
    <n v="0.83002389042717195"/>
    <n v="-1"/>
    <n v="0.38"/>
    <x v="0"/>
  </r>
  <r>
    <x v="1"/>
    <n v="-1"/>
    <n v="0.62151022953830903"/>
    <n v="-1"/>
    <n v="0.55000000000000004"/>
    <n v="-1"/>
    <n v="0.549364946471814"/>
    <n v="-1"/>
    <n v="0.5"/>
    <x v="0"/>
  </r>
  <r>
    <x v="1"/>
    <n v="-1"/>
    <n v="0.76655454698714998"/>
    <n v="-1"/>
    <n v="0.7"/>
    <n v="-1"/>
    <n v="0.77531951951171496"/>
    <n v="-1"/>
    <n v="0.54"/>
    <x v="0"/>
  </r>
  <r>
    <x v="1"/>
    <n v="-1"/>
    <n v="0.82305841946402603"/>
    <n v="-1"/>
    <n v="0.69"/>
    <n v="-1"/>
    <n v="0.58681942828245004"/>
    <n v="-1"/>
    <n v="0.45"/>
    <x v="0"/>
  </r>
  <r>
    <x v="2"/>
    <n v="1"/>
    <n v="0.980843328482363"/>
    <n v="1"/>
    <n v="0.61"/>
    <n v="2"/>
    <n v="0.66846734549619702"/>
    <n v="1"/>
    <n v="0.43"/>
    <x v="0"/>
  </r>
  <r>
    <x v="2"/>
    <n v="1"/>
    <n v="0.94025294781934299"/>
    <n v="1"/>
    <n v="0.74"/>
    <n v="2"/>
    <n v="0.46505494453014201"/>
    <n v="-1"/>
    <n v="0.4"/>
    <x v="0"/>
  </r>
  <r>
    <x v="2"/>
    <n v="1"/>
    <n v="0.98656862095278697"/>
    <n v="1"/>
    <n v="0.74"/>
    <n v="2"/>
    <n v="0.50773971770163995"/>
    <n v="-1"/>
    <n v="0.43"/>
    <x v="0"/>
  </r>
  <r>
    <x v="2"/>
    <n v="1"/>
    <n v="0.92620022122708601"/>
    <n v="1"/>
    <n v="0.77"/>
    <n v="-1"/>
    <n v="0.64061866883604701"/>
    <n v="-1"/>
    <n v="0.47"/>
    <x v="0"/>
  </r>
  <r>
    <x v="2"/>
    <n v="1"/>
    <n v="0.91218380633304696"/>
    <n v="1"/>
    <n v="0.61"/>
    <n v="-1"/>
    <n v="0.54159371941657197"/>
    <n v="-1"/>
    <n v="0.42"/>
    <x v="0"/>
  </r>
  <r>
    <x v="2"/>
    <n v="1"/>
    <n v="0.886169549412132"/>
    <n v="1"/>
    <n v="0.72"/>
    <n v="2"/>
    <n v="0.42600288292498101"/>
    <n v="-1"/>
    <n v="0.48"/>
    <x v="0"/>
  </r>
  <r>
    <x v="2"/>
    <n v="1"/>
    <n v="0.83803851788818196"/>
    <n v="1"/>
    <n v="0.68"/>
    <n v="-1"/>
    <n v="0.66240315505580705"/>
    <n v="1"/>
    <n v="0.5"/>
    <x v="0"/>
  </r>
  <r>
    <x v="2"/>
    <n v="1"/>
    <n v="0.96528230224807499"/>
    <n v="1"/>
    <n v="0.85"/>
    <n v="1"/>
    <n v="0.47838994704416699"/>
    <n v="-1"/>
    <n v="0.45"/>
    <x v="0"/>
  </r>
  <r>
    <x v="2"/>
    <n v="1"/>
    <n v="0.79637125522431695"/>
    <n v="1"/>
    <n v="0.69"/>
    <n v="-1"/>
    <n v="0.41679859880845099"/>
    <n v="1"/>
    <n v="0.49"/>
    <x v="0"/>
  </r>
  <r>
    <x v="2"/>
    <n v="1"/>
    <n v="0.97410887350491204"/>
    <n v="1"/>
    <n v="0.87"/>
    <n v="-1"/>
    <n v="0.69071942273381304"/>
    <n v="-1"/>
    <n v="0.48"/>
    <x v="0"/>
  </r>
  <r>
    <x v="2"/>
    <n v="1"/>
    <n v="0.95045139014089997"/>
    <n v="1"/>
    <n v="0.76"/>
    <n v="-1"/>
    <n v="0.464219628760631"/>
    <n v="-1"/>
    <n v="0.47"/>
    <x v="0"/>
  </r>
  <r>
    <x v="3"/>
    <n v="-1"/>
    <n v="0.91796223171012004"/>
    <n v="-1"/>
    <n v="0.71"/>
    <n v="2"/>
    <n v="0.39148860959322501"/>
    <n v="1"/>
    <n v="0.47"/>
    <x v="0"/>
  </r>
  <r>
    <x v="3"/>
    <n v="-1"/>
    <n v="0.89043137681630702"/>
    <n v="-1"/>
    <n v="0.67"/>
    <n v="-1"/>
    <n v="0.80969869100722203"/>
    <n v="1"/>
    <n v="0.39"/>
    <x v="0"/>
  </r>
  <r>
    <x v="3"/>
    <n v="-1"/>
    <n v="0.97370180022441599"/>
    <n v="-1"/>
    <n v="0.75"/>
    <n v="-1"/>
    <n v="0.64838924624684502"/>
    <n v="-1"/>
    <n v="0.45"/>
    <x v="0"/>
  </r>
  <r>
    <x v="3"/>
    <n v="-1"/>
    <n v="0.84424418450164296"/>
    <n v="-1"/>
    <n v="0.65"/>
    <n v="1"/>
    <n v="0.61335765094490602"/>
    <n v="-1"/>
    <n v="0.39"/>
    <x v="0"/>
  </r>
  <r>
    <x v="3"/>
    <n v="-1"/>
    <n v="0.97664901473626298"/>
    <n v="-1"/>
    <n v="0.65"/>
    <n v="1"/>
    <n v="0.42323894500447701"/>
    <n v="1"/>
    <n v="0.52"/>
    <x v="0"/>
  </r>
  <r>
    <x v="3"/>
    <n v="-1"/>
    <n v="0.949926419215124"/>
    <n v="-1"/>
    <n v="0.66"/>
    <n v="1"/>
    <n v="0.64366740523774302"/>
    <n v="1"/>
    <n v="0.38"/>
    <x v="0"/>
  </r>
  <r>
    <x v="3"/>
    <n v="-1"/>
    <n v="0.81798763987948697"/>
    <n v="-1"/>
    <n v="0.82"/>
    <n v="-1"/>
    <n v="0.542521122972628"/>
    <n v="-1"/>
    <n v="0.41"/>
    <x v="0"/>
  </r>
  <r>
    <x v="3"/>
    <n v="-1"/>
    <n v="0.98097020487440401"/>
    <n v="-1"/>
    <n v="0.71"/>
    <n v="1"/>
    <n v="0.70756845559751902"/>
    <n v="1"/>
    <n v="0.45"/>
    <x v="0"/>
  </r>
  <r>
    <x v="3"/>
    <n v="-1"/>
    <n v="0.89152388293570395"/>
    <n v="-1"/>
    <n v="0.7"/>
    <n v="1"/>
    <n v="0.61489874369132702"/>
    <n v="-1"/>
    <n v="0.41"/>
    <x v="0"/>
  </r>
  <r>
    <x v="3"/>
    <n v="-1"/>
    <n v="0.94934623332024304"/>
    <n v="-1"/>
    <n v="0.66"/>
    <n v="1"/>
    <n v="0.92374155432106098"/>
    <n v="1"/>
    <n v="0.57999999999999996"/>
    <x v="0"/>
  </r>
  <r>
    <x v="3"/>
    <n v="-1"/>
    <n v="0.92919790685550296"/>
    <n v="-1"/>
    <n v="0.71"/>
    <n v="1"/>
    <n v="0.53229230865279697"/>
    <n v="1"/>
    <n v="0.41"/>
    <x v="0"/>
  </r>
  <r>
    <x v="4"/>
    <n v="1"/>
    <n v="0.66544319598440504"/>
    <n v="-1"/>
    <n v="0.54"/>
    <n v="-1"/>
    <n v="0.80939841431052995"/>
    <n v="-1"/>
    <n v="0.55000000000000004"/>
    <x v="1"/>
  </r>
  <r>
    <x v="4"/>
    <n v="-1"/>
    <n v="0.89019606323248202"/>
    <n v="-1"/>
    <n v="0.53"/>
    <n v="-1"/>
    <n v="0.68417783880329897"/>
    <n v="-1"/>
    <n v="0.6"/>
    <x v="0"/>
  </r>
  <r>
    <x v="4"/>
    <n v="-1"/>
    <n v="0.87067717465710803"/>
    <n v="-1"/>
    <n v="0.65"/>
    <n v="-1"/>
    <n v="0.89188430550840803"/>
    <n v="-1"/>
    <n v="0.67"/>
    <x v="0"/>
  </r>
  <r>
    <x v="4"/>
    <n v="-1"/>
    <n v="0.82698909048722902"/>
    <n v="-1"/>
    <n v="0.51"/>
    <n v="-1"/>
    <n v="0.98280373784373598"/>
    <n v="-1"/>
    <n v="0.78"/>
    <x v="0"/>
  </r>
  <r>
    <x v="4"/>
    <n v="-1"/>
    <n v="0.96047664121321297"/>
    <n v="-1"/>
    <n v="0.69"/>
    <n v="-1"/>
    <n v="0.78962706546071504"/>
    <n v="-1"/>
    <n v="0.76"/>
    <x v="0"/>
  </r>
  <r>
    <x v="4"/>
    <n v="-1"/>
    <n v="0.91245698494416905"/>
    <n v="-1"/>
    <n v="0.59"/>
    <n v="-1"/>
    <n v="0.90226385751774696"/>
    <n v="-1"/>
    <n v="0.82"/>
    <x v="0"/>
  </r>
  <r>
    <x v="4"/>
    <n v="-1"/>
    <n v="0.84073326498419498"/>
    <n v="-1"/>
    <n v="0.53"/>
    <n v="-1"/>
    <n v="0.848113480261936"/>
    <n v="-1"/>
    <n v="0.82"/>
    <x v="0"/>
  </r>
  <r>
    <x v="4"/>
    <n v="-1"/>
    <n v="0.85459257477760098"/>
    <n v="-1"/>
    <n v="0.67"/>
    <n v="-1"/>
    <n v="0.92426347973857503"/>
    <n v="-1"/>
    <n v="0.78"/>
    <x v="0"/>
  </r>
  <r>
    <x v="4"/>
    <n v="-1"/>
    <n v="0.850731433371544"/>
    <n v="-1"/>
    <n v="0.65"/>
    <n v="-1"/>
    <n v="0.76162948539408204"/>
    <n v="-1"/>
    <n v="0.8"/>
    <x v="0"/>
  </r>
  <r>
    <x v="4"/>
    <n v="-1"/>
    <n v="0.88524150581670802"/>
    <n v="-1"/>
    <n v="0.8"/>
    <n v="-1"/>
    <n v="0.97480726951868502"/>
    <n v="-1"/>
    <n v="0.95"/>
    <x v="0"/>
  </r>
  <r>
    <x v="4"/>
    <n v="-1"/>
    <n v="0.867497755717626"/>
    <n v="-1"/>
    <n v="0.68"/>
    <n v="-1"/>
    <n v="0.91787437068909905"/>
    <n v="-1"/>
    <n v="0.89"/>
    <x v="0"/>
  </r>
  <r>
    <x v="5"/>
    <n v="1"/>
    <n v="0.91418237968648497"/>
    <n v="1"/>
    <n v="0.61"/>
    <n v="-1"/>
    <n v="0.840137152295934"/>
    <n v="1"/>
    <n v="0.41"/>
    <x v="0"/>
  </r>
  <r>
    <x v="5"/>
    <n v="1"/>
    <n v="0.62890793498831699"/>
    <n v="1"/>
    <n v="0.55000000000000004"/>
    <n v="-1"/>
    <n v="0.82523986545780903"/>
    <n v="-1"/>
    <n v="0.43"/>
    <x v="0"/>
  </r>
  <r>
    <x v="5"/>
    <n v="1"/>
    <n v="0.61187653901856498"/>
    <n v="-1"/>
    <n v="0.5"/>
    <n v="-1"/>
    <n v="0.70442278344644105"/>
    <n v="-1"/>
    <n v="0.36"/>
    <x v="1"/>
  </r>
  <r>
    <x v="5"/>
    <n v="1"/>
    <n v="0.70096256864022199"/>
    <n v="1"/>
    <n v="0.62"/>
    <n v="-1"/>
    <n v="0.81780414356276399"/>
    <n v="-1"/>
    <n v="0.59"/>
    <x v="0"/>
  </r>
  <r>
    <x v="5"/>
    <n v="1"/>
    <n v="0.81501739326907496"/>
    <n v="-1"/>
    <n v="0.51"/>
    <n v="-1"/>
    <n v="0.71042525241487298"/>
    <n v="-1"/>
    <n v="0.56000000000000005"/>
    <x v="1"/>
  </r>
  <r>
    <x v="5"/>
    <n v="1"/>
    <n v="0.59482436049480303"/>
    <n v="1"/>
    <n v="0.75"/>
    <n v="-1"/>
    <n v="0.68385407921060504"/>
    <n v="-1"/>
    <n v="0.51"/>
    <x v="0"/>
  </r>
  <r>
    <x v="5"/>
    <n v="1"/>
    <n v="0.60033209933111198"/>
    <n v="1"/>
    <n v="0.61"/>
    <n v="-1"/>
    <n v="0.63329443226509696"/>
    <n v="-1"/>
    <n v="0.42"/>
    <x v="0"/>
  </r>
  <r>
    <x v="5"/>
    <n v="1"/>
    <n v="0.76272185866290798"/>
    <n v="1"/>
    <n v="0.6"/>
    <n v="-1"/>
    <n v="0.71497099996884494"/>
    <n v="-1"/>
    <n v="0.45"/>
    <x v="0"/>
  </r>
  <r>
    <x v="5"/>
    <n v="1"/>
    <n v="0.87292678807618196"/>
    <n v="1"/>
    <n v="0.76"/>
    <n v="-1"/>
    <n v="0.46611867813350899"/>
    <n v="-1"/>
    <n v="0.46"/>
    <x v="0"/>
  </r>
  <r>
    <x v="5"/>
    <n v="1"/>
    <n v="0.57054802615957401"/>
    <n v="1"/>
    <n v="0.6"/>
    <n v="2"/>
    <n v="0.53518752667653602"/>
    <n v="-1"/>
    <n v="0.52"/>
    <x v="0"/>
  </r>
  <r>
    <x v="5"/>
    <n v="1"/>
    <n v="0.74822318155962497"/>
    <n v="1"/>
    <n v="0.72"/>
    <n v="-1"/>
    <n v="0.69676430428064795"/>
    <n v="-1"/>
    <n v="0.53"/>
    <x v="0"/>
  </r>
  <r>
    <x v="6"/>
    <n v="1"/>
    <n v="0.889578446969014"/>
    <n v="1"/>
    <n v="0.56999999999999995"/>
    <n v="2"/>
    <n v="0.81862641967981797"/>
    <n v="-1"/>
    <n v="0.46"/>
    <x v="0"/>
  </r>
  <r>
    <x v="6"/>
    <n v="-1"/>
    <n v="0.53968477336975795"/>
    <n v="-1"/>
    <n v="0.51"/>
    <n v="2"/>
    <n v="0.63469665878300996"/>
    <n v="-1"/>
    <n v="0.56999999999999995"/>
    <x v="0"/>
  </r>
  <r>
    <x v="6"/>
    <n v="-1"/>
    <n v="0.56710766349316899"/>
    <n v="1"/>
    <n v="0.52"/>
    <n v="-1"/>
    <n v="0.93005965507159605"/>
    <n v="-1"/>
    <n v="0.66"/>
    <x v="1"/>
  </r>
  <r>
    <x v="6"/>
    <n v="1"/>
    <n v="0.88550290369159002"/>
    <n v="1"/>
    <n v="0.55000000000000004"/>
    <n v="-1"/>
    <n v="0.96855877647733701"/>
    <n v="-1"/>
    <n v="0.68"/>
    <x v="0"/>
  </r>
  <r>
    <x v="6"/>
    <n v="-1"/>
    <n v="0.64534114475077498"/>
    <n v="1"/>
    <n v="0.51"/>
    <n v="-1"/>
    <n v="0.88980067726216805"/>
    <n v="-1"/>
    <n v="0.7"/>
    <x v="1"/>
  </r>
  <r>
    <x v="6"/>
    <n v="1"/>
    <n v="0.56042348336858705"/>
    <n v="1"/>
    <n v="0.55000000000000004"/>
    <n v="-1"/>
    <n v="0.79099364284339102"/>
    <n v="-1"/>
    <n v="0.67"/>
    <x v="0"/>
  </r>
  <r>
    <x v="6"/>
    <n v="-1"/>
    <n v="0.630428824433239"/>
    <n v="-1"/>
    <n v="0.56000000000000005"/>
    <n v="-1"/>
    <n v="0.570985220374983"/>
    <n v="-1"/>
    <n v="0.67"/>
    <x v="0"/>
  </r>
  <r>
    <x v="6"/>
    <n v="1"/>
    <n v="0.66779371604793702"/>
    <n v="1"/>
    <n v="0.61"/>
    <n v="-1"/>
    <n v="0.669400643717322"/>
    <n v="-1"/>
    <n v="0.55000000000000004"/>
    <x v="0"/>
  </r>
  <r>
    <x v="6"/>
    <n v="1"/>
    <n v="0.63878140640812298"/>
    <n v="1"/>
    <n v="0.65"/>
    <n v="-1"/>
    <n v="0.48445698526150199"/>
    <n v="-1"/>
    <n v="0.51"/>
    <x v="0"/>
  </r>
  <r>
    <x v="6"/>
    <n v="1"/>
    <n v="0.72456330713932005"/>
    <n v="1"/>
    <n v="0.6"/>
    <n v="-1"/>
    <n v="0.878127023969554"/>
    <n v="-1"/>
    <n v="0.73"/>
    <x v="0"/>
  </r>
  <r>
    <x v="6"/>
    <n v="1"/>
    <n v="0.56847321820974395"/>
    <n v="1"/>
    <n v="0.74"/>
    <n v="-1"/>
    <n v="0.79274475928447996"/>
    <n v="-1"/>
    <n v="0.66"/>
    <x v="0"/>
  </r>
  <r>
    <x v="7"/>
    <n v="1"/>
    <n v="0.90535714784296395"/>
    <n v="-1"/>
    <n v="0.52"/>
    <n v="-1"/>
    <n v="0.59236616535706099"/>
    <n v="-1"/>
    <n v="0.44"/>
    <x v="1"/>
  </r>
  <r>
    <x v="7"/>
    <n v="1"/>
    <n v="0.74275852075439097"/>
    <n v="1"/>
    <n v="0.56999999999999995"/>
    <n v="-1"/>
    <n v="0.58385624794354196"/>
    <n v="-1"/>
    <n v="0.56999999999999995"/>
    <x v="0"/>
  </r>
  <r>
    <x v="7"/>
    <n v="-1"/>
    <n v="0.61310083224600798"/>
    <n v="-1"/>
    <n v="0.56999999999999995"/>
    <n v="-1"/>
    <n v="0.92481897261800095"/>
    <n v="-1"/>
    <n v="0.56000000000000005"/>
    <x v="0"/>
  </r>
  <r>
    <x v="7"/>
    <n v="1"/>
    <n v="0.80325346812036102"/>
    <n v="1"/>
    <n v="0.59"/>
    <n v="-1"/>
    <n v="0.99146242852877198"/>
    <n v="-1"/>
    <n v="0.63"/>
    <x v="0"/>
  </r>
  <r>
    <x v="7"/>
    <n v="1"/>
    <n v="0.60319613156520802"/>
    <n v="-1"/>
    <n v="0.54"/>
    <n v="-1"/>
    <n v="0.82587805089937405"/>
    <n v="-1"/>
    <n v="0.51"/>
    <x v="1"/>
  </r>
  <r>
    <x v="7"/>
    <n v="1"/>
    <n v="0.79242056567504404"/>
    <n v="1"/>
    <n v="0.55000000000000004"/>
    <n v="-1"/>
    <n v="0.73035879048574104"/>
    <n v="-1"/>
    <n v="0.52"/>
    <x v="0"/>
  </r>
  <r>
    <x v="7"/>
    <n v="1"/>
    <n v="0.76959806898738103"/>
    <n v="1"/>
    <n v="0.57999999999999996"/>
    <n v="-1"/>
    <n v="0.71498272962326104"/>
    <n v="-1"/>
    <n v="0.64"/>
    <x v="0"/>
  </r>
  <r>
    <x v="7"/>
    <n v="1"/>
    <n v="0.66473361920335206"/>
    <n v="-1"/>
    <n v="0.51"/>
    <n v="-1"/>
    <n v="0.646907386662252"/>
    <n v="-1"/>
    <n v="0.64"/>
    <x v="1"/>
  </r>
  <r>
    <x v="7"/>
    <n v="1"/>
    <n v="0.66131234693720697"/>
    <n v="1"/>
    <n v="0.55000000000000004"/>
    <n v="-1"/>
    <n v="0.65351543263231304"/>
    <n v="-1"/>
    <n v="0.74"/>
    <x v="0"/>
  </r>
  <r>
    <x v="7"/>
    <n v="1"/>
    <n v="0.55278792460843296"/>
    <n v="-1"/>
    <n v="0.52"/>
    <n v="-1"/>
    <n v="0.87388650615437802"/>
    <n v="-1"/>
    <n v="0.69"/>
    <x v="1"/>
  </r>
  <r>
    <x v="7"/>
    <n v="1"/>
    <n v="0.62136250038193497"/>
    <n v="1"/>
    <n v="0.54"/>
    <n v="-1"/>
    <n v="0.80305250913576398"/>
    <n v="-1"/>
    <n v="0.55000000000000004"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2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3" firstHeaderRow="1" firstDataRow="2" firstDataCol="1"/>
  <pivotFields count="10">
    <pivotField axis="axisRow" showAll="0">
      <items count="134"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13"/>
        <item m="1" x="114"/>
        <item m="1" x="115"/>
        <item m="1" x="116"/>
        <item m="1" x="117"/>
        <item x="8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89"/>
        <item m="1" x="90"/>
        <item m="1" x="91"/>
        <item m="1" x="92"/>
        <item m="1" x="93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1"/>
        <item m="1" x="72"/>
        <item m="1" x="73"/>
        <item m="1" x="74"/>
        <item m="1" x="75"/>
        <item m="1" x="76"/>
        <item m="1" x="77"/>
        <item m="1" x="78"/>
        <item m="1" x="64"/>
        <item m="1" x="65"/>
        <item m="1" x="66"/>
        <item m="1" x="67"/>
        <item m="1" x="68"/>
        <item m="1" x="69"/>
        <item m="1" x="70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50"/>
        <item m="1" x="51"/>
        <item m="1" x="52"/>
        <item m="1" x="53"/>
        <item m="1" x="54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34"/>
        <item m="1" x="35"/>
        <item m="1" x="36"/>
        <item m="1" x="37"/>
        <item m="1" x="38"/>
        <item m="1" x="39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8"/>
        <item m="1" x="19"/>
        <item m="1" x="20"/>
        <item m="1" x="21"/>
        <item m="1" x="22"/>
        <item m="1" x="23"/>
        <item m="1" x="24"/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0">
    <i>
      <x v="20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24" firstHeaderRow="0" firstDataRow="1" firstDataCol="1"/>
  <pivotFields count="6">
    <pivotField axis="axisRow" showAll="0">
      <items count="134"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13"/>
        <item m="1" x="114"/>
        <item m="1" x="115"/>
        <item m="1" x="116"/>
        <item m="1" x="117"/>
        <item x="8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89"/>
        <item m="1" x="90"/>
        <item m="1" x="91"/>
        <item m="1" x="92"/>
        <item m="1" x="93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1"/>
        <item m="1" x="72"/>
        <item m="1" x="73"/>
        <item m="1" x="74"/>
        <item m="1" x="75"/>
        <item m="1" x="76"/>
        <item m="1" x="77"/>
        <item m="1" x="78"/>
        <item m="1" x="64"/>
        <item m="1" x="65"/>
        <item m="1" x="66"/>
        <item m="1" x="67"/>
        <item m="1" x="68"/>
        <item m="1" x="69"/>
        <item m="1" x="70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50"/>
        <item m="1" x="51"/>
        <item m="1" x="52"/>
        <item m="1" x="53"/>
        <item m="1" x="54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34"/>
        <item m="1" x="35"/>
        <item m="1" x="36"/>
        <item m="1" x="37"/>
        <item m="1" x="38"/>
        <item m="1" x="39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8"/>
        <item m="1" x="19"/>
        <item m="1" x="20"/>
        <item m="1" x="21"/>
        <item m="1" x="22"/>
        <item m="1" x="23"/>
        <item m="1" x="24"/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2" showAll="0">
      <items count="4">
        <item x="1"/>
        <item x="0"/>
        <item x="2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2">
    <i>
      <x v="20"/>
    </i>
    <i r="1">
      <x v="2"/>
    </i>
    <i>
      <x v="125"/>
    </i>
    <i r="1">
      <x v="1"/>
    </i>
    <i>
      <x v="126"/>
    </i>
    <i r="1">
      <x/>
    </i>
    <i>
      <x v="127"/>
    </i>
    <i r="1">
      <x v="1"/>
    </i>
    <i>
      <x v="128"/>
    </i>
    <i r="1">
      <x/>
    </i>
    <i>
      <x v="129"/>
    </i>
    <i r="1">
      <x/>
    </i>
    <i r="1">
      <x v="1"/>
    </i>
    <i>
      <x v="130"/>
    </i>
    <i r="1">
      <x v="1"/>
    </i>
    <i>
      <x v="131"/>
    </i>
    <i r="1">
      <x/>
    </i>
    <i r="1">
      <x v="1"/>
    </i>
    <i>
      <x v="13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2" firstHeaderRow="0" firstDataRow="1" firstDataCol="1"/>
  <pivotFields count="6">
    <pivotField axis="axisRow" showAll="0">
      <items count="134"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13"/>
        <item m="1" x="114"/>
        <item m="1" x="115"/>
        <item m="1" x="116"/>
        <item m="1" x="117"/>
        <item x="8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89"/>
        <item m="1" x="90"/>
        <item m="1" x="91"/>
        <item m="1" x="92"/>
        <item m="1" x="93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1"/>
        <item m="1" x="72"/>
        <item m="1" x="73"/>
        <item m="1" x="74"/>
        <item m="1" x="75"/>
        <item m="1" x="76"/>
        <item m="1" x="77"/>
        <item m="1" x="78"/>
        <item m="1" x="64"/>
        <item m="1" x="65"/>
        <item m="1" x="66"/>
        <item m="1" x="67"/>
        <item m="1" x="68"/>
        <item m="1" x="69"/>
        <item m="1" x="70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50"/>
        <item m="1" x="51"/>
        <item m="1" x="52"/>
        <item m="1" x="53"/>
        <item m="1" x="54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34"/>
        <item m="1" x="35"/>
        <item m="1" x="36"/>
        <item m="1" x="37"/>
        <item m="1" x="38"/>
        <item m="1" x="39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8"/>
        <item m="1" x="19"/>
        <item m="1" x="20"/>
        <item m="1" x="21"/>
        <item m="1" x="22"/>
        <item m="1" x="23"/>
        <item m="1" x="24"/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0">
    <i>
      <x v="20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3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t="default"/>
      </items>
    </pivotField>
    <pivotField axis="axisRow" showAll="0">
      <items count="134"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13"/>
        <item m="1" x="114"/>
        <item m="1" x="115"/>
        <item m="1" x="116"/>
        <item m="1" x="117"/>
        <item x="8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89"/>
        <item m="1" x="90"/>
        <item m="1" x="91"/>
        <item m="1" x="92"/>
        <item m="1" x="93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1"/>
        <item m="1" x="72"/>
        <item m="1" x="73"/>
        <item m="1" x="74"/>
        <item m="1" x="75"/>
        <item m="1" x="76"/>
        <item m="1" x="77"/>
        <item m="1" x="78"/>
        <item m="1" x="64"/>
        <item m="1" x="65"/>
        <item m="1" x="66"/>
        <item m="1" x="67"/>
        <item m="1" x="68"/>
        <item m="1" x="69"/>
        <item m="1" x="70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50"/>
        <item m="1" x="51"/>
        <item m="1" x="52"/>
        <item m="1" x="53"/>
        <item m="1" x="54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34"/>
        <item m="1" x="35"/>
        <item m="1" x="36"/>
        <item m="1" x="37"/>
        <item m="1" x="38"/>
        <item m="1" x="39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8"/>
        <item m="1" x="19"/>
        <item m="1" x="20"/>
        <item m="1" x="21"/>
        <item m="1" x="22"/>
        <item m="1" x="23"/>
        <item m="1" x="24"/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9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22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1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7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21"/>
        <item x="5"/>
        <item m="1" x="29"/>
        <item m="1" x="17"/>
        <item x="3"/>
        <item x="9"/>
        <item m="1" x="27"/>
        <item x="6"/>
        <item x="8"/>
        <item m="1" x="18"/>
        <item m="1" x="26"/>
        <item m="1" x="19"/>
        <item x="1"/>
        <item m="1" x="22"/>
        <item x="4"/>
        <item x="2"/>
        <item x="0"/>
        <item x="10"/>
        <item m="1" x="28"/>
        <item m="1" x="31"/>
        <item x="11"/>
        <item m="1" x="25"/>
        <item m="1" x="23"/>
        <item m="1" x="20"/>
        <item x="13"/>
        <item x="14"/>
        <item m="1" x="16"/>
        <item m="1" x="24"/>
        <item x="7"/>
        <item x="12"/>
        <item m="1" x="15"/>
        <item m="1" x="30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4">
    <i>
      <x v="1"/>
    </i>
    <i>
      <x v="4"/>
    </i>
    <i>
      <x v="5"/>
    </i>
    <i>
      <x v="7"/>
    </i>
    <i>
      <x v="8"/>
    </i>
    <i>
      <x v="12"/>
    </i>
    <i>
      <x v="14"/>
    </i>
    <i>
      <x v="15"/>
    </i>
    <i>
      <x v="16"/>
    </i>
    <i>
      <x v="17"/>
    </i>
    <i>
      <x v="20"/>
    </i>
    <i>
      <x v="28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1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4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31"/>
        <item x="5"/>
        <item x="2"/>
        <item x="8"/>
        <item m="1" x="14"/>
        <item m="1" x="16"/>
        <item x="1"/>
        <item x="0"/>
        <item x="4"/>
        <item m="1" x="20"/>
        <item m="1" x="17"/>
        <item m="1" x="13"/>
        <item m="1" x="19"/>
        <item m="1" x="29"/>
        <item m="1" x="22"/>
        <item x="11"/>
        <item x="6"/>
        <item x="7"/>
        <item m="1" x="12"/>
        <item m="1" x="24"/>
        <item x="10"/>
        <item m="1" x="18"/>
        <item m="1" x="27"/>
        <item m="1" x="21"/>
        <item m="1" x="25"/>
        <item m="1" x="15"/>
        <item m="1" x="26"/>
        <item m="1" x="30"/>
        <item m="1" x="23"/>
        <item x="3"/>
        <item m="1" x="28"/>
        <item x="9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 v="1"/>
    </i>
    <i>
      <x v="2"/>
    </i>
    <i>
      <x v="3"/>
    </i>
    <i>
      <x v="6"/>
    </i>
    <i>
      <x v="7"/>
    </i>
    <i>
      <x v="8"/>
    </i>
    <i>
      <x v="16"/>
    </i>
    <i>
      <x v="17"/>
    </i>
    <i>
      <x v="29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2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34" totalsRowShown="0" headerRowDxfId="47" dataDxfId="0">
  <autoFilter ref="B2:AE34" xr:uid="{23B59A0C-054A-4F30-9EF5-070D83BF6EAF}"/>
  <sortState xmlns:xlrd2="http://schemas.microsoft.com/office/spreadsheetml/2017/richdata2" ref="B3:AE34">
    <sortCondition ref="C2:C34"/>
  </sortState>
  <tableColumns count="30">
    <tableColumn id="1" xr3:uid="{24593591-B60A-4BAA-AE9E-AD09A97415CB}" name="Periodicity" dataDxfId="30"/>
    <tableColumn id="2" xr3:uid="{9E7F04FA-E2CF-4020-8B2F-7A5FC57A6729}" name="Game" dataDxfId="29"/>
    <tableColumn id="3" xr3:uid="{B110EACF-2F8B-48AE-9468-15B7E6B5D8DC}" name="LR" dataDxfId="28"/>
    <tableColumn id="4" xr3:uid="{201D140A-D037-4471-A2E8-FE8C8B8EA1EC}" name="RF" dataDxfId="27"/>
    <tableColumn id="5" xr3:uid="{B4C395E6-CF63-4654-96B1-CC60AA2E999E}" name="Total" dataDxfId="26"/>
    <tableColumn id="6" xr3:uid="{408B21E6-7F5A-42AC-A537-1A7F9F7CE3D6}" name="Win%" dataDxfId="25" dataCellStyle="Percent"/>
    <tableColumn id="7" xr3:uid="{8470C779-CCA2-4304-B535-7A9B5797C774}" name="ML%" dataDxfId="24" dataCellStyle="Percent"/>
    <tableColumn id="8" xr3:uid="{3DEA8DEE-44A2-49C3-964D-59F1841AA21E}" name="MLDiff%" dataDxfId="23" dataCellStyle="Percent"/>
    <tableColumn id="9" xr3:uid="{F992361E-BC4E-45C7-A991-D74C430D3FCD}" name="Consistent" dataDxfId="22"/>
    <tableColumn id="10" xr3:uid="{DAAA9A8A-D26C-4112-8C69-D67FAC3C9556}" name="No" dataDxfId="21"/>
    <tableColumn id="11" xr3:uid="{D3EEE7C9-D797-40AD-83EC-136EA7D579B9}" name="Consistency" dataDxfId="20" dataCellStyle="Percent"/>
    <tableColumn id="12" xr3:uid="{FD15055B-E1B9-42F2-9A36-8EC6C6B272CE}" name="Factor" dataDxfId="19" dataCellStyle="Percent"/>
    <tableColumn id="13" xr3:uid="{9F969F80-232A-4C59-8D15-C1A648816AC6}" name="Winner" dataDxfId="18"/>
    <tableColumn id="14" xr3:uid="{60F811CB-3A76-4726-8569-7B236B136EE0}" name="ScoreDiff" dataDxfId="17"/>
    <tableColumn id="15" xr3:uid="{FFE4F106-7CBC-436A-8073-09C027394E30}" name="Handicap" dataDxfId="16"/>
    <tableColumn id="16" xr3:uid="{5C03892B-5CAD-4DFF-A220-AF470C1723E9}" name="Avd" dataDxfId="15"/>
    <tableColumn id="17" xr3:uid="{C67C1DAF-6E0A-4852-A8CD-701F56755FFC}" name="AdvAbs" dataDxfId="14"/>
    <tableColumn id="18" xr3:uid="{4EAD0FEA-09D9-489E-B1DD-01A1BEB6C235}" name="SpreadWinner" dataDxfId="13"/>
    <tableColumn id="19" xr3:uid="{446AB8A5-E7D9-4D19-A7D6-1BDEE6E33681}" name="ALWinner" dataDxfId="12"/>
    <tableColumn id="20" xr3:uid="{E4E3C559-64A7-4C91-9B37-02DB275CFADD}" name="AL%" dataDxfId="11" dataCellStyle="Percent"/>
    <tableColumn id="21" xr3:uid="{523CD2CA-6675-4379-85A4-AC0A30CA68C9}" name="Consitent" dataDxfId="10"/>
    <tableColumn id="22" xr3:uid="{43B1E650-1620-4074-AC57-3B39AEDF22E7}" name="Final%" dataDxfId="9" dataCellStyle="Percent"/>
    <tableColumn id="23" xr3:uid="{CA6D2144-C60E-4FB5-B32B-FAAEA55582A6}" name="Ranking" dataDxfId="8"/>
    <tableColumn id="24" xr3:uid="{BAAB4390-0BAF-4781-8C7F-7471845D96C1}" name="AbsRanking" dataDxfId="7"/>
    <tableColumn id="25" xr3:uid="{57CD29B5-18B6-49A1-B4C2-0FFF3204AF74}" name="MoneyLeaders" dataDxfId="6"/>
    <tableColumn id="26" xr3:uid="{5DA8DB83-1D83-4D6C-BEBA-B659DC37607C}" name="Top10%" dataDxfId="5"/>
    <tableColumn id="27" xr3:uid="{B0C41434-66FB-4770-ACB9-CFC8151EB700}" name="Overall" dataDxfId="4"/>
    <tableColumn id="28" xr3:uid="{2ABDFBD8-7FD2-4BDD-8C9D-7526B94F49E4}" name="CoversConsistent" dataDxfId="3"/>
    <tableColumn id="29" xr3:uid="{A8295CCC-9D95-4081-9A7F-FBCD98D87AF1}" name="SpreadPotential" dataDxfId="2"/>
    <tableColumn id="30" xr3:uid="{363AE8A3-3795-44FE-83EA-DF647ADA356C}" name="MLPotential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5" totalsRowShown="0">
  <autoFilter ref="BR2:CA15" xr:uid="{78D9E7CB-403B-442F-830C-4D50A2900F82}"/>
  <sortState xmlns:xlrd2="http://schemas.microsoft.com/office/spreadsheetml/2017/richdata2" ref="BR3:CA9">
    <sortCondition descending="1" ref="BU2:BU13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46"/>
    <tableColumn id="5" xr3:uid="{3561302D-EE9B-42CC-85CD-E711E9864CF1}" name="Average of ScoreDiff" dataDxfId="45"/>
    <tableColumn id="6" xr3:uid="{267FF7EE-C850-4394-B718-E99597E11087}" name="Max of ScoreDiff" dataDxfId="44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43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2" totalsRowShown="0" dataDxfId="42">
  <autoFilter ref="AS2:BB12" xr:uid="{23194694-37BC-4048-A108-71D380E1B3E8}">
    <filterColumn colId="1">
      <filters>
        <filter val="2"/>
      </filters>
    </filterColumn>
  </autoFilter>
  <sortState xmlns:xlrd2="http://schemas.microsoft.com/office/spreadsheetml/2017/richdata2" ref="AS4:BB12">
    <sortCondition descending="1" ref="BB2:BB12"/>
  </sortState>
  <tableColumns count="10">
    <tableColumn id="1" xr3:uid="{16DCAEDB-5518-461F-B58E-8042B3D088B9}" name="Row Labels" dataDxfId="41"/>
    <tableColumn id="2" xr3:uid="{AD869B99-095F-4BE7-A413-E609CAB0F902}" name="Count of Winner" dataDxfId="40"/>
    <tableColumn id="3" xr3:uid="{1CECCB19-4B6D-4C5B-8830-2F423852F7E4}" name="Average of MLDiff%" dataDxfId="39" dataCellStyle="Percent"/>
    <tableColumn id="4" xr3:uid="{E0A1CA23-0926-4418-85AD-6E9AE6367600}" name="Min of ScoreDiff" dataDxfId="38"/>
    <tableColumn id="5" xr3:uid="{F9DF9285-C80D-468E-8601-0BF3C163ADD0}" name="Average of ScoreDiff" dataDxfId="37" dataCellStyle="Percent"/>
    <tableColumn id="6" xr3:uid="{642B3F80-5BEE-485E-8570-6C11D675BD85}" name="Max of ScoreDiff" dataDxfId="36"/>
    <tableColumn id="7" xr3:uid="{FACF3C5A-CD21-4F10-9F90-72F0D4070FF7}" name="Average of Handicap" dataDxfId="35"/>
    <tableColumn id="8" xr3:uid="{22507F89-141D-474B-9314-040C6C3B4F36}" name="Average of Factor" dataDxfId="34"/>
    <tableColumn id="9" xr3:uid="{EC29AD05-8E65-4733-BCA5-414A85C886C0}" name="Average of AdvAbs"/>
    <tableColumn id="10" xr3:uid="{F57E27A6-1351-4123-9BA4-9FB4289A1109}" name="Average of AL%" dataDxfId="33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10" totalsRowShown="0">
  <autoFilter ref="B2:I10" xr:uid="{502C677E-92F2-4E2E-B8DF-B38CE34D22FC}"/>
  <sortState xmlns:xlrd2="http://schemas.microsoft.com/office/spreadsheetml/2017/richdata2" ref="B3:I10">
    <sortCondition descending="1" ref="I2:I10"/>
  </sortState>
  <tableColumns count="8">
    <tableColumn id="1" xr3:uid="{BDA70125-9855-4F4C-AC12-B2B3526A433F}" name="Game"/>
    <tableColumn id="2" xr3:uid="{0753FD2E-378D-4FC9-BAAF-F4B6F678B951}" name="ML Winner"/>
    <tableColumn id="3" xr3:uid="{91F7B914-D66A-459E-8EE1-B643E620A47B}" name="ML Win%" dataDxfId="32"/>
    <tableColumn id="4" xr3:uid="{37EFAEF1-C1D6-47A0-80F9-F4ADCFD57F29}" name="ScoreDiff"/>
    <tableColumn id="5" xr3:uid="{AE527ACF-069F-4E1D-82A9-18EB5A482E4F}" name="Handicap"/>
    <tableColumn id="6" xr3:uid="{7862B7D6-6456-46CC-ABD9-9F7E1750CAC8}" name="Spread Winner"/>
    <tableColumn id="7" xr3:uid="{4BF44559-46BB-45A1-8C38-8AFACC420720}" name="Betting Trend"/>
    <tableColumn id="8" xr3:uid="{28134A2B-AAEF-43FA-9131-E7C1B555E149}" name="Factor" dataDxfId="31">
      <calculatedColumnFormula>((Table111[[#This Row],[ScoreDiff]]*0.75)-(ABS(Table111[[#This Row],[Handicap]]))*Table111[[#This Row],[ML Win%]])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K1" workbookViewId="0">
      <selection activeCell="AP19" sqref="AP19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425781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42578125" bestFit="1" customWidth="1"/>
    <col min="19" max="20" width="20" bestFit="1" customWidth="1"/>
    <col min="23" max="23" width="24.425781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425781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115</v>
      </c>
    </row>
    <row r="2" spans="1:70" x14ac:dyDescent="0.25">
      <c r="A2" t="s">
        <v>105</v>
      </c>
      <c r="B2" t="s">
        <v>123</v>
      </c>
      <c r="C2" s="3">
        <v>1</v>
      </c>
      <c r="D2">
        <v>0.96936284402142903</v>
      </c>
      <c r="E2" s="3">
        <v>1</v>
      </c>
      <c r="F2" s="3">
        <v>0.67</v>
      </c>
      <c r="G2" s="3">
        <v>2</v>
      </c>
      <c r="H2">
        <v>0.67345400807089095</v>
      </c>
      <c r="I2" s="3">
        <v>2</v>
      </c>
      <c r="J2" s="3">
        <v>0.36</v>
      </c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83</v>
      </c>
      <c r="BG2" t="s">
        <v>77</v>
      </c>
      <c r="BH2" t="s">
        <v>78</v>
      </c>
      <c r="BI2" t="s">
        <v>79</v>
      </c>
      <c r="BJ2" t="s">
        <v>80</v>
      </c>
      <c r="BK2" t="s">
        <v>81</v>
      </c>
      <c r="BL2" t="s">
        <v>82</v>
      </c>
      <c r="BN2" s="1" t="s">
        <v>28</v>
      </c>
      <c r="BO2" t="s">
        <v>28</v>
      </c>
    </row>
    <row r="3" spans="1:70" x14ac:dyDescent="0.25">
      <c r="A3" t="s">
        <v>106</v>
      </c>
      <c r="B3" t="s">
        <v>123</v>
      </c>
      <c r="C3" s="3">
        <v>1</v>
      </c>
      <c r="D3">
        <v>0.69336401212153198</v>
      </c>
      <c r="E3" s="3">
        <v>1</v>
      </c>
      <c r="F3" s="3">
        <v>0.59</v>
      </c>
      <c r="G3" s="3">
        <v>2</v>
      </c>
      <c r="H3">
        <v>0.532463620745249</v>
      </c>
      <c r="I3" s="3">
        <v>-1</v>
      </c>
      <c r="J3" s="3">
        <v>0.51</v>
      </c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84</v>
      </c>
      <c r="S3" s="3"/>
      <c r="T3" s="3"/>
      <c r="W3" s="2" t="s">
        <v>84</v>
      </c>
      <c r="X3" s="3"/>
      <c r="Y3" s="3"/>
      <c r="AA3" s="3"/>
      <c r="AC3" t="s">
        <v>123</v>
      </c>
      <c r="AD3">
        <v>0.67754021503634132</v>
      </c>
      <c r="AE3">
        <v>0.67</v>
      </c>
      <c r="AF3">
        <f>AVERAGE(AD4,AE4)</f>
        <v>0</v>
      </c>
      <c r="AG3">
        <f>AVERAGE(AD5,AE5)</f>
        <v>0.76793556144645003</v>
      </c>
      <c r="AH3">
        <f>ABS(AF3-AG3)</f>
        <v>0.76793556144645003</v>
      </c>
      <c r="AJ3" s="2" t="s">
        <v>123</v>
      </c>
      <c r="AK3" s="3">
        <v>11</v>
      </c>
      <c r="AL3" s="3">
        <v>11</v>
      </c>
      <c r="AM3">
        <f>AL3+AK3</f>
        <v>22</v>
      </c>
      <c r="AN3" s="5">
        <f>ABS(((AK3/11)+(AL3/11))/2)</f>
        <v>1</v>
      </c>
      <c r="AO3" s="5">
        <f>VLOOKUP(AJ3,$AC$3:$AH$47,IF(AM3&gt;0,5,4),FALSE)</f>
        <v>0.76793556144645003</v>
      </c>
      <c r="AP3" s="5">
        <f>VLOOKUP(AJ3,$AC$3:$AH$47,6,FALSE)</f>
        <v>0.76793556144645003</v>
      </c>
      <c r="AQ3">
        <v>11</v>
      </c>
      <c r="AR3">
        <v>0</v>
      </c>
      <c r="AS3" s="5">
        <f>AQ3/(AR3+AQ3)</f>
        <v>1</v>
      </c>
      <c r="AT3" s="5">
        <f>AVERAGE(AN3,AO3,AS3)</f>
        <v>0.9226451871488166</v>
      </c>
      <c r="AU3" t="str">
        <f>IF(AM3&gt;0,MID(AJ3, FIND("@", AJ3) + 1, 3),LEFT(AJ3, 3))</f>
        <v>MIL</v>
      </c>
      <c r="AV3" s="6">
        <f>ABS(AM3*AT3)</f>
        <v>20.298194117273965</v>
      </c>
      <c r="AW3">
        <v>-11</v>
      </c>
      <c r="AX3" s="6">
        <f>AW3+AV3</f>
        <v>9.2981941172739653</v>
      </c>
      <c r="AY3" s="6">
        <f>ABS(AX3)</f>
        <v>9.2981941172739653</v>
      </c>
      <c r="AZ3" t="str">
        <f>IF(AX3&gt;0,AU3,IF(AU3=MID(AJ3, FIND("@", AJ3) + 1, 3),LEFT(AJ3, 3),MID(AJ3, FIND("@", AJ3) + 1, 3)))</f>
        <v>MIL</v>
      </c>
      <c r="BA3" t="str">
        <f>IFERROR(IF(VLOOKUP(AJ3,$BN$5:$BR$20,2,FALSE)=1,MID(AJ3, FIND("@", AJ3) + 1, 3),LEFT(AJ3, 3)),"None")</f>
        <v>MIL</v>
      </c>
      <c r="BB3" s="5">
        <f>IF(BA3="None",0.5, AVERAGE(VLOOKUP(AJ3,$BN$5:$BR$20,4,FALSE),VLOOKUP(AJ3,$BN$5:$BR$20,5,FALSE)))</f>
        <v>0.78344706359357497</v>
      </c>
      <c r="BC3" t="str">
        <f>IF(AND(BA3=AU3,BA3,AZ3=AU3), "Yes","No")</f>
        <v>Yes</v>
      </c>
      <c r="BD3" s="7">
        <f>AVERAGE(BB3,AT3)</f>
        <v>0.85304612537119584</v>
      </c>
      <c r="BE3">
        <f>((MAX(BD3,BB3)*AX3*100)+(AP3*100)/AY3)</f>
        <v>801.43782183302221</v>
      </c>
      <c r="BF3">
        <f>ABS(BE3)</f>
        <v>801.43782183302221</v>
      </c>
      <c r="BG3" t="s">
        <v>85</v>
      </c>
      <c r="BH3" t="s">
        <v>85</v>
      </c>
      <c r="BI3" t="s">
        <v>85</v>
      </c>
      <c r="BJ3" t="str">
        <f t="shared" ref="BJ3:BJ9" si="1">IF(AND(BI3=BH3,BH3=BG3,BG3=BI3),"Yes","No")</f>
        <v>Yes</v>
      </c>
      <c r="BK3" t="str">
        <f t="shared" ref="BK3:BK9" si="2">IF(AND(BJ3="Yes",BH3=AZ3),"Yes","No")</f>
        <v>Yes</v>
      </c>
      <c r="BL3" t="str">
        <f t="shared" ref="BL3:BL9" si="3">IF(AND(BJ3="Yes",BH3=AU3),"Yes","No")</f>
        <v>Yes</v>
      </c>
    </row>
    <row r="4" spans="1:70" x14ac:dyDescent="0.25">
      <c r="A4" t="s">
        <v>107</v>
      </c>
      <c r="B4" t="s">
        <v>123</v>
      </c>
      <c r="C4" s="3">
        <v>1</v>
      </c>
      <c r="D4">
        <v>0.76044334591648999</v>
      </c>
      <c r="E4" s="3">
        <v>1</v>
      </c>
      <c r="F4" s="3">
        <v>0.73</v>
      </c>
      <c r="G4" s="3">
        <v>-1</v>
      </c>
      <c r="H4">
        <v>0.586877165612253</v>
      </c>
      <c r="I4" s="3">
        <v>-1</v>
      </c>
      <c r="J4" s="3">
        <v>0.43</v>
      </c>
      <c r="K4" t="str">
        <f t="shared" si="0"/>
        <v>Consistency</v>
      </c>
      <c r="M4" s="2" t="s">
        <v>84</v>
      </c>
      <c r="N4" s="13">
        <v>77</v>
      </c>
      <c r="O4" s="13"/>
      <c r="P4" s="13">
        <v>77</v>
      </c>
      <c r="R4" s="2" t="s">
        <v>123</v>
      </c>
      <c r="S4" s="3">
        <v>11</v>
      </c>
      <c r="T4" s="3">
        <v>11</v>
      </c>
      <c r="W4" s="4" t="s">
        <v>84</v>
      </c>
      <c r="X4" s="3"/>
      <c r="Y4" s="3"/>
      <c r="AA4" s="3"/>
      <c r="AC4">
        <v>-1</v>
      </c>
      <c r="AD4">
        <v>0</v>
      </c>
      <c r="AE4">
        <v>0</v>
      </c>
      <c r="AJ4" s="2" t="s">
        <v>124</v>
      </c>
      <c r="AK4" s="3">
        <v>-11</v>
      </c>
      <c r="AL4" s="3">
        <v>-11</v>
      </c>
      <c r="AM4">
        <f t="shared" ref="AM4:AM6" si="4">AL4+AK4</f>
        <v>-22</v>
      </c>
      <c r="AN4" s="5">
        <f t="shared" ref="AN4:AN9" si="5">ABS(((AK4/11)+(AL4/11))/2)</f>
        <v>1</v>
      </c>
      <c r="AO4" s="5">
        <f t="shared" ref="AO4:AO7" si="6">VLOOKUP(AJ4,$AC$3:$AH$47,IF(AM4&gt;0,5,4),FALSE)</f>
        <v>0.73326232451643802</v>
      </c>
      <c r="AP4" s="5">
        <f t="shared" ref="AP4:AP7" si="7">VLOOKUP(AJ4,$AC$3:$AH$47,6,FALSE)</f>
        <v>0.73326232451643802</v>
      </c>
      <c r="AQ4">
        <v>11</v>
      </c>
      <c r="AR4">
        <v>0</v>
      </c>
      <c r="AS4" s="5">
        <f t="shared" ref="AS4:AS6" si="8">AQ4/(AR4+AQ4)</f>
        <v>1</v>
      </c>
      <c r="AT4" s="5">
        <f t="shared" ref="AT4:AT8" si="9">AVERAGE(AN4,AO4,AS4)</f>
        <v>0.91108744150547938</v>
      </c>
      <c r="AU4" t="str">
        <f t="shared" ref="AU4:AU8" si="10">IF(AM4&gt;0,MID(AJ4, FIND("@", AJ4) + 1, 3),LEFT(AJ4, 3))</f>
        <v>DET</v>
      </c>
      <c r="AV4" s="6">
        <f t="shared" ref="AV4:AV6" si="11">ABS(AM4*AT4)</f>
        <v>20.043923713120545</v>
      </c>
      <c r="AW4">
        <v>-4.5</v>
      </c>
      <c r="AX4" s="6">
        <f t="shared" ref="AX4:AX6" si="12">AW4+AV4</f>
        <v>15.543923713120545</v>
      </c>
      <c r="AY4" s="6">
        <f t="shared" ref="AY4:AY6" si="13">ABS(AX4)</f>
        <v>15.543923713120545</v>
      </c>
      <c r="AZ4" t="str">
        <f t="shared" ref="AZ4:AZ8" si="14">IF(AX4&gt;0,AU4,IF(AU4=MID(AJ4, FIND("@", AJ4) + 1, 3),LEFT(AJ4, 3),MID(AJ4, FIND("@", AJ4) + 1, 3)))</f>
        <v>DET</v>
      </c>
      <c r="BA4" t="str">
        <f t="shared" ref="BA4:BA7" si="15">IFERROR(IF(VLOOKUP(AJ4,$BN$5:$BR$20,2,FALSE)=1,MID(AJ4, FIND("@", AJ4) + 1, 3),LEFT(AJ4, 3)),"None")</f>
        <v>DET</v>
      </c>
      <c r="BB4" s="5">
        <f t="shared" ref="BB4:BB7" si="16">IF(BA4="None",0.5, AVERAGE(VLOOKUP(AJ4,$BN$5:$BR$20,4,FALSE),VLOOKUP(AJ4,$BN$5:$BR$20,5,FALSE)))</f>
        <v>0.75652920973201299</v>
      </c>
      <c r="BC4" t="str">
        <f t="shared" ref="BC4:BC7" si="17">IF(AND(BA4=AU4,BA4,AZ4=AU4), "Yes","No")</f>
        <v>Yes</v>
      </c>
      <c r="BD4" s="7">
        <f t="shared" ref="BD4:BD7" si="18">AVERAGE(BB4,AT4)</f>
        <v>0.83380832561874618</v>
      </c>
      <c r="BE4">
        <f t="shared" ref="BE4:BE6" si="19">((MAX(BD4,BB4)*AX4*100)+(AP4*100)/AY4)</f>
        <v>1300.782657164056</v>
      </c>
      <c r="BF4">
        <f t="shared" ref="BF4:BF7" si="20">ABS(BE4)</f>
        <v>1300.782657164056</v>
      </c>
      <c r="BG4" t="s">
        <v>99</v>
      </c>
      <c r="BH4" t="s">
        <v>99</v>
      </c>
      <c r="BI4" t="s">
        <v>99</v>
      </c>
      <c r="BJ4" t="str">
        <f t="shared" si="1"/>
        <v>Yes</v>
      </c>
      <c r="BK4" t="str">
        <f t="shared" si="2"/>
        <v>No</v>
      </c>
      <c r="BL4" t="str">
        <f t="shared" si="3"/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108</v>
      </c>
      <c r="B5" t="s">
        <v>123</v>
      </c>
      <c r="C5" s="3">
        <v>1</v>
      </c>
      <c r="D5">
        <v>0.83454493599136803</v>
      </c>
      <c r="E5" s="3">
        <v>1</v>
      </c>
      <c r="F5" s="3">
        <v>0.75</v>
      </c>
      <c r="G5" s="3">
        <v>-1</v>
      </c>
      <c r="H5">
        <v>0.65717714367773805</v>
      </c>
      <c r="I5" s="3">
        <v>-1</v>
      </c>
      <c r="J5" s="3">
        <v>0.6</v>
      </c>
      <c r="K5" t="str">
        <f t="shared" si="0"/>
        <v>Consistency</v>
      </c>
      <c r="M5" s="2" t="s">
        <v>123</v>
      </c>
      <c r="N5" s="13">
        <v>11</v>
      </c>
      <c r="O5" s="13"/>
      <c r="P5" s="13">
        <v>11</v>
      </c>
      <c r="R5" s="2" t="s">
        <v>124</v>
      </c>
      <c r="S5" s="3">
        <v>-11</v>
      </c>
      <c r="T5" s="3">
        <v>-11</v>
      </c>
      <c r="W5" s="2" t="s">
        <v>123</v>
      </c>
      <c r="X5" s="3">
        <v>0.8258711228929001</v>
      </c>
      <c r="Y5" s="3">
        <v>0.71000000000000008</v>
      </c>
      <c r="AA5" s="3"/>
      <c r="AC5">
        <v>1</v>
      </c>
      <c r="AD5">
        <v>0.8258711228929001</v>
      </c>
      <c r="AE5">
        <v>0.71000000000000008</v>
      </c>
      <c r="AJ5" s="2" t="s">
        <v>125</v>
      </c>
      <c r="AK5" s="3">
        <v>11</v>
      </c>
      <c r="AL5" s="3">
        <v>11</v>
      </c>
      <c r="AM5">
        <f t="shared" si="4"/>
        <v>22</v>
      </c>
      <c r="AN5" s="5">
        <f t="shared" si="5"/>
        <v>1</v>
      </c>
      <c r="AO5" s="5">
        <f t="shared" si="6"/>
        <v>0.82711230969241556</v>
      </c>
      <c r="AP5" s="5">
        <f t="shared" si="7"/>
        <v>0.82711230969241556</v>
      </c>
      <c r="AQ5">
        <v>11</v>
      </c>
      <c r="AR5">
        <v>0</v>
      </c>
      <c r="AS5" s="5">
        <f t="shared" si="8"/>
        <v>1</v>
      </c>
      <c r="AT5" s="5">
        <f t="shared" si="9"/>
        <v>0.94237076989747182</v>
      </c>
      <c r="AU5" t="str">
        <f t="shared" si="10"/>
        <v>CLE</v>
      </c>
      <c r="AV5" s="6">
        <f t="shared" si="11"/>
        <v>20.732156937744382</v>
      </c>
      <c r="AW5">
        <v>-12.5</v>
      </c>
      <c r="AX5" s="6">
        <f t="shared" si="12"/>
        <v>8.2321569377443815</v>
      </c>
      <c r="AY5" s="6">
        <f t="shared" si="13"/>
        <v>8.2321569377443815</v>
      </c>
      <c r="AZ5" t="str">
        <f t="shared" si="14"/>
        <v>CLE</v>
      </c>
      <c r="BA5" t="str">
        <f t="shared" si="15"/>
        <v>CLE</v>
      </c>
      <c r="BB5" s="5">
        <f t="shared" si="16"/>
        <v>0.85522569507044999</v>
      </c>
      <c r="BC5" t="str">
        <f t="shared" si="17"/>
        <v>Yes</v>
      </c>
      <c r="BD5" s="7">
        <f t="shared" si="18"/>
        <v>0.89879823248396096</v>
      </c>
      <c r="BE5">
        <f t="shared" si="19"/>
        <v>749.95214459955537</v>
      </c>
      <c r="BF5">
        <f t="shared" si="20"/>
        <v>749.95214459955537</v>
      </c>
      <c r="BG5" t="s">
        <v>100</v>
      </c>
      <c r="BH5" t="s">
        <v>100</v>
      </c>
      <c r="BI5" t="s">
        <v>100</v>
      </c>
      <c r="BJ5" t="str">
        <f t="shared" si="1"/>
        <v>Yes</v>
      </c>
      <c r="BK5" t="str">
        <f t="shared" si="2"/>
        <v>Yes</v>
      </c>
      <c r="BL5" t="str">
        <f t="shared" si="3"/>
        <v>Yes</v>
      </c>
      <c r="BN5" s="2" t="s">
        <v>123</v>
      </c>
      <c r="BO5" s="3">
        <v>1</v>
      </c>
      <c r="BP5" s="3">
        <v>1</v>
      </c>
      <c r="BQ5" s="13">
        <v>0.84689412718714996</v>
      </c>
      <c r="BR5" s="3">
        <v>0.72</v>
      </c>
    </row>
    <row r="6" spans="1:70" x14ac:dyDescent="0.25">
      <c r="A6" t="s">
        <v>109</v>
      </c>
      <c r="B6" t="s">
        <v>123</v>
      </c>
      <c r="C6" s="3">
        <v>1</v>
      </c>
      <c r="D6">
        <v>0.79051537542532402</v>
      </c>
      <c r="E6" s="3">
        <v>1</v>
      </c>
      <c r="F6" s="3">
        <v>0.78</v>
      </c>
      <c r="G6" s="3">
        <v>-1</v>
      </c>
      <c r="H6">
        <v>0.87431867487892201</v>
      </c>
      <c r="I6" s="3">
        <v>-1</v>
      </c>
      <c r="J6" s="3">
        <v>0.66</v>
      </c>
      <c r="K6" t="str">
        <f t="shared" si="0"/>
        <v>Consistency</v>
      </c>
      <c r="M6" s="2" t="s">
        <v>124</v>
      </c>
      <c r="N6" s="13">
        <v>11</v>
      </c>
      <c r="O6" s="13"/>
      <c r="P6" s="13">
        <v>11</v>
      </c>
      <c r="R6" s="2" t="s">
        <v>125</v>
      </c>
      <c r="S6" s="3">
        <v>11</v>
      </c>
      <c r="T6" s="3">
        <v>11</v>
      </c>
      <c r="W6" s="4">
        <v>1</v>
      </c>
      <c r="X6" s="3">
        <v>0.8258711228929001</v>
      </c>
      <c r="Y6" s="3">
        <v>0.71000000000000008</v>
      </c>
      <c r="AA6" s="3"/>
      <c r="AC6" t="s">
        <v>124</v>
      </c>
      <c r="AD6">
        <v>0.72809591014407649</v>
      </c>
      <c r="AE6">
        <v>0.62454545454545451</v>
      </c>
      <c r="AF6">
        <f>AVERAGE(AD7,AE7)</f>
        <v>0.73326232451643802</v>
      </c>
      <c r="AG6">
        <f>AVERAGE(AD8,AE8)</f>
        <v>0</v>
      </c>
      <c r="AH6">
        <f>ABS(AF6-AG6)</f>
        <v>0.73326232451643802</v>
      </c>
      <c r="AJ6" s="2" t="s">
        <v>126</v>
      </c>
      <c r="AK6" s="3">
        <v>-11</v>
      </c>
      <c r="AL6" s="3">
        <v>-11</v>
      </c>
      <c r="AM6">
        <f t="shared" si="4"/>
        <v>-22</v>
      </c>
      <c r="AN6" s="5">
        <f t="shared" si="5"/>
        <v>1</v>
      </c>
      <c r="AO6" s="5">
        <f t="shared" si="6"/>
        <v>0.80963367704860056</v>
      </c>
      <c r="AP6" s="5">
        <f t="shared" si="7"/>
        <v>0.80963367704860056</v>
      </c>
      <c r="AQ6">
        <v>11</v>
      </c>
      <c r="AR6">
        <v>0</v>
      </c>
      <c r="AS6" s="5">
        <f t="shared" si="8"/>
        <v>1</v>
      </c>
      <c r="AT6" s="5">
        <f t="shared" si="9"/>
        <v>0.93654455901620015</v>
      </c>
      <c r="AU6" t="str">
        <f t="shared" si="10"/>
        <v>MIN</v>
      </c>
      <c r="AV6" s="6">
        <f t="shared" si="11"/>
        <v>20.603980298356404</v>
      </c>
      <c r="AW6">
        <v>-8</v>
      </c>
      <c r="AX6" s="6">
        <f t="shared" si="12"/>
        <v>12.603980298356404</v>
      </c>
      <c r="AY6" s="6">
        <f t="shared" si="13"/>
        <v>12.603980298356404</v>
      </c>
      <c r="AZ6" t="str">
        <f t="shared" si="14"/>
        <v>MIN</v>
      </c>
      <c r="BA6" t="str">
        <f t="shared" si="15"/>
        <v>MIN</v>
      </c>
      <c r="BB6" s="5">
        <f t="shared" si="16"/>
        <v>0.81959895342775146</v>
      </c>
      <c r="BC6" t="str">
        <f t="shared" si="17"/>
        <v>Yes</v>
      </c>
      <c r="BD6" s="7">
        <f t="shared" si="18"/>
        <v>0.87807175622197575</v>
      </c>
      <c r="BE6">
        <f t="shared" si="19"/>
        <v>1113.143546495025</v>
      </c>
      <c r="BF6">
        <f t="shared" si="20"/>
        <v>1113.143546495025</v>
      </c>
      <c r="BG6" t="s">
        <v>133</v>
      </c>
      <c r="BH6" t="s">
        <v>101</v>
      </c>
      <c r="BI6" t="s">
        <v>101</v>
      </c>
      <c r="BJ6" t="str">
        <f t="shared" si="1"/>
        <v>No</v>
      </c>
      <c r="BK6" t="str">
        <f t="shared" si="2"/>
        <v>No</v>
      </c>
      <c r="BL6" t="str">
        <f t="shared" si="3"/>
        <v>No</v>
      </c>
      <c r="BN6" s="2" t="s">
        <v>124</v>
      </c>
      <c r="BO6" s="3">
        <v>-1</v>
      </c>
      <c r="BP6" s="3">
        <v>-1</v>
      </c>
      <c r="BQ6" s="13">
        <v>0.82305841946402603</v>
      </c>
      <c r="BR6" s="3">
        <v>0.69</v>
      </c>
    </row>
    <row r="7" spans="1:70" x14ac:dyDescent="0.25">
      <c r="A7" t="s">
        <v>110</v>
      </c>
      <c r="B7" t="s">
        <v>123</v>
      </c>
      <c r="C7" s="3">
        <v>1</v>
      </c>
      <c r="D7">
        <v>0.76431689369565203</v>
      </c>
      <c r="E7" s="3">
        <v>1</v>
      </c>
      <c r="F7" s="3">
        <v>0.78</v>
      </c>
      <c r="G7" s="3">
        <v>-1</v>
      </c>
      <c r="H7">
        <v>0.70364472789080001</v>
      </c>
      <c r="I7" s="3">
        <v>-1</v>
      </c>
      <c r="J7" s="3">
        <v>0.63</v>
      </c>
      <c r="K7" t="str">
        <f t="shared" si="0"/>
        <v>Consistency</v>
      </c>
      <c r="M7" s="2" t="s">
        <v>125</v>
      </c>
      <c r="N7" s="13">
        <v>11</v>
      </c>
      <c r="O7" s="13"/>
      <c r="P7" s="13">
        <v>11</v>
      </c>
      <c r="R7" s="2" t="s">
        <v>126</v>
      </c>
      <c r="S7" s="3">
        <v>-11</v>
      </c>
      <c r="T7" s="3">
        <v>-11</v>
      </c>
      <c r="W7" s="2" t="s">
        <v>124</v>
      </c>
      <c r="X7" s="3">
        <v>0.81197919448742151</v>
      </c>
      <c r="Y7" s="3">
        <v>0.65454545454545443</v>
      </c>
      <c r="AA7" s="3"/>
      <c r="AC7">
        <v>-1</v>
      </c>
      <c r="AD7">
        <v>0.81197919448742151</v>
      </c>
      <c r="AE7">
        <v>0.65454545454545443</v>
      </c>
      <c r="AJ7" s="2" t="s">
        <v>127</v>
      </c>
      <c r="AK7" s="3">
        <v>-9</v>
      </c>
      <c r="AL7" s="3">
        <v>-11</v>
      </c>
      <c r="AM7">
        <f t="shared" ref="AM7" si="21">AL7+AK7</f>
        <v>-20</v>
      </c>
      <c r="AN7" s="5">
        <f t="shared" si="5"/>
        <v>0.90909090909090917</v>
      </c>
      <c r="AO7" s="5">
        <f t="shared" si="6"/>
        <v>0.7529796244600937</v>
      </c>
      <c r="AP7" s="5">
        <f t="shared" si="7"/>
        <v>0.15025802646789121</v>
      </c>
      <c r="AQ7">
        <v>10</v>
      </c>
      <c r="AR7">
        <v>1</v>
      </c>
      <c r="AS7" s="5">
        <f t="shared" ref="AS7" si="22">AQ7/(AR7+AQ7)</f>
        <v>0.90909090909090906</v>
      </c>
      <c r="AT7" s="5">
        <f t="shared" si="9"/>
        <v>0.85705381421397064</v>
      </c>
      <c r="AU7" t="str">
        <f t="shared" si="10"/>
        <v>OKC</v>
      </c>
      <c r="AV7" s="6">
        <f t="shared" ref="AV7" si="23">ABS(AM7*AT7)</f>
        <v>17.141076284279414</v>
      </c>
      <c r="AW7">
        <v>-8</v>
      </c>
      <c r="AX7" s="6">
        <f t="shared" ref="AX7" si="24">AW7+AV7</f>
        <v>9.1410762842794142</v>
      </c>
      <c r="AY7" s="6">
        <f t="shared" ref="AY7" si="25">ABS(AX7)</f>
        <v>9.1410762842794142</v>
      </c>
      <c r="AZ7" t="str">
        <f t="shared" si="14"/>
        <v>OKC</v>
      </c>
      <c r="BA7" t="str">
        <f t="shared" si="15"/>
        <v>OKC</v>
      </c>
      <c r="BB7" s="5">
        <f t="shared" si="16"/>
        <v>0.77374887785881308</v>
      </c>
      <c r="BC7" t="str">
        <f t="shared" si="17"/>
        <v>Yes</v>
      </c>
      <c r="BD7" s="7">
        <f t="shared" si="18"/>
        <v>0.81540134603639181</v>
      </c>
      <c r="BE7">
        <f t="shared" ref="BE7" si="26">((MAX(BD7,BB7)*AX7*100)+(AP7*100)/AY7)</f>
        <v>747.00835798208504</v>
      </c>
      <c r="BF7">
        <f t="shared" si="20"/>
        <v>747.00835798208504</v>
      </c>
      <c r="BG7" t="s">
        <v>131</v>
      </c>
      <c r="BH7" t="s">
        <v>86</v>
      </c>
      <c r="BI7" t="s">
        <v>131</v>
      </c>
      <c r="BJ7" t="str">
        <f t="shared" si="1"/>
        <v>No</v>
      </c>
      <c r="BK7" t="str">
        <f t="shared" si="2"/>
        <v>No</v>
      </c>
      <c r="BL7" t="str">
        <f t="shared" si="3"/>
        <v>No</v>
      </c>
      <c r="BN7" s="2" t="s">
        <v>125</v>
      </c>
      <c r="BO7" s="3">
        <v>1</v>
      </c>
      <c r="BP7" s="3">
        <v>1</v>
      </c>
      <c r="BQ7" s="13">
        <v>0.95045139014089997</v>
      </c>
      <c r="BR7" s="3">
        <v>0.76</v>
      </c>
    </row>
    <row r="8" spans="1:70" x14ac:dyDescent="0.25">
      <c r="A8" t="s">
        <v>111</v>
      </c>
      <c r="B8" t="s">
        <v>123</v>
      </c>
      <c r="C8" s="3">
        <v>1</v>
      </c>
      <c r="D8">
        <v>0.80904463642275803</v>
      </c>
      <c r="E8" s="3">
        <v>1</v>
      </c>
      <c r="F8" s="3">
        <v>0.61</v>
      </c>
      <c r="G8" s="3">
        <v>-1</v>
      </c>
      <c r="H8">
        <v>0.70688035764127799</v>
      </c>
      <c r="I8" s="3">
        <v>-1</v>
      </c>
      <c r="J8" s="3">
        <v>0.57999999999999996</v>
      </c>
      <c r="K8" t="str">
        <f t="shared" si="0"/>
        <v>Consistency</v>
      </c>
      <c r="M8" s="2" t="s">
        <v>126</v>
      </c>
      <c r="N8" s="13">
        <v>11</v>
      </c>
      <c r="O8" s="13"/>
      <c r="P8" s="13">
        <v>11</v>
      </c>
      <c r="R8" s="2" t="s">
        <v>127</v>
      </c>
      <c r="S8" s="3">
        <v>-9</v>
      </c>
      <c r="T8" s="3">
        <v>-11</v>
      </c>
      <c r="W8" s="4">
        <v>-1</v>
      </c>
      <c r="X8" s="3">
        <v>0.81197919448742151</v>
      </c>
      <c r="Y8" s="3">
        <v>0.65454545454545443</v>
      </c>
      <c r="AA8" s="3"/>
      <c r="AC8">
        <v>1</v>
      </c>
      <c r="AD8">
        <v>0</v>
      </c>
      <c r="AE8">
        <v>0</v>
      </c>
      <c r="AJ8" s="2" t="s">
        <v>128</v>
      </c>
      <c r="AK8" s="3">
        <v>11</v>
      </c>
      <c r="AL8" s="3">
        <v>7</v>
      </c>
      <c r="AM8">
        <f t="shared" ref="AM8" si="27">AL8+AK8</f>
        <v>18</v>
      </c>
      <c r="AN8" s="5">
        <f t="shared" si="5"/>
        <v>0.81818181818181812</v>
      </c>
      <c r="AO8" s="5">
        <f t="shared" ref="AO8" si="28">VLOOKUP(AJ8,$AC$3:$AH$47,IF(AM8&gt;0,5,4),FALSE)</f>
        <v>0.66593286954031217</v>
      </c>
      <c r="AP8" s="5">
        <f t="shared" ref="AP8" si="29">VLOOKUP(AJ8,$AC$3:$AH$47,6,FALSE)</f>
        <v>0.66593286954031217</v>
      </c>
      <c r="AQ8">
        <v>9</v>
      </c>
      <c r="AR8">
        <v>2</v>
      </c>
      <c r="AS8" s="5">
        <f t="shared" ref="AS8" si="30">AQ8/(AR8+AQ8)</f>
        <v>0.81818181818181823</v>
      </c>
      <c r="AT8" s="5">
        <f t="shared" si="9"/>
        <v>0.76743216863464958</v>
      </c>
      <c r="AU8" t="str">
        <f t="shared" si="10"/>
        <v>BOS</v>
      </c>
      <c r="AV8" s="6">
        <f t="shared" ref="AV8" si="31">ABS(AM8*AT8)</f>
        <v>13.813779035423693</v>
      </c>
      <c r="AW8">
        <v>-9.5</v>
      </c>
      <c r="AX8" s="6">
        <f t="shared" ref="AX8" si="32">AW8+AV8</f>
        <v>4.3137790354236927</v>
      </c>
      <c r="AY8" s="6">
        <f t="shared" ref="AY8" si="33">ABS(AX8)</f>
        <v>4.3137790354236927</v>
      </c>
      <c r="AZ8" t="str">
        <f t="shared" si="14"/>
        <v>BOS</v>
      </c>
      <c r="BA8" t="str">
        <f t="shared" ref="BA8" si="34">IFERROR(IF(VLOOKUP(AJ8,$BN$5:$BR$20,2,FALSE)=1,MID(AJ8, FIND("@", AJ8) + 1, 3),LEFT(AJ8, 3)),"None")</f>
        <v>BOS</v>
      </c>
      <c r="BB8" s="5">
        <f t="shared" ref="BB8" si="35">IF(BA8="None",0.5, AVERAGE(VLOOKUP(AJ8,$BN$5:$BR$20,4,FALSE),VLOOKUP(AJ8,$BN$5:$BR$20,5,FALSE)))</f>
        <v>0.73411159077981247</v>
      </c>
      <c r="BC8" t="str">
        <f t="shared" ref="BC8" si="36">IF(AND(BA8=AU8,BA8,AZ8=AU8), "Yes","No")</f>
        <v>Yes</v>
      </c>
      <c r="BD8" s="7">
        <f t="shared" ref="BD8" si="37">AVERAGE(BB8,AT8)</f>
        <v>0.75077187970723103</v>
      </c>
      <c r="BE8">
        <f t="shared" ref="BE8" si="38">((MAX(BD8,BB8)*AX8*100)+(AP8*100)/AY8)</f>
        <v>339.30374258965588</v>
      </c>
      <c r="BF8">
        <f t="shared" ref="BF8" si="39">ABS(BE8)</f>
        <v>339.30374258965588</v>
      </c>
      <c r="BG8" t="s">
        <v>90</v>
      </c>
      <c r="BH8" t="s">
        <v>90</v>
      </c>
      <c r="BI8" t="s">
        <v>132</v>
      </c>
      <c r="BJ8" t="str">
        <f t="shared" si="1"/>
        <v>No</v>
      </c>
      <c r="BK8" t="str">
        <f t="shared" si="2"/>
        <v>No</v>
      </c>
      <c r="BL8" t="str">
        <f t="shared" si="3"/>
        <v>No</v>
      </c>
      <c r="BN8" s="2" t="s">
        <v>126</v>
      </c>
      <c r="BO8" s="3">
        <v>-1</v>
      </c>
      <c r="BP8" s="3">
        <v>-1</v>
      </c>
      <c r="BQ8" s="13">
        <v>0.92919790685550296</v>
      </c>
      <c r="BR8" s="3">
        <v>0.71</v>
      </c>
    </row>
    <row r="9" spans="1:70" x14ac:dyDescent="0.25">
      <c r="A9" t="s">
        <v>112</v>
      </c>
      <c r="B9" t="s">
        <v>123</v>
      </c>
      <c r="C9" s="3">
        <v>1</v>
      </c>
      <c r="D9">
        <v>0.92502092599847596</v>
      </c>
      <c r="E9" s="3">
        <v>1</v>
      </c>
      <c r="F9" s="3">
        <v>0.75</v>
      </c>
      <c r="G9" s="3">
        <v>-1</v>
      </c>
      <c r="H9">
        <v>0.51297238487596997</v>
      </c>
      <c r="I9" s="3">
        <v>-1</v>
      </c>
      <c r="J9" s="3">
        <v>0.55000000000000004</v>
      </c>
      <c r="K9" t="str">
        <f t="shared" si="0"/>
        <v>Consistency</v>
      </c>
      <c r="M9" s="2" t="s">
        <v>127</v>
      </c>
      <c r="N9" s="13">
        <v>10</v>
      </c>
      <c r="O9" s="13">
        <v>1</v>
      </c>
      <c r="P9" s="13">
        <v>11</v>
      </c>
      <c r="R9" s="2" t="s">
        <v>128</v>
      </c>
      <c r="S9" s="3">
        <v>11</v>
      </c>
      <c r="T9" s="3">
        <v>7</v>
      </c>
      <c r="W9" s="2" t="s">
        <v>125</v>
      </c>
      <c r="X9" s="3">
        <v>0.92331552847574028</v>
      </c>
      <c r="Y9" s="3">
        <v>0.73090909090909084</v>
      </c>
      <c r="AA9" s="3"/>
      <c r="AC9" t="s">
        <v>125</v>
      </c>
      <c r="AD9">
        <v>0.73532000122125896</v>
      </c>
      <c r="AE9">
        <v>0.61272727272727279</v>
      </c>
      <c r="AF9">
        <f>AVERAGE(AD10,AE10)</f>
        <v>0</v>
      </c>
      <c r="AG9">
        <f>AVERAGE(AD11,AE11)</f>
        <v>0.82711230969241556</v>
      </c>
      <c r="AH9">
        <f>ABS(AF9-AG9)</f>
        <v>0.82711230969241556</v>
      </c>
      <c r="AJ9" s="2" t="s">
        <v>129</v>
      </c>
      <c r="AK9" s="3">
        <v>3</v>
      </c>
      <c r="AL9" s="3">
        <v>7</v>
      </c>
      <c r="AM9">
        <f t="shared" ref="AM9" si="40">AL9+AK9</f>
        <v>10</v>
      </c>
      <c r="AN9" s="5">
        <f t="shared" si="5"/>
        <v>0.45454545454545453</v>
      </c>
      <c r="AO9" s="5">
        <f t="shared" ref="AO9" si="41">VLOOKUP(AJ9,$AC$3:$AH$47,IF(AM9&gt;0,5,4),FALSE)</f>
        <v>0.65750832013102256</v>
      </c>
      <c r="AP9" s="5">
        <f t="shared" ref="AP9" si="42">VLOOKUP(AJ9,$AC$3:$AH$47,6,FALSE)</f>
        <v>9.7188019375154866E-2</v>
      </c>
      <c r="AQ9">
        <v>9</v>
      </c>
      <c r="AR9">
        <v>2</v>
      </c>
      <c r="AS9" s="5">
        <f t="shared" ref="AS9" si="43">AQ9/(AR9+AQ9)</f>
        <v>0.81818181818181823</v>
      </c>
      <c r="AT9" s="5">
        <f t="shared" ref="AT9" si="44">AVERAGE(AN9,AO9,AS9)</f>
        <v>0.64341186428609853</v>
      </c>
      <c r="AU9" t="str">
        <f t="shared" ref="AU9" si="45">IF(AM9&gt;0,MID(AJ9, FIND("@", AJ9) + 1, 3),LEFT(AJ9, 3))</f>
        <v>DEN</v>
      </c>
      <c r="AV9" s="6">
        <f t="shared" ref="AV9" si="46">ABS(AM9*AT9)</f>
        <v>6.4341186428609856</v>
      </c>
      <c r="AW9">
        <v>-5.5</v>
      </c>
      <c r="AX9" s="6">
        <f t="shared" ref="AX9" si="47">AW9+AV9</f>
        <v>0.93411864286098556</v>
      </c>
      <c r="AY9" s="6">
        <f t="shared" ref="AY9" si="48">ABS(AX9)</f>
        <v>0.93411864286098556</v>
      </c>
      <c r="AZ9" t="str">
        <f t="shared" ref="AZ9" si="49">IF(AX9&gt;0,AU9,IF(AU9=MID(AJ9, FIND("@", AJ9) + 1, 3),LEFT(AJ9, 3),MID(AJ9, FIND("@", AJ9) + 1, 3)))</f>
        <v>DEN</v>
      </c>
      <c r="BA9" t="str">
        <f t="shared" ref="BA9" si="50">IFERROR(IF(VLOOKUP(AJ9,$BN$5:$BR$20,2,FALSE)=1,MID(AJ9, FIND("@", AJ9) + 1, 3),LEFT(AJ9, 3)),"None")</f>
        <v>DEN</v>
      </c>
      <c r="BB9" s="5">
        <f t="shared" ref="BB9" si="51">IF(BA9="None",0.5, AVERAGE(VLOOKUP(AJ9,$BN$5:$BR$20,4,FALSE),VLOOKUP(AJ9,$BN$5:$BR$20,5,FALSE)))</f>
        <v>0.65423660910487191</v>
      </c>
      <c r="BC9" t="str">
        <f t="shared" ref="BC9" si="52">IF(AND(BA9=AU9,BA9,AZ9=AU9), "Yes","No")</f>
        <v>Yes</v>
      </c>
      <c r="BD9" s="7">
        <f t="shared" ref="BD9" si="53">AVERAGE(BB9,AT9)</f>
        <v>0.64882423669548528</v>
      </c>
      <c r="BE9">
        <f t="shared" ref="BE9" si="54">((MAX(BD9,BB9)*AX9*100)+(AP9*100)/AY9)</f>
        <v>71.517709250527147</v>
      </c>
      <c r="BF9">
        <f t="shared" ref="BF9" si="55">ABS(BE9)</f>
        <v>71.517709250527147</v>
      </c>
      <c r="BG9" t="s">
        <v>91</v>
      </c>
      <c r="BH9" t="s">
        <v>91</v>
      </c>
      <c r="BI9" t="s">
        <v>91</v>
      </c>
      <c r="BJ9" t="str">
        <f t="shared" si="1"/>
        <v>Yes</v>
      </c>
      <c r="BK9" t="str">
        <f t="shared" si="2"/>
        <v>Yes</v>
      </c>
      <c r="BL9" t="str">
        <f t="shared" si="3"/>
        <v>Yes</v>
      </c>
      <c r="BN9" s="2" t="s">
        <v>127</v>
      </c>
      <c r="BO9" s="3">
        <v>-1</v>
      </c>
      <c r="BP9" s="3">
        <v>-1</v>
      </c>
      <c r="BQ9" s="13">
        <v>0.867497755717626</v>
      </c>
      <c r="BR9" s="3">
        <v>0.68</v>
      </c>
    </row>
    <row r="10" spans="1:70" x14ac:dyDescent="0.25">
      <c r="A10" t="s">
        <v>113</v>
      </c>
      <c r="B10" t="s">
        <v>123</v>
      </c>
      <c r="C10" s="3">
        <v>1</v>
      </c>
      <c r="D10">
        <v>0.80445194115626195</v>
      </c>
      <c r="E10" s="3">
        <v>1</v>
      </c>
      <c r="F10" s="3">
        <v>0.65</v>
      </c>
      <c r="G10" s="3">
        <v>1</v>
      </c>
      <c r="H10">
        <v>0.65679610147790202</v>
      </c>
      <c r="I10" s="3">
        <v>1</v>
      </c>
      <c r="J10" s="3">
        <v>0.51</v>
      </c>
      <c r="K10" t="str">
        <f t="shared" si="0"/>
        <v>Consistency</v>
      </c>
      <c r="M10" s="2" t="s">
        <v>128</v>
      </c>
      <c r="N10" s="13">
        <v>9</v>
      </c>
      <c r="O10" s="13">
        <v>2</v>
      </c>
      <c r="P10" s="13">
        <v>11</v>
      </c>
      <c r="R10" s="2" t="s">
        <v>129</v>
      </c>
      <c r="S10" s="3">
        <v>3</v>
      </c>
      <c r="T10" s="3">
        <v>7</v>
      </c>
      <c r="W10" s="4">
        <v>1</v>
      </c>
      <c r="X10" s="3">
        <v>0.92331552847574028</v>
      </c>
      <c r="Y10" s="3">
        <v>0.73090909090909084</v>
      </c>
      <c r="AA10" s="3"/>
      <c r="AC10">
        <v>-1</v>
      </c>
      <c r="AD10">
        <v>0</v>
      </c>
      <c r="AE10">
        <v>0</v>
      </c>
      <c r="AJ10" s="2" t="s">
        <v>130</v>
      </c>
      <c r="AK10" s="3">
        <v>9</v>
      </c>
      <c r="AL10" s="3">
        <v>1</v>
      </c>
      <c r="AM10">
        <f t="shared" ref="AM10" si="56">AL10+AK10</f>
        <v>10</v>
      </c>
      <c r="AN10" s="5">
        <f t="shared" ref="AN10" si="57">ABS(((AK10/11)+(AL10/11))/2)</f>
        <v>0.45454545454545459</v>
      </c>
      <c r="AO10" s="5">
        <f t="shared" ref="AO10" si="58">VLOOKUP(AJ10,$AC$3:$AH$47,IF(AM10&gt;0,5,4),FALSE)</f>
        <v>0.6293390147038137</v>
      </c>
      <c r="AP10" s="5">
        <f t="shared" ref="AP10" si="59">VLOOKUP(AJ10,$AC$3:$AH$47,6,FALSE)</f>
        <v>3.778859858080974E-2</v>
      </c>
      <c r="AQ10">
        <v>7</v>
      </c>
      <c r="AR10">
        <v>4</v>
      </c>
      <c r="AS10" s="5">
        <f t="shared" ref="AS10" si="60">AQ10/(AR10+AQ10)</f>
        <v>0.63636363636363635</v>
      </c>
      <c r="AT10" s="5">
        <f t="shared" ref="AT10" si="61">AVERAGE(AN10,AO10,AS10)</f>
        <v>0.57341603520430151</v>
      </c>
      <c r="AU10" t="str">
        <f t="shared" ref="AU10" si="62">IF(AM10&gt;0,MID(AJ10, FIND("@", AJ10) + 1, 3),LEFT(AJ10, 3))</f>
        <v>WAS</v>
      </c>
      <c r="AV10" s="6">
        <f t="shared" ref="AV10" si="63">ABS(AM10*AT10)</f>
        <v>5.7341603520430153</v>
      </c>
      <c r="AW10">
        <v>-5</v>
      </c>
      <c r="AX10" s="6">
        <f t="shared" ref="AX10" si="64">AW10+AV10</f>
        <v>0.73416035204301533</v>
      </c>
      <c r="AY10" s="6">
        <f t="shared" ref="AY10" si="65">ABS(AX10)</f>
        <v>0.73416035204301533</v>
      </c>
      <c r="AZ10" t="str">
        <f t="shared" ref="AZ10" si="66">IF(AX10&gt;0,AU10,IF(AU10=MID(AJ10, FIND("@", AJ10) + 1, 3),LEFT(AJ10, 3),MID(AJ10, FIND("@", AJ10) + 1, 3)))</f>
        <v>WAS</v>
      </c>
      <c r="BA10" t="str">
        <f>IFERROR(IF(VLOOKUP(AJ10,$BN$5:$BR$20,2,FALSE)=1,MID(AJ10, FIND("@", AJ10) + 1, 3),LEFT(AJ10, 3)),"None")</f>
        <v>WAS</v>
      </c>
      <c r="BB10" s="5">
        <f>IF(BA10="None",0.5, AVERAGE(VLOOKUP(AJ10,$BN$5:$BR$20,4,FALSE),VLOOKUP(AJ10,$BN$5:$BR$20,5,FALSE)))</f>
        <v>0.5806812501909675</v>
      </c>
      <c r="BC10" t="str">
        <f t="shared" ref="BC10" si="67">IF(AND(BA10=AU10,BA10,AZ10=AU10), "Yes","No")</f>
        <v>Yes</v>
      </c>
      <c r="BD10" s="7">
        <f t="shared" ref="BD10" si="68">AVERAGE(BB10,AT10)</f>
        <v>0.57704864269763445</v>
      </c>
      <c r="BE10">
        <f t="shared" ref="BE10" si="69">((MAX(BD10,BB10)*AX10*100)+(AP10*100)/AY10)</f>
        <v>47.778501068754224</v>
      </c>
      <c r="BF10">
        <f t="shared" ref="BF10" si="70">ABS(BE10)</f>
        <v>47.778501068754224</v>
      </c>
      <c r="BG10" t="s">
        <v>89</v>
      </c>
      <c r="BH10" t="s">
        <v>88</v>
      </c>
      <c r="BI10" t="s">
        <v>88</v>
      </c>
      <c r="BJ10" t="str">
        <f t="shared" ref="BJ10" si="71">IF(AND(BI10=BH10,BH10=BG10,BG10=BI10),"Yes","No")</f>
        <v>No</v>
      </c>
      <c r="BK10" t="str">
        <f t="shared" ref="BK10" si="72">IF(AND(BJ10="Yes",BH10=AZ10),"Yes","No")</f>
        <v>No</v>
      </c>
      <c r="BL10" t="str">
        <f t="shared" ref="BL10" si="73">IF(AND(BJ10="Yes",BH10=AU10),"Yes","No")</f>
        <v>No</v>
      </c>
      <c r="BN10" s="2" t="s">
        <v>128</v>
      </c>
      <c r="BO10" s="3">
        <v>1</v>
      </c>
      <c r="BP10" s="3">
        <v>1</v>
      </c>
      <c r="BQ10" s="13">
        <v>0.74822318155962497</v>
      </c>
      <c r="BR10" s="3">
        <v>0.72</v>
      </c>
    </row>
    <row r="11" spans="1:70" x14ac:dyDescent="0.25">
      <c r="A11" t="s">
        <v>114</v>
      </c>
      <c r="B11" t="s">
        <v>123</v>
      </c>
      <c r="C11" s="3">
        <v>1</v>
      </c>
      <c r="D11">
        <v>0.88662331388545901</v>
      </c>
      <c r="E11" s="3">
        <v>1</v>
      </c>
      <c r="F11" s="3">
        <v>0.78</v>
      </c>
      <c r="G11" s="3">
        <v>-1</v>
      </c>
      <c r="H11">
        <v>0.67447483089960703</v>
      </c>
      <c r="I11" s="3">
        <v>-1</v>
      </c>
      <c r="J11" s="3">
        <v>0.54</v>
      </c>
      <c r="K11" t="str">
        <f t="shared" si="0"/>
        <v>Consistency</v>
      </c>
      <c r="M11" s="2" t="s">
        <v>129</v>
      </c>
      <c r="N11" s="13">
        <v>9</v>
      </c>
      <c r="O11" s="13">
        <v>2</v>
      </c>
      <c r="P11" s="13">
        <v>11</v>
      </c>
      <c r="R11" s="2" t="s">
        <v>130</v>
      </c>
      <c r="S11" s="3">
        <v>9</v>
      </c>
      <c r="T11" s="3">
        <v>1</v>
      </c>
      <c r="W11" s="2" t="s">
        <v>126</v>
      </c>
      <c r="X11" s="3">
        <v>0.92017644500629214</v>
      </c>
      <c r="Y11" s="3">
        <v>0.6990909090909091</v>
      </c>
      <c r="AA11" s="3"/>
      <c r="AC11">
        <v>1</v>
      </c>
      <c r="AD11">
        <v>0.92331552847574028</v>
      </c>
      <c r="AE11">
        <v>0.73090909090909084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  <c r="BN11" s="2" t="s">
        <v>129</v>
      </c>
      <c r="BO11" s="3">
        <v>1</v>
      </c>
      <c r="BP11" s="3">
        <v>1</v>
      </c>
      <c r="BQ11" s="13">
        <v>0.56847321820974395</v>
      </c>
      <c r="BR11" s="3">
        <v>0.74</v>
      </c>
    </row>
    <row r="12" spans="1:70" x14ac:dyDescent="0.25">
      <c r="A12" t="s">
        <v>115</v>
      </c>
      <c r="B12" t="s">
        <v>123</v>
      </c>
      <c r="C12" s="3">
        <v>1</v>
      </c>
      <c r="D12">
        <v>0.84689412718714996</v>
      </c>
      <c r="E12" s="3">
        <v>1</v>
      </c>
      <c r="F12" s="3">
        <v>0.72</v>
      </c>
      <c r="G12" s="3">
        <v>-1</v>
      </c>
      <c r="H12">
        <v>0.62489102425841303</v>
      </c>
      <c r="I12" s="3">
        <v>-1</v>
      </c>
      <c r="J12" s="3">
        <v>0.62</v>
      </c>
      <c r="K12" t="str">
        <f t="shared" si="0"/>
        <v>Consistency</v>
      </c>
      <c r="M12" s="2" t="s">
        <v>130</v>
      </c>
      <c r="N12" s="13">
        <v>7</v>
      </c>
      <c r="O12" s="13">
        <v>4</v>
      </c>
      <c r="P12" s="13">
        <v>11</v>
      </c>
      <c r="R12" s="2" t="s">
        <v>30</v>
      </c>
      <c r="S12" s="3">
        <v>14</v>
      </c>
      <c r="T12" s="3">
        <v>4</v>
      </c>
      <c r="W12" s="4">
        <v>-1</v>
      </c>
      <c r="X12" s="3">
        <v>0.92017644500629214</v>
      </c>
      <c r="Y12" s="3">
        <v>0.6990909090909091</v>
      </c>
      <c r="AA12" s="3"/>
      <c r="AC12" t="s">
        <v>126</v>
      </c>
      <c r="AD12">
        <v>0.68380325022381683</v>
      </c>
      <c r="AE12">
        <v>0.61181818181818182</v>
      </c>
      <c r="AF12">
        <f>AVERAGE(AD13,AE13)</f>
        <v>0.80963367704860056</v>
      </c>
      <c r="AG12">
        <f>AVERAGE(AD14,AE14)</f>
        <v>0</v>
      </c>
      <c r="AH12">
        <f>ABS(AF12-AG12)</f>
        <v>0.80963367704860056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  <c r="BN12" s="2" t="s">
        <v>130</v>
      </c>
      <c r="BO12" s="3">
        <v>1</v>
      </c>
      <c r="BP12" s="3">
        <v>1</v>
      </c>
      <c r="BQ12" s="13">
        <v>0.62136250038193497</v>
      </c>
      <c r="BR12" s="3">
        <v>0.54</v>
      </c>
    </row>
    <row r="13" spans="1:70" x14ac:dyDescent="0.25">
      <c r="A13" t="s">
        <v>105</v>
      </c>
      <c r="B13" t="s">
        <v>124</v>
      </c>
      <c r="C13" s="3">
        <v>-1</v>
      </c>
      <c r="D13">
        <v>0.88121107883762295</v>
      </c>
      <c r="E13" s="3">
        <v>-1</v>
      </c>
      <c r="F13" s="3">
        <v>0.61</v>
      </c>
      <c r="G13" s="3">
        <v>-1</v>
      </c>
      <c r="H13">
        <v>0.83542890459970298</v>
      </c>
      <c r="I13" s="3">
        <v>-1</v>
      </c>
      <c r="J13" s="3">
        <v>0.55000000000000004</v>
      </c>
      <c r="K13" t="str">
        <f t="shared" si="0"/>
        <v>Consistency</v>
      </c>
      <c r="M13" s="2" t="s">
        <v>30</v>
      </c>
      <c r="N13" s="13">
        <v>156</v>
      </c>
      <c r="O13" s="13">
        <v>9</v>
      </c>
      <c r="P13" s="13">
        <v>165</v>
      </c>
      <c r="W13" s="2" t="s">
        <v>127</v>
      </c>
      <c r="X13" s="3">
        <v>0.8568214259260255</v>
      </c>
      <c r="Y13" s="3">
        <v>0.62181818181818183</v>
      </c>
      <c r="AA13" s="3"/>
      <c r="AC13">
        <v>-1</v>
      </c>
      <c r="AD13">
        <v>0.92017644500629214</v>
      </c>
      <c r="AE13">
        <v>0.6990909090909091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  <c r="BN13" s="2" t="s">
        <v>30</v>
      </c>
      <c r="BO13" s="3">
        <v>2</v>
      </c>
      <c r="BP13" s="3">
        <v>2</v>
      </c>
      <c r="BQ13" s="13">
        <v>6.3551584995165094</v>
      </c>
      <c r="BR13" s="3">
        <v>5.5600000000000005</v>
      </c>
    </row>
    <row r="14" spans="1:70" x14ac:dyDescent="0.25">
      <c r="A14" t="s">
        <v>106</v>
      </c>
      <c r="B14" t="s">
        <v>124</v>
      </c>
      <c r="C14" s="3">
        <v>-1</v>
      </c>
      <c r="D14">
        <v>0.74851055037573</v>
      </c>
      <c r="E14" s="3">
        <v>-1</v>
      </c>
      <c r="F14" s="3">
        <v>0.65</v>
      </c>
      <c r="G14" s="3">
        <v>2</v>
      </c>
      <c r="H14">
        <v>0.448363809451575</v>
      </c>
      <c r="I14" s="3">
        <v>-1</v>
      </c>
      <c r="J14" s="3">
        <v>0.46</v>
      </c>
      <c r="K14" t="str">
        <f t="shared" si="0"/>
        <v>Consistency</v>
      </c>
      <c r="W14" s="4">
        <v>-1</v>
      </c>
      <c r="X14" s="3">
        <v>0.87595924892018751</v>
      </c>
      <c r="Y14" s="3">
        <v>0.63</v>
      </c>
      <c r="AA14" s="3"/>
      <c r="AC14">
        <v>1</v>
      </c>
      <c r="AD14">
        <v>0</v>
      </c>
      <c r="AE14">
        <v>0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0" x14ac:dyDescent="0.25">
      <c r="A15" t="s">
        <v>107</v>
      </c>
      <c r="B15" t="s">
        <v>124</v>
      </c>
      <c r="C15" s="3">
        <v>-1</v>
      </c>
      <c r="D15">
        <v>0.83109433453438997</v>
      </c>
      <c r="E15" s="3">
        <v>-1</v>
      </c>
      <c r="F15" s="3">
        <v>0.69</v>
      </c>
      <c r="G15" s="3">
        <v>-1</v>
      </c>
      <c r="H15">
        <v>0.68497170915856798</v>
      </c>
      <c r="I15" s="3">
        <v>-1</v>
      </c>
      <c r="J15" s="3">
        <v>0.48</v>
      </c>
      <c r="K15" t="str">
        <f t="shared" si="0"/>
        <v>Consistency</v>
      </c>
      <c r="W15" s="4">
        <v>1</v>
      </c>
      <c r="X15" s="3">
        <v>0.66544319598440504</v>
      </c>
      <c r="Y15" s="3">
        <v>0.54</v>
      </c>
      <c r="AA15" s="3"/>
      <c r="AC15" t="s">
        <v>127</v>
      </c>
      <c r="AD15">
        <v>0.65116573937826838</v>
      </c>
      <c r="AE15">
        <v>0.58727272727272728</v>
      </c>
      <c r="AF15">
        <f>AVERAGE(AD16,AE16)</f>
        <v>0.7529796244600937</v>
      </c>
      <c r="AG15">
        <f>AVERAGE(AD17,AE17)</f>
        <v>0.60272159799220248</v>
      </c>
      <c r="AH15">
        <f>ABS(AF15-AG15)</f>
        <v>0.15025802646789121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108</v>
      </c>
      <c r="B16" t="s">
        <v>124</v>
      </c>
      <c r="C16" s="3">
        <v>-1</v>
      </c>
      <c r="D16">
        <v>0.85624772109584302</v>
      </c>
      <c r="E16" s="3">
        <v>-1</v>
      </c>
      <c r="F16" s="3">
        <v>0.66</v>
      </c>
      <c r="G16" s="3">
        <v>-1</v>
      </c>
      <c r="H16">
        <v>0.91508959810013102</v>
      </c>
      <c r="I16" s="3">
        <v>-1</v>
      </c>
      <c r="J16" s="3">
        <v>0.55000000000000004</v>
      </c>
      <c r="K16" t="str">
        <f t="shared" si="0"/>
        <v>Consistency</v>
      </c>
      <c r="W16" s="2" t="s">
        <v>128</v>
      </c>
      <c r="X16" s="3">
        <v>0.71095664817153337</v>
      </c>
      <c r="Y16" s="3">
        <v>0.62090909090909085</v>
      </c>
      <c r="AA16" s="3"/>
      <c r="AC16">
        <v>-1</v>
      </c>
      <c r="AD16">
        <v>0.87595924892018751</v>
      </c>
      <c r="AE16">
        <v>0.63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109</v>
      </c>
      <c r="B17" t="s">
        <v>124</v>
      </c>
      <c r="C17" s="3">
        <v>-1</v>
      </c>
      <c r="D17">
        <v>0.87426040472690503</v>
      </c>
      <c r="E17" s="3">
        <v>-1</v>
      </c>
      <c r="F17" s="3">
        <v>0.66</v>
      </c>
      <c r="G17" s="3">
        <v>1</v>
      </c>
      <c r="H17">
        <v>0.56332372390911201</v>
      </c>
      <c r="I17" s="3">
        <v>-1</v>
      </c>
      <c r="J17" s="3">
        <v>0.47</v>
      </c>
      <c r="K17" t="str">
        <f t="shared" si="0"/>
        <v>Consistency</v>
      </c>
      <c r="W17" s="4">
        <v>1</v>
      </c>
      <c r="X17" s="3">
        <v>0.71095664817153337</v>
      </c>
      <c r="Y17" s="3">
        <v>0.62090909090909085</v>
      </c>
      <c r="AA17" s="3"/>
      <c r="AC17">
        <v>1</v>
      </c>
      <c r="AD17">
        <v>0.66544319598440504</v>
      </c>
      <c r="AE17">
        <v>0.54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110</v>
      </c>
      <c r="B18" t="s">
        <v>124</v>
      </c>
      <c r="C18" s="3">
        <v>-1</v>
      </c>
      <c r="D18">
        <v>0.80112327028664199</v>
      </c>
      <c r="E18" s="3">
        <v>-1</v>
      </c>
      <c r="F18" s="3">
        <v>0.67</v>
      </c>
      <c r="G18" s="3">
        <v>-1</v>
      </c>
      <c r="H18">
        <v>0.71610165593923802</v>
      </c>
      <c r="I18" s="3">
        <v>-1</v>
      </c>
      <c r="J18" s="3">
        <v>0.48</v>
      </c>
      <c r="K18" t="str">
        <f t="shared" si="0"/>
        <v>Consistency</v>
      </c>
      <c r="W18" s="2" t="s">
        <v>129</v>
      </c>
      <c r="X18" s="3">
        <v>0.66524353526193236</v>
      </c>
      <c r="Y18" s="3">
        <v>0.5790909090909091</v>
      </c>
      <c r="AA18" s="3"/>
      <c r="AC18" t="s">
        <v>128</v>
      </c>
      <c r="AD18">
        <v>0.73169905098304089</v>
      </c>
      <c r="AE18">
        <v>0.71909090909090911</v>
      </c>
      <c r="AF18">
        <f>AVERAGE(AD19,AE19)</f>
        <v>0</v>
      </c>
      <c r="AG18">
        <f>AVERAGE(AD20,AE20)</f>
        <v>0.66593286954031217</v>
      </c>
      <c r="AH18">
        <f>ABS(AF18-AG18)</f>
        <v>0.66593286954031217</v>
      </c>
    </row>
    <row r="19" spans="1:56" x14ac:dyDescent="0.25">
      <c r="A19" t="s">
        <v>111</v>
      </c>
      <c r="B19" t="s">
        <v>124</v>
      </c>
      <c r="C19" s="3">
        <v>-1</v>
      </c>
      <c r="D19">
        <v>0.81829370573874605</v>
      </c>
      <c r="E19" s="3">
        <v>-1</v>
      </c>
      <c r="F19" s="3">
        <v>0.7</v>
      </c>
      <c r="G19" s="3">
        <v>-1</v>
      </c>
      <c r="H19">
        <v>0.43879881146885802</v>
      </c>
      <c r="I19" s="3">
        <v>-1</v>
      </c>
      <c r="J19" s="3">
        <v>0.55000000000000004</v>
      </c>
      <c r="K19" t="str">
        <f t="shared" si="0"/>
        <v>Consistency</v>
      </c>
      <c r="W19" s="4">
        <v>-1</v>
      </c>
      <c r="X19" s="3">
        <v>0.59564060151173526</v>
      </c>
      <c r="Y19" s="3">
        <v>0.52500000000000002</v>
      </c>
      <c r="AA19" s="3"/>
      <c r="AC19">
        <v>-1</v>
      </c>
      <c r="AD19">
        <v>0</v>
      </c>
      <c r="AE19">
        <v>0</v>
      </c>
    </row>
    <row r="20" spans="1:56" x14ac:dyDescent="0.25">
      <c r="A20" t="s">
        <v>112</v>
      </c>
      <c r="B20" t="s">
        <v>124</v>
      </c>
      <c r="C20" s="3">
        <v>-1</v>
      </c>
      <c r="D20">
        <v>0.90990687777627299</v>
      </c>
      <c r="E20" s="3">
        <v>-1</v>
      </c>
      <c r="F20" s="3">
        <v>0.62</v>
      </c>
      <c r="G20" s="3">
        <v>1</v>
      </c>
      <c r="H20">
        <v>0.83002389042717195</v>
      </c>
      <c r="I20" s="3">
        <v>-1</v>
      </c>
      <c r="J20" s="3">
        <v>0.38</v>
      </c>
      <c r="K20" t="str">
        <f t="shared" si="0"/>
        <v>Consistency</v>
      </c>
      <c r="W20" s="4">
        <v>1</v>
      </c>
      <c r="X20" s="3">
        <v>0.70501664026204491</v>
      </c>
      <c r="Y20" s="3">
        <v>0.6100000000000001</v>
      </c>
      <c r="AA20" s="3"/>
      <c r="AC20">
        <v>1</v>
      </c>
      <c r="AD20">
        <v>0.71095664817153337</v>
      </c>
      <c r="AE20">
        <v>0.62090909090909085</v>
      </c>
    </row>
    <row r="21" spans="1:56" x14ac:dyDescent="0.25">
      <c r="A21" t="s">
        <v>113</v>
      </c>
      <c r="B21" t="s">
        <v>124</v>
      </c>
      <c r="C21" s="3">
        <v>-1</v>
      </c>
      <c r="D21">
        <v>0.62151022953830903</v>
      </c>
      <c r="E21" s="3">
        <v>-1</v>
      </c>
      <c r="F21" s="3">
        <v>0.55000000000000004</v>
      </c>
      <c r="G21" s="3">
        <v>-1</v>
      </c>
      <c r="H21">
        <v>0.549364946471814</v>
      </c>
      <c r="I21" s="3">
        <v>-1</v>
      </c>
      <c r="J21" s="3">
        <v>0.5</v>
      </c>
      <c r="K21" t="str">
        <f t="shared" si="0"/>
        <v>Consistency</v>
      </c>
      <c r="W21" s="2" t="s">
        <v>130</v>
      </c>
      <c r="X21" s="3">
        <v>0.70271646602929849</v>
      </c>
      <c r="Y21" s="3">
        <v>0.54909090909090907</v>
      </c>
      <c r="AA21" s="3"/>
      <c r="AC21" t="s">
        <v>129</v>
      </c>
      <c r="AD21">
        <v>0.69575746526228943</v>
      </c>
      <c r="AE21">
        <v>0.62181818181818183</v>
      </c>
      <c r="AF21">
        <f>AVERAGE(AD22,AE22)</f>
        <v>0.5603203007558677</v>
      </c>
      <c r="AG21">
        <f>AVERAGE(AD23,AE23)</f>
        <v>0.65750832013102256</v>
      </c>
      <c r="AH21">
        <f>ABS(AF21-AG21)</f>
        <v>9.7188019375154866E-2</v>
      </c>
    </row>
    <row r="22" spans="1:56" x14ac:dyDescent="0.25">
      <c r="A22" t="s">
        <v>114</v>
      </c>
      <c r="B22" t="s">
        <v>124</v>
      </c>
      <c r="C22" s="3">
        <v>-1</v>
      </c>
      <c r="D22">
        <v>0.76655454698714998</v>
      </c>
      <c r="E22" s="3">
        <v>-1</v>
      </c>
      <c r="F22" s="3">
        <v>0.7</v>
      </c>
      <c r="G22" s="3">
        <v>-1</v>
      </c>
      <c r="H22">
        <v>0.77531951951171496</v>
      </c>
      <c r="I22" s="3">
        <v>-1</v>
      </c>
      <c r="J22" s="3">
        <v>0.54</v>
      </c>
      <c r="K22" t="str">
        <f t="shared" si="0"/>
        <v>Consistency</v>
      </c>
      <c r="W22" s="4">
        <v>-1</v>
      </c>
      <c r="X22" s="3">
        <v>0.61310083224600798</v>
      </c>
      <c r="Y22" s="3">
        <v>0.56999999999999995</v>
      </c>
      <c r="AA22" s="3"/>
      <c r="AC22">
        <v>-1</v>
      </c>
      <c r="AD22">
        <v>0.59564060151173526</v>
      </c>
      <c r="AE22">
        <v>0.52500000000000002</v>
      </c>
    </row>
    <row r="23" spans="1:56" x14ac:dyDescent="0.25">
      <c r="A23" t="s">
        <v>115</v>
      </c>
      <c r="B23" t="s">
        <v>124</v>
      </c>
      <c r="C23" s="3">
        <v>-1</v>
      </c>
      <c r="D23">
        <v>0.82305841946402603</v>
      </c>
      <c r="E23" s="3">
        <v>-1</v>
      </c>
      <c r="F23" s="3">
        <v>0.69</v>
      </c>
      <c r="G23" s="3">
        <v>-1</v>
      </c>
      <c r="H23">
        <v>0.58681942828245004</v>
      </c>
      <c r="I23" s="3">
        <v>-1</v>
      </c>
      <c r="J23" s="3">
        <v>0.45</v>
      </c>
      <c r="K23" t="str">
        <f t="shared" si="0"/>
        <v>Consistency</v>
      </c>
      <c r="W23" s="4">
        <v>1</v>
      </c>
      <c r="X23" s="3">
        <v>0.71167802940762748</v>
      </c>
      <c r="Y23" s="3">
        <v>0.54699999999999993</v>
      </c>
      <c r="AA23" s="3"/>
      <c r="AC23">
        <v>1</v>
      </c>
      <c r="AD23">
        <v>0.70501664026204491</v>
      </c>
      <c r="AE23">
        <v>0.6100000000000001</v>
      </c>
    </row>
    <row r="24" spans="1:56" x14ac:dyDescent="0.25">
      <c r="A24" t="s">
        <v>105</v>
      </c>
      <c r="B24" t="s">
        <v>125</v>
      </c>
      <c r="C24" s="3">
        <v>1</v>
      </c>
      <c r="D24">
        <v>0.980843328482363</v>
      </c>
      <c r="E24" s="3">
        <v>1</v>
      </c>
      <c r="F24" s="3">
        <v>0.61</v>
      </c>
      <c r="G24" s="3">
        <v>2</v>
      </c>
      <c r="H24">
        <v>0.66846734549619702</v>
      </c>
      <c r="I24" s="3">
        <v>1</v>
      </c>
      <c r="J24" s="3">
        <v>0.43</v>
      </c>
      <c r="K24" t="str">
        <f t="shared" si="0"/>
        <v>Consistency</v>
      </c>
      <c r="W24" s="2" t="s">
        <v>30</v>
      </c>
      <c r="X24" s="3">
        <v>0.80213504578139283</v>
      </c>
      <c r="Y24" s="3">
        <v>0.64568181818181802</v>
      </c>
      <c r="AA24" s="3"/>
      <c r="AC24" t="s">
        <v>130</v>
      </c>
      <c r="AD24">
        <v>0.69583710016299627</v>
      </c>
      <c r="AE24">
        <v>0.57000000000000006</v>
      </c>
      <c r="AF24">
        <f>AVERAGE(AD25,AE25)</f>
        <v>0.59155041612300396</v>
      </c>
      <c r="AG24">
        <f>AVERAGE(AD26,AE26)</f>
        <v>0.6293390147038137</v>
      </c>
      <c r="AH24">
        <f>ABS(AF24-AG24)</f>
        <v>3.778859858080974E-2</v>
      </c>
    </row>
    <row r="25" spans="1:56" x14ac:dyDescent="0.25">
      <c r="A25" t="s">
        <v>106</v>
      </c>
      <c r="B25" t="s">
        <v>125</v>
      </c>
      <c r="C25" s="3">
        <v>1</v>
      </c>
      <c r="D25">
        <v>0.94025294781934299</v>
      </c>
      <c r="E25" s="3">
        <v>1</v>
      </c>
      <c r="F25" s="3">
        <v>0.74</v>
      </c>
      <c r="G25" s="3">
        <v>2</v>
      </c>
      <c r="H25">
        <v>0.46505494453014201</v>
      </c>
      <c r="I25" s="3">
        <v>-1</v>
      </c>
      <c r="J25" s="3">
        <v>0.4</v>
      </c>
      <c r="K25" t="str">
        <f t="shared" si="0"/>
        <v>Consistency</v>
      </c>
      <c r="AA25" s="3"/>
      <c r="AC25">
        <v>-1</v>
      </c>
      <c r="AD25">
        <v>0.61310083224600798</v>
      </c>
      <c r="AE25">
        <v>0.56999999999999995</v>
      </c>
    </row>
    <row r="26" spans="1:56" x14ac:dyDescent="0.25">
      <c r="A26" t="s">
        <v>107</v>
      </c>
      <c r="B26" t="s">
        <v>125</v>
      </c>
      <c r="C26" s="3">
        <v>1</v>
      </c>
      <c r="D26">
        <v>0.98656862095278697</v>
      </c>
      <c r="E26" s="3">
        <v>1</v>
      </c>
      <c r="F26" s="3">
        <v>0.74</v>
      </c>
      <c r="G26" s="3">
        <v>2</v>
      </c>
      <c r="H26">
        <v>0.50773971770163995</v>
      </c>
      <c r="I26" s="3">
        <v>-1</v>
      </c>
      <c r="J26" s="3">
        <v>0.43</v>
      </c>
      <c r="K26" t="str">
        <f t="shared" si="0"/>
        <v>Consistency</v>
      </c>
      <c r="AA26" s="3"/>
      <c r="AC26">
        <v>1</v>
      </c>
      <c r="AD26">
        <v>0.71167802940762748</v>
      </c>
      <c r="AE26">
        <v>0.54699999999999993</v>
      </c>
    </row>
    <row r="27" spans="1:56" x14ac:dyDescent="0.25">
      <c r="A27" t="s">
        <v>108</v>
      </c>
      <c r="B27" t="s">
        <v>125</v>
      </c>
      <c r="C27" s="3">
        <v>1</v>
      </c>
      <c r="D27">
        <v>0.92620022122708601</v>
      </c>
      <c r="E27" s="3">
        <v>1</v>
      </c>
      <c r="F27" s="3">
        <v>0.77</v>
      </c>
      <c r="G27" s="3">
        <v>-1</v>
      </c>
      <c r="H27">
        <v>0.64061866883604701</v>
      </c>
      <c r="I27" s="3">
        <v>-1</v>
      </c>
      <c r="J27" s="3">
        <v>0.47</v>
      </c>
      <c r="K27" t="str">
        <f t="shared" si="0"/>
        <v>Consistency</v>
      </c>
      <c r="AA27" s="3"/>
    </row>
    <row r="28" spans="1:56" x14ac:dyDescent="0.25">
      <c r="A28" t="s">
        <v>109</v>
      </c>
      <c r="B28" t="s">
        <v>125</v>
      </c>
      <c r="C28" s="3">
        <v>1</v>
      </c>
      <c r="D28">
        <v>0.91218380633304696</v>
      </c>
      <c r="E28" s="3">
        <v>1</v>
      </c>
      <c r="F28" s="3">
        <v>0.61</v>
      </c>
      <c r="G28" s="3">
        <v>-1</v>
      </c>
      <c r="H28">
        <v>0.54159371941657197</v>
      </c>
      <c r="I28" s="3">
        <v>-1</v>
      </c>
      <c r="J28" s="3">
        <v>0.42</v>
      </c>
      <c r="K28" t="str">
        <f t="shared" si="0"/>
        <v>Consistency</v>
      </c>
      <c r="AA28" s="3"/>
    </row>
    <row r="29" spans="1:56" x14ac:dyDescent="0.25">
      <c r="A29" t="s">
        <v>110</v>
      </c>
      <c r="B29" t="s">
        <v>125</v>
      </c>
      <c r="C29" s="3">
        <v>1</v>
      </c>
      <c r="D29">
        <v>0.886169549412132</v>
      </c>
      <c r="E29" s="3">
        <v>1</v>
      </c>
      <c r="F29" s="3">
        <v>0.72</v>
      </c>
      <c r="G29" s="3">
        <v>2</v>
      </c>
      <c r="H29">
        <v>0.42600288292498101</v>
      </c>
      <c r="I29" s="3">
        <v>-1</v>
      </c>
      <c r="J29" s="3">
        <v>0.48</v>
      </c>
      <c r="K29" t="str">
        <f t="shared" si="0"/>
        <v>Consistency</v>
      </c>
      <c r="AA29" s="3"/>
    </row>
    <row r="30" spans="1:56" x14ac:dyDescent="0.25">
      <c r="A30" t="s">
        <v>111</v>
      </c>
      <c r="B30" t="s">
        <v>125</v>
      </c>
      <c r="C30" s="3">
        <v>1</v>
      </c>
      <c r="D30">
        <v>0.83803851788818196</v>
      </c>
      <c r="E30" s="3">
        <v>1</v>
      </c>
      <c r="F30" s="3">
        <v>0.68</v>
      </c>
      <c r="G30" s="3">
        <v>-1</v>
      </c>
      <c r="H30" s="3">
        <v>0.66240315505580705</v>
      </c>
      <c r="I30" s="3">
        <v>1</v>
      </c>
      <c r="J30" s="3">
        <v>0.5</v>
      </c>
      <c r="K30" t="str">
        <f t="shared" si="0"/>
        <v>Consistency</v>
      </c>
      <c r="AA30" s="3"/>
    </row>
    <row r="31" spans="1:56" x14ac:dyDescent="0.25">
      <c r="A31" t="s">
        <v>112</v>
      </c>
      <c r="B31" t="s">
        <v>125</v>
      </c>
      <c r="C31" s="3">
        <v>1</v>
      </c>
      <c r="D31">
        <v>0.96528230224807499</v>
      </c>
      <c r="E31" s="3">
        <v>1</v>
      </c>
      <c r="F31" s="3">
        <v>0.85</v>
      </c>
      <c r="G31" s="3">
        <v>1</v>
      </c>
      <c r="H31">
        <v>0.47838994704416699</v>
      </c>
      <c r="I31" s="3">
        <v>-1</v>
      </c>
      <c r="J31" s="3">
        <v>0.45</v>
      </c>
      <c r="K31" t="str">
        <f t="shared" si="0"/>
        <v>Consistency</v>
      </c>
      <c r="AA31" s="3"/>
    </row>
    <row r="32" spans="1:56" x14ac:dyDescent="0.25">
      <c r="A32" t="s">
        <v>113</v>
      </c>
      <c r="B32" t="s">
        <v>125</v>
      </c>
      <c r="C32" s="3">
        <v>1</v>
      </c>
      <c r="D32">
        <v>0.79637125522431695</v>
      </c>
      <c r="E32" s="3">
        <v>1</v>
      </c>
      <c r="F32" s="3">
        <v>0.69</v>
      </c>
      <c r="G32" s="3">
        <v>-1</v>
      </c>
      <c r="H32">
        <v>0.41679859880845099</v>
      </c>
      <c r="I32" s="3">
        <v>1</v>
      </c>
      <c r="J32" s="3">
        <v>0.49</v>
      </c>
      <c r="K32" t="str">
        <f t="shared" si="0"/>
        <v>Consistency</v>
      </c>
      <c r="AA32" s="3"/>
    </row>
    <row r="33" spans="1:27" x14ac:dyDescent="0.25">
      <c r="A33" t="s">
        <v>114</v>
      </c>
      <c r="B33" t="s">
        <v>125</v>
      </c>
      <c r="C33" s="3">
        <v>1</v>
      </c>
      <c r="D33">
        <v>0.97410887350491204</v>
      </c>
      <c r="E33" s="3">
        <v>1</v>
      </c>
      <c r="F33" s="3">
        <v>0.87</v>
      </c>
      <c r="G33" s="3">
        <v>-1</v>
      </c>
      <c r="H33">
        <v>0.69071942273381304</v>
      </c>
      <c r="I33" s="3">
        <v>-1</v>
      </c>
      <c r="J33" s="3">
        <v>0.48</v>
      </c>
      <c r="K33" t="str">
        <f t="shared" si="0"/>
        <v>Consistency</v>
      </c>
      <c r="AA33" s="3"/>
    </row>
    <row r="34" spans="1:27" x14ac:dyDescent="0.25">
      <c r="A34" t="s">
        <v>115</v>
      </c>
      <c r="B34" t="s">
        <v>125</v>
      </c>
      <c r="C34" s="3">
        <v>1</v>
      </c>
      <c r="D34">
        <v>0.95045139014089997</v>
      </c>
      <c r="E34" s="3">
        <v>1</v>
      </c>
      <c r="F34" s="3">
        <v>0.76</v>
      </c>
      <c r="G34" s="3">
        <v>-1</v>
      </c>
      <c r="H34">
        <v>0.464219628760631</v>
      </c>
      <c r="I34" s="3">
        <v>-1</v>
      </c>
      <c r="J34" s="3">
        <v>0.47</v>
      </c>
      <c r="K34" t="str">
        <f t="shared" si="0"/>
        <v>Consistency</v>
      </c>
      <c r="AA34" s="3"/>
    </row>
    <row r="35" spans="1:27" x14ac:dyDescent="0.25">
      <c r="A35" t="s">
        <v>105</v>
      </c>
      <c r="B35" t="s">
        <v>126</v>
      </c>
      <c r="C35">
        <v>-1</v>
      </c>
      <c r="D35">
        <v>0.91796223171012004</v>
      </c>
      <c r="E35">
        <v>-1</v>
      </c>
      <c r="F35">
        <v>0.71</v>
      </c>
      <c r="G35">
        <v>2</v>
      </c>
      <c r="H35">
        <v>0.39148860959322501</v>
      </c>
      <c r="I35">
        <v>1</v>
      </c>
      <c r="J35">
        <v>0.47</v>
      </c>
      <c r="K35" t="str">
        <f t="shared" si="0"/>
        <v>Consistency</v>
      </c>
      <c r="AA35" s="3"/>
    </row>
    <row r="36" spans="1:27" x14ac:dyDescent="0.25">
      <c r="A36" t="s">
        <v>106</v>
      </c>
      <c r="B36" t="s">
        <v>126</v>
      </c>
      <c r="C36">
        <v>-1</v>
      </c>
      <c r="D36">
        <v>0.89043137681630702</v>
      </c>
      <c r="E36">
        <v>-1</v>
      </c>
      <c r="F36">
        <v>0.67</v>
      </c>
      <c r="G36">
        <v>-1</v>
      </c>
      <c r="H36">
        <v>0.80969869100722203</v>
      </c>
      <c r="I36">
        <v>1</v>
      </c>
      <c r="J36">
        <v>0.39</v>
      </c>
      <c r="K36" t="str">
        <f t="shared" si="0"/>
        <v>Consistency</v>
      </c>
    </row>
    <row r="37" spans="1:27" x14ac:dyDescent="0.25">
      <c r="A37" t="s">
        <v>107</v>
      </c>
      <c r="B37" t="s">
        <v>126</v>
      </c>
      <c r="C37">
        <v>-1</v>
      </c>
      <c r="D37">
        <v>0.97370180022441599</v>
      </c>
      <c r="E37">
        <v>-1</v>
      </c>
      <c r="F37">
        <v>0.75</v>
      </c>
      <c r="G37">
        <v>-1</v>
      </c>
      <c r="H37">
        <v>0.64838924624684502</v>
      </c>
      <c r="I37">
        <v>-1</v>
      </c>
      <c r="J37">
        <v>0.45</v>
      </c>
      <c r="K37" t="str">
        <f t="shared" si="0"/>
        <v>Consistency</v>
      </c>
    </row>
    <row r="38" spans="1:27" x14ac:dyDescent="0.25">
      <c r="A38" t="s">
        <v>108</v>
      </c>
      <c r="B38" t="s">
        <v>126</v>
      </c>
      <c r="C38">
        <v>-1</v>
      </c>
      <c r="D38">
        <v>0.84424418450164296</v>
      </c>
      <c r="E38">
        <v>-1</v>
      </c>
      <c r="F38">
        <v>0.65</v>
      </c>
      <c r="G38">
        <v>1</v>
      </c>
      <c r="H38">
        <v>0.61335765094490602</v>
      </c>
      <c r="I38">
        <v>-1</v>
      </c>
      <c r="J38">
        <v>0.39</v>
      </c>
      <c r="K38" t="str">
        <f t="shared" si="0"/>
        <v>Consistency</v>
      </c>
    </row>
    <row r="39" spans="1:27" x14ac:dyDescent="0.25">
      <c r="A39" t="s">
        <v>109</v>
      </c>
      <c r="B39" t="s">
        <v>126</v>
      </c>
      <c r="C39">
        <v>-1</v>
      </c>
      <c r="D39">
        <v>0.97664901473626298</v>
      </c>
      <c r="E39">
        <v>-1</v>
      </c>
      <c r="F39">
        <v>0.65</v>
      </c>
      <c r="G39">
        <v>1</v>
      </c>
      <c r="H39">
        <v>0.42323894500447701</v>
      </c>
      <c r="I39">
        <v>1</v>
      </c>
      <c r="J39">
        <v>0.52</v>
      </c>
      <c r="K39" t="str">
        <f t="shared" si="0"/>
        <v>Consistency</v>
      </c>
    </row>
    <row r="40" spans="1:27" x14ac:dyDescent="0.25">
      <c r="A40" t="s">
        <v>110</v>
      </c>
      <c r="B40" t="s">
        <v>126</v>
      </c>
      <c r="C40">
        <v>-1</v>
      </c>
      <c r="D40">
        <v>0.949926419215124</v>
      </c>
      <c r="E40">
        <v>-1</v>
      </c>
      <c r="F40">
        <v>0.66</v>
      </c>
      <c r="G40">
        <v>1</v>
      </c>
      <c r="H40">
        <v>0.64366740523774302</v>
      </c>
      <c r="I40">
        <v>1</v>
      </c>
      <c r="J40">
        <v>0.38</v>
      </c>
      <c r="K40" t="str">
        <f t="shared" si="0"/>
        <v>Consistency</v>
      </c>
    </row>
    <row r="41" spans="1:27" x14ac:dyDescent="0.25">
      <c r="A41" t="s">
        <v>111</v>
      </c>
      <c r="B41" t="s">
        <v>126</v>
      </c>
      <c r="C41">
        <v>-1</v>
      </c>
      <c r="D41">
        <v>0.81798763987948697</v>
      </c>
      <c r="E41">
        <v>-1</v>
      </c>
      <c r="F41">
        <v>0.82</v>
      </c>
      <c r="G41">
        <v>-1</v>
      </c>
      <c r="H41">
        <v>0.542521122972628</v>
      </c>
      <c r="I41">
        <v>-1</v>
      </c>
      <c r="J41">
        <v>0.41</v>
      </c>
      <c r="K41" t="str">
        <f t="shared" si="0"/>
        <v>Consistency</v>
      </c>
    </row>
    <row r="42" spans="1:27" x14ac:dyDescent="0.25">
      <c r="A42" t="s">
        <v>112</v>
      </c>
      <c r="B42" t="s">
        <v>126</v>
      </c>
      <c r="C42">
        <v>-1</v>
      </c>
      <c r="D42">
        <v>0.98097020487440401</v>
      </c>
      <c r="E42">
        <v>-1</v>
      </c>
      <c r="F42">
        <v>0.71</v>
      </c>
      <c r="G42">
        <v>1</v>
      </c>
      <c r="H42">
        <v>0.70756845559751902</v>
      </c>
      <c r="I42">
        <v>1</v>
      </c>
      <c r="J42">
        <v>0.45</v>
      </c>
      <c r="K42" t="str">
        <f t="shared" si="0"/>
        <v>Consistency</v>
      </c>
    </row>
    <row r="43" spans="1:27" x14ac:dyDescent="0.25">
      <c r="A43" t="s">
        <v>113</v>
      </c>
      <c r="B43" t="s">
        <v>126</v>
      </c>
      <c r="C43">
        <v>-1</v>
      </c>
      <c r="D43">
        <v>0.89152388293570395</v>
      </c>
      <c r="E43">
        <v>-1</v>
      </c>
      <c r="F43">
        <v>0.7</v>
      </c>
      <c r="G43">
        <v>1</v>
      </c>
      <c r="H43">
        <v>0.61489874369132702</v>
      </c>
      <c r="I43">
        <v>-1</v>
      </c>
      <c r="J43">
        <v>0.41</v>
      </c>
      <c r="K43" t="str">
        <f t="shared" si="0"/>
        <v>Consistency</v>
      </c>
    </row>
    <row r="44" spans="1:27" x14ac:dyDescent="0.25">
      <c r="A44" t="s">
        <v>114</v>
      </c>
      <c r="B44" t="s">
        <v>126</v>
      </c>
      <c r="C44">
        <v>-1</v>
      </c>
      <c r="D44">
        <v>0.94934623332024304</v>
      </c>
      <c r="E44">
        <v>-1</v>
      </c>
      <c r="F44">
        <v>0.66</v>
      </c>
      <c r="G44">
        <v>1</v>
      </c>
      <c r="H44">
        <v>0.92374155432106098</v>
      </c>
      <c r="I44">
        <v>1</v>
      </c>
      <c r="J44">
        <v>0.57999999999999996</v>
      </c>
      <c r="K44" t="str">
        <f t="shared" si="0"/>
        <v>Consistency</v>
      </c>
    </row>
    <row r="45" spans="1:27" x14ac:dyDescent="0.25">
      <c r="A45" t="s">
        <v>115</v>
      </c>
      <c r="B45" t="s">
        <v>126</v>
      </c>
      <c r="C45">
        <v>-1</v>
      </c>
      <c r="D45">
        <v>0.92919790685550296</v>
      </c>
      <c r="E45">
        <v>-1</v>
      </c>
      <c r="F45">
        <v>0.71</v>
      </c>
      <c r="G45">
        <v>1</v>
      </c>
      <c r="H45">
        <v>0.53229230865279697</v>
      </c>
      <c r="I45">
        <v>1</v>
      </c>
      <c r="J45">
        <v>0.41</v>
      </c>
      <c r="K45" t="str">
        <f t="shared" si="0"/>
        <v>Consistency</v>
      </c>
    </row>
    <row r="46" spans="1:27" x14ac:dyDescent="0.25">
      <c r="A46" t="s">
        <v>105</v>
      </c>
      <c r="B46" t="s">
        <v>127</v>
      </c>
      <c r="C46" s="3">
        <v>1</v>
      </c>
      <c r="D46">
        <v>0.66544319598440504</v>
      </c>
      <c r="E46" s="3">
        <v>-1</v>
      </c>
      <c r="F46" s="3">
        <v>0.54</v>
      </c>
      <c r="G46" s="3">
        <v>-1</v>
      </c>
      <c r="H46">
        <v>0.80939841431052995</v>
      </c>
      <c r="I46" s="3">
        <v>-1</v>
      </c>
      <c r="J46" s="3">
        <v>0.55000000000000004</v>
      </c>
      <c r="K46" t="str">
        <f t="shared" si="0"/>
        <v>No</v>
      </c>
    </row>
    <row r="47" spans="1:27" x14ac:dyDescent="0.25">
      <c r="A47" t="s">
        <v>106</v>
      </c>
      <c r="B47" t="s">
        <v>127</v>
      </c>
      <c r="C47" s="3">
        <v>-1</v>
      </c>
      <c r="D47">
        <v>0.89019606323248202</v>
      </c>
      <c r="E47" s="3">
        <v>-1</v>
      </c>
      <c r="F47" s="3">
        <v>0.53</v>
      </c>
      <c r="G47" s="3">
        <v>-1</v>
      </c>
      <c r="H47">
        <v>0.68417783880329897</v>
      </c>
      <c r="I47" s="3">
        <v>-1</v>
      </c>
      <c r="J47" s="3">
        <v>0.6</v>
      </c>
      <c r="K47" t="str">
        <f t="shared" si="0"/>
        <v>Consistency</v>
      </c>
    </row>
    <row r="48" spans="1:27" x14ac:dyDescent="0.25">
      <c r="A48" t="s">
        <v>107</v>
      </c>
      <c r="B48" t="s">
        <v>127</v>
      </c>
      <c r="C48" s="3">
        <v>-1</v>
      </c>
      <c r="D48">
        <v>0.87067717465710803</v>
      </c>
      <c r="E48" s="3">
        <v>-1</v>
      </c>
      <c r="F48" s="3">
        <v>0.65</v>
      </c>
      <c r="G48" s="3">
        <v>-1</v>
      </c>
      <c r="H48">
        <v>0.89188430550840803</v>
      </c>
      <c r="I48" s="3">
        <v>-1</v>
      </c>
      <c r="J48" s="3">
        <v>0.67</v>
      </c>
      <c r="K48" t="str">
        <f t="shared" si="0"/>
        <v>Consistency</v>
      </c>
    </row>
    <row r="49" spans="1:11" x14ac:dyDescent="0.25">
      <c r="A49" t="s">
        <v>108</v>
      </c>
      <c r="B49" t="s">
        <v>127</v>
      </c>
      <c r="C49" s="3">
        <v>-1</v>
      </c>
      <c r="D49">
        <v>0.82698909048722902</v>
      </c>
      <c r="E49" s="3">
        <v>-1</v>
      </c>
      <c r="F49" s="3">
        <v>0.51</v>
      </c>
      <c r="G49" s="3">
        <v>-1</v>
      </c>
      <c r="H49">
        <v>0.98280373784373598</v>
      </c>
      <c r="I49" s="3">
        <v>-1</v>
      </c>
      <c r="J49" s="3">
        <v>0.78</v>
      </c>
      <c r="K49" t="str">
        <f t="shared" si="0"/>
        <v>Consistency</v>
      </c>
    </row>
    <row r="50" spans="1:11" x14ac:dyDescent="0.25">
      <c r="A50" t="s">
        <v>109</v>
      </c>
      <c r="B50" t="s">
        <v>127</v>
      </c>
      <c r="C50" s="3">
        <v>-1</v>
      </c>
      <c r="D50">
        <v>0.96047664121321297</v>
      </c>
      <c r="E50" s="3">
        <v>-1</v>
      </c>
      <c r="F50" s="3">
        <v>0.69</v>
      </c>
      <c r="G50" s="3">
        <v>-1</v>
      </c>
      <c r="H50">
        <v>0.78962706546071504</v>
      </c>
      <c r="I50" s="3">
        <v>-1</v>
      </c>
      <c r="J50" s="3">
        <v>0.76</v>
      </c>
      <c r="K50" t="str">
        <f t="shared" si="0"/>
        <v>Consistency</v>
      </c>
    </row>
    <row r="51" spans="1:11" x14ac:dyDescent="0.25">
      <c r="A51" t="s">
        <v>110</v>
      </c>
      <c r="B51" t="s">
        <v>127</v>
      </c>
      <c r="C51" s="3">
        <v>-1</v>
      </c>
      <c r="D51">
        <v>0.91245698494416905</v>
      </c>
      <c r="E51" s="3">
        <v>-1</v>
      </c>
      <c r="F51" s="3">
        <v>0.59</v>
      </c>
      <c r="G51" s="3">
        <v>-1</v>
      </c>
      <c r="H51">
        <v>0.90226385751774696</v>
      </c>
      <c r="I51" s="3">
        <v>-1</v>
      </c>
      <c r="J51" s="3">
        <v>0.82</v>
      </c>
      <c r="K51" t="str">
        <f t="shared" si="0"/>
        <v>Consistency</v>
      </c>
    </row>
    <row r="52" spans="1:11" x14ac:dyDescent="0.25">
      <c r="A52" t="s">
        <v>111</v>
      </c>
      <c r="B52" t="s">
        <v>127</v>
      </c>
      <c r="C52" s="3">
        <v>-1</v>
      </c>
      <c r="D52">
        <v>0.84073326498419498</v>
      </c>
      <c r="E52" s="3">
        <v>-1</v>
      </c>
      <c r="F52" s="3">
        <v>0.53</v>
      </c>
      <c r="G52" s="3">
        <v>-1</v>
      </c>
      <c r="H52">
        <v>0.848113480261936</v>
      </c>
      <c r="I52" s="3">
        <v>-1</v>
      </c>
      <c r="J52" s="3">
        <v>0.82</v>
      </c>
      <c r="K52" t="str">
        <f t="shared" si="0"/>
        <v>Consistency</v>
      </c>
    </row>
    <row r="53" spans="1:11" x14ac:dyDescent="0.25">
      <c r="A53" t="s">
        <v>112</v>
      </c>
      <c r="B53" t="s">
        <v>127</v>
      </c>
      <c r="C53" s="3">
        <v>-1</v>
      </c>
      <c r="D53">
        <v>0.85459257477760098</v>
      </c>
      <c r="E53" s="3">
        <v>-1</v>
      </c>
      <c r="F53" s="3">
        <v>0.67</v>
      </c>
      <c r="G53" s="3">
        <v>-1</v>
      </c>
      <c r="H53">
        <v>0.92426347973857503</v>
      </c>
      <c r="I53" s="3">
        <v>-1</v>
      </c>
      <c r="J53" s="3">
        <v>0.78</v>
      </c>
      <c r="K53" t="str">
        <f t="shared" si="0"/>
        <v>Consistency</v>
      </c>
    </row>
    <row r="54" spans="1:11" x14ac:dyDescent="0.25">
      <c r="A54" t="s">
        <v>113</v>
      </c>
      <c r="B54" t="s">
        <v>127</v>
      </c>
      <c r="C54" s="3">
        <v>-1</v>
      </c>
      <c r="D54">
        <v>0.850731433371544</v>
      </c>
      <c r="E54" s="3">
        <v>-1</v>
      </c>
      <c r="F54" s="3">
        <v>0.65</v>
      </c>
      <c r="G54" s="3">
        <v>-1</v>
      </c>
      <c r="H54">
        <v>0.76162948539408204</v>
      </c>
      <c r="I54" s="3">
        <v>-1</v>
      </c>
      <c r="J54" s="3">
        <v>0.8</v>
      </c>
      <c r="K54" t="str">
        <f t="shared" si="0"/>
        <v>Consistency</v>
      </c>
    </row>
    <row r="55" spans="1:11" x14ac:dyDescent="0.25">
      <c r="A55" t="s">
        <v>114</v>
      </c>
      <c r="B55" t="s">
        <v>127</v>
      </c>
      <c r="C55" s="3">
        <v>-1</v>
      </c>
      <c r="D55">
        <v>0.88524150581670802</v>
      </c>
      <c r="E55" s="3">
        <v>-1</v>
      </c>
      <c r="F55" s="3">
        <v>0.8</v>
      </c>
      <c r="G55" s="3">
        <v>-1</v>
      </c>
      <c r="H55">
        <v>0.97480726951868502</v>
      </c>
      <c r="I55" s="3">
        <v>-1</v>
      </c>
      <c r="J55" s="3">
        <v>0.95</v>
      </c>
      <c r="K55" t="str">
        <f t="shared" si="0"/>
        <v>Consistency</v>
      </c>
    </row>
    <row r="56" spans="1:11" x14ac:dyDescent="0.25">
      <c r="A56" t="s">
        <v>115</v>
      </c>
      <c r="B56" t="s">
        <v>127</v>
      </c>
      <c r="C56" s="3">
        <v>-1</v>
      </c>
      <c r="D56">
        <v>0.867497755717626</v>
      </c>
      <c r="E56" s="3">
        <v>-1</v>
      </c>
      <c r="F56" s="3">
        <v>0.68</v>
      </c>
      <c r="G56" s="3">
        <v>-1</v>
      </c>
      <c r="H56">
        <v>0.91787437068909905</v>
      </c>
      <c r="I56" s="3">
        <v>-1</v>
      </c>
      <c r="J56" s="3">
        <v>0.89</v>
      </c>
      <c r="K56" t="str">
        <f t="shared" si="0"/>
        <v>Consistency</v>
      </c>
    </row>
    <row r="57" spans="1:11" x14ac:dyDescent="0.25">
      <c r="A57" t="s">
        <v>105</v>
      </c>
      <c r="B57" t="s">
        <v>128</v>
      </c>
      <c r="C57">
        <v>1</v>
      </c>
      <c r="D57">
        <v>0.91418237968648497</v>
      </c>
      <c r="E57">
        <v>1</v>
      </c>
      <c r="F57">
        <v>0.61</v>
      </c>
      <c r="G57">
        <v>-1</v>
      </c>
      <c r="H57">
        <v>0.840137152295934</v>
      </c>
      <c r="I57">
        <v>1</v>
      </c>
      <c r="J57">
        <v>0.41</v>
      </c>
      <c r="K57" t="str">
        <f t="shared" si="0"/>
        <v>Consistency</v>
      </c>
    </row>
    <row r="58" spans="1:11" x14ac:dyDescent="0.25">
      <c r="A58" t="s">
        <v>106</v>
      </c>
      <c r="B58" t="s">
        <v>128</v>
      </c>
      <c r="C58">
        <v>1</v>
      </c>
      <c r="D58">
        <v>0.62890793498831699</v>
      </c>
      <c r="E58">
        <v>1</v>
      </c>
      <c r="F58">
        <v>0.55000000000000004</v>
      </c>
      <c r="G58">
        <v>-1</v>
      </c>
      <c r="H58">
        <v>0.82523986545780903</v>
      </c>
      <c r="I58">
        <v>-1</v>
      </c>
      <c r="J58">
        <v>0.43</v>
      </c>
      <c r="K58" t="str">
        <f t="shared" si="0"/>
        <v>Consistency</v>
      </c>
    </row>
    <row r="59" spans="1:11" x14ac:dyDescent="0.25">
      <c r="A59" t="s">
        <v>107</v>
      </c>
      <c r="B59" t="s">
        <v>128</v>
      </c>
      <c r="C59">
        <v>1</v>
      </c>
      <c r="D59">
        <v>0.61187653901856498</v>
      </c>
      <c r="E59">
        <v>-1</v>
      </c>
      <c r="F59">
        <v>0.5</v>
      </c>
      <c r="G59">
        <v>-1</v>
      </c>
      <c r="H59">
        <v>0.70442278344644105</v>
      </c>
      <c r="I59">
        <v>-1</v>
      </c>
      <c r="J59">
        <v>0.36</v>
      </c>
      <c r="K59" t="str">
        <f t="shared" si="0"/>
        <v>No</v>
      </c>
    </row>
    <row r="60" spans="1:11" x14ac:dyDescent="0.25">
      <c r="A60" t="s">
        <v>108</v>
      </c>
      <c r="B60" t="s">
        <v>128</v>
      </c>
      <c r="C60">
        <v>1</v>
      </c>
      <c r="D60">
        <v>0.70096256864022199</v>
      </c>
      <c r="E60">
        <v>1</v>
      </c>
      <c r="F60">
        <v>0.62</v>
      </c>
      <c r="G60">
        <v>-1</v>
      </c>
      <c r="H60">
        <v>0.81780414356276399</v>
      </c>
      <c r="I60">
        <v>-1</v>
      </c>
      <c r="J60">
        <v>0.59</v>
      </c>
      <c r="K60" t="str">
        <f t="shared" si="0"/>
        <v>Consistency</v>
      </c>
    </row>
    <row r="61" spans="1:11" x14ac:dyDescent="0.25">
      <c r="A61" t="s">
        <v>109</v>
      </c>
      <c r="B61" t="s">
        <v>128</v>
      </c>
      <c r="C61">
        <v>1</v>
      </c>
      <c r="D61">
        <v>0.81501739326907496</v>
      </c>
      <c r="E61">
        <v>-1</v>
      </c>
      <c r="F61">
        <v>0.51</v>
      </c>
      <c r="G61">
        <v>-1</v>
      </c>
      <c r="H61">
        <v>0.71042525241487298</v>
      </c>
      <c r="I61">
        <v>-1</v>
      </c>
      <c r="J61">
        <v>0.56000000000000005</v>
      </c>
      <c r="K61" t="str">
        <f t="shared" si="0"/>
        <v>No</v>
      </c>
    </row>
    <row r="62" spans="1:11" x14ac:dyDescent="0.25">
      <c r="A62" t="s">
        <v>110</v>
      </c>
      <c r="B62" t="s">
        <v>128</v>
      </c>
      <c r="C62">
        <v>1</v>
      </c>
      <c r="D62">
        <v>0.59482436049480303</v>
      </c>
      <c r="E62">
        <v>1</v>
      </c>
      <c r="F62">
        <v>0.75</v>
      </c>
      <c r="G62">
        <v>-1</v>
      </c>
      <c r="H62">
        <v>0.68385407921060504</v>
      </c>
      <c r="I62">
        <v>-1</v>
      </c>
      <c r="J62">
        <v>0.51</v>
      </c>
      <c r="K62" t="str">
        <f t="shared" si="0"/>
        <v>Consistency</v>
      </c>
    </row>
    <row r="63" spans="1:11" x14ac:dyDescent="0.25">
      <c r="A63" t="s">
        <v>111</v>
      </c>
      <c r="B63" t="s">
        <v>128</v>
      </c>
      <c r="C63">
        <v>1</v>
      </c>
      <c r="D63">
        <v>0.60033209933111198</v>
      </c>
      <c r="E63">
        <v>1</v>
      </c>
      <c r="F63">
        <v>0.61</v>
      </c>
      <c r="G63">
        <v>-1</v>
      </c>
      <c r="H63">
        <v>0.63329443226509696</v>
      </c>
      <c r="I63">
        <v>-1</v>
      </c>
      <c r="J63">
        <v>0.42</v>
      </c>
      <c r="K63" t="str">
        <f t="shared" si="0"/>
        <v>Consistency</v>
      </c>
    </row>
    <row r="64" spans="1:11" x14ac:dyDescent="0.25">
      <c r="A64" t="s">
        <v>112</v>
      </c>
      <c r="B64" t="s">
        <v>128</v>
      </c>
      <c r="C64">
        <v>1</v>
      </c>
      <c r="D64">
        <v>0.76272185866290798</v>
      </c>
      <c r="E64">
        <v>1</v>
      </c>
      <c r="F64">
        <v>0.6</v>
      </c>
      <c r="G64">
        <v>-1</v>
      </c>
      <c r="H64">
        <v>0.71497099996884494</v>
      </c>
      <c r="I64">
        <v>-1</v>
      </c>
      <c r="J64">
        <v>0.45</v>
      </c>
      <c r="K64" t="str">
        <f t="shared" si="0"/>
        <v>Consistency</v>
      </c>
    </row>
    <row r="65" spans="1:11" x14ac:dyDescent="0.25">
      <c r="A65" t="s">
        <v>113</v>
      </c>
      <c r="B65" t="s">
        <v>128</v>
      </c>
      <c r="C65">
        <v>1</v>
      </c>
      <c r="D65">
        <v>0.87292678807618196</v>
      </c>
      <c r="E65">
        <v>1</v>
      </c>
      <c r="F65">
        <v>0.76</v>
      </c>
      <c r="G65">
        <v>-1</v>
      </c>
      <c r="H65">
        <v>0.46611867813350899</v>
      </c>
      <c r="I65">
        <v>-1</v>
      </c>
      <c r="J65">
        <v>0.46</v>
      </c>
      <c r="K65" t="str">
        <f t="shared" si="0"/>
        <v>Consistency</v>
      </c>
    </row>
    <row r="66" spans="1:11" x14ac:dyDescent="0.25">
      <c r="A66" t="s">
        <v>114</v>
      </c>
      <c r="B66" t="s">
        <v>128</v>
      </c>
      <c r="C66">
        <v>1</v>
      </c>
      <c r="D66">
        <v>0.57054802615957401</v>
      </c>
      <c r="E66">
        <v>1</v>
      </c>
      <c r="F66">
        <v>0.6</v>
      </c>
      <c r="G66">
        <v>2</v>
      </c>
      <c r="H66">
        <v>0.53518752667653602</v>
      </c>
      <c r="I66">
        <v>-1</v>
      </c>
      <c r="J66">
        <v>0.52</v>
      </c>
      <c r="K66" t="str">
        <f t="shared" si="0"/>
        <v>Consistency</v>
      </c>
    </row>
    <row r="67" spans="1:11" x14ac:dyDescent="0.25">
      <c r="A67" t="s">
        <v>115</v>
      </c>
      <c r="B67" t="s">
        <v>128</v>
      </c>
      <c r="C67">
        <v>1</v>
      </c>
      <c r="D67">
        <v>0.74822318155962497</v>
      </c>
      <c r="E67">
        <v>1</v>
      </c>
      <c r="F67">
        <v>0.72</v>
      </c>
      <c r="G67">
        <v>-1</v>
      </c>
      <c r="H67">
        <v>0.69676430428064795</v>
      </c>
      <c r="I67">
        <v>-1</v>
      </c>
      <c r="J67">
        <v>0.53</v>
      </c>
      <c r="K67" t="str">
        <f t="shared" ref="K67:K130" si="74">IF(E67=C67, "Consistency", "No")</f>
        <v>Consistency</v>
      </c>
    </row>
    <row r="68" spans="1:11" x14ac:dyDescent="0.25">
      <c r="A68" t="s">
        <v>105</v>
      </c>
      <c r="B68" t="s">
        <v>129</v>
      </c>
      <c r="C68" s="3">
        <v>1</v>
      </c>
      <c r="D68">
        <v>0.889578446969014</v>
      </c>
      <c r="E68" s="3">
        <v>1</v>
      </c>
      <c r="F68" s="3">
        <v>0.56999999999999995</v>
      </c>
      <c r="G68" s="3">
        <v>2</v>
      </c>
      <c r="H68">
        <v>0.81862641967981797</v>
      </c>
      <c r="I68" s="3">
        <v>-1</v>
      </c>
      <c r="J68" s="3">
        <v>0.46</v>
      </c>
      <c r="K68" t="str">
        <f t="shared" si="74"/>
        <v>Consistency</v>
      </c>
    </row>
    <row r="69" spans="1:11" x14ac:dyDescent="0.25">
      <c r="A69" t="s">
        <v>106</v>
      </c>
      <c r="B69" t="s">
        <v>129</v>
      </c>
      <c r="C69" s="3">
        <v>-1</v>
      </c>
      <c r="D69">
        <v>0.53968477336975795</v>
      </c>
      <c r="E69" s="3">
        <v>-1</v>
      </c>
      <c r="F69" s="3">
        <v>0.51</v>
      </c>
      <c r="G69" s="3">
        <v>2</v>
      </c>
      <c r="H69">
        <v>0.63469665878300996</v>
      </c>
      <c r="I69" s="3">
        <v>-1</v>
      </c>
      <c r="J69" s="3">
        <v>0.56999999999999995</v>
      </c>
      <c r="K69" t="str">
        <f t="shared" si="74"/>
        <v>Consistency</v>
      </c>
    </row>
    <row r="70" spans="1:11" x14ac:dyDescent="0.25">
      <c r="A70" t="s">
        <v>107</v>
      </c>
      <c r="B70" t="s">
        <v>129</v>
      </c>
      <c r="C70" s="3">
        <v>-1</v>
      </c>
      <c r="D70">
        <v>0.56710766349316899</v>
      </c>
      <c r="E70" s="3">
        <v>1</v>
      </c>
      <c r="F70" s="3">
        <v>0.52</v>
      </c>
      <c r="G70" s="3">
        <v>-1</v>
      </c>
      <c r="H70">
        <v>0.93005965507159605</v>
      </c>
      <c r="I70" s="3">
        <v>-1</v>
      </c>
      <c r="J70" s="3">
        <v>0.66</v>
      </c>
      <c r="K70" t="str">
        <f t="shared" si="74"/>
        <v>No</v>
      </c>
    </row>
    <row r="71" spans="1:11" x14ac:dyDescent="0.25">
      <c r="A71" t="s">
        <v>108</v>
      </c>
      <c r="B71" t="s">
        <v>129</v>
      </c>
      <c r="C71" s="3">
        <v>1</v>
      </c>
      <c r="D71" s="3">
        <v>0.88550290369159002</v>
      </c>
      <c r="E71" s="3">
        <v>1</v>
      </c>
      <c r="F71" s="3">
        <v>0.55000000000000004</v>
      </c>
      <c r="G71" s="3">
        <v>-1</v>
      </c>
      <c r="H71">
        <v>0.96855877647733701</v>
      </c>
      <c r="I71" s="3">
        <v>-1</v>
      </c>
      <c r="J71" s="3">
        <v>0.68</v>
      </c>
      <c r="K71" t="str">
        <f t="shared" si="74"/>
        <v>Consistency</v>
      </c>
    </row>
    <row r="72" spans="1:11" x14ac:dyDescent="0.25">
      <c r="A72" t="s">
        <v>109</v>
      </c>
      <c r="B72" t="s">
        <v>129</v>
      </c>
      <c r="C72" s="3">
        <v>-1</v>
      </c>
      <c r="D72">
        <v>0.64534114475077498</v>
      </c>
      <c r="E72" s="3">
        <v>1</v>
      </c>
      <c r="F72" s="3">
        <v>0.51</v>
      </c>
      <c r="G72" s="3">
        <v>-1</v>
      </c>
      <c r="H72" s="3">
        <v>0.88980067726216805</v>
      </c>
      <c r="I72" s="3">
        <v>-1</v>
      </c>
      <c r="J72" s="3">
        <v>0.7</v>
      </c>
      <c r="K72" t="str">
        <f t="shared" si="74"/>
        <v>No</v>
      </c>
    </row>
    <row r="73" spans="1:11" x14ac:dyDescent="0.25">
      <c r="A73" t="s">
        <v>110</v>
      </c>
      <c r="B73" t="s">
        <v>129</v>
      </c>
      <c r="C73" s="3">
        <v>1</v>
      </c>
      <c r="D73">
        <v>0.56042348336858705</v>
      </c>
      <c r="E73" s="3">
        <v>1</v>
      </c>
      <c r="F73" s="3">
        <v>0.55000000000000004</v>
      </c>
      <c r="G73" s="3">
        <v>-1</v>
      </c>
      <c r="H73">
        <v>0.79099364284339102</v>
      </c>
      <c r="I73" s="3">
        <v>-1</v>
      </c>
      <c r="J73" s="3">
        <v>0.67</v>
      </c>
      <c r="K73" t="str">
        <f t="shared" si="74"/>
        <v>Consistency</v>
      </c>
    </row>
    <row r="74" spans="1:11" x14ac:dyDescent="0.25">
      <c r="A74" t="s">
        <v>111</v>
      </c>
      <c r="B74" t="s">
        <v>129</v>
      </c>
      <c r="C74" s="3">
        <v>-1</v>
      </c>
      <c r="D74">
        <v>0.630428824433239</v>
      </c>
      <c r="E74" s="3">
        <v>-1</v>
      </c>
      <c r="F74" s="3">
        <v>0.56000000000000005</v>
      </c>
      <c r="G74" s="3">
        <v>-1</v>
      </c>
      <c r="H74">
        <v>0.570985220374983</v>
      </c>
      <c r="I74" s="3">
        <v>-1</v>
      </c>
      <c r="J74" s="3">
        <v>0.67</v>
      </c>
      <c r="K74" t="str">
        <f t="shared" si="74"/>
        <v>Consistency</v>
      </c>
    </row>
    <row r="75" spans="1:11" x14ac:dyDescent="0.25">
      <c r="A75" t="s">
        <v>112</v>
      </c>
      <c r="B75" t="s">
        <v>129</v>
      </c>
      <c r="C75" s="3">
        <v>1</v>
      </c>
      <c r="D75">
        <v>0.66779371604793702</v>
      </c>
      <c r="E75" s="3">
        <v>1</v>
      </c>
      <c r="F75" s="3">
        <v>0.61</v>
      </c>
      <c r="G75" s="3">
        <v>-1</v>
      </c>
      <c r="H75">
        <v>0.669400643717322</v>
      </c>
      <c r="I75" s="3">
        <v>-1</v>
      </c>
      <c r="J75" s="3">
        <v>0.55000000000000004</v>
      </c>
      <c r="K75" t="str">
        <f t="shared" si="74"/>
        <v>Consistency</v>
      </c>
    </row>
    <row r="76" spans="1:11" x14ac:dyDescent="0.25">
      <c r="A76" t="s">
        <v>113</v>
      </c>
      <c r="B76" t="s">
        <v>129</v>
      </c>
      <c r="C76" s="3">
        <v>1</v>
      </c>
      <c r="D76">
        <v>0.63878140640812298</v>
      </c>
      <c r="E76" s="3">
        <v>1</v>
      </c>
      <c r="F76" s="3">
        <v>0.65</v>
      </c>
      <c r="G76" s="3">
        <v>-1</v>
      </c>
      <c r="H76">
        <v>0.48445698526150199</v>
      </c>
      <c r="I76" s="3">
        <v>-1</v>
      </c>
      <c r="J76" s="3">
        <v>0.51</v>
      </c>
      <c r="K76" t="str">
        <f t="shared" si="74"/>
        <v>Consistency</v>
      </c>
    </row>
    <row r="77" spans="1:11" x14ac:dyDescent="0.25">
      <c r="A77" t="s">
        <v>114</v>
      </c>
      <c r="B77" t="s">
        <v>129</v>
      </c>
      <c r="C77" s="3">
        <v>1</v>
      </c>
      <c r="D77" s="3">
        <v>0.72456330713932005</v>
      </c>
      <c r="E77" s="3">
        <v>1</v>
      </c>
      <c r="F77" s="3">
        <v>0.6</v>
      </c>
      <c r="G77" s="3">
        <v>-1</v>
      </c>
      <c r="H77">
        <v>0.878127023969554</v>
      </c>
      <c r="I77" s="3">
        <v>-1</v>
      </c>
      <c r="J77" s="3">
        <v>0.73</v>
      </c>
      <c r="K77" t="str">
        <f t="shared" si="74"/>
        <v>Consistency</v>
      </c>
    </row>
    <row r="78" spans="1:11" x14ac:dyDescent="0.25">
      <c r="A78" t="s">
        <v>115</v>
      </c>
      <c r="B78" t="s">
        <v>129</v>
      </c>
      <c r="C78" s="3">
        <v>1</v>
      </c>
      <c r="D78">
        <v>0.56847321820974395</v>
      </c>
      <c r="E78" s="3">
        <v>1</v>
      </c>
      <c r="F78" s="3">
        <v>0.74</v>
      </c>
      <c r="G78" s="3">
        <v>-1</v>
      </c>
      <c r="H78">
        <v>0.79274475928447996</v>
      </c>
      <c r="I78" s="3">
        <v>-1</v>
      </c>
      <c r="J78" s="3">
        <v>0.66</v>
      </c>
      <c r="K78" t="str">
        <f t="shared" si="74"/>
        <v>Consistency</v>
      </c>
    </row>
    <row r="79" spans="1:11" x14ac:dyDescent="0.25">
      <c r="A79" t="s">
        <v>105</v>
      </c>
      <c r="B79" t="s">
        <v>130</v>
      </c>
      <c r="C79" s="3">
        <v>1</v>
      </c>
      <c r="D79">
        <v>0.90535714784296395</v>
      </c>
      <c r="E79" s="3">
        <v>-1</v>
      </c>
      <c r="F79" s="3">
        <v>0.52</v>
      </c>
      <c r="G79" s="3">
        <v>-1</v>
      </c>
      <c r="H79">
        <v>0.59236616535706099</v>
      </c>
      <c r="I79" s="3">
        <v>-1</v>
      </c>
      <c r="J79" s="3">
        <v>0.44</v>
      </c>
      <c r="K79" t="str">
        <f t="shared" si="74"/>
        <v>No</v>
      </c>
    </row>
    <row r="80" spans="1:11" x14ac:dyDescent="0.25">
      <c r="A80" t="s">
        <v>106</v>
      </c>
      <c r="B80" t="s">
        <v>130</v>
      </c>
      <c r="C80" s="3">
        <v>1</v>
      </c>
      <c r="D80">
        <v>0.74275852075439097</v>
      </c>
      <c r="E80" s="3">
        <v>1</v>
      </c>
      <c r="F80" s="3">
        <v>0.56999999999999995</v>
      </c>
      <c r="G80" s="3">
        <v>-1</v>
      </c>
      <c r="H80">
        <v>0.58385624794354196</v>
      </c>
      <c r="I80" s="3">
        <v>-1</v>
      </c>
      <c r="J80" s="3">
        <v>0.56999999999999995</v>
      </c>
      <c r="K80" t="str">
        <f t="shared" si="74"/>
        <v>Consistency</v>
      </c>
    </row>
    <row r="81" spans="1:11" x14ac:dyDescent="0.25">
      <c r="A81" t="s">
        <v>107</v>
      </c>
      <c r="B81" t="s">
        <v>130</v>
      </c>
      <c r="C81" s="3">
        <v>-1</v>
      </c>
      <c r="D81">
        <v>0.61310083224600798</v>
      </c>
      <c r="E81" s="3">
        <v>-1</v>
      </c>
      <c r="F81" s="3">
        <v>0.56999999999999995</v>
      </c>
      <c r="G81" s="3">
        <v>-1</v>
      </c>
      <c r="H81">
        <v>0.92481897261800095</v>
      </c>
      <c r="I81" s="3">
        <v>-1</v>
      </c>
      <c r="J81" s="3">
        <v>0.56000000000000005</v>
      </c>
      <c r="K81" t="str">
        <f t="shared" si="74"/>
        <v>Consistency</v>
      </c>
    </row>
    <row r="82" spans="1:11" x14ac:dyDescent="0.25">
      <c r="A82" t="s">
        <v>108</v>
      </c>
      <c r="B82" t="s">
        <v>130</v>
      </c>
      <c r="C82" s="3">
        <v>1</v>
      </c>
      <c r="D82">
        <v>0.80325346812036102</v>
      </c>
      <c r="E82" s="3">
        <v>1</v>
      </c>
      <c r="F82" s="3">
        <v>0.59</v>
      </c>
      <c r="G82" s="3">
        <v>-1</v>
      </c>
      <c r="H82">
        <v>0.99146242852877198</v>
      </c>
      <c r="I82" s="3">
        <v>-1</v>
      </c>
      <c r="J82" s="3">
        <v>0.63</v>
      </c>
      <c r="K82" t="str">
        <f t="shared" si="74"/>
        <v>Consistency</v>
      </c>
    </row>
    <row r="83" spans="1:11" x14ac:dyDescent="0.25">
      <c r="A83" t="s">
        <v>109</v>
      </c>
      <c r="B83" t="s">
        <v>130</v>
      </c>
      <c r="C83" s="3">
        <v>1</v>
      </c>
      <c r="D83" s="3">
        <v>0.60319613156520802</v>
      </c>
      <c r="E83" s="3">
        <v>-1</v>
      </c>
      <c r="F83" s="3">
        <v>0.54</v>
      </c>
      <c r="G83" s="3">
        <v>-1</v>
      </c>
      <c r="H83">
        <v>0.82587805089937405</v>
      </c>
      <c r="I83" s="3">
        <v>-1</v>
      </c>
      <c r="J83" s="3">
        <v>0.51</v>
      </c>
      <c r="K83" t="str">
        <f t="shared" si="74"/>
        <v>No</v>
      </c>
    </row>
    <row r="84" spans="1:11" x14ac:dyDescent="0.25">
      <c r="A84" t="s">
        <v>110</v>
      </c>
      <c r="B84" t="s">
        <v>130</v>
      </c>
      <c r="C84" s="3">
        <v>1</v>
      </c>
      <c r="D84">
        <v>0.79242056567504404</v>
      </c>
      <c r="E84" s="3">
        <v>1</v>
      </c>
      <c r="F84" s="3">
        <v>0.55000000000000004</v>
      </c>
      <c r="G84" s="3">
        <v>-1</v>
      </c>
      <c r="H84">
        <v>0.73035879048574104</v>
      </c>
      <c r="I84" s="3">
        <v>-1</v>
      </c>
      <c r="J84" s="3">
        <v>0.52</v>
      </c>
      <c r="K84" t="str">
        <f t="shared" si="74"/>
        <v>Consistency</v>
      </c>
    </row>
    <row r="85" spans="1:11" x14ac:dyDescent="0.25">
      <c r="A85" t="s">
        <v>111</v>
      </c>
      <c r="B85" t="s">
        <v>130</v>
      </c>
      <c r="C85" s="3">
        <v>1</v>
      </c>
      <c r="D85">
        <v>0.76959806898738103</v>
      </c>
      <c r="E85" s="3">
        <v>1</v>
      </c>
      <c r="F85" s="3">
        <v>0.57999999999999996</v>
      </c>
      <c r="G85" s="3">
        <v>-1</v>
      </c>
      <c r="H85">
        <v>0.71498272962326104</v>
      </c>
      <c r="I85" s="3">
        <v>-1</v>
      </c>
      <c r="J85" s="3">
        <v>0.64</v>
      </c>
      <c r="K85" t="str">
        <f t="shared" si="74"/>
        <v>Consistency</v>
      </c>
    </row>
    <row r="86" spans="1:11" x14ac:dyDescent="0.25">
      <c r="A86" t="s">
        <v>112</v>
      </c>
      <c r="B86" t="s">
        <v>130</v>
      </c>
      <c r="C86" s="3">
        <v>1</v>
      </c>
      <c r="D86">
        <v>0.66473361920335206</v>
      </c>
      <c r="E86" s="3">
        <v>-1</v>
      </c>
      <c r="F86" s="3">
        <v>0.51</v>
      </c>
      <c r="G86" s="3">
        <v>-1</v>
      </c>
      <c r="H86">
        <v>0.646907386662252</v>
      </c>
      <c r="I86" s="3">
        <v>-1</v>
      </c>
      <c r="J86" s="3">
        <v>0.64</v>
      </c>
      <c r="K86" t="str">
        <f t="shared" si="74"/>
        <v>No</v>
      </c>
    </row>
    <row r="87" spans="1:11" x14ac:dyDescent="0.25">
      <c r="A87" t="s">
        <v>113</v>
      </c>
      <c r="B87" t="s">
        <v>130</v>
      </c>
      <c r="C87" s="3">
        <v>1</v>
      </c>
      <c r="D87">
        <v>0.66131234693720697</v>
      </c>
      <c r="E87" s="3">
        <v>1</v>
      </c>
      <c r="F87" s="3">
        <v>0.55000000000000004</v>
      </c>
      <c r="G87" s="3">
        <v>-1</v>
      </c>
      <c r="H87">
        <v>0.65351543263231304</v>
      </c>
      <c r="I87" s="3">
        <v>-1</v>
      </c>
      <c r="J87" s="3">
        <v>0.74</v>
      </c>
      <c r="K87" t="str">
        <f t="shared" si="74"/>
        <v>Consistency</v>
      </c>
    </row>
    <row r="88" spans="1:11" x14ac:dyDescent="0.25">
      <c r="A88" t="s">
        <v>114</v>
      </c>
      <c r="B88" t="s">
        <v>130</v>
      </c>
      <c r="C88" s="3">
        <v>1</v>
      </c>
      <c r="D88">
        <v>0.55278792460843296</v>
      </c>
      <c r="E88" s="3">
        <v>-1</v>
      </c>
      <c r="F88" s="3">
        <v>0.52</v>
      </c>
      <c r="G88" s="3">
        <v>-1</v>
      </c>
      <c r="H88">
        <v>0.87388650615437802</v>
      </c>
      <c r="I88" s="3">
        <v>-1</v>
      </c>
      <c r="J88" s="3">
        <v>0.69</v>
      </c>
      <c r="K88" t="str">
        <f t="shared" si="74"/>
        <v>No</v>
      </c>
    </row>
    <row r="89" spans="1:11" x14ac:dyDescent="0.25">
      <c r="A89" t="s">
        <v>115</v>
      </c>
      <c r="B89" t="s">
        <v>130</v>
      </c>
      <c r="C89" s="3">
        <v>1</v>
      </c>
      <c r="D89">
        <v>0.62136250038193497</v>
      </c>
      <c r="E89" s="3">
        <v>1</v>
      </c>
      <c r="F89" s="3">
        <v>0.54</v>
      </c>
      <c r="G89" s="3">
        <v>-1</v>
      </c>
      <c r="H89">
        <v>0.80305250913576398</v>
      </c>
      <c r="I89" s="3">
        <v>-1</v>
      </c>
      <c r="J89" s="3">
        <v>0.55000000000000004</v>
      </c>
      <c r="K89" t="str">
        <f t="shared" si="74"/>
        <v>Consistency</v>
      </c>
    </row>
    <row r="90" spans="1:11" x14ac:dyDescent="0.25">
      <c r="K90" t="str">
        <f t="shared" si="74"/>
        <v>Consistency</v>
      </c>
    </row>
    <row r="91" spans="1:11" x14ac:dyDescent="0.25">
      <c r="K91" t="str">
        <f t="shared" si="74"/>
        <v>Consistency</v>
      </c>
    </row>
    <row r="92" spans="1:11" x14ac:dyDescent="0.25">
      <c r="K92" t="str">
        <f t="shared" si="74"/>
        <v>Consistency</v>
      </c>
    </row>
    <row r="93" spans="1:11" x14ac:dyDescent="0.25">
      <c r="K93" t="str">
        <f t="shared" si="74"/>
        <v>Consistency</v>
      </c>
    </row>
    <row r="94" spans="1:11" x14ac:dyDescent="0.25">
      <c r="K94" t="str">
        <f t="shared" si="74"/>
        <v>Consistency</v>
      </c>
    </row>
    <row r="95" spans="1:11" x14ac:dyDescent="0.25">
      <c r="K95" t="str">
        <f t="shared" si="74"/>
        <v>Consistency</v>
      </c>
    </row>
    <row r="96" spans="1:11" x14ac:dyDescent="0.25">
      <c r="K96" t="str">
        <f t="shared" si="74"/>
        <v>Consistency</v>
      </c>
    </row>
    <row r="97" spans="3:11" x14ac:dyDescent="0.25">
      <c r="K97" t="str">
        <f t="shared" si="74"/>
        <v>Consistency</v>
      </c>
    </row>
    <row r="98" spans="3:11" x14ac:dyDescent="0.25">
      <c r="K98" t="str">
        <f t="shared" si="74"/>
        <v>Consistency</v>
      </c>
    </row>
    <row r="99" spans="3:11" x14ac:dyDescent="0.25">
      <c r="K99" t="str">
        <f t="shared" si="74"/>
        <v>Consistency</v>
      </c>
    </row>
    <row r="100" spans="3:11" x14ac:dyDescent="0.25">
      <c r="K100" t="str">
        <f t="shared" si="74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74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74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74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74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74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74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74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74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74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74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74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74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74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74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74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74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74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74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74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74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74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74"/>
        <v>Consistency</v>
      </c>
    </row>
    <row r="123" spans="3:11" x14ac:dyDescent="0.25">
      <c r="K123" t="str">
        <f t="shared" si="74"/>
        <v>Consistency</v>
      </c>
    </row>
    <row r="124" spans="3:11" x14ac:dyDescent="0.25">
      <c r="K124" t="str">
        <f t="shared" si="74"/>
        <v>Consistency</v>
      </c>
    </row>
    <row r="125" spans="3:11" x14ac:dyDescent="0.25">
      <c r="K125" t="str">
        <f t="shared" si="74"/>
        <v>Consistency</v>
      </c>
    </row>
    <row r="126" spans="3:11" x14ac:dyDescent="0.25">
      <c r="K126" t="str">
        <f t="shared" si="74"/>
        <v>Consistency</v>
      </c>
    </row>
    <row r="127" spans="3:11" x14ac:dyDescent="0.25">
      <c r="K127" t="str">
        <f t="shared" si="74"/>
        <v>Consistency</v>
      </c>
    </row>
    <row r="128" spans="3:11" x14ac:dyDescent="0.25">
      <c r="K128" t="str">
        <f t="shared" si="74"/>
        <v>Consistency</v>
      </c>
    </row>
    <row r="129" spans="11:11" x14ac:dyDescent="0.25">
      <c r="K129" t="str">
        <f t="shared" si="74"/>
        <v>Consistency</v>
      </c>
    </row>
    <row r="130" spans="11:11" x14ac:dyDescent="0.25">
      <c r="K130" t="str">
        <f t="shared" si="74"/>
        <v>Consistency</v>
      </c>
    </row>
    <row r="131" spans="11:11" x14ac:dyDescent="0.25">
      <c r="K131" t="str">
        <f t="shared" ref="K131:K166" si="75">IF(E131=C131, "Consistency", "No")</f>
        <v>Consistency</v>
      </c>
    </row>
    <row r="132" spans="11:11" x14ac:dyDescent="0.25">
      <c r="K132" t="str">
        <f t="shared" si="75"/>
        <v>Consistency</v>
      </c>
    </row>
    <row r="133" spans="11:11" x14ac:dyDescent="0.25">
      <c r="K133" t="str">
        <f t="shared" si="75"/>
        <v>Consistency</v>
      </c>
    </row>
    <row r="134" spans="11:11" x14ac:dyDescent="0.25">
      <c r="K134" t="str">
        <f t="shared" si="75"/>
        <v>Consistency</v>
      </c>
    </row>
    <row r="135" spans="11:11" x14ac:dyDescent="0.25">
      <c r="K135" t="str">
        <f t="shared" si="75"/>
        <v>Consistency</v>
      </c>
    </row>
    <row r="136" spans="11:11" x14ac:dyDescent="0.25">
      <c r="K136" t="str">
        <f t="shared" si="75"/>
        <v>Consistency</v>
      </c>
    </row>
    <row r="137" spans="11:11" x14ac:dyDescent="0.25">
      <c r="K137" t="str">
        <f t="shared" si="75"/>
        <v>Consistency</v>
      </c>
    </row>
    <row r="138" spans="11:11" x14ac:dyDescent="0.25">
      <c r="K138" t="str">
        <f t="shared" si="75"/>
        <v>Consistency</v>
      </c>
    </row>
    <row r="139" spans="11:11" x14ac:dyDescent="0.25">
      <c r="K139" t="str">
        <f t="shared" si="75"/>
        <v>Consistency</v>
      </c>
    </row>
    <row r="140" spans="11:11" x14ac:dyDescent="0.25">
      <c r="K140" t="str">
        <f t="shared" si="75"/>
        <v>Consistency</v>
      </c>
    </row>
    <row r="141" spans="11:11" x14ac:dyDescent="0.25">
      <c r="K141" t="str">
        <f t="shared" si="75"/>
        <v>Consistency</v>
      </c>
    </row>
    <row r="142" spans="11:11" x14ac:dyDescent="0.25">
      <c r="K142" t="str">
        <f t="shared" si="75"/>
        <v>Consistency</v>
      </c>
    </row>
    <row r="143" spans="11:11" x14ac:dyDescent="0.25">
      <c r="K143" t="str">
        <f t="shared" si="75"/>
        <v>Consistency</v>
      </c>
    </row>
    <row r="144" spans="11:11" x14ac:dyDescent="0.25">
      <c r="K144" t="str">
        <f t="shared" si="75"/>
        <v>Consistency</v>
      </c>
    </row>
    <row r="145" spans="11:11" x14ac:dyDescent="0.25">
      <c r="K145" t="str">
        <f t="shared" si="75"/>
        <v>Consistency</v>
      </c>
    </row>
    <row r="146" spans="11:11" x14ac:dyDescent="0.25">
      <c r="K146" t="str">
        <f t="shared" si="75"/>
        <v>Consistency</v>
      </c>
    </row>
    <row r="147" spans="11:11" x14ac:dyDescent="0.25">
      <c r="K147" t="str">
        <f t="shared" si="75"/>
        <v>Consistency</v>
      </c>
    </row>
    <row r="148" spans="11:11" x14ac:dyDescent="0.25">
      <c r="K148" t="str">
        <f t="shared" si="75"/>
        <v>Consistency</v>
      </c>
    </row>
    <row r="149" spans="11:11" x14ac:dyDescent="0.25">
      <c r="K149" t="str">
        <f t="shared" si="75"/>
        <v>Consistency</v>
      </c>
    </row>
    <row r="150" spans="11:11" x14ac:dyDescent="0.25">
      <c r="K150" t="str">
        <f t="shared" si="75"/>
        <v>Consistency</v>
      </c>
    </row>
    <row r="151" spans="11:11" x14ac:dyDescent="0.25">
      <c r="K151" t="str">
        <f t="shared" si="75"/>
        <v>Consistency</v>
      </c>
    </row>
    <row r="152" spans="11:11" x14ac:dyDescent="0.25">
      <c r="K152" t="str">
        <f t="shared" si="75"/>
        <v>Consistency</v>
      </c>
    </row>
    <row r="153" spans="11:11" x14ac:dyDescent="0.25">
      <c r="K153" t="str">
        <f t="shared" si="75"/>
        <v>Consistency</v>
      </c>
    </row>
    <row r="154" spans="11:11" x14ac:dyDescent="0.25">
      <c r="K154" t="str">
        <f t="shared" si="75"/>
        <v>Consistency</v>
      </c>
    </row>
    <row r="155" spans="11:11" x14ac:dyDescent="0.25">
      <c r="K155" t="str">
        <f t="shared" si="75"/>
        <v>Consistency</v>
      </c>
    </row>
    <row r="156" spans="11:11" x14ac:dyDescent="0.25">
      <c r="K156" t="str">
        <f t="shared" si="75"/>
        <v>Consistency</v>
      </c>
    </row>
    <row r="157" spans="11:11" x14ac:dyDescent="0.25">
      <c r="K157" t="str">
        <f t="shared" si="75"/>
        <v>Consistency</v>
      </c>
    </row>
    <row r="158" spans="11:11" x14ac:dyDescent="0.25">
      <c r="K158" t="str">
        <f t="shared" si="75"/>
        <v>Consistency</v>
      </c>
    </row>
    <row r="159" spans="11:11" x14ac:dyDescent="0.25">
      <c r="K159" t="str">
        <f t="shared" si="75"/>
        <v>Consistency</v>
      </c>
    </row>
    <row r="160" spans="11:11" x14ac:dyDescent="0.25">
      <c r="K160" t="str">
        <f t="shared" si="75"/>
        <v>Consistency</v>
      </c>
    </row>
    <row r="161" spans="11:11" x14ac:dyDescent="0.25">
      <c r="K161" t="str">
        <f t="shared" si="75"/>
        <v>Consistency</v>
      </c>
    </row>
    <row r="162" spans="11:11" x14ac:dyDescent="0.25">
      <c r="K162" t="str">
        <f t="shared" si="75"/>
        <v>Consistency</v>
      </c>
    </row>
    <row r="163" spans="11:11" x14ac:dyDescent="0.25">
      <c r="K163" t="str">
        <f t="shared" si="75"/>
        <v>Consistency</v>
      </c>
    </row>
    <row r="164" spans="11:11" x14ac:dyDescent="0.25">
      <c r="K164" t="str">
        <f t="shared" si="75"/>
        <v>Consistency</v>
      </c>
    </row>
    <row r="165" spans="11:11" x14ac:dyDescent="0.25">
      <c r="K165" t="str">
        <f t="shared" si="75"/>
        <v>Consistency</v>
      </c>
    </row>
    <row r="166" spans="11:11" x14ac:dyDescent="0.25">
      <c r="K166" t="str">
        <f t="shared" si="75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34"/>
  <sheetViews>
    <sheetView topLeftCell="E13" zoomScaleNormal="100" workbookViewId="0">
      <selection activeCell="O33" sqref="O33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8.7109375" bestFit="1" customWidth="1"/>
    <col min="37" max="37" width="15.7109375" bestFit="1" customWidth="1"/>
    <col min="38" max="38" width="19.7109375" bestFit="1" customWidth="1"/>
    <col min="39" max="39" width="16" bestFit="1" customWidth="1"/>
    <col min="40" max="40" width="19.5703125" bestFit="1" customWidth="1"/>
    <col min="41" max="41" width="16.5703125" bestFit="1" customWidth="1"/>
    <col min="42" max="42" width="17.7109375" bestFit="1" customWidth="1"/>
    <col min="43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92</v>
      </c>
      <c r="AI1" t="s">
        <v>118</v>
      </c>
      <c r="BG1" s="1" t="s">
        <v>92</v>
      </c>
      <c r="BH1" t="s">
        <v>118</v>
      </c>
    </row>
    <row r="2" spans="2:79" x14ac:dyDescent="0.25">
      <c r="B2" t="s">
        <v>92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83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S2" t="s">
        <v>29</v>
      </c>
      <c r="AT2" t="s">
        <v>102</v>
      </c>
      <c r="AU2" t="s">
        <v>95</v>
      </c>
      <c r="AV2" t="s">
        <v>116</v>
      </c>
      <c r="AW2" t="s">
        <v>96</v>
      </c>
      <c r="AX2" t="s">
        <v>117</v>
      </c>
      <c r="AY2" t="s">
        <v>98</v>
      </c>
      <c r="AZ2" t="s">
        <v>94</v>
      </c>
      <c r="BA2" t="s">
        <v>103</v>
      </c>
      <c r="BB2" t="s">
        <v>97</v>
      </c>
      <c r="BR2" t="s">
        <v>29</v>
      </c>
      <c r="BS2" t="s">
        <v>104</v>
      </c>
      <c r="BT2" t="s">
        <v>95</v>
      </c>
      <c r="BU2" t="s">
        <v>116</v>
      </c>
      <c r="BV2" t="s">
        <v>96</v>
      </c>
      <c r="BW2" t="s">
        <v>117</v>
      </c>
      <c r="BX2" t="s">
        <v>98</v>
      </c>
      <c r="BY2" t="s">
        <v>94</v>
      </c>
      <c r="BZ2" t="s">
        <v>103</v>
      </c>
      <c r="CA2" t="s">
        <v>97</v>
      </c>
    </row>
    <row r="3" spans="2:79" x14ac:dyDescent="0.25">
      <c r="B3" s="14">
        <v>3</v>
      </c>
      <c r="C3" s="14" t="s">
        <v>123</v>
      </c>
      <c r="D3" s="14">
        <v>11</v>
      </c>
      <c r="E3" s="14">
        <v>11</v>
      </c>
      <c r="F3" s="14">
        <v>22</v>
      </c>
      <c r="G3" s="15">
        <v>1</v>
      </c>
      <c r="H3" s="15">
        <v>0.87414776087630708</v>
      </c>
      <c r="I3" s="15">
        <v>0.87414776087630708</v>
      </c>
      <c r="J3" s="14">
        <v>11</v>
      </c>
      <c r="K3" s="14">
        <v>0</v>
      </c>
      <c r="L3" s="15">
        <v>1</v>
      </c>
      <c r="M3" s="15">
        <v>0.95804925362543569</v>
      </c>
      <c r="N3" s="14" t="s">
        <v>85</v>
      </c>
      <c r="O3" s="16">
        <v>21.077083579759584</v>
      </c>
      <c r="P3" s="14">
        <v>-11</v>
      </c>
      <c r="Q3" s="16">
        <v>10.077083579759584</v>
      </c>
      <c r="R3" s="16">
        <v>10.077083579759584</v>
      </c>
      <c r="S3" s="14" t="s">
        <v>85</v>
      </c>
      <c r="T3" s="14" t="s">
        <v>85</v>
      </c>
      <c r="U3" s="15">
        <v>0.87007642453260359</v>
      </c>
      <c r="V3" s="14" t="s">
        <v>76</v>
      </c>
      <c r="W3" s="15">
        <v>0.91406283907901964</v>
      </c>
      <c r="X3" s="14">
        <v>929.78337326008</v>
      </c>
      <c r="Y3" s="14">
        <v>929.78337326008</v>
      </c>
      <c r="Z3" s="14" t="s">
        <v>85</v>
      </c>
      <c r="AA3" s="14" t="s">
        <v>85</v>
      </c>
      <c r="AB3" s="14" t="s">
        <v>85</v>
      </c>
      <c r="AC3" s="14" t="s">
        <v>76</v>
      </c>
      <c r="AD3" s="14" t="s">
        <v>76</v>
      </c>
      <c r="AE3" s="14" t="s">
        <v>76</v>
      </c>
      <c r="AH3" s="1" t="s">
        <v>29</v>
      </c>
      <c r="AI3" t="s">
        <v>102</v>
      </c>
      <c r="AJ3" t="s">
        <v>95</v>
      </c>
      <c r="AK3" t="s">
        <v>116</v>
      </c>
      <c r="AL3" t="s">
        <v>96</v>
      </c>
      <c r="AM3" t="s">
        <v>117</v>
      </c>
      <c r="AN3" t="s">
        <v>98</v>
      </c>
      <c r="AO3" t="s">
        <v>94</v>
      </c>
      <c r="AP3" t="s">
        <v>103</v>
      </c>
      <c r="AQ3" t="s">
        <v>97</v>
      </c>
      <c r="AS3" t="s">
        <v>132</v>
      </c>
      <c r="AT3">
        <v>2</v>
      </c>
      <c r="AU3" s="11">
        <v>0.69566392478864358</v>
      </c>
      <c r="AV3">
        <v>13.813779035423693</v>
      </c>
      <c r="AW3" s="12">
        <v>16.900004444514089</v>
      </c>
      <c r="AX3" s="6">
        <v>19.986229853604481</v>
      </c>
      <c r="AY3" s="6">
        <v>-9.5</v>
      </c>
      <c r="AZ3" s="6">
        <v>0.8379485809901539</v>
      </c>
      <c r="BA3">
        <v>7.4000044445140869</v>
      </c>
      <c r="BB3" s="5">
        <v>0.76797317164366041</v>
      </c>
      <c r="BC3" s="6"/>
      <c r="BD3" s="11"/>
      <c r="BG3" s="1" t="s">
        <v>29</v>
      </c>
      <c r="BH3" t="s">
        <v>104</v>
      </c>
      <c r="BI3" t="s">
        <v>95</v>
      </c>
      <c r="BJ3" t="s">
        <v>116</v>
      </c>
      <c r="BK3" t="s">
        <v>96</v>
      </c>
      <c r="BL3" t="s">
        <v>117</v>
      </c>
      <c r="BM3" t="s">
        <v>98</v>
      </c>
      <c r="BN3" t="s">
        <v>94</v>
      </c>
      <c r="BO3" t="s">
        <v>103</v>
      </c>
      <c r="BP3" t="s">
        <v>97</v>
      </c>
      <c r="BR3" t="s">
        <v>132</v>
      </c>
      <c r="BS3">
        <v>2</v>
      </c>
      <c r="BT3" s="5">
        <v>0.69566392478864358</v>
      </c>
      <c r="BU3" s="6">
        <v>13.813779035423693</v>
      </c>
      <c r="BV3" s="6">
        <v>16.900004444514089</v>
      </c>
      <c r="BW3" s="6">
        <v>19.986229853604481</v>
      </c>
      <c r="BX3">
        <v>-9.5</v>
      </c>
      <c r="BY3" s="5">
        <v>0.8379485809901539</v>
      </c>
      <c r="BZ3" s="6">
        <v>7.4000044445140869</v>
      </c>
      <c r="CA3" s="5">
        <v>0.76797317164366041</v>
      </c>
    </row>
    <row r="4" spans="2:79" x14ac:dyDescent="0.25">
      <c r="B4" s="14">
        <v>5</v>
      </c>
      <c r="C4" s="14" t="s">
        <v>123</v>
      </c>
      <c r="D4" s="14">
        <v>11</v>
      </c>
      <c r="E4" s="14">
        <v>11</v>
      </c>
      <c r="F4" s="14">
        <v>22</v>
      </c>
      <c r="G4" s="15">
        <v>1</v>
      </c>
      <c r="H4" s="15">
        <v>0.8994865058632997</v>
      </c>
      <c r="I4" s="15">
        <v>0.8994865058632997</v>
      </c>
      <c r="J4" s="14">
        <v>11</v>
      </c>
      <c r="K4" s="14">
        <v>0</v>
      </c>
      <c r="L4" s="15">
        <v>1</v>
      </c>
      <c r="M4" s="15">
        <v>0.96649550195443323</v>
      </c>
      <c r="N4" s="14" t="s">
        <v>85</v>
      </c>
      <c r="O4" s="16">
        <v>21.26290104299753</v>
      </c>
      <c r="P4" s="14">
        <v>-11</v>
      </c>
      <c r="Q4" s="16">
        <v>10.26290104299753</v>
      </c>
      <c r="R4" s="16">
        <v>10.26290104299753</v>
      </c>
      <c r="S4" s="14" t="s">
        <v>85</v>
      </c>
      <c r="T4" s="14" t="s">
        <v>85</v>
      </c>
      <c r="U4" s="15">
        <v>0.93975755377467096</v>
      </c>
      <c r="V4" s="14" t="s">
        <v>76</v>
      </c>
      <c r="W4" s="15">
        <v>0.9531265278645521</v>
      </c>
      <c r="X4" s="14">
        <v>986.94877053012715</v>
      </c>
      <c r="Y4" s="14">
        <v>986.94877053012715</v>
      </c>
      <c r="Z4" s="14" t="s">
        <v>85</v>
      </c>
      <c r="AA4" s="14" t="s">
        <v>85</v>
      </c>
      <c r="AB4" s="14" t="s">
        <v>85</v>
      </c>
      <c r="AC4" s="14" t="s">
        <v>76</v>
      </c>
      <c r="AD4" s="14" t="s">
        <v>76</v>
      </c>
      <c r="AE4" s="14" t="s">
        <v>76</v>
      </c>
      <c r="AH4" s="2" t="s">
        <v>132</v>
      </c>
      <c r="AI4" s="13">
        <v>2</v>
      </c>
      <c r="AJ4" s="7">
        <v>0.69566392478864358</v>
      </c>
      <c r="AK4" s="6">
        <v>13.813779035423693</v>
      </c>
      <c r="AL4" s="6">
        <v>16.900004444514089</v>
      </c>
      <c r="AM4" s="6">
        <v>19.986229853604481</v>
      </c>
      <c r="AN4" s="13">
        <v>-9.5</v>
      </c>
      <c r="AO4" s="7">
        <v>0.8379485809901539</v>
      </c>
      <c r="AP4" s="6">
        <v>7.4000044445140869</v>
      </c>
      <c r="AQ4" s="7">
        <v>0.76797317164366041</v>
      </c>
      <c r="AS4" s="7" t="s">
        <v>100</v>
      </c>
      <c r="AT4">
        <v>2</v>
      </c>
      <c r="AU4" s="11">
        <v>0.45236224086565069</v>
      </c>
      <c r="AV4">
        <v>5.3711238469310505</v>
      </c>
      <c r="AW4" s="12">
        <v>13.051640392337717</v>
      </c>
      <c r="AX4" s="6">
        <v>20.732156937744382</v>
      </c>
      <c r="AY4" s="6">
        <v>-12.5</v>
      </c>
      <c r="AZ4" s="11">
        <v>0.73974157729528844</v>
      </c>
      <c r="BA4" s="6">
        <v>7.6805165454066655</v>
      </c>
      <c r="BB4" s="5">
        <v>0.75521423402931054</v>
      </c>
      <c r="BC4" s="6"/>
      <c r="BD4" s="11"/>
      <c r="BG4" s="2" t="s">
        <v>132</v>
      </c>
      <c r="BH4" s="13">
        <v>2</v>
      </c>
      <c r="BI4" s="7">
        <v>0.69566392478864358</v>
      </c>
      <c r="BJ4" s="6">
        <v>13.813779035423693</v>
      </c>
      <c r="BK4" s="6">
        <v>16.900004444514089</v>
      </c>
      <c r="BL4" s="6">
        <v>19.986229853604481</v>
      </c>
      <c r="BM4" s="13">
        <v>-9.5</v>
      </c>
      <c r="BN4" s="7">
        <v>0.8379485809901539</v>
      </c>
      <c r="BO4" s="6">
        <v>7.4000044445140869</v>
      </c>
      <c r="BP4" s="7">
        <v>0.76797317164366041</v>
      </c>
      <c r="BR4" t="s">
        <v>133</v>
      </c>
      <c r="BS4">
        <v>1</v>
      </c>
      <c r="BT4" s="5">
        <v>7.2569135002576557E-2</v>
      </c>
      <c r="BU4" s="6">
        <v>5.3216159655292286</v>
      </c>
      <c r="BV4" s="6">
        <v>5.3216159655292286</v>
      </c>
      <c r="BW4" s="6">
        <v>5.3216159655292286</v>
      </c>
      <c r="BX4">
        <v>-8</v>
      </c>
      <c r="BY4" s="5">
        <v>0.53216159655292283</v>
      </c>
      <c r="BZ4" s="6">
        <v>2.6783840344707714</v>
      </c>
      <c r="CA4" s="5">
        <v>0.71486134401594992</v>
      </c>
    </row>
    <row r="5" spans="2:79" x14ac:dyDescent="0.25">
      <c r="B5" s="14">
        <v>10</v>
      </c>
      <c r="C5" s="14" t="s">
        <v>123</v>
      </c>
      <c r="D5" s="14">
        <v>11</v>
      </c>
      <c r="E5" s="14">
        <v>11</v>
      </c>
      <c r="F5" s="14">
        <v>22</v>
      </c>
      <c r="G5" s="15">
        <v>1</v>
      </c>
      <c r="H5" s="15">
        <v>0.76793556144645003</v>
      </c>
      <c r="I5" s="15">
        <v>0.76793556144645003</v>
      </c>
      <c r="J5" s="14">
        <v>11</v>
      </c>
      <c r="K5" s="14">
        <v>0</v>
      </c>
      <c r="L5" s="15">
        <v>1</v>
      </c>
      <c r="M5" s="15">
        <v>0.9226451871488166</v>
      </c>
      <c r="N5" s="14" t="s">
        <v>85</v>
      </c>
      <c r="O5" s="16">
        <v>20.298194117273965</v>
      </c>
      <c r="P5" s="14">
        <v>-11</v>
      </c>
      <c r="Q5" s="16">
        <v>9.2981941172739653</v>
      </c>
      <c r="R5" s="16">
        <v>9.2981941172739653</v>
      </c>
      <c r="S5" s="14" t="s">
        <v>85</v>
      </c>
      <c r="T5" s="14" t="s">
        <v>85</v>
      </c>
      <c r="U5" s="15">
        <v>0.78344706359357497</v>
      </c>
      <c r="V5" s="14" t="s">
        <v>76</v>
      </c>
      <c r="W5" s="15">
        <v>0.85304612537119584</v>
      </c>
      <c r="X5" s="14">
        <v>801.43782183302221</v>
      </c>
      <c r="Y5" s="14">
        <v>801.43782183302221</v>
      </c>
      <c r="Z5" s="14" t="s">
        <v>85</v>
      </c>
      <c r="AA5" s="14" t="s">
        <v>85</v>
      </c>
      <c r="AB5" s="14" t="s">
        <v>85</v>
      </c>
      <c r="AC5" s="14" t="s">
        <v>76</v>
      </c>
      <c r="AD5" s="14" t="s">
        <v>76</v>
      </c>
      <c r="AE5" s="14" t="s">
        <v>76</v>
      </c>
      <c r="AH5" s="2" t="s">
        <v>100</v>
      </c>
      <c r="AI5" s="13">
        <v>2</v>
      </c>
      <c r="AJ5" s="7">
        <v>0.45236224086565069</v>
      </c>
      <c r="AK5" s="6">
        <v>5.3711238469310505</v>
      </c>
      <c r="AL5" s="6">
        <v>13.051640392337717</v>
      </c>
      <c r="AM5" s="6">
        <v>20.732156937744382</v>
      </c>
      <c r="AN5" s="13">
        <v>-12.5</v>
      </c>
      <c r="AO5" s="7">
        <v>0.73974157729528844</v>
      </c>
      <c r="AP5" s="6">
        <v>7.6805165454066655</v>
      </c>
      <c r="AQ5" s="7">
        <v>0.75521423402931054</v>
      </c>
      <c r="AS5" s="7" t="s">
        <v>87</v>
      </c>
      <c r="AT5">
        <v>1</v>
      </c>
      <c r="AU5" s="11">
        <v>0.73326232451643802</v>
      </c>
      <c r="AV5">
        <v>20.043923713120545</v>
      </c>
      <c r="AW5" s="12">
        <v>20.043923713120545</v>
      </c>
      <c r="AX5" s="6">
        <v>20.043923713120545</v>
      </c>
      <c r="AY5" s="6">
        <v>-4.5</v>
      </c>
      <c r="AZ5" s="11">
        <v>0.91108744150547938</v>
      </c>
      <c r="BA5" s="6">
        <v>15.543923713120545</v>
      </c>
      <c r="BB5" s="5">
        <v>0.75652920973201299</v>
      </c>
      <c r="BC5" s="6"/>
      <c r="BD5" s="11"/>
      <c r="BG5" s="2" t="s">
        <v>133</v>
      </c>
      <c r="BH5" s="13">
        <v>1</v>
      </c>
      <c r="BI5" s="7">
        <v>7.2569135002576557E-2</v>
      </c>
      <c r="BJ5" s="6">
        <v>5.3216159655292286</v>
      </c>
      <c r="BK5" s="6">
        <v>5.3216159655292286</v>
      </c>
      <c r="BL5" s="6">
        <v>5.3216159655292286</v>
      </c>
      <c r="BM5" s="13">
        <v>-8</v>
      </c>
      <c r="BN5" s="7">
        <v>0.53216159655292283</v>
      </c>
      <c r="BO5" s="6">
        <v>2.6783840344707714</v>
      </c>
      <c r="BP5" s="7">
        <v>0.71486134401594992</v>
      </c>
      <c r="BR5" t="s">
        <v>100</v>
      </c>
      <c r="BS5">
        <v>1</v>
      </c>
      <c r="BT5" s="5">
        <v>0.82711230969241556</v>
      </c>
      <c r="BU5" s="6">
        <v>20.732156937744382</v>
      </c>
      <c r="BV5" s="6">
        <v>20.732156937744382</v>
      </c>
      <c r="BW5" s="6">
        <v>20.732156937744382</v>
      </c>
      <c r="BX5">
        <v>-12.5</v>
      </c>
      <c r="BY5" s="5">
        <v>0.94237076989747182</v>
      </c>
      <c r="BZ5" s="6">
        <v>8.2321569377443815</v>
      </c>
      <c r="CA5" s="5">
        <v>0.85522569507044999</v>
      </c>
    </row>
    <row r="6" spans="2:79" x14ac:dyDescent="0.25">
      <c r="B6" s="14" t="s">
        <v>93</v>
      </c>
      <c r="C6" s="14" t="s">
        <v>123</v>
      </c>
      <c r="D6" s="14">
        <v>11</v>
      </c>
      <c r="E6" s="14">
        <v>11</v>
      </c>
      <c r="F6" s="14">
        <v>22</v>
      </c>
      <c r="G6" s="15">
        <v>1</v>
      </c>
      <c r="H6" s="15">
        <v>0.67377010751817068</v>
      </c>
      <c r="I6" s="15">
        <v>0.67377010751817068</v>
      </c>
      <c r="J6" s="14">
        <v>11</v>
      </c>
      <c r="K6" s="14">
        <v>0</v>
      </c>
      <c r="L6" s="15">
        <v>1</v>
      </c>
      <c r="M6" s="15">
        <v>0.89125670250605682</v>
      </c>
      <c r="N6" s="14" t="s">
        <v>85</v>
      </c>
      <c r="O6" s="16">
        <v>19.60764745513325</v>
      </c>
      <c r="P6" s="14">
        <v>-11</v>
      </c>
      <c r="Q6" s="16">
        <v>8.6076474551332502</v>
      </c>
      <c r="R6" s="16">
        <v>8.6076474551332502</v>
      </c>
      <c r="S6" s="14" t="s">
        <v>85</v>
      </c>
      <c r="T6" s="14" t="s">
        <v>85</v>
      </c>
      <c r="U6" s="15">
        <v>0.70800521738098898</v>
      </c>
      <c r="V6" s="14" t="s">
        <v>76</v>
      </c>
      <c r="W6" s="15">
        <v>0.79963095994352296</v>
      </c>
      <c r="X6" s="14">
        <v>696.12171528908391</v>
      </c>
      <c r="Y6" s="14">
        <v>696.12171528908391</v>
      </c>
      <c r="Z6" s="14" t="s">
        <v>85</v>
      </c>
      <c r="AA6" s="14" t="s">
        <v>85</v>
      </c>
      <c r="AB6" s="14" t="s">
        <v>85</v>
      </c>
      <c r="AC6" s="14" t="s">
        <v>76</v>
      </c>
      <c r="AD6" s="14" t="s">
        <v>76</v>
      </c>
      <c r="AE6" s="14" t="s">
        <v>76</v>
      </c>
      <c r="AH6" s="2" t="s">
        <v>87</v>
      </c>
      <c r="AI6" s="13">
        <v>1</v>
      </c>
      <c r="AJ6" s="7">
        <v>0.73326232451643802</v>
      </c>
      <c r="AK6" s="6">
        <v>20.043923713120545</v>
      </c>
      <c r="AL6" s="6">
        <v>20.043923713120545</v>
      </c>
      <c r="AM6" s="6">
        <v>20.043923713120545</v>
      </c>
      <c r="AN6" s="13">
        <v>-4.5</v>
      </c>
      <c r="AO6" s="7">
        <v>0.91108744150547938</v>
      </c>
      <c r="AP6" s="6">
        <v>15.543923713120545</v>
      </c>
      <c r="AQ6" s="7">
        <v>0.75652920973201299</v>
      </c>
      <c r="AS6" s="7" t="s">
        <v>99</v>
      </c>
      <c r="AT6">
        <v>1</v>
      </c>
      <c r="AU6" s="11">
        <v>9.0498907582359789E-2</v>
      </c>
      <c r="AV6">
        <v>12.378194624666561</v>
      </c>
      <c r="AW6" s="12">
        <v>12.378194624666561</v>
      </c>
      <c r="AX6" s="6">
        <v>12.378194624666561</v>
      </c>
      <c r="AY6" s="6">
        <v>4.5</v>
      </c>
      <c r="AZ6" s="11">
        <v>0.77363716404166005</v>
      </c>
      <c r="BA6" s="6">
        <v>16.878194624666563</v>
      </c>
      <c r="BB6" s="5">
        <v>0.65505330267978157</v>
      </c>
      <c r="BC6" s="6"/>
      <c r="BD6" s="11"/>
      <c r="BG6" s="2" t="s">
        <v>100</v>
      </c>
      <c r="BH6" s="13">
        <v>1</v>
      </c>
      <c r="BI6" s="7">
        <v>0.82711230969241556</v>
      </c>
      <c r="BJ6" s="6">
        <v>20.732156937744382</v>
      </c>
      <c r="BK6" s="6">
        <v>20.732156937744382</v>
      </c>
      <c r="BL6" s="6">
        <v>20.732156937744382</v>
      </c>
      <c r="BM6" s="13">
        <v>-12.5</v>
      </c>
      <c r="BN6" s="7">
        <v>0.94237076989747182</v>
      </c>
      <c r="BO6" s="6">
        <v>8.2321569377443815</v>
      </c>
      <c r="BP6" s="7">
        <v>0.85522569507044999</v>
      </c>
      <c r="BR6" t="s">
        <v>91</v>
      </c>
      <c r="BS6">
        <v>2</v>
      </c>
      <c r="BT6" s="5">
        <v>0.10710280223146984</v>
      </c>
      <c r="BU6" s="6">
        <v>6.4341186428609856</v>
      </c>
      <c r="BV6" s="6">
        <v>9.365831113922706</v>
      </c>
      <c r="BW6" s="6">
        <v>12.297543584984425</v>
      </c>
      <c r="BX6">
        <v>-5.5</v>
      </c>
      <c r="BY6" s="5">
        <v>0.70600416917381259</v>
      </c>
      <c r="BZ6" s="6">
        <v>3.8658311139227051</v>
      </c>
      <c r="CA6" s="5">
        <v>0.66245763933799839</v>
      </c>
    </row>
    <row r="7" spans="2:79" x14ac:dyDescent="0.25">
      <c r="B7" s="9">
        <v>3</v>
      </c>
      <c r="C7" s="9" t="s">
        <v>124</v>
      </c>
      <c r="D7" s="9">
        <v>-9</v>
      </c>
      <c r="E7" s="9">
        <v>-9</v>
      </c>
      <c r="F7" s="9">
        <v>-18</v>
      </c>
      <c r="G7" s="10">
        <v>0.81818181818181823</v>
      </c>
      <c r="H7" s="10">
        <v>0.75738120524998731</v>
      </c>
      <c r="I7" s="10">
        <v>0.23810872193492671</v>
      </c>
      <c r="J7" s="9">
        <v>11</v>
      </c>
      <c r="K7" s="9">
        <v>0</v>
      </c>
      <c r="L7" s="10">
        <v>1</v>
      </c>
      <c r="M7" s="10">
        <v>0.85852100781060192</v>
      </c>
      <c r="N7" s="9" t="s">
        <v>87</v>
      </c>
      <c r="O7" s="8">
        <v>15.453378140590834</v>
      </c>
      <c r="P7" s="9">
        <v>-4.5</v>
      </c>
      <c r="Q7" s="8">
        <v>10.953378140590834</v>
      </c>
      <c r="R7" s="8">
        <v>10.953378140590834</v>
      </c>
      <c r="S7" s="9" t="s">
        <v>87</v>
      </c>
      <c r="T7" s="9" t="s">
        <v>87</v>
      </c>
      <c r="U7" s="10">
        <v>0.6908619755433405</v>
      </c>
      <c r="V7" s="9" t="s">
        <v>76</v>
      </c>
      <c r="W7" s="10">
        <v>0.77469149167697116</v>
      </c>
      <c r="X7" s="9">
        <v>850.72272329762575</v>
      </c>
      <c r="Y7" s="9">
        <v>850.72272329762575</v>
      </c>
      <c r="Z7" s="9" t="s">
        <v>99</v>
      </c>
      <c r="AA7" s="9" t="s">
        <v>99</v>
      </c>
      <c r="AB7" s="9" t="s">
        <v>99</v>
      </c>
      <c r="AC7" s="9" t="s">
        <v>76</v>
      </c>
      <c r="AD7" s="9" t="s">
        <v>33</v>
      </c>
      <c r="AE7" s="9" t="s">
        <v>33</v>
      </c>
      <c r="AH7" s="2" t="s">
        <v>99</v>
      </c>
      <c r="AI7" s="13">
        <v>1</v>
      </c>
      <c r="AJ7" s="7">
        <v>9.0498907582359789E-2</v>
      </c>
      <c r="AK7" s="6">
        <v>12.378194624666561</v>
      </c>
      <c r="AL7" s="6">
        <v>12.378194624666561</v>
      </c>
      <c r="AM7" s="6">
        <v>12.378194624666561</v>
      </c>
      <c r="AN7" s="13">
        <v>4.5</v>
      </c>
      <c r="AO7" s="7">
        <v>0.77363716404166005</v>
      </c>
      <c r="AP7" s="6">
        <v>16.878194624666563</v>
      </c>
      <c r="AQ7" s="7">
        <v>0.65505330267978157</v>
      </c>
      <c r="AS7" s="7" t="s">
        <v>85</v>
      </c>
      <c r="AT7">
        <v>2</v>
      </c>
      <c r="AU7" s="11">
        <v>0.72085283448231041</v>
      </c>
      <c r="AV7">
        <v>19.60764745513325</v>
      </c>
      <c r="AW7" s="12">
        <v>19.952920786203606</v>
      </c>
      <c r="AX7" s="6">
        <v>20.298194117273965</v>
      </c>
      <c r="AY7" s="6">
        <v>-11</v>
      </c>
      <c r="AZ7" s="11">
        <v>0.90695094482743666</v>
      </c>
      <c r="BA7" s="6">
        <v>8.9529207862036078</v>
      </c>
      <c r="BB7" s="5">
        <v>0.74572614048728192</v>
      </c>
      <c r="BC7" s="6"/>
      <c r="BD7" s="11"/>
      <c r="BG7" s="2" t="s">
        <v>91</v>
      </c>
      <c r="BH7" s="13">
        <v>2</v>
      </c>
      <c r="BI7" s="7">
        <v>0.10710280223146984</v>
      </c>
      <c r="BJ7" s="6">
        <v>6.4341186428609856</v>
      </c>
      <c r="BK7" s="6">
        <v>9.365831113922706</v>
      </c>
      <c r="BL7" s="6">
        <v>12.297543584984425</v>
      </c>
      <c r="BM7" s="13">
        <v>-5.5</v>
      </c>
      <c r="BN7" s="7">
        <v>0.70600416917381259</v>
      </c>
      <c r="BO7" s="6">
        <v>3.8658311139227051</v>
      </c>
      <c r="BP7" s="7">
        <v>0.66245763933799839</v>
      </c>
      <c r="BR7" t="s">
        <v>87</v>
      </c>
      <c r="BS7">
        <v>1</v>
      </c>
      <c r="BT7" s="5">
        <v>0.73326232451643802</v>
      </c>
      <c r="BU7" s="6">
        <v>20.043923713120545</v>
      </c>
      <c r="BV7" s="6">
        <v>20.043923713120545</v>
      </c>
      <c r="BW7" s="6">
        <v>20.043923713120545</v>
      </c>
      <c r="BX7">
        <v>-4.5</v>
      </c>
      <c r="BY7" s="5">
        <v>0.91108744150547938</v>
      </c>
      <c r="BZ7" s="6">
        <v>15.543923713120545</v>
      </c>
      <c r="CA7" s="5">
        <v>0.75652920973201299</v>
      </c>
    </row>
    <row r="8" spans="2:79" x14ac:dyDescent="0.25">
      <c r="B8" s="9">
        <v>5</v>
      </c>
      <c r="C8" s="9" t="s">
        <v>124</v>
      </c>
      <c r="D8" s="9">
        <v>-11</v>
      </c>
      <c r="E8" s="9">
        <v>-11</v>
      </c>
      <c r="F8" s="9">
        <v>-22</v>
      </c>
      <c r="G8" s="10">
        <v>1</v>
      </c>
      <c r="H8" s="10">
        <v>0.72827870280921769</v>
      </c>
      <c r="I8" s="10">
        <v>0.72827870280921769</v>
      </c>
      <c r="J8" s="9">
        <v>11</v>
      </c>
      <c r="K8" s="9">
        <v>0</v>
      </c>
      <c r="L8" s="10">
        <v>1</v>
      </c>
      <c r="M8" s="10">
        <v>0.90942623426973912</v>
      </c>
      <c r="N8" s="9" t="s">
        <v>87</v>
      </c>
      <c r="O8" s="8">
        <v>20.007377153934261</v>
      </c>
      <c r="P8" s="9">
        <v>-4.5</v>
      </c>
      <c r="Q8" s="8">
        <v>15.507377153934261</v>
      </c>
      <c r="R8" s="8">
        <v>15.507377153934261</v>
      </c>
      <c r="S8" s="9" t="s">
        <v>87</v>
      </c>
      <c r="T8" s="9" t="s">
        <v>87</v>
      </c>
      <c r="U8" s="10">
        <v>0.72389157325722797</v>
      </c>
      <c r="V8" s="9" t="s">
        <v>76</v>
      </c>
      <c r="W8" s="10">
        <v>0.81665890376348349</v>
      </c>
      <c r="X8" s="9">
        <v>1271.1200997539736</v>
      </c>
      <c r="Y8" s="9">
        <v>1271.1200997539736</v>
      </c>
      <c r="Z8" s="9" t="s">
        <v>99</v>
      </c>
      <c r="AA8" s="9" t="s">
        <v>99</v>
      </c>
      <c r="AB8" s="9" t="s">
        <v>99</v>
      </c>
      <c r="AC8" s="9" t="s">
        <v>76</v>
      </c>
      <c r="AD8" s="9" t="s">
        <v>33</v>
      </c>
      <c r="AE8" s="9" t="s">
        <v>33</v>
      </c>
      <c r="AH8" s="2" t="s">
        <v>85</v>
      </c>
      <c r="AI8" s="13">
        <v>2</v>
      </c>
      <c r="AJ8" s="7">
        <v>0.72085283448231041</v>
      </c>
      <c r="AK8" s="6">
        <v>19.60764745513325</v>
      </c>
      <c r="AL8" s="6">
        <v>19.952920786203606</v>
      </c>
      <c r="AM8" s="6">
        <v>20.298194117273965</v>
      </c>
      <c r="AN8" s="13">
        <v>-11</v>
      </c>
      <c r="AO8" s="7">
        <v>0.90695094482743666</v>
      </c>
      <c r="AP8" s="6">
        <v>8.9529207862036078</v>
      </c>
      <c r="AQ8" s="7">
        <v>0.74572614048728192</v>
      </c>
      <c r="AS8" s="7" t="s">
        <v>131</v>
      </c>
      <c r="AT8">
        <v>2</v>
      </c>
      <c r="AU8" s="11">
        <v>9.9245111360864391E-2</v>
      </c>
      <c r="AV8">
        <v>0</v>
      </c>
      <c r="AW8" s="12">
        <v>8.5705381421397071</v>
      </c>
      <c r="AX8" s="6">
        <v>17.141076284279414</v>
      </c>
      <c r="AY8" s="6">
        <v>-7.5</v>
      </c>
      <c r="AZ8" s="6">
        <v>0.65732697898734138</v>
      </c>
      <c r="BA8">
        <v>8.0705381421397071</v>
      </c>
      <c r="BB8" s="5">
        <v>0.71023318340894082</v>
      </c>
      <c r="BC8" s="6"/>
      <c r="BD8" s="11"/>
      <c r="BG8" s="2" t="s">
        <v>87</v>
      </c>
      <c r="BH8" s="13">
        <v>1</v>
      </c>
      <c r="BI8" s="7">
        <v>0.73326232451643802</v>
      </c>
      <c r="BJ8" s="6">
        <v>20.043923713120545</v>
      </c>
      <c r="BK8" s="6">
        <v>20.043923713120545</v>
      </c>
      <c r="BL8" s="6">
        <v>20.043923713120545</v>
      </c>
      <c r="BM8" s="13">
        <v>-4.5</v>
      </c>
      <c r="BN8" s="7">
        <v>0.91108744150547938</v>
      </c>
      <c r="BO8" s="6">
        <v>15.543923713120545</v>
      </c>
      <c r="BP8" s="7">
        <v>0.75652920973201299</v>
      </c>
      <c r="BR8" t="s">
        <v>99</v>
      </c>
      <c r="BS8">
        <v>1</v>
      </c>
      <c r="BT8" s="5">
        <v>9.0498907582359789E-2</v>
      </c>
      <c r="BU8" s="6">
        <v>12.378194624666561</v>
      </c>
      <c r="BV8" s="6">
        <v>12.378194624666561</v>
      </c>
      <c r="BW8" s="6">
        <v>12.378194624666561</v>
      </c>
      <c r="BX8">
        <v>4.5</v>
      </c>
      <c r="BY8" s="5">
        <v>0.77363716404166005</v>
      </c>
      <c r="BZ8" s="6">
        <v>16.878194624666563</v>
      </c>
      <c r="CA8" s="5">
        <v>0.65505330267978157</v>
      </c>
    </row>
    <row r="9" spans="2:79" x14ac:dyDescent="0.25">
      <c r="B9" s="9">
        <v>10</v>
      </c>
      <c r="C9" s="9" t="s">
        <v>124</v>
      </c>
      <c r="D9" s="9">
        <v>-11</v>
      </c>
      <c r="E9" s="9">
        <v>-11</v>
      </c>
      <c r="F9" s="9">
        <v>-22</v>
      </c>
      <c r="G9" s="10">
        <v>1</v>
      </c>
      <c r="H9" s="10">
        <v>0.73326232451643802</v>
      </c>
      <c r="I9" s="10">
        <v>0.73326232451643802</v>
      </c>
      <c r="J9" s="9">
        <v>11</v>
      </c>
      <c r="K9" s="9">
        <v>0</v>
      </c>
      <c r="L9" s="10">
        <v>1</v>
      </c>
      <c r="M9" s="10">
        <v>0.91108744150547938</v>
      </c>
      <c r="N9" s="9" t="s">
        <v>87</v>
      </c>
      <c r="O9" s="8">
        <v>20.043923713120545</v>
      </c>
      <c r="P9" s="9">
        <v>-4.5</v>
      </c>
      <c r="Q9" s="8">
        <v>15.543923713120545</v>
      </c>
      <c r="R9" s="8">
        <v>15.543923713120545</v>
      </c>
      <c r="S9" s="9" t="s">
        <v>87</v>
      </c>
      <c r="T9" s="9" t="s">
        <v>87</v>
      </c>
      <c r="U9" s="10">
        <v>0.75652920973201299</v>
      </c>
      <c r="V9" s="9" t="s">
        <v>76</v>
      </c>
      <c r="W9" s="10">
        <v>0.83380832561874618</v>
      </c>
      <c r="X9" s="9">
        <v>1300.782657164056</v>
      </c>
      <c r="Y9" s="9">
        <v>1300.782657164056</v>
      </c>
      <c r="Z9" s="9" t="s">
        <v>99</v>
      </c>
      <c r="AA9" s="9" t="s">
        <v>99</v>
      </c>
      <c r="AB9" s="9" t="s">
        <v>99</v>
      </c>
      <c r="AC9" s="9" t="s">
        <v>76</v>
      </c>
      <c r="AD9" s="9" t="s">
        <v>33</v>
      </c>
      <c r="AE9" s="9" t="s">
        <v>33</v>
      </c>
      <c r="AH9" s="2" t="s">
        <v>131</v>
      </c>
      <c r="AI9" s="13">
        <v>2</v>
      </c>
      <c r="AJ9" s="7">
        <v>9.9245111360864391E-2</v>
      </c>
      <c r="AK9" s="6">
        <v>0</v>
      </c>
      <c r="AL9" s="6">
        <v>8.5705381421397071</v>
      </c>
      <c r="AM9" s="6">
        <v>17.141076284279414</v>
      </c>
      <c r="AN9" s="13">
        <v>-7.5</v>
      </c>
      <c r="AO9" s="7">
        <v>0.65732697898734138</v>
      </c>
      <c r="AP9" s="6">
        <v>8.0705381421397071</v>
      </c>
      <c r="AQ9" s="7">
        <v>0.71023318340894082</v>
      </c>
      <c r="AS9" s="7" t="s">
        <v>91</v>
      </c>
      <c r="AT9">
        <v>2</v>
      </c>
      <c r="AU9" s="11">
        <v>0.10710280223146984</v>
      </c>
      <c r="AV9">
        <v>6.4341186428609856</v>
      </c>
      <c r="AW9" s="12">
        <v>9.365831113922706</v>
      </c>
      <c r="AX9" s="6">
        <v>12.297543584984425</v>
      </c>
      <c r="AY9" s="6">
        <v>-5.5</v>
      </c>
      <c r="AZ9" s="11">
        <v>0.70600416917381259</v>
      </c>
      <c r="BA9" s="6">
        <v>3.8658311139227051</v>
      </c>
      <c r="BB9" s="5">
        <v>0.66245763933799839</v>
      </c>
      <c r="BC9" s="6"/>
      <c r="BD9" s="11"/>
      <c r="BG9" s="2" t="s">
        <v>99</v>
      </c>
      <c r="BH9" s="13">
        <v>1</v>
      </c>
      <c r="BI9" s="7">
        <v>9.0498907582359789E-2</v>
      </c>
      <c r="BJ9" s="6">
        <v>12.378194624666561</v>
      </c>
      <c r="BK9" s="6">
        <v>12.378194624666561</v>
      </c>
      <c r="BL9" s="6">
        <v>12.378194624666561</v>
      </c>
      <c r="BM9" s="13">
        <v>4.5</v>
      </c>
      <c r="BN9" s="7">
        <v>0.77363716404166005</v>
      </c>
      <c r="BO9" s="6">
        <v>16.878194624666563</v>
      </c>
      <c r="BP9" s="7">
        <v>0.65505330267978157</v>
      </c>
      <c r="BR9" t="s">
        <v>86</v>
      </c>
      <c r="BS9">
        <v>1</v>
      </c>
      <c r="BT9" s="5">
        <v>4.8232196253837567E-2</v>
      </c>
      <c r="BU9" s="6">
        <v>0</v>
      </c>
      <c r="BV9" s="6">
        <v>0</v>
      </c>
      <c r="BW9" s="6">
        <v>0</v>
      </c>
      <c r="BX9">
        <v>-7</v>
      </c>
      <c r="BY9" s="5">
        <v>0.45760014376071217</v>
      </c>
      <c r="BZ9" s="6">
        <v>7</v>
      </c>
      <c r="CA9" s="5">
        <v>0.64671748895906855</v>
      </c>
    </row>
    <row r="10" spans="2:79" x14ac:dyDescent="0.25">
      <c r="B10" s="9" t="s">
        <v>93</v>
      </c>
      <c r="C10" s="9" t="s">
        <v>124</v>
      </c>
      <c r="D10" s="9">
        <v>9</v>
      </c>
      <c r="E10" s="9">
        <v>7</v>
      </c>
      <c r="F10" s="9">
        <v>16</v>
      </c>
      <c r="G10" s="10">
        <v>0.72727272727272729</v>
      </c>
      <c r="H10" s="10">
        <v>0.6845478557613438</v>
      </c>
      <c r="I10" s="10">
        <v>9.0498907582359789E-2</v>
      </c>
      <c r="J10" s="9">
        <v>10</v>
      </c>
      <c r="K10" s="9">
        <v>1</v>
      </c>
      <c r="L10" s="10">
        <v>0.90909090909090906</v>
      </c>
      <c r="M10" s="10">
        <v>0.77363716404166005</v>
      </c>
      <c r="N10" s="9" t="s">
        <v>99</v>
      </c>
      <c r="O10" s="8">
        <v>12.378194624666561</v>
      </c>
      <c r="P10" s="9">
        <v>4.5</v>
      </c>
      <c r="Q10" s="8">
        <v>16.878194624666563</v>
      </c>
      <c r="R10" s="8">
        <v>16.878194624666563</v>
      </c>
      <c r="S10" s="9" t="s">
        <v>99</v>
      </c>
      <c r="T10" s="9" t="s">
        <v>99</v>
      </c>
      <c r="U10" s="10">
        <v>0.65505330267978157</v>
      </c>
      <c r="V10" s="9" t="s">
        <v>76</v>
      </c>
      <c r="W10" s="10">
        <v>0.71434523336072075</v>
      </c>
      <c r="X10" s="9">
        <v>1206.221976102825</v>
      </c>
      <c r="Y10" s="9">
        <v>1206.221976102825</v>
      </c>
      <c r="Z10" s="9" t="s">
        <v>99</v>
      </c>
      <c r="AA10" s="9" t="s">
        <v>99</v>
      </c>
      <c r="AB10" s="9" t="s">
        <v>99</v>
      </c>
      <c r="AC10" s="9" t="s">
        <v>76</v>
      </c>
      <c r="AD10" s="9" t="s">
        <v>76</v>
      </c>
      <c r="AE10" s="9" t="s">
        <v>76</v>
      </c>
      <c r="AH10" s="2" t="s">
        <v>91</v>
      </c>
      <c r="AI10" s="13">
        <v>2</v>
      </c>
      <c r="AJ10" s="7">
        <v>0.10710280223146984</v>
      </c>
      <c r="AK10" s="6">
        <v>6.4341186428609856</v>
      </c>
      <c r="AL10" s="6">
        <v>9.365831113922706</v>
      </c>
      <c r="AM10" s="6">
        <v>12.297543584984425</v>
      </c>
      <c r="AN10" s="13">
        <v>-5.5</v>
      </c>
      <c r="AO10" s="7">
        <v>0.70600416917381259</v>
      </c>
      <c r="AP10" s="6">
        <v>3.8658311139227051</v>
      </c>
      <c r="AQ10" s="7">
        <v>0.66245763933799839</v>
      </c>
      <c r="AS10" s="7" t="s">
        <v>88</v>
      </c>
      <c r="AT10">
        <v>1</v>
      </c>
      <c r="AU10" s="11">
        <v>2.1261267429658615E-2</v>
      </c>
      <c r="AV10">
        <v>2.3113224712781544</v>
      </c>
      <c r="AW10" s="12">
        <v>2.3113224712781544</v>
      </c>
      <c r="AX10" s="6">
        <v>2.3113224712781544</v>
      </c>
      <c r="AY10" s="6">
        <v>5</v>
      </c>
      <c r="AZ10" s="11">
        <v>0.57783061781953859</v>
      </c>
      <c r="BA10" s="6">
        <v>7.3113224712781548</v>
      </c>
      <c r="BB10" s="5">
        <v>0.57059459859342798</v>
      </c>
      <c r="BC10" s="6"/>
      <c r="BD10" s="11"/>
      <c r="BG10" s="2" t="s">
        <v>86</v>
      </c>
      <c r="BH10" s="13">
        <v>1</v>
      </c>
      <c r="BI10" s="7">
        <v>4.8232196253837567E-2</v>
      </c>
      <c r="BJ10" s="6">
        <v>0</v>
      </c>
      <c r="BK10" s="6">
        <v>0</v>
      </c>
      <c r="BL10" s="6">
        <v>0</v>
      </c>
      <c r="BM10" s="13">
        <v>-7</v>
      </c>
      <c r="BN10" s="7">
        <v>0.45760014376071217</v>
      </c>
      <c r="BO10" s="6">
        <v>7</v>
      </c>
      <c r="BP10" s="7">
        <v>0.64671748895906855</v>
      </c>
      <c r="BR10" t="s">
        <v>134</v>
      </c>
      <c r="BS10">
        <v>1</v>
      </c>
      <c r="BT10" s="5">
        <v>7.7612172038885818E-2</v>
      </c>
      <c r="BU10" s="6">
        <v>5.3711238469310505</v>
      </c>
      <c r="BV10" s="6">
        <v>5.3711238469310505</v>
      </c>
      <c r="BW10" s="6">
        <v>5.3711238469310505</v>
      </c>
      <c r="BX10">
        <v>-12.5</v>
      </c>
      <c r="BY10" s="5">
        <v>0.53711238469310507</v>
      </c>
      <c r="BZ10" s="6">
        <v>7.1288761530689495</v>
      </c>
      <c r="CA10" s="5">
        <v>0.65520277298817109</v>
      </c>
    </row>
    <row r="11" spans="2:79" x14ac:dyDescent="0.25">
      <c r="B11" s="14">
        <v>3</v>
      </c>
      <c r="C11" s="14" t="s">
        <v>125</v>
      </c>
      <c r="D11" s="14">
        <v>11</v>
      </c>
      <c r="E11" s="14">
        <v>3</v>
      </c>
      <c r="F11" s="14">
        <v>14</v>
      </c>
      <c r="G11" s="15">
        <v>0.63636363636363635</v>
      </c>
      <c r="H11" s="15">
        <v>0.6469625993825483</v>
      </c>
      <c r="I11" s="15">
        <v>0.6469625993825483</v>
      </c>
      <c r="J11" s="14">
        <v>7</v>
      </c>
      <c r="K11" s="14">
        <v>4</v>
      </c>
      <c r="L11" s="15">
        <v>0.63636363636363635</v>
      </c>
      <c r="M11" s="15">
        <v>0.63989662403660696</v>
      </c>
      <c r="N11" s="14" t="s">
        <v>100</v>
      </c>
      <c r="O11" s="16">
        <v>8.9585527365124982</v>
      </c>
      <c r="P11" s="14">
        <v>-12.5</v>
      </c>
      <c r="Q11" s="16">
        <v>-3.5414472634875018</v>
      </c>
      <c r="R11" s="16">
        <v>3.5414472634875018</v>
      </c>
      <c r="S11" s="14" t="s">
        <v>134</v>
      </c>
      <c r="T11" s="14" t="s">
        <v>100</v>
      </c>
      <c r="U11" s="15">
        <v>0.67788023094424599</v>
      </c>
      <c r="V11" s="14" t="s">
        <v>33</v>
      </c>
      <c r="W11" s="15">
        <v>0.65888842749042653</v>
      </c>
      <c r="X11" s="14">
        <v>-221.79939790226823</v>
      </c>
      <c r="Y11" s="14">
        <v>221.79939790226823</v>
      </c>
      <c r="Z11" s="14" t="s">
        <v>100</v>
      </c>
      <c r="AA11" s="14" t="s">
        <v>100</v>
      </c>
      <c r="AB11" s="14" t="s">
        <v>100</v>
      </c>
      <c r="AC11" s="14" t="s">
        <v>76</v>
      </c>
      <c r="AD11" s="14" t="s">
        <v>33</v>
      </c>
      <c r="AE11" s="14" t="s">
        <v>76</v>
      </c>
      <c r="AH11" s="2" t="s">
        <v>88</v>
      </c>
      <c r="AI11" s="13">
        <v>1</v>
      </c>
      <c r="AJ11" s="7">
        <v>2.1261267429658615E-2</v>
      </c>
      <c r="AK11" s="6">
        <v>2.3113224712781544</v>
      </c>
      <c r="AL11" s="6">
        <v>2.3113224712781544</v>
      </c>
      <c r="AM11" s="6">
        <v>2.3113224712781544</v>
      </c>
      <c r="AN11" s="13">
        <v>5</v>
      </c>
      <c r="AO11" s="7">
        <v>0.57783061781953859</v>
      </c>
      <c r="AP11" s="6">
        <v>7.3113224712781548</v>
      </c>
      <c r="AQ11" s="7">
        <v>0.57059459859342798</v>
      </c>
      <c r="AS11" s="7" t="s">
        <v>101</v>
      </c>
      <c r="AT11">
        <v>2</v>
      </c>
      <c r="AU11" s="11">
        <v>0.44110140602558856</v>
      </c>
      <c r="AV11">
        <v>5.3216159655292286</v>
      </c>
      <c r="AW11" s="12">
        <v>12.962798131942817</v>
      </c>
      <c r="AX11" s="6">
        <v>20.603980298356404</v>
      </c>
      <c r="AY11" s="6">
        <v>-8</v>
      </c>
      <c r="AZ11" s="11">
        <v>0.73435307778456149</v>
      </c>
      <c r="BA11" s="6">
        <v>7.6411821664135875</v>
      </c>
      <c r="BB11" s="5">
        <v>0.76723014872185069</v>
      </c>
      <c r="BC11" s="6"/>
      <c r="BD11" s="11"/>
      <c r="BG11" s="2" t="s">
        <v>134</v>
      </c>
      <c r="BH11" s="13">
        <v>1</v>
      </c>
      <c r="BI11" s="7">
        <v>7.7612172038885818E-2</v>
      </c>
      <c r="BJ11" s="6">
        <v>5.3711238469310505</v>
      </c>
      <c r="BK11" s="6">
        <v>5.3711238469310505</v>
      </c>
      <c r="BL11" s="6">
        <v>5.3711238469310505</v>
      </c>
      <c r="BM11" s="13">
        <v>-12.5</v>
      </c>
      <c r="BN11" s="7">
        <v>0.53711238469310507</v>
      </c>
      <c r="BO11" s="6">
        <v>7.1288761530689495</v>
      </c>
      <c r="BP11" s="7">
        <v>0.65520277298817109</v>
      </c>
      <c r="BR11" t="s">
        <v>85</v>
      </c>
      <c r="BS11">
        <v>2</v>
      </c>
      <c r="BT11" s="5">
        <v>0.72085283448231041</v>
      </c>
      <c r="BU11" s="6">
        <v>19.60764745513325</v>
      </c>
      <c r="BV11" s="6">
        <v>19.952920786203606</v>
      </c>
      <c r="BW11" s="6">
        <v>20.298194117273965</v>
      </c>
      <c r="BX11">
        <v>-11</v>
      </c>
      <c r="BY11" s="5">
        <v>0.90695094482743666</v>
      </c>
      <c r="BZ11" s="6">
        <v>8.9529207862036078</v>
      </c>
      <c r="CA11" s="5">
        <v>0.74572614048728192</v>
      </c>
    </row>
    <row r="12" spans="2:79" x14ac:dyDescent="0.25">
      <c r="B12" s="14">
        <v>5</v>
      </c>
      <c r="C12" s="14" t="s">
        <v>125</v>
      </c>
      <c r="D12" s="14">
        <v>11</v>
      </c>
      <c r="E12" s="14">
        <v>7</v>
      </c>
      <c r="F12" s="14">
        <v>18</v>
      </c>
      <c r="G12" s="15">
        <v>0.81818181818181812</v>
      </c>
      <c r="H12" s="15">
        <v>0.72280365976296945</v>
      </c>
      <c r="I12" s="15">
        <v>0.72280365976296945</v>
      </c>
      <c r="J12" s="14">
        <v>9</v>
      </c>
      <c r="K12" s="14">
        <v>2</v>
      </c>
      <c r="L12" s="15">
        <v>0.81818181818181823</v>
      </c>
      <c r="M12" s="15">
        <v>0.78638909870886853</v>
      </c>
      <c r="N12" s="14" t="s">
        <v>100</v>
      </c>
      <c r="O12" s="16">
        <v>14.155003776759633</v>
      </c>
      <c r="P12" s="14">
        <v>-12.5</v>
      </c>
      <c r="Q12" s="16">
        <v>1.6550037767596333</v>
      </c>
      <c r="R12" s="16">
        <v>1.6550037767596333</v>
      </c>
      <c r="S12" s="14" t="s">
        <v>100</v>
      </c>
      <c r="T12" s="14" t="s">
        <v>100</v>
      </c>
      <c r="U12" s="15">
        <v>0.74385889156518947</v>
      </c>
      <c r="V12" s="14" t="s">
        <v>76</v>
      </c>
      <c r="W12" s="15">
        <v>0.765123995137029</v>
      </c>
      <c r="X12" s="14">
        <v>170.30214764491208</v>
      </c>
      <c r="Y12" s="14">
        <v>170.30214764491208</v>
      </c>
      <c r="Z12" s="14" t="s">
        <v>100</v>
      </c>
      <c r="AA12" s="14" t="s">
        <v>100</v>
      </c>
      <c r="AB12" s="14" t="s">
        <v>100</v>
      </c>
      <c r="AC12" s="14" t="s">
        <v>76</v>
      </c>
      <c r="AD12" s="14" t="s">
        <v>76</v>
      </c>
      <c r="AE12" s="14" t="s">
        <v>76</v>
      </c>
      <c r="AH12" s="2" t="s">
        <v>101</v>
      </c>
      <c r="AI12" s="13">
        <v>2</v>
      </c>
      <c r="AJ12" s="7">
        <v>0.44110140602558856</v>
      </c>
      <c r="AK12" s="6">
        <v>5.3216159655292286</v>
      </c>
      <c r="AL12" s="6">
        <v>12.962798131942817</v>
      </c>
      <c r="AM12" s="6">
        <v>20.603980298356404</v>
      </c>
      <c r="AN12" s="13">
        <v>-8</v>
      </c>
      <c r="AO12" s="7">
        <v>0.73435307778456149</v>
      </c>
      <c r="AP12" s="6">
        <v>7.6411821664135875</v>
      </c>
      <c r="AQ12" s="7">
        <v>0.76723014872185069</v>
      </c>
      <c r="AS12" s="7" t="s">
        <v>89</v>
      </c>
      <c r="AT12">
        <v>1</v>
      </c>
      <c r="AU12" s="11">
        <v>3.778859858080974E-2</v>
      </c>
      <c r="AV12">
        <v>5.7341603520430153</v>
      </c>
      <c r="AW12" s="12">
        <v>5.7341603520430153</v>
      </c>
      <c r="AX12" s="6">
        <v>5.7341603520430153</v>
      </c>
      <c r="AY12" s="6">
        <v>-5</v>
      </c>
      <c r="AZ12" s="11">
        <v>0.57341603520430151</v>
      </c>
      <c r="BA12" s="6">
        <v>0.73416035204301533</v>
      </c>
      <c r="BB12" s="5">
        <v>0.5806812501909675</v>
      </c>
      <c r="BC12" s="6"/>
      <c r="BD12" s="11"/>
      <c r="BG12" s="2" t="s">
        <v>85</v>
      </c>
      <c r="BH12" s="13">
        <v>2</v>
      </c>
      <c r="BI12" s="7">
        <v>0.72085283448231041</v>
      </c>
      <c r="BJ12" s="6">
        <v>19.60764745513325</v>
      </c>
      <c r="BK12" s="6">
        <v>19.952920786203606</v>
      </c>
      <c r="BL12" s="6">
        <v>20.298194117273965</v>
      </c>
      <c r="BM12" s="13">
        <v>-11</v>
      </c>
      <c r="BN12" s="7">
        <v>0.90695094482743666</v>
      </c>
      <c r="BO12" s="6">
        <v>8.9529207862036078</v>
      </c>
      <c r="BP12" s="7">
        <v>0.74572614048728192</v>
      </c>
      <c r="BR12" t="s">
        <v>101</v>
      </c>
      <c r="BS12">
        <v>1</v>
      </c>
      <c r="BT12" s="5">
        <v>0.80963367704860056</v>
      </c>
      <c r="BU12" s="6">
        <v>20.603980298356404</v>
      </c>
      <c r="BV12" s="6">
        <v>20.603980298356404</v>
      </c>
      <c r="BW12" s="6">
        <v>20.603980298356404</v>
      </c>
      <c r="BX12">
        <v>-8</v>
      </c>
      <c r="BY12" s="5">
        <v>0.93654455901620015</v>
      </c>
      <c r="BZ12" s="6">
        <v>12.603980298356404</v>
      </c>
      <c r="CA12" s="5">
        <v>0.81959895342775146</v>
      </c>
    </row>
    <row r="13" spans="2:79" x14ac:dyDescent="0.25">
      <c r="B13" s="14">
        <v>10</v>
      </c>
      <c r="C13" s="14" t="s">
        <v>125</v>
      </c>
      <c r="D13" s="14">
        <v>11</v>
      </c>
      <c r="E13" s="14">
        <v>11</v>
      </c>
      <c r="F13" s="14">
        <v>22</v>
      </c>
      <c r="G13" s="15">
        <v>1</v>
      </c>
      <c r="H13" s="15">
        <v>0.82711230969241556</v>
      </c>
      <c r="I13" s="15">
        <v>0.82711230969241556</v>
      </c>
      <c r="J13" s="14">
        <v>11</v>
      </c>
      <c r="K13" s="14">
        <v>0</v>
      </c>
      <c r="L13" s="15">
        <v>1</v>
      </c>
      <c r="M13" s="15">
        <v>0.94237076989747182</v>
      </c>
      <c r="N13" s="14" t="s">
        <v>100</v>
      </c>
      <c r="O13" s="16">
        <v>20.732156937744382</v>
      </c>
      <c r="P13" s="14">
        <v>-12.5</v>
      </c>
      <c r="Q13" s="16">
        <v>8.2321569377443815</v>
      </c>
      <c r="R13" s="16">
        <v>8.2321569377443815</v>
      </c>
      <c r="S13" s="14" t="s">
        <v>100</v>
      </c>
      <c r="T13" s="14" t="s">
        <v>100</v>
      </c>
      <c r="U13" s="15">
        <v>0.85522569507044999</v>
      </c>
      <c r="V13" s="14" t="s">
        <v>76</v>
      </c>
      <c r="W13" s="15">
        <v>0.89879823248396096</v>
      </c>
      <c r="X13" s="14">
        <v>749.95214459955537</v>
      </c>
      <c r="Y13" s="14">
        <v>749.95214459955537</v>
      </c>
      <c r="Z13" s="14" t="s">
        <v>100</v>
      </c>
      <c r="AA13" s="14" t="s">
        <v>100</v>
      </c>
      <c r="AB13" s="14" t="s">
        <v>100</v>
      </c>
      <c r="AC13" s="14" t="s">
        <v>76</v>
      </c>
      <c r="AD13" s="14" t="s">
        <v>76</v>
      </c>
      <c r="AE13" s="14" t="s">
        <v>76</v>
      </c>
      <c r="AH13" s="2" t="s">
        <v>89</v>
      </c>
      <c r="AI13" s="13">
        <v>1</v>
      </c>
      <c r="AJ13" s="7">
        <v>3.778859858080974E-2</v>
      </c>
      <c r="AK13" s="6">
        <v>5.7341603520430153</v>
      </c>
      <c r="AL13" s="6">
        <v>5.7341603520430153</v>
      </c>
      <c r="AM13" s="6">
        <v>5.7341603520430153</v>
      </c>
      <c r="AN13" s="13">
        <v>-5</v>
      </c>
      <c r="AO13" s="7">
        <v>0.57341603520430151</v>
      </c>
      <c r="AP13" s="6">
        <v>0.73416035204301533</v>
      </c>
      <c r="AQ13" s="7">
        <v>0.5806812501909675</v>
      </c>
      <c r="BC13" s="6"/>
      <c r="BD13" s="11"/>
      <c r="BG13" s="2" t="s">
        <v>101</v>
      </c>
      <c r="BH13" s="13">
        <v>1</v>
      </c>
      <c r="BI13" s="7">
        <v>0.80963367704860056</v>
      </c>
      <c r="BJ13" s="6">
        <v>20.603980298356404</v>
      </c>
      <c r="BK13" s="6">
        <v>20.603980298356404</v>
      </c>
      <c r="BL13" s="6">
        <v>20.603980298356404</v>
      </c>
      <c r="BM13" s="13">
        <v>-8</v>
      </c>
      <c r="BN13" s="7">
        <v>0.93654455901620015</v>
      </c>
      <c r="BO13" s="6">
        <v>12.603980298356404</v>
      </c>
      <c r="BP13" s="7">
        <v>0.81959895342775146</v>
      </c>
      <c r="BR13" t="s">
        <v>131</v>
      </c>
      <c r="BS13">
        <v>1</v>
      </c>
      <c r="BT13" s="5">
        <v>0.15025802646789121</v>
      </c>
      <c r="BU13" s="6">
        <v>17.141076284279414</v>
      </c>
      <c r="BV13" s="6">
        <v>17.141076284279414</v>
      </c>
      <c r="BW13" s="6">
        <v>17.141076284279414</v>
      </c>
      <c r="BX13">
        <v>-8</v>
      </c>
      <c r="BY13" s="5">
        <v>0.85705381421397064</v>
      </c>
      <c r="BZ13" s="6">
        <v>9.1410762842794142</v>
      </c>
      <c r="CA13" s="5">
        <v>0.77374887785881308</v>
      </c>
    </row>
    <row r="14" spans="2:79" x14ac:dyDescent="0.25">
      <c r="B14" s="14" t="s">
        <v>93</v>
      </c>
      <c r="C14" s="14" t="s">
        <v>125</v>
      </c>
      <c r="D14" s="14">
        <v>3</v>
      </c>
      <c r="E14" s="14">
        <v>7</v>
      </c>
      <c r="F14" s="14">
        <v>10</v>
      </c>
      <c r="G14" s="15">
        <v>0.45454545454545453</v>
      </c>
      <c r="H14" s="15">
        <v>0.70224624498840615</v>
      </c>
      <c r="I14" s="15">
        <v>7.7612172038885818E-2</v>
      </c>
      <c r="J14" s="14">
        <v>5</v>
      </c>
      <c r="K14" s="14">
        <v>6</v>
      </c>
      <c r="L14" s="15">
        <v>0.45454545454545453</v>
      </c>
      <c r="M14" s="15">
        <v>0.53711238469310507</v>
      </c>
      <c r="N14" s="14" t="s">
        <v>100</v>
      </c>
      <c r="O14" s="16">
        <v>5.3711238469310505</v>
      </c>
      <c r="P14" s="14">
        <v>-12.5</v>
      </c>
      <c r="Q14" s="16">
        <v>-7.1288761530689495</v>
      </c>
      <c r="R14" s="16">
        <v>7.1288761530689495</v>
      </c>
      <c r="S14" s="14" t="s">
        <v>134</v>
      </c>
      <c r="T14" s="14" t="s">
        <v>100</v>
      </c>
      <c r="U14" s="15">
        <v>0.65520277298817109</v>
      </c>
      <c r="V14" s="14" t="s">
        <v>33</v>
      </c>
      <c r="W14" s="15">
        <v>0.59615757884063814</v>
      </c>
      <c r="X14" s="14">
        <v>-465.99724101228298</v>
      </c>
      <c r="Y14" s="14">
        <v>465.99724101228298</v>
      </c>
      <c r="Z14" s="14" t="s">
        <v>100</v>
      </c>
      <c r="AA14" s="14" t="s">
        <v>100</v>
      </c>
      <c r="AB14" s="14" t="s">
        <v>100</v>
      </c>
      <c r="AC14" s="14" t="s">
        <v>76</v>
      </c>
      <c r="AD14" s="14" t="s">
        <v>33</v>
      </c>
      <c r="AE14" s="14" t="s">
        <v>76</v>
      </c>
      <c r="AH14" s="2" t="s">
        <v>30</v>
      </c>
      <c r="AI14" s="13">
        <v>16</v>
      </c>
      <c r="AJ14" s="7">
        <v>0.36971673360114504</v>
      </c>
      <c r="AK14" s="6">
        <v>0</v>
      </c>
      <c r="AL14" s="6">
        <v>12.629691698951847</v>
      </c>
      <c r="AM14" s="6">
        <v>20.732156937744382</v>
      </c>
      <c r="AN14" s="13">
        <v>-6.75</v>
      </c>
      <c r="AO14" s="7">
        <v>0.7500388697930106</v>
      </c>
      <c r="AP14" s="6">
        <v>7.9805992223943116</v>
      </c>
      <c r="AQ14" s="7">
        <v>0.71128296227839216</v>
      </c>
      <c r="BC14" s="6"/>
      <c r="BD14" s="11"/>
      <c r="BG14" s="2" t="s">
        <v>131</v>
      </c>
      <c r="BH14" s="13">
        <v>1</v>
      </c>
      <c r="BI14" s="7">
        <v>0.15025802646789121</v>
      </c>
      <c r="BJ14" s="6">
        <v>17.141076284279414</v>
      </c>
      <c r="BK14" s="6">
        <v>17.141076284279414</v>
      </c>
      <c r="BL14" s="6">
        <v>17.141076284279414</v>
      </c>
      <c r="BM14" s="13">
        <v>-8</v>
      </c>
      <c r="BN14" s="7">
        <v>0.85705381421397064</v>
      </c>
      <c r="BO14" s="6">
        <v>9.1410762842794142</v>
      </c>
      <c r="BP14" s="7">
        <v>0.77374887785881308</v>
      </c>
      <c r="BR14" t="s">
        <v>88</v>
      </c>
      <c r="BS14">
        <v>1</v>
      </c>
      <c r="BT14" s="5">
        <v>2.1261267429658615E-2</v>
      </c>
      <c r="BU14" s="6">
        <v>2.3113224712781544</v>
      </c>
      <c r="BV14" s="6">
        <v>2.3113224712781544</v>
      </c>
      <c r="BW14" s="6">
        <v>2.3113224712781544</v>
      </c>
      <c r="BX14">
        <v>5</v>
      </c>
      <c r="BY14" s="5">
        <v>0.57783061781953859</v>
      </c>
      <c r="BZ14" s="6">
        <v>7.3113224712781548</v>
      </c>
      <c r="CA14" s="5">
        <v>0.57059459859342798</v>
      </c>
    </row>
    <row r="15" spans="2:79" x14ac:dyDescent="0.25">
      <c r="B15" s="9">
        <v>3</v>
      </c>
      <c r="C15" s="9" t="s">
        <v>126</v>
      </c>
      <c r="D15" s="9">
        <v>-11</v>
      </c>
      <c r="E15" s="9">
        <v>-11</v>
      </c>
      <c r="F15" s="9">
        <v>-22</v>
      </c>
      <c r="G15" s="10">
        <v>1</v>
      </c>
      <c r="H15" s="10">
        <v>0.85828623512430779</v>
      </c>
      <c r="I15" s="10">
        <v>0.85828623512430779</v>
      </c>
      <c r="J15" s="9">
        <v>11</v>
      </c>
      <c r="K15" s="9">
        <v>0</v>
      </c>
      <c r="L15" s="10">
        <v>1</v>
      </c>
      <c r="M15" s="10">
        <v>0.95276207837476923</v>
      </c>
      <c r="N15" s="9" t="s">
        <v>101</v>
      </c>
      <c r="O15" s="8">
        <v>20.960765724244922</v>
      </c>
      <c r="P15" s="9">
        <v>-8</v>
      </c>
      <c r="Q15" s="8">
        <v>12.960765724244922</v>
      </c>
      <c r="R15" s="8">
        <v>12.960765724244922</v>
      </c>
      <c r="S15" s="9" t="s">
        <v>101</v>
      </c>
      <c r="T15" s="9" t="s">
        <v>101</v>
      </c>
      <c r="U15" s="10">
        <v>0.88000559834518555</v>
      </c>
      <c r="V15" s="9" t="s">
        <v>76</v>
      </c>
      <c r="W15" s="10">
        <v>0.91638383835997739</v>
      </c>
      <c r="X15" s="9">
        <v>1194.3258119584309</v>
      </c>
      <c r="Y15" s="9">
        <v>1194.3258119584309</v>
      </c>
      <c r="Z15" s="9" t="s">
        <v>133</v>
      </c>
      <c r="AA15" s="9" t="s">
        <v>101</v>
      </c>
      <c r="AB15" s="9" t="s">
        <v>101</v>
      </c>
      <c r="AC15" s="9" t="s">
        <v>33</v>
      </c>
      <c r="AD15" s="9" t="s">
        <v>33</v>
      </c>
      <c r="AE15" s="9" t="s">
        <v>33</v>
      </c>
      <c r="BC15" s="6"/>
      <c r="BD15" s="11"/>
      <c r="BG15" s="2" t="s">
        <v>88</v>
      </c>
      <c r="BH15" s="13">
        <v>1</v>
      </c>
      <c r="BI15" s="7">
        <v>2.1261267429658615E-2</v>
      </c>
      <c r="BJ15" s="6">
        <v>2.3113224712781544</v>
      </c>
      <c r="BK15" s="6">
        <v>2.3113224712781544</v>
      </c>
      <c r="BL15" s="6">
        <v>2.3113224712781544</v>
      </c>
      <c r="BM15" s="13">
        <v>5</v>
      </c>
      <c r="BN15" s="7">
        <v>0.57783061781953859</v>
      </c>
      <c r="BO15" s="6">
        <v>7.3113224712781548</v>
      </c>
      <c r="BP15" s="7">
        <v>0.57059459859342798</v>
      </c>
      <c r="BR15" t="s">
        <v>89</v>
      </c>
      <c r="BS15">
        <v>1</v>
      </c>
      <c r="BT15" s="5">
        <v>3.778859858080974E-2</v>
      </c>
      <c r="BU15" s="6">
        <v>5.7341603520430153</v>
      </c>
      <c r="BV15" s="6">
        <v>5.7341603520430153</v>
      </c>
      <c r="BW15" s="6">
        <v>5.7341603520430153</v>
      </c>
      <c r="BX15">
        <v>-5</v>
      </c>
      <c r="BY15" s="5">
        <v>0.57341603520430151</v>
      </c>
      <c r="BZ15" s="6">
        <v>0.73416035204301533</v>
      </c>
      <c r="CA15" s="5">
        <v>0.5806812501909675</v>
      </c>
    </row>
    <row r="16" spans="2:79" x14ac:dyDescent="0.25">
      <c r="B16" s="9">
        <v>5</v>
      </c>
      <c r="C16" s="9" t="s">
        <v>126</v>
      </c>
      <c r="D16" s="9">
        <v>-11</v>
      </c>
      <c r="E16" s="9">
        <v>-11</v>
      </c>
      <c r="F16" s="9">
        <v>-22</v>
      </c>
      <c r="G16" s="10">
        <v>1</v>
      </c>
      <c r="H16" s="10">
        <v>0.87768267754482443</v>
      </c>
      <c r="I16" s="10">
        <v>0.87768267754482443</v>
      </c>
      <c r="J16" s="9">
        <v>11</v>
      </c>
      <c r="K16" s="9">
        <v>0</v>
      </c>
      <c r="L16" s="10">
        <v>1</v>
      </c>
      <c r="M16" s="10">
        <v>0.95922755918160807</v>
      </c>
      <c r="N16" s="9" t="s">
        <v>101</v>
      </c>
      <c r="O16" s="8">
        <v>21.103006301995379</v>
      </c>
      <c r="P16" s="9">
        <v>-8</v>
      </c>
      <c r="Q16" s="8">
        <v>13.103006301995379</v>
      </c>
      <c r="R16" s="8">
        <v>13.103006301995379</v>
      </c>
      <c r="S16" s="9" t="s">
        <v>101</v>
      </c>
      <c r="T16" s="9" t="s">
        <v>101</v>
      </c>
      <c r="U16" s="10">
        <v>0.88468198545107457</v>
      </c>
      <c r="V16" s="9" t="s">
        <v>76</v>
      </c>
      <c r="W16" s="10">
        <v>0.92195477231634126</v>
      </c>
      <c r="X16" s="9">
        <v>1214.736249757902</v>
      </c>
      <c r="Y16" s="9">
        <v>1214.736249757902</v>
      </c>
      <c r="Z16" s="9" t="s">
        <v>133</v>
      </c>
      <c r="AA16" s="9" t="s">
        <v>101</v>
      </c>
      <c r="AB16" s="9" t="s">
        <v>101</v>
      </c>
      <c r="AC16" s="9" t="s">
        <v>33</v>
      </c>
      <c r="AD16" s="9" t="s">
        <v>33</v>
      </c>
      <c r="AE16" s="9" t="s">
        <v>33</v>
      </c>
      <c r="BC16" s="6"/>
      <c r="BD16" s="11"/>
      <c r="BG16" s="2" t="s">
        <v>89</v>
      </c>
      <c r="BH16" s="13">
        <v>1</v>
      </c>
      <c r="BI16" s="7">
        <v>3.778859858080974E-2</v>
      </c>
      <c r="BJ16" s="6">
        <v>5.7341603520430153</v>
      </c>
      <c r="BK16" s="6">
        <v>5.7341603520430153</v>
      </c>
      <c r="BL16" s="6">
        <v>5.7341603520430153</v>
      </c>
      <c r="BM16" s="13">
        <v>-5</v>
      </c>
      <c r="BN16" s="7">
        <v>0.57341603520430151</v>
      </c>
      <c r="BO16" s="6">
        <v>0.73416035204301533</v>
      </c>
      <c r="BP16" s="7">
        <v>0.5806812501909675</v>
      </c>
    </row>
    <row r="17" spans="2:68" x14ac:dyDescent="0.25">
      <c r="B17" s="9">
        <v>10</v>
      </c>
      <c r="C17" s="9" t="s">
        <v>126</v>
      </c>
      <c r="D17" s="9">
        <v>-11</v>
      </c>
      <c r="E17" s="9">
        <v>-11</v>
      </c>
      <c r="F17" s="9">
        <v>-22</v>
      </c>
      <c r="G17" s="10">
        <v>1</v>
      </c>
      <c r="H17" s="10">
        <v>0.80963367704860056</v>
      </c>
      <c r="I17" s="10">
        <v>0.80963367704860056</v>
      </c>
      <c r="J17" s="9">
        <v>11</v>
      </c>
      <c r="K17" s="9">
        <v>0</v>
      </c>
      <c r="L17" s="10">
        <v>1</v>
      </c>
      <c r="M17" s="10">
        <v>0.93654455901620015</v>
      </c>
      <c r="N17" s="9" t="s">
        <v>101</v>
      </c>
      <c r="O17" s="8">
        <v>20.603980298356404</v>
      </c>
      <c r="P17" s="9">
        <v>-8</v>
      </c>
      <c r="Q17" s="8">
        <v>12.603980298356404</v>
      </c>
      <c r="R17" s="8">
        <v>12.603980298356404</v>
      </c>
      <c r="S17" s="9" t="s">
        <v>101</v>
      </c>
      <c r="T17" s="9" t="s">
        <v>101</v>
      </c>
      <c r="U17" s="10">
        <v>0.81959895342775146</v>
      </c>
      <c r="V17" s="9" t="s">
        <v>76</v>
      </c>
      <c r="W17" s="10">
        <v>0.87807175622197575</v>
      </c>
      <c r="X17" s="9">
        <v>1113.143546495025</v>
      </c>
      <c r="Y17" s="9">
        <v>1113.143546495025</v>
      </c>
      <c r="Z17" s="9" t="s">
        <v>133</v>
      </c>
      <c r="AA17" s="9" t="s">
        <v>101</v>
      </c>
      <c r="AB17" s="9" t="s">
        <v>101</v>
      </c>
      <c r="AC17" s="9" t="s">
        <v>33</v>
      </c>
      <c r="AD17" s="9" t="s">
        <v>33</v>
      </c>
      <c r="AE17" s="9" t="s">
        <v>33</v>
      </c>
      <c r="BC17" s="6"/>
      <c r="BD17" s="11"/>
      <c r="BG17" s="2" t="s">
        <v>30</v>
      </c>
      <c r="BH17" s="13">
        <v>16</v>
      </c>
      <c r="BI17" s="7">
        <v>0.36971673360114504</v>
      </c>
      <c r="BJ17" s="6">
        <v>0</v>
      </c>
      <c r="BK17" s="6">
        <v>12.629691698951847</v>
      </c>
      <c r="BL17" s="6">
        <v>20.732156937744382</v>
      </c>
      <c r="BM17" s="13">
        <v>-6.75</v>
      </c>
      <c r="BN17" s="7">
        <v>0.7500388697930106</v>
      </c>
      <c r="BO17" s="6">
        <v>7.9805992223943125</v>
      </c>
      <c r="BP17" s="7">
        <v>0.71128296227839205</v>
      </c>
    </row>
    <row r="18" spans="2:68" x14ac:dyDescent="0.25">
      <c r="B18" s="9" t="s">
        <v>93</v>
      </c>
      <c r="C18" s="9" t="s">
        <v>126</v>
      </c>
      <c r="D18" s="9">
        <v>1</v>
      </c>
      <c r="E18" s="9">
        <v>-11</v>
      </c>
      <c r="F18" s="9">
        <v>-10</v>
      </c>
      <c r="G18" s="10">
        <v>0.45454545454545453</v>
      </c>
      <c r="H18" s="10">
        <v>0.68739388056785922</v>
      </c>
      <c r="I18" s="10">
        <v>7.2569135002576557E-2</v>
      </c>
      <c r="J18" s="9">
        <v>5</v>
      </c>
      <c r="K18" s="9">
        <v>6</v>
      </c>
      <c r="L18" s="10">
        <v>0.45454545454545453</v>
      </c>
      <c r="M18" s="10">
        <v>0.53216159655292283</v>
      </c>
      <c r="N18" s="9" t="s">
        <v>101</v>
      </c>
      <c r="O18" s="8">
        <v>5.3216159655292286</v>
      </c>
      <c r="P18" s="9">
        <v>-8</v>
      </c>
      <c r="Q18" s="8">
        <v>-2.6783840344707714</v>
      </c>
      <c r="R18" s="8">
        <v>2.6783840344707714</v>
      </c>
      <c r="S18" s="9" t="s">
        <v>133</v>
      </c>
      <c r="T18" s="9" t="s">
        <v>101</v>
      </c>
      <c r="U18" s="10">
        <v>0.71486134401594992</v>
      </c>
      <c r="V18" s="9" t="s">
        <v>33</v>
      </c>
      <c r="W18" s="10">
        <v>0.62351147028443643</v>
      </c>
      <c r="X18" s="9">
        <v>-188.75788380701238</v>
      </c>
      <c r="Y18" s="9">
        <v>188.75788380701238</v>
      </c>
      <c r="Z18" s="9" t="s">
        <v>133</v>
      </c>
      <c r="AA18" s="9" t="s">
        <v>101</v>
      </c>
      <c r="AB18" s="9" t="s">
        <v>101</v>
      </c>
      <c r="AC18" s="9" t="s">
        <v>33</v>
      </c>
      <c r="AD18" s="9" t="s">
        <v>33</v>
      </c>
      <c r="AE18" s="9" t="s">
        <v>33</v>
      </c>
    </row>
    <row r="19" spans="2:68" x14ac:dyDescent="0.25">
      <c r="B19" s="14">
        <v>3</v>
      </c>
      <c r="C19" s="14" t="s">
        <v>127</v>
      </c>
      <c r="D19" s="14">
        <v>-11</v>
      </c>
      <c r="E19" s="14">
        <v>-5</v>
      </c>
      <c r="F19" s="14">
        <v>-16</v>
      </c>
      <c r="G19" s="15">
        <v>0.72727272727272729</v>
      </c>
      <c r="H19" s="15">
        <v>0.7066148964832093</v>
      </c>
      <c r="I19" s="15">
        <v>0.7066148964832093</v>
      </c>
      <c r="J19" s="14">
        <v>8</v>
      </c>
      <c r="K19" s="14">
        <v>3</v>
      </c>
      <c r="L19" s="15">
        <v>0.72727272727272729</v>
      </c>
      <c r="M19" s="15">
        <v>0.72038678367622122</v>
      </c>
      <c r="N19" s="14" t="s">
        <v>131</v>
      </c>
      <c r="O19" s="16">
        <v>11.52618853881954</v>
      </c>
      <c r="P19" s="14">
        <v>-7</v>
      </c>
      <c r="Q19" s="16">
        <v>4.5261885388195395</v>
      </c>
      <c r="R19" s="16">
        <v>4.5261885388195395</v>
      </c>
      <c r="S19" s="14" t="s">
        <v>131</v>
      </c>
      <c r="T19" s="14" t="s">
        <v>131</v>
      </c>
      <c r="U19" s="15">
        <v>0.69763587497080104</v>
      </c>
      <c r="V19" s="14" t="s">
        <v>76</v>
      </c>
      <c r="W19" s="15">
        <v>0.70901132932351119</v>
      </c>
      <c r="X19" s="14">
        <v>336.52359350837423</v>
      </c>
      <c r="Y19" s="14">
        <v>336.52359350837423</v>
      </c>
      <c r="Z19" s="14" t="s">
        <v>131</v>
      </c>
      <c r="AA19" s="14" t="s">
        <v>86</v>
      </c>
      <c r="AB19" s="14" t="s">
        <v>131</v>
      </c>
      <c r="AC19" s="14" t="s">
        <v>33</v>
      </c>
      <c r="AD19" s="14" t="s">
        <v>33</v>
      </c>
      <c r="AE19" s="14" t="s">
        <v>33</v>
      </c>
    </row>
    <row r="20" spans="2:68" x14ac:dyDescent="0.25">
      <c r="B20" s="14">
        <v>5</v>
      </c>
      <c r="C20" s="14" t="s">
        <v>127</v>
      </c>
      <c r="D20" s="14">
        <v>-9</v>
      </c>
      <c r="E20" s="14">
        <v>-1</v>
      </c>
      <c r="F20" s="14">
        <v>-10</v>
      </c>
      <c r="G20" s="15">
        <v>0.45454545454545459</v>
      </c>
      <c r="H20" s="15">
        <v>0.69152189631426741</v>
      </c>
      <c r="I20" s="15">
        <v>0.16701014179274343</v>
      </c>
      <c r="J20" s="14">
        <v>7</v>
      </c>
      <c r="K20" s="14">
        <v>4</v>
      </c>
      <c r="L20" s="15">
        <v>0.63636363636363635</v>
      </c>
      <c r="M20" s="15">
        <v>0.59414366240778616</v>
      </c>
      <c r="N20" s="14" t="s">
        <v>131</v>
      </c>
      <c r="O20" s="16">
        <v>5.9414366240778618</v>
      </c>
      <c r="P20" s="14">
        <v>-7</v>
      </c>
      <c r="Q20" s="16">
        <v>-1.0585633759221382</v>
      </c>
      <c r="R20" s="16">
        <v>1.0585633759221382</v>
      </c>
      <c r="S20" s="14" t="s">
        <v>86</v>
      </c>
      <c r="T20" s="14" t="s">
        <v>131</v>
      </c>
      <c r="U20" s="15">
        <v>0.76603472078556401</v>
      </c>
      <c r="V20" s="14" t="s">
        <v>33</v>
      </c>
      <c r="W20" s="15">
        <v>0.68008919159667514</v>
      </c>
      <c r="X20" s="14">
        <v>-65.312573521678772</v>
      </c>
      <c r="Y20" s="14">
        <v>65.312573521678772</v>
      </c>
      <c r="Z20" s="14" t="s">
        <v>131</v>
      </c>
      <c r="AA20" s="14" t="s">
        <v>86</v>
      </c>
      <c r="AB20" s="14" t="s">
        <v>131</v>
      </c>
      <c r="AC20" s="14" t="s">
        <v>33</v>
      </c>
      <c r="AD20" s="14" t="s">
        <v>33</v>
      </c>
      <c r="AE20" s="14" t="s">
        <v>33</v>
      </c>
    </row>
    <row r="21" spans="2:68" x14ac:dyDescent="0.25">
      <c r="B21" s="14">
        <v>10</v>
      </c>
      <c r="C21" s="14" t="s">
        <v>127</v>
      </c>
      <c r="D21" s="14">
        <v>-9</v>
      </c>
      <c r="E21" s="14">
        <v>-11</v>
      </c>
      <c r="F21" s="14">
        <v>-20</v>
      </c>
      <c r="G21" s="15">
        <v>0.90909090909090917</v>
      </c>
      <c r="H21" s="15">
        <v>0.7529796244600937</v>
      </c>
      <c r="I21" s="15">
        <v>0.15025802646789121</v>
      </c>
      <c r="J21" s="14">
        <v>10</v>
      </c>
      <c r="K21" s="14">
        <v>1</v>
      </c>
      <c r="L21" s="15">
        <v>0.90909090909090906</v>
      </c>
      <c r="M21" s="15">
        <v>0.85705381421397064</v>
      </c>
      <c r="N21" s="14" t="s">
        <v>131</v>
      </c>
      <c r="O21" s="16">
        <v>17.141076284279414</v>
      </c>
      <c r="P21" s="14">
        <v>-8</v>
      </c>
      <c r="Q21" s="16">
        <v>9.1410762842794142</v>
      </c>
      <c r="R21" s="16">
        <v>9.1410762842794142</v>
      </c>
      <c r="S21" s="14" t="s">
        <v>131</v>
      </c>
      <c r="T21" s="14" t="s">
        <v>131</v>
      </c>
      <c r="U21" s="15">
        <v>0.77374887785881308</v>
      </c>
      <c r="V21" s="14" t="s">
        <v>76</v>
      </c>
      <c r="W21" s="15">
        <v>0.81540134603639181</v>
      </c>
      <c r="X21" s="14">
        <v>747.00835798208504</v>
      </c>
      <c r="Y21" s="14">
        <v>747.00835798208504</v>
      </c>
      <c r="Z21" s="14" t="s">
        <v>131</v>
      </c>
      <c r="AA21" s="14" t="s">
        <v>86</v>
      </c>
      <c r="AB21" s="14" t="s">
        <v>131</v>
      </c>
      <c r="AC21" s="14" t="s">
        <v>33</v>
      </c>
      <c r="AD21" s="14" t="s">
        <v>33</v>
      </c>
      <c r="AE21" s="14" t="s">
        <v>33</v>
      </c>
    </row>
    <row r="22" spans="2:68" x14ac:dyDescent="0.25">
      <c r="B22" s="14" t="s">
        <v>93</v>
      </c>
      <c r="C22" s="14" t="s">
        <v>127</v>
      </c>
      <c r="D22" s="14">
        <v>1</v>
      </c>
      <c r="E22" s="14">
        <v>-1</v>
      </c>
      <c r="F22" s="14">
        <v>0</v>
      </c>
      <c r="G22" s="15">
        <v>0</v>
      </c>
      <c r="H22" s="15">
        <v>0.64552770400940918</v>
      </c>
      <c r="I22" s="15">
        <v>4.8232196253837567E-2</v>
      </c>
      <c r="J22" s="14">
        <v>8</v>
      </c>
      <c r="K22" s="14">
        <v>3</v>
      </c>
      <c r="L22" s="15">
        <v>0.72727272727272729</v>
      </c>
      <c r="M22" s="15">
        <v>0.45760014376071217</v>
      </c>
      <c r="N22" s="14" t="s">
        <v>131</v>
      </c>
      <c r="O22" s="16">
        <v>0</v>
      </c>
      <c r="P22" s="14">
        <v>-7</v>
      </c>
      <c r="Q22" s="16">
        <v>-7</v>
      </c>
      <c r="R22" s="16">
        <v>7</v>
      </c>
      <c r="S22" s="14" t="s">
        <v>86</v>
      </c>
      <c r="T22" s="14" t="s">
        <v>131</v>
      </c>
      <c r="U22" s="15">
        <v>0.64671748895906855</v>
      </c>
      <c r="V22" s="14" t="s">
        <v>33</v>
      </c>
      <c r="W22" s="15">
        <v>0.55215881635989039</v>
      </c>
      <c r="X22" s="14">
        <v>-452.01321089629317</v>
      </c>
      <c r="Y22" s="14">
        <v>452.01321089629317</v>
      </c>
      <c r="Z22" s="14" t="s">
        <v>131</v>
      </c>
      <c r="AA22" s="14" t="s">
        <v>86</v>
      </c>
      <c r="AB22" s="14" t="s">
        <v>131</v>
      </c>
      <c r="AC22" s="14" t="s">
        <v>33</v>
      </c>
      <c r="AD22" s="14" t="s">
        <v>33</v>
      </c>
      <c r="AE22" s="14" t="s">
        <v>33</v>
      </c>
    </row>
    <row r="23" spans="2:68" x14ac:dyDescent="0.25">
      <c r="B23" s="9">
        <v>3</v>
      </c>
      <c r="C23" s="9" t="s">
        <v>128</v>
      </c>
      <c r="D23" s="9">
        <v>-11</v>
      </c>
      <c r="E23" s="9">
        <v>-11</v>
      </c>
      <c r="F23" s="9">
        <v>-22</v>
      </c>
      <c r="G23" s="10">
        <v>1</v>
      </c>
      <c r="H23" s="10">
        <v>0.81480461205798371</v>
      </c>
      <c r="I23" s="10">
        <v>0.81480461205798371</v>
      </c>
      <c r="J23" s="9">
        <v>11</v>
      </c>
      <c r="K23" s="9">
        <v>0</v>
      </c>
      <c r="L23" s="10">
        <v>1</v>
      </c>
      <c r="M23" s="10">
        <v>0.93826820401932787</v>
      </c>
      <c r="N23" s="9" t="s">
        <v>90</v>
      </c>
      <c r="O23" s="8">
        <v>20.641900488425215</v>
      </c>
      <c r="P23" s="9">
        <v>9.5</v>
      </c>
      <c r="Q23" s="8">
        <v>30.141900488425215</v>
      </c>
      <c r="R23" s="8">
        <v>30.141900488425215</v>
      </c>
      <c r="S23" s="9" t="s">
        <v>90</v>
      </c>
      <c r="T23" s="9" t="s">
        <v>90</v>
      </c>
      <c r="U23" s="10">
        <v>0.82001081162785749</v>
      </c>
      <c r="V23" s="9" t="s">
        <v>76</v>
      </c>
      <c r="W23" s="10">
        <v>0.87913950782359263</v>
      </c>
      <c r="X23" s="9">
        <v>2652.5967850822653</v>
      </c>
      <c r="Y23" s="9">
        <v>2652.5967850822653</v>
      </c>
      <c r="Z23" s="9" t="s">
        <v>90</v>
      </c>
      <c r="AA23" s="9" t="s">
        <v>90</v>
      </c>
      <c r="AB23" s="9" t="s">
        <v>132</v>
      </c>
      <c r="AC23" s="9" t="s">
        <v>33</v>
      </c>
      <c r="AD23" s="9" t="s">
        <v>33</v>
      </c>
      <c r="AE23" s="9" t="s">
        <v>33</v>
      </c>
    </row>
    <row r="24" spans="2:68" x14ac:dyDescent="0.25">
      <c r="B24" s="9">
        <v>5</v>
      </c>
      <c r="C24" s="9" t="s">
        <v>128</v>
      </c>
      <c r="D24" s="9">
        <v>-9</v>
      </c>
      <c r="E24" s="9">
        <v>-5</v>
      </c>
      <c r="F24" s="9">
        <v>-14</v>
      </c>
      <c r="G24" s="10">
        <v>0.63636363636363635</v>
      </c>
      <c r="H24" s="10">
        <v>0.61822602395517579</v>
      </c>
      <c r="I24" s="10">
        <v>7.5780054322637236E-2</v>
      </c>
      <c r="J24" s="9">
        <v>9</v>
      </c>
      <c r="K24" s="9">
        <v>2</v>
      </c>
      <c r="L24" s="10">
        <v>0.81818181818181823</v>
      </c>
      <c r="M24" s="10">
        <v>0.69092382616687686</v>
      </c>
      <c r="N24" s="9" t="s">
        <v>90</v>
      </c>
      <c r="O24" s="8">
        <v>9.6729335663362761</v>
      </c>
      <c r="P24" s="9">
        <v>9.5</v>
      </c>
      <c r="Q24" s="8">
        <v>19.172933566336276</v>
      </c>
      <c r="R24" s="8">
        <v>19.172933566336276</v>
      </c>
      <c r="S24" s="9" t="s">
        <v>90</v>
      </c>
      <c r="T24" s="9" t="s">
        <v>90</v>
      </c>
      <c r="U24" s="10">
        <v>0.61584932125363945</v>
      </c>
      <c r="V24" s="9" t="s">
        <v>76</v>
      </c>
      <c r="W24" s="10">
        <v>0.65338657371025821</v>
      </c>
      <c r="X24" s="9">
        <v>1253.1289820520285</v>
      </c>
      <c r="Y24" s="9">
        <v>1253.1289820520285</v>
      </c>
      <c r="Z24" s="9" t="s">
        <v>90</v>
      </c>
      <c r="AA24" s="9" t="s">
        <v>90</v>
      </c>
      <c r="AB24" s="9" t="s">
        <v>132</v>
      </c>
      <c r="AC24" s="9" t="s">
        <v>33</v>
      </c>
      <c r="AD24" s="9" t="s">
        <v>33</v>
      </c>
      <c r="AE24" s="9" t="s">
        <v>33</v>
      </c>
    </row>
    <row r="25" spans="2:68" x14ac:dyDescent="0.25">
      <c r="B25" s="9">
        <v>10</v>
      </c>
      <c r="C25" s="9" t="s">
        <v>128</v>
      </c>
      <c r="D25" s="9">
        <v>11</v>
      </c>
      <c r="E25" s="9">
        <v>7</v>
      </c>
      <c r="F25" s="9">
        <v>18</v>
      </c>
      <c r="G25" s="10">
        <v>0.81818181818181812</v>
      </c>
      <c r="H25" s="10">
        <v>0.66593286954031217</v>
      </c>
      <c r="I25" s="10">
        <v>0.66593286954031217</v>
      </c>
      <c r="J25" s="9">
        <v>9</v>
      </c>
      <c r="K25" s="9">
        <v>2</v>
      </c>
      <c r="L25" s="10">
        <v>0.81818181818181823</v>
      </c>
      <c r="M25" s="10">
        <v>0.76743216863464958</v>
      </c>
      <c r="N25" s="9" t="s">
        <v>132</v>
      </c>
      <c r="O25" s="8">
        <v>13.813779035423693</v>
      </c>
      <c r="P25" s="9">
        <v>-9.5</v>
      </c>
      <c r="Q25" s="8">
        <v>4.3137790354236927</v>
      </c>
      <c r="R25" s="8">
        <v>4.3137790354236927</v>
      </c>
      <c r="S25" s="9" t="s">
        <v>132</v>
      </c>
      <c r="T25" s="9" t="s">
        <v>132</v>
      </c>
      <c r="U25" s="10">
        <v>0.73411159077981247</v>
      </c>
      <c r="V25" s="9" t="s">
        <v>76</v>
      </c>
      <c r="W25" s="10">
        <v>0.75077187970723103</v>
      </c>
      <c r="X25" s="9">
        <v>339.30374258965588</v>
      </c>
      <c r="Y25" s="9">
        <v>339.30374258965588</v>
      </c>
      <c r="Z25" s="9" t="s">
        <v>90</v>
      </c>
      <c r="AA25" s="9" t="s">
        <v>90</v>
      </c>
      <c r="AB25" s="9" t="s">
        <v>132</v>
      </c>
      <c r="AC25" s="9" t="s">
        <v>33</v>
      </c>
      <c r="AD25" s="9" t="s">
        <v>33</v>
      </c>
      <c r="AE25" s="9" t="s">
        <v>33</v>
      </c>
    </row>
    <row r="26" spans="2:68" x14ac:dyDescent="0.25">
      <c r="B26" s="9" t="s">
        <v>93</v>
      </c>
      <c r="C26" s="9" t="s">
        <v>128</v>
      </c>
      <c r="D26" s="9">
        <v>11</v>
      </c>
      <c r="E26" s="9">
        <v>11</v>
      </c>
      <c r="F26" s="9">
        <v>22</v>
      </c>
      <c r="G26" s="10">
        <v>1</v>
      </c>
      <c r="H26" s="10">
        <v>0.725394980036975</v>
      </c>
      <c r="I26" s="10">
        <v>0.725394980036975</v>
      </c>
      <c r="J26" s="9">
        <v>11</v>
      </c>
      <c r="K26" s="9">
        <v>0</v>
      </c>
      <c r="L26" s="10">
        <v>1</v>
      </c>
      <c r="M26" s="10">
        <v>0.90846499334565822</v>
      </c>
      <c r="N26" s="9" t="s">
        <v>132</v>
      </c>
      <c r="O26" s="8">
        <v>19.986229853604481</v>
      </c>
      <c r="P26" s="9">
        <v>-9.5</v>
      </c>
      <c r="Q26" s="8">
        <v>10.486229853604481</v>
      </c>
      <c r="R26" s="8">
        <v>10.486229853604481</v>
      </c>
      <c r="S26" s="9" t="s">
        <v>132</v>
      </c>
      <c r="T26" s="9" t="s">
        <v>132</v>
      </c>
      <c r="U26" s="10">
        <v>0.80183475250750846</v>
      </c>
      <c r="V26" s="9" t="s">
        <v>76</v>
      </c>
      <c r="W26" s="10">
        <v>0.8551498729265834</v>
      </c>
      <c r="X26" s="9">
        <v>903.64740832730843</v>
      </c>
      <c r="Y26" s="9">
        <v>903.64740832730843</v>
      </c>
      <c r="Z26" s="9" t="s">
        <v>90</v>
      </c>
      <c r="AA26" s="9" t="s">
        <v>90</v>
      </c>
      <c r="AB26" s="9" t="s">
        <v>132</v>
      </c>
      <c r="AC26" s="9" t="s">
        <v>33</v>
      </c>
      <c r="AD26" s="9" t="s">
        <v>33</v>
      </c>
      <c r="AE26" s="9" t="s">
        <v>33</v>
      </c>
    </row>
    <row r="27" spans="2:68" x14ac:dyDescent="0.25">
      <c r="B27" s="14">
        <v>3</v>
      </c>
      <c r="C27" s="14" t="s">
        <v>129</v>
      </c>
      <c r="D27" s="14">
        <v>-11</v>
      </c>
      <c r="E27" s="14">
        <v>-11</v>
      </c>
      <c r="F27" s="14">
        <v>-22</v>
      </c>
      <c r="G27" s="15">
        <v>1</v>
      </c>
      <c r="H27" s="15">
        <v>0.7628343364453769</v>
      </c>
      <c r="I27" s="15">
        <v>0.7628343364453769</v>
      </c>
      <c r="J27" s="14">
        <v>11</v>
      </c>
      <c r="K27" s="14">
        <v>0</v>
      </c>
      <c r="L27" s="15">
        <v>1</v>
      </c>
      <c r="M27" s="15">
        <v>0.92094477881512571</v>
      </c>
      <c r="N27" s="14" t="s">
        <v>135</v>
      </c>
      <c r="O27" s="16">
        <v>20.260785133932764</v>
      </c>
      <c r="P27" s="14">
        <v>5.5</v>
      </c>
      <c r="Q27" s="16">
        <v>25.760785133932764</v>
      </c>
      <c r="R27" s="16">
        <v>25.760785133932764</v>
      </c>
      <c r="S27" s="14" t="s">
        <v>135</v>
      </c>
      <c r="T27" s="14" t="s">
        <v>135</v>
      </c>
      <c r="U27" s="15">
        <v>0.79753622985456096</v>
      </c>
      <c r="V27" s="14" t="s">
        <v>76</v>
      </c>
      <c r="W27" s="15">
        <v>0.85924050433484334</v>
      </c>
      <c r="X27" s="14">
        <v>2216.4322242175363</v>
      </c>
      <c r="Y27" s="14">
        <v>2216.4322242175363</v>
      </c>
      <c r="Z27" s="14" t="s">
        <v>91</v>
      </c>
      <c r="AA27" s="14" t="s">
        <v>91</v>
      </c>
      <c r="AB27" s="14" t="s">
        <v>91</v>
      </c>
      <c r="AC27" s="14" t="s">
        <v>76</v>
      </c>
      <c r="AD27" s="14" t="s">
        <v>33</v>
      </c>
      <c r="AE27" s="14" t="s">
        <v>33</v>
      </c>
    </row>
    <row r="28" spans="2:68" x14ac:dyDescent="0.25">
      <c r="B28" s="14">
        <v>5</v>
      </c>
      <c r="C28" s="14" t="s">
        <v>129</v>
      </c>
      <c r="D28" s="14">
        <v>-11</v>
      </c>
      <c r="E28" s="14">
        <v>-11</v>
      </c>
      <c r="F28" s="14">
        <v>-22</v>
      </c>
      <c r="G28" s="15">
        <v>1</v>
      </c>
      <c r="H28" s="15">
        <v>0.75784727973148625</v>
      </c>
      <c r="I28" s="15">
        <v>0.75784727973148625</v>
      </c>
      <c r="J28" s="14">
        <v>11</v>
      </c>
      <c r="K28" s="14">
        <v>0</v>
      </c>
      <c r="L28" s="15">
        <v>1</v>
      </c>
      <c r="M28" s="15">
        <v>0.91928242657716208</v>
      </c>
      <c r="N28" s="14" t="s">
        <v>135</v>
      </c>
      <c r="O28" s="16">
        <v>20.224213384697567</v>
      </c>
      <c r="P28" s="14">
        <v>5.5</v>
      </c>
      <c r="Q28" s="16">
        <v>25.724213384697567</v>
      </c>
      <c r="R28" s="16">
        <v>25.724213384697567</v>
      </c>
      <c r="S28" s="14" t="s">
        <v>135</v>
      </c>
      <c r="T28" s="14" t="s">
        <v>135</v>
      </c>
      <c r="U28" s="15">
        <v>0.80733217430486293</v>
      </c>
      <c r="V28" s="14" t="s">
        <v>76</v>
      </c>
      <c r="W28" s="15">
        <v>0.86330730044101256</v>
      </c>
      <c r="X28" s="14">
        <v>2223.7361677787576</v>
      </c>
      <c r="Y28" s="14">
        <v>2223.7361677787576</v>
      </c>
      <c r="Z28" s="14" t="s">
        <v>91</v>
      </c>
      <c r="AA28" s="14" t="s">
        <v>91</v>
      </c>
      <c r="AB28" s="14" t="s">
        <v>91</v>
      </c>
      <c r="AC28" s="14" t="s">
        <v>76</v>
      </c>
      <c r="AD28" s="14" t="s">
        <v>33</v>
      </c>
      <c r="AE28" s="14" t="s">
        <v>33</v>
      </c>
    </row>
    <row r="29" spans="2:68" x14ac:dyDescent="0.25">
      <c r="B29" s="14">
        <v>10</v>
      </c>
      <c r="C29" s="14" t="s">
        <v>129</v>
      </c>
      <c r="D29" s="14">
        <v>3</v>
      </c>
      <c r="E29" s="14">
        <v>7</v>
      </c>
      <c r="F29" s="14">
        <v>10</v>
      </c>
      <c r="G29" s="15">
        <v>0.45454545454545453</v>
      </c>
      <c r="H29" s="15">
        <v>0.65750832013102256</v>
      </c>
      <c r="I29" s="15">
        <v>9.7188019375154866E-2</v>
      </c>
      <c r="J29" s="14">
        <v>9</v>
      </c>
      <c r="K29" s="14">
        <v>2</v>
      </c>
      <c r="L29" s="15">
        <v>0.81818181818181823</v>
      </c>
      <c r="M29" s="15">
        <v>0.64341186428609853</v>
      </c>
      <c r="N29" s="14" t="s">
        <v>91</v>
      </c>
      <c r="O29" s="16">
        <v>6.4341186428609856</v>
      </c>
      <c r="P29" s="14">
        <v>-5.5</v>
      </c>
      <c r="Q29" s="16">
        <v>0.93411864286098556</v>
      </c>
      <c r="R29" s="16">
        <v>0.93411864286098556</v>
      </c>
      <c r="S29" s="14" t="s">
        <v>91</v>
      </c>
      <c r="T29" s="14" t="s">
        <v>91</v>
      </c>
      <c r="U29" s="15">
        <v>0.65423660910487191</v>
      </c>
      <c r="V29" s="14" t="s">
        <v>76</v>
      </c>
      <c r="W29" s="15">
        <v>0.64882423669548528</v>
      </c>
      <c r="X29" s="14">
        <v>71.517709250527147</v>
      </c>
      <c r="Y29" s="14">
        <v>71.517709250527147</v>
      </c>
      <c r="Z29" s="14" t="s">
        <v>91</v>
      </c>
      <c r="AA29" s="14" t="s">
        <v>91</v>
      </c>
      <c r="AB29" s="14" t="s">
        <v>91</v>
      </c>
      <c r="AC29" s="14" t="s">
        <v>76</v>
      </c>
      <c r="AD29" s="14" t="s">
        <v>76</v>
      </c>
      <c r="AE29" s="14" t="s">
        <v>76</v>
      </c>
    </row>
    <row r="30" spans="2:68" x14ac:dyDescent="0.25">
      <c r="B30" s="14" t="s">
        <v>93</v>
      </c>
      <c r="C30" s="14" t="s">
        <v>129</v>
      </c>
      <c r="D30" s="14">
        <v>9</v>
      </c>
      <c r="E30" s="14">
        <v>7</v>
      </c>
      <c r="F30" s="14">
        <v>16</v>
      </c>
      <c r="G30" s="15">
        <v>0.72727272727272729</v>
      </c>
      <c r="H30" s="15">
        <v>0.66942578582094336</v>
      </c>
      <c r="I30" s="15">
        <v>0.11701758508778481</v>
      </c>
      <c r="J30" s="14">
        <v>10</v>
      </c>
      <c r="K30" s="14">
        <v>1</v>
      </c>
      <c r="L30" s="15">
        <v>0.90909090909090906</v>
      </c>
      <c r="M30" s="15">
        <v>0.76859647406152654</v>
      </c>
      <c r="N30" s="14" t="s">
        <v>91</v>
      </c>
      <c r="O30" s="16">
        <v>12.297543584984425</v>
      </c>
      <c r="P30" s="14">
        <v>-5.5</v>
      </c>
      <c r="Q30" s="16">
        <v>6.7975435849844246</v>
      </c>
      <c r="R30" s="16">
        <v>6.7975435849844246</v>
      </c>
      <c r="S30" s="14" t="s">
        <v>91</v>
      </c>
      <c r="T30" s="14" t="s">
        <v>91</v>
      </c>
      <c r="U30" s="15">
        <v>0.67067866957112499</v>
      </c>
      <c r="V30" s="14" t="s">
        <v>76</v>
      </c>
      <c r="W30" s="15">
        <v>0.71963757181632571</v>
      </c>
      <c r="X30" s="14">
        <v>490.89824467996249</v>
      </c>
      <c r="Y30" s="14">
        <v>490.89824467996249</v>
      </c>
      <c r="Z30" s="14" t="s">
        <v>91</v>
      </c>
      <c r="AA30" s="14" t="s">
        <v>91</v>
      </c>
      <c r="AB30" s="14" t="s">
        <v>91</v>
      </c>
      <c r="AC30" s="14" t="s">
        <v>76</v>
      </c>
      <c r="AD30" s="14" t="s">
        <v>76</v>
      </c>
      <c r="AE30" s="14" t="s">
        <v>76</v>
      </c>
    </row>
    <row r="31" spans="2:68" x14ac:dyDescent="0.25">
      <c r="B31" s="9">
        <v>3</v>
      </c>
      <c r="C31" s="9" t="s">
        <v>130</v>
      </c>
      <c r="D31" s="9">
        <v>9</v>
      </c>
      <c r="E31" s="9">
        <v>11</v>
      </c>
      <c r="F31" s="9">
        <v>20</v>
      </c>
      <c r="G31" s="10">
        <v>0.90909090909090917</v>
      </c>
      <c r="H31" s="10">
        <v>0.6883028649291405</v>
      </c>
      <c r="I31" s="10">
        <v>0.14316627728842302</v>
      </c>
      <c r="J31" s="9">
        <v>10</v>
      </c>
      <c r="K31" s="9">
        <v>1</v>
      </c>
      <c r="L31" s="10">
        <v>0.90909090909090906</v>
      </c>
      <c r="M31" s="10">
        <v>0.83549489437031965</v>
      </c>
      <c r="N31" s="9" t="s">
        <v>89</v>
      </c>
      <c r="O31" s="8">
        <v>16.709897887406392</v>
      </c>
      <c r="P31" s="9">
        <v>-5</v>
      </c>
      <c r="Q31" s="8">
        <v>11.709897887406392</v>
      </c>
      <c r="R31" s="8">
        <v>11.709897887406392</v>
      </c>
      <c r="S31" s="9" t="s">
        <v>89</v>
      </c>
      <c r="T31" s="9" t="s">
        <v>89</v>
      </c>
      <c r="U31" s="10">
        <v>0.65657976599237045</v>
      </c>
      <c r="V31" s="9" t="s">
        <v>76</v>
      </c>
      <c r="W31" s="10">
        <v>0.74603733018134499</v>
      </c>
      <c r="X31" s="9">
        <v>874.82470476267679</v>
      </c>
      <c r="Y31" s="9">
        <v>874.82470476267679</v>
      </c>
      <c r="Z31" s="9" t="s">
        <v>89</v>
      </c>
      <c r="AA31" s="9" t="s">
        <v>88</v>
      </c>
      <c r="AB31" s="9" t="s">
        <v>88</v>
      </c>
      <c r="AC31" s="9" t="s">
        <v>33</v>
      </c>
      <c r="AD31" s="9" t="s">
        <v>33</v>
      </c>
      <c r="AE31" s="9" t="s">
        <v>33</v>
      </c>
    </row>
    <row r="32" spans="2:68" x14ac:dyDescent="0.25">
      <c r="B32" s="9">
        <v>5</v>
      </c>
      <c r="C32" s="9" t="s">
        <v>130</v>
      </c>
      <c r="D32" s="9">
        <v>11</v>
      </c>
      <c r="E32" s="9">
        <v>9</v>
      </c>
      <c r="F32" s="9">
        <v>20</v>
      </c>
      <c r="G32" s="10">
        <v>0.90909090909090917</v>
      </c>
      <c r="H32" s="10">
        <v>0.69259619402627259</v>
      </c>
      <c r="I32" s="10">
        <v>0.69259619402627259</v>
      </c>
      <c r="J32" s="9">
        <v>10</v>
      </c>
      <c r="K32" s="9">
        <v>1</v>
      </c>
      <c r="L32" s="10">
        <v>0.90909090909090906</v>
      </c>
      <c r="M32" s="10">
        <v>0.83692600406936357</v>
      </c>
      <c r="N32" s="9" t="s">
        <v>89</v>
      </c>
      <c r="O32" s="8">
        <v>16.738520081387271</v>
      </c>
      <c r="P32" s="9">
        <v>-5</v>
      </c>
      <c r="Q32" s="8">
        <v>11.738520081387271</v>
      </c>
      <c r="R32" s="8">
        <v>11.738520081387271</v>
      </c>
      <c r="S32" s="9" t="s">
        <v>89</v>
      </c>
      <c r="T32" s="9" t="s">
        <v>89</v>
      </c>
      <c r="U32" s="10">
        <v>0.686020023731856</v>
      </c>
      <c r="V32" s="9" t="s">
        <v>76</v>
      </c>
      <c r="W32" s="10">
        <v>0.76147301390060984</v>
      </c>
      <c r="X32" s="9">
        <v>899.75682678485612</v>
      </c>
      <c r="Y32" s="9">
        <v>899.75682678485612</v>
      </c>
      <c r="Z32" s="9" t="s">
        <v>89</v>
      </c>
      <c r="AA32" s="9" t="s">
        <v>88</v>
      </c>
      <c r="AB32" s="9" t="s">
        <v>88</v>
      </c>
      <c r="AC32" s="9" t="s">
        <v>33</v>
      </c>
      <c r="AD32" s="9" t="s">
        <v>33</v>
      </c>
      <c r="AE32" s="9" t="s">
        <v>33</v>
      </c>
    </row>
    <row r="33" spans="2:31" x14ac:dyDescent="0.25">
      <c r="B33" s="9">
        <v>10</v>
      </c>
      <c r="C33" s="9" t="s">
        <v>130</v>
      </c>
      <c r="D33" s="9">
        <v>9</v>
      </c>
      <c r="E33" s="9">
        <v>1</v>
      </c>
      <c r="F33" s="9">
        <v>10</v>
      </c>
      <c r="G33" s="10">
        <v>0.45454545454545459</v>
      </c>
      <c r="H33" s="10">
        <v>0.6293390147038137</v>
      </c>
      <c r="I33" s="10">
        <v>3.778859858080974E-2</v>
      </c>
      <c r="J33" s="9">
        <v>7</v>
      </c>
      <c r="K33" s="9">
        <v>4</v>
      </c>
      <c r="L33" s="10">
        <v>0.63636363636363635</v>
      </c>
      <c r="M33" s="10">
        <v>0.57341603520430151</v>
      </c>
      <c r="N33" s="9" t="s">
        <v>89</v>
      </c>
      <c r="O33" s="8">
        <v>5.7341603520430153</v>
      </c>
      <c r="P33" s="9">
        <v>-5</v>
      </c>
      <c r="Q33" s="8">
        <v>0.73416035204301533</v>
      </c>
      <c r="R33" s="8">
        <v>0.73416035204301533</v>
      </c>
      <c r="S33" s="9" t="s">
        <v>89</v>
      </c>
      <c r="T33" s="9" t="s">
        <v>89</v>
      </c>
      <c r="U33" s="10">
        <v>0.5806812501909675</v>
      </c>
      <c r="V33" s="9" t="s">
        <v>76</v>
      </c>
      <c r="W33" s="10">
        <v>0.57704864269763445</v>
      </c>
      <c r="X33" s="9">
        <v>47.778501068754224</v>
      </c>
      <c r="Y33" s="9">
        <v>47.778501068754224</v>
      </c>
      <c r="Z33" s="9" t="s">
        <v>89</v>
      </c>
      <c r="AA33" s="9" t="s">
        <v>88</v>
      </c>
      <c r="AB33" s="9" t="s">
        <v>88</v>
      </c>
      <c r="AC33" s="9" t="s">
        <v>33</v>
      </c>
      <c r="AD33" s="9" t="s">
        <v>33</v>
      </c>
      <c r="AE33" s="9" t="s">
        <v>33</v>
      </c>
    </row>
    <row r="34" spans="2:31" x14ac:dyDescent="0.25">
      <c r="B34" s="9" t="s">
        <v>93</v>
      </c>
      <c r="C34" s="9" t="s">
        <v>130</v>
      </c>
      <c r="D34" s="9">
        <v>-1</v>
      </c>
      <c r="E34" s="9">
        <v>-3</v>
      </c>
      <c r="F34" s="9">
        <v>-4</v>
      </c>
      <c r="G34" s="10">
        <v>0.18181818181818182</v>
      </c>
      <c r="H34" s="10">
        <v>0.64258276254952484</v>
      </c>
      <c r="I34" s="10">
        <v>2.1261267429658615E-2</v>
      </c>
      <c r="J34" s="9">
        <v>10</v>
      </c>
      <c r="K34" s="9">
        <v>1</v>
      </c>
      <c r="L34" s="10">
        <v>0.90909090909090906</v>
      </c>
      <c r="M34" s="10">
        <v>0.57783061781953859</v>
      </c>
      <c r="N34" s="9" t="s">
        <v>88</v>
      </c>
      <c r="O34" s="8">
        <v>2.3113224712781544</v>
      </c>
      <c r="P34" s="9">
        <v>5</v>
      </c>
      <c r="Q34" s="8">
        <v>7.3113224712781548</v>
      </c>
      <c r="R34" s="8">
        <v>7.3113224712781548</v>
      </c>
      <c r="S34" s="9" t="s">
        <v>88</v>
      </c>
      <c r="T34" s="9" t="s">
        <v>88</v>
      </c>
      <c r="U34" s="10">
        <v>0.57059459859342798</v>
      </c>
      <c r="V34" s="9" t="s">
        <v>76</v>
      </c>
      <c r="W34" s="10">
        <v>0.57421260820648334</v>
      </c>
      <c r="X34" s="9">
        <v>420.11615376950664</v>
      </c>
      <c r="Y34" s="9">
        <v>420.11615376950664</v>
      </c>
      <c r="Z34" s="9" t="s">
        <v>89</v>
      </c>
      <c r="AA34" s="9" t="s">
        <v>88</v>
      </c>
      <c r="AB34" s="9" t="s">
        <v>88</v>
      </c>
      <c r="AC34" s="9" t="s">
        <v>33</v>
      </c>
      <c r="AD34" s="9" t="s">
        <v>33</v>
      </c>
      <c r="AE34" s="9" t="s">
        <v>33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16.85546875" bestFit="1" customWidth="1"/>
    <col min="15" max="15" width="3.5703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3">
        <v>3</v>
      </c>
      <c r="O53" s="13">
        <v>2</v>
      </c>
      <c r="P53" s="13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3">
        <v>7</v>
      </c>
      <c r="O54" s="13">
        <v>4</v>
      </c>
      <c r="P54" s="13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3">
        <v>5</v>
      </c>
      <c r="O55" s="13">
        <v>6</v>
      </c>
      <c r="P55" s="13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3">
        <v>8</v>
      </c>
      <c r="O56" s="13">
        <v>2</v>
      </c>
      <c r="P56" s="13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3">
        <v>7</v>
      </c>
      <c r="O57" s="13">
        <v>3</v>
      </c>
      <c r="P57" s="13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3">
        <v>6</v>
      </c>
      <c r="O58" s="13">
        <v>4</v>
      </c>
      <c r="P58" s="13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3">
        <v>6</v>
      </c>
      <c r="O59" s="13">
        <v>5</v>
      </c>
      <c r="P59" s="13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3">
        <v>42</v>
      </c>
      <c r="O60" s="13">
        <v>26</v>
      </c>
      <c r="P60" s="13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 t="shared" ref="K67:K69" si="10"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 t="shared" si="10"/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 t="shared" si="10"/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10"/>
  <sheetViews>
    <sheetView tabSelected="1" workbookViewId="0">
      <selection activeCell="I3" sqref="I3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8.7109375" customWidth="1"/>
    <col min="8" max="8" width="15.42578125" bestFit="1" customWidth="1"/>
  </cols>
  <sheetData>
    <row r="2" spans="2:9" x14ac:dyDescent="0.25">
      <c r="B2" t="s">
        <v>58</v>
      </c>
      <c r="C2" t="s">
        <v>119</v>
      </c>
      <c r="D2" t="s">
        <v>120</v>
      </c>
      <c r="E2" t="s">
        <v>50</v>
      </c>
      <c r="F2" t="s">
        <v>51</v>
      </c>
      <c r="G2" t="s">
        <v>121</v>
      </c>
      <c r="H2" t="s">
        <v>122</v>
      </c>
      <c r="I2" t="s">
        <v>48</v>
      </c>
    </row>
    <row r="3" spans="2:9" x14ac:dyDescent="0.25">
      <c r="B3" t="s">
        <v>123</v>
      </c>
      <c r="C3" t="s">
        <v>85</v>
      </c>
      <c r="D3" s="7">
        <v>0.75</v>
      </c>
      <c r="E3">
        <v>20</v>
      </c>
      <c r="F3">
        <v>-11</v>
      </c>
      <c r="G3" t="s">
        <v>85</v>
      </c>
      <c r="H3" t="s">
        <v>85</v>
      </c>
      <c r="I3">
        <f>((Table111[[#This Row],[ScoreDiff]]*0.75)-(ABS(Table111[[#This Row],[Handicap]]))*Table111[[#This Row],[ML Win%]])</f>
        <v>6.75</v>
      </c>
    </row>
    <row r="4" spans="2:9" x14ac:dyDescent="0.25">
      <c r="B4" t="s">
        <v>128</v>
      </c>
      <c r="C4" t="s">
        <v>132</v>
      </c>
      <c r="D4" s="7">
        <v>0.77</v>
      </c>
      <c r="E4">
        <v>17</v>
      </c>
      <c r="F4">
        <v>-9.5</v>
      </c>
      <c r="G4" t="s">
        <v>132</v>
      </c>
      <c r="H4" t="s">
        <v>90</v>
      </c>
      <c r="I4">
        <f>((Table111[[#This Row],[ScoreDiff]]*0.75)-(ABS(Table111[[#This Row],[Handicap]]))*Table111[[#This Row],[ML Win%]])</f>
        <v>5.4349999999999996</v>
      </c>
    </row>
    <row r="5" spans="2:9" x14ac:dyDescent="0.25">
      <c r="B5" t="s">
        <v>124</v>
      </c>
      <c r="C5" t="s">
        <v>87</v>
      </c>
      <c r="D5" s="7">
        <v>0.65</v>
      </c>
      <c r="E5">
        <v>10</v>
      </c>
      <c r="F5">
        <v>-4.5</v>
      </c>
      <c r="G5" t="s">
        <v>87</v>
      </c>
      <c r="H5" t="s">
        <v>99</v>
      </c>
      <c r="I5">
        <f>((Table111[[#This Row],[ScoreDiff]]*0.75)-(ABS(Table111[[#This Row],[Handicap]]))*Table111[[#This Row],[ML Win%]])</f>
        <v>4.5749999999999993</v>
      </c>
    </row>
    <row r="6" spans="2:9" x14ac:dyDescent="0.25">
      <c r="B6" t="s">
        <v>126</v>
      </c>
      <c r="C6" t="s">
        <v>101</v>
      </c>
      <c r="D6" s="7">
        <v>0.75</v>
      </c>
      <c r="E6">
        <v>13</v>
      </c>
      <c r="F6">
        <v>-8</v>
      </c>
      <c r="G6" t="s">
        <v>101</v>
      </c>
      <c r="H6" t="s">
        <v>101</v>
      </c>
      <c r="I6">
        <f>((Table111[[#This Row],[ScoreDiff]]*0.75)-(ABS(Table111[[#This Row],[Handicap]]))*Table111[[#This Row],[ML Win%]])</f>
        <v>3.75</v>
      </c>
    </row>
    <row r="7" spans="2:9" x14ac:dyDescent="0.25">
      <c r="B7" t="s">
        <v>129</v>
      </c>
      <c r="C7" t="s">
        <v>91</v>
      </c>
      <c r="D7" s="7">
        <v>0.66</v>
      </c>
      <c r="E7">
        <v>9</v>
      </c>
      <c r="F7">
        <v>-5.5</v>
      </c>
      <c r="G7" t="s">
        <v>91</v>
      </c>
      <c r="H7" t="s">
        <v>91</v>
      </c>
      <c r="I7">
        <f>((Table111[[#This Row],[ScoreDiff]]*0.75)-(ABS(Table111[[#This Row],[Handicap]]))*Table111[[#This Row],[ML Win%]])</f>
        <v>3.1199999999999997</v>
      </c>
    </row>
    <row r="8" spans="2:9" x14ac:dyDescent="0.25">
      <c r="B8" t="s">
        <v>130</v>
      </c>
      <c r="C8" t="s">
        <v>89</v>
      </c>
      <c r="D8" s="7">
        <v>0.52</v>
      </c>
      <c r="E8">
        <v>6</v>
      </c>
      <c r="F8">
        <v>-5</v>
      </c>
      <c r="G8" t="s">
        <v>89</v>
      </c>
      <c r="H8" t="s">
        <v>88</v>
      </c>
      <c r="I8">
        <f>((Table111[[#This Row],[ScoreDiff]]*0.75)-(ABS(Table111[[#This Row],[Handicap]]))*Table111[[#This Row],[ML Win%]])</f>
        <v>1.9</v>
      </c>
    </row>
    <row r="9" spans="2:9" x14ac:dyDescent="0.25">
      <c r="B9" t="s">
        <v>127</v>
      </c>
      <c r="C9" t="s">
        <v>131</v>
      </c>
      <c r="D9" s="7">
        <v>0.67</v>
      </c>
      <c r="E9">
        <v>9</v>
      </c>
      <c r="F9">
        <v>-8</v>
      </c>
      <c r="G9" t="s">
        <v>131</v>
      </c>
      <c r="H9" t="s">
        <v>131</v>
      </c>
      <c r="I9">
        <f>((Table111[[#This Row],[ScoreDiff]]*0.75)-(ABS(Table111[[#This Row],[Handicap]]))*Table111[[#This Row],[ML Win%]])</f>
        <v>1.3899999999999997</v>
      </c>
    </row>
    <row r="10" spans="2:9" x14ac:dyDescent="0.25">
      <c r="B10" t="s">
        <v>125</v>
      </c>
      <c r="C10" t="s">
        <v>100</v>
      </c>
      <c r="D10" s="7">
        <v>0.76</v>
      </c>
      <c r="E10">
        <v>13</v>
      </c>
      <c r="F10">
        <v>-12.5</v>
      </c>
      <c r="G10" t="s">
        <v>100</v>
      </c>
      <c r="H10" t="s">
        <v>100</v>
      </c>
      <c r="I10">
        <f>((Table111[[#This Row],[ScoreDiff]]*0.75)-(ABS(Table111[[#This Row],[Handicap]]))*Table111[[#This Row],[ML Win%]])</f>
        <v>0.25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dataNBA23</vt:lpstr>
      <vt:lpstr>Consolidate</vt:lpstr>
      <vt:lpstr>Under</vt:lpstr>
      <vt:lpstr>Selections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2025-03-06T00:10:51Z</dcterms:modified>
</cp:coreProperties>
</file>