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8BEAD39F-83BC-46D3-BFF0-F8B5CB52A941}" xr6:coauthVersionLast="47" xr6:coauthVersionMax="47" xr10:uidLastSave="{00000000-0000-0000-0000-000000000000}"/>
  <bookViews>
    <workbookView xWindow="-120" yWindow="-120" windowWidth="24240" windowHeight="13140" activeTab="1" xr2:uid="{F638F9AC-EDFB-4283-9C34-CE5D256891CD}"/>
  </bookViews>
  <sheets>
    <sheet name="dataNBA23" sheetId="1" r:id="rId1"/>
    <sheet name="Consolidate" sheetId="3" r:id="rId2"/>
    <sheet name="Under" sheetId="2" r:id="rId3"/>
    <sheet name="Selections" sheetId="6" r:id="rId4"/>
    <sheet name="ML Accuracy" sheetId="7" r:id="rId5"/>
  </sheets>
  <calcPr calcId="191029"/>
  <pivotCaches>
    <pivotCache cacheId="120" r:id="rId6"/>
    <pivotCache cacheId="126" r:id="rId7"/>
    <pivotCache cacheId="131" r:id="rId8"/>
    <pivotCache cacheId="136" r:id="rId9"/>
    <pivotCache cacheId="140" r:id="rId10"/>
    <pivotCache cacheId="145" r:id="rId11"/>
    <pivotCache cacheId="15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10" i="6"/>
  <c r="I9" i="6"/>
  <c r="I4" i="6"/>
  <c r="I3" i="6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S9" i="1"/>
  <c r="BA9" i="1"/>
  <c r="BB9" i="1" s="1"/>
  <c r="BJ9" i="1"/>
  <c r="AS10" i="1"/>
  <c r="BA10" i="1"/>
  <c r="BB10" i="1" s="1"/>
  <c r="BJ10" i="1"/>
  <c r="AM9" i="1"/>
  <c r="AO9" i="1" s="1"/>
  <c r="AN9" i="1"/>
  <c r="AM10" i="1"/>
  <c r="AO10" i="1" s="1"/>
  <c r="AN10" i="1"/>
  <c r="AG24" i="1"/>
  <c r="AF24" i="1"/>
  <c r="AG21" i="1"/>
  <c r="AF21" i="1"/>
  <c r="AG18" i="1"/>
  <c r="AF18" i="1"/>
  <c r="AS8" i="1"/>
  <c r="BA8" i="1"/>
  <c r="BB8" i="1" s="1"/>
  <c r="BJ8" i="1"/>
  <c r="AM8" i="1"/>
  <c r="AU8" i="1" s="1"/>
  <c r="AN8" i="1"/>
  <c r="AG15" i="1"/>
  <c r="AF15" i="1"/>
  <c r="AN4" i="1"/>
  <c r="AN5" i="1"/>
  <c r="AN6" i="1"/>
  <c r="AN7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S7" i="1"/>
  <c r="AM7" i="1"/>
  <c r="AS3" i="1"/>
  <c r="AS4" i="1"/>
  <c r="AS5" i="1"/>
  <c r="AS6" i="1"/>
  <c r="AG3" i="1"/>
  <c r="AF3" i="1"/>
  <c r="AT10" i="1" l="1"/>
  <c r="AV10" i="1" s="1"/>
  <c r="AX10" i="1" s="1"/>
  <c r="AY10" i="1" s="1"/>
  <c r="AU10" i="1"/>
  <c r="AH21" i="1"/>
  <c r="AP9" i="1" s="1"/>
  <c r="AH24" i="1"/>
  <c r="AP10" i="1" s="1"/>
  <c r="AT9" i="1"/>
  <c r="AV9" i="1" s="1"/>
  <c r="AX9" i="1" s="1"/>
  <c r="AY9" i="1" s="1"/>
  <c r="AU9" i="1"/>
  <c r="BL9" i="1" s="1"/>
  <c r="AH18" i="1"/>
  <c r="AP8" i="1" s="1"/>
  <c r="AO8" i="1"/>
  <c r="AT8" i="1" s="1"/>
  <c r="AV8" i="1" s="1"/>
  <c r="AX8" i="1" s="1"/>
  <c r="AZ8" i="1" s="1"/>
  <c r="BL8" i="1"/>
  <c r="AH15" i="1"/>
  <c r="AP7" i="1" s="1"/>
  <c r="AU7" i="1"/>
  <c r="AH12" i="1"/>
  <c r="AP6" i="1" s="1"/>
  <c r="AH6" i="1"/>
  <c r="AP4" i="1" s="1"/>
  <c r="AH9" i="1"/>
  <c r="AP5" i="1" s="1"/>
  <c r="AO7" i="1"/>
  <c r="AH3" i="1"/>
  <c r="AP3" i="1" s="1"/>
  <c r="BD10" i="1" l="1"/>
  <c r="BE10" i="1" s="1"/>
  <c r="BF10" i="1" s="1"/>
  <c r="AZ10" i="1"/>
  <c r="BK10" i="1" s="1"/>
  <c r="BL10" i="1"/>
  <c r="AZ9" i="1"/>
  <c r="BK9" i="1" s="1"/>
  <c r="BD9" i="1"/>
  <c r="BE9" i="1" s="1"/>
  <c r="BF9" i="1" s="1"/>
  <c r="BD8" i="1"/>
  <c r="BK8" i="1"/>
  <c r="BC8" i="1"/>
  <c r="AY8" i="1"/>
  <c r="AT7" i="1"/>
  <c r="BD7" i="1" s="1"/>
  <c r="BL7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C10" i="1" l="1"/>
  <c r="BC9" i="1"/>
  <c r="BE8" i="1"/>
  <c r="BF8" i="1" s="1"/>
  <c r="AV7" i="1"/>
  <c r="AX7" i="1" s="1"/>
  <c r="AZ7" i="1" s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AT5" i="1"/>
  <c r="AT3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<sst xmlns="http://schemas.openxmlformats.org/spreadsheetml/2006/main" count="1180" uniqueCount="183">
  <si>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</si>
  <si>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</si>
  <si>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</si>
  <si>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</si>
  <si>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</si>
  <si>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</si>
  <si>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</si>
  <si>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</si>
  <si>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</si>
  <si>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</si>
  <si>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</si>
  <si>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</si>
  <si>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</si>
  <si>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</si>
  <si>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</si>
  <si>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</si>
  <si>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</si>
  <si>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</si>
  <si>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</si>
  <si>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</si>
  <si>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</si>
  <si>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</si>
  <si>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</si>
  <si>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</si>
  <si>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</si>
  <si>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</si>
  <si>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</si>
  <si>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</si>
  <si>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</si>
  <si>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</si>
  <si>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</si>
  <si>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</si>
  <si>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</si>
  <si>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</si>
  <si>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</si>
  <si>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</si>
  <si>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</si>
  <si>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</si>
  <si>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</si>
  <si>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</si>
  <si>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</si>
  <si>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</si>
  <si>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</si>
  <si>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</si>
  <si>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</si>
  <si>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</si>
  <si>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</si>
  <si>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</si>
  <si>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</si>
  <si>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</si>
  <si>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</si>
  <si>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</si>
  <si>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</si>
  <si>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</si>
  <si>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</si>
  <si>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</si>
  <si>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</si>
  <si>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</si>
  <si>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</si>
  <si>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</si>
  <si>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</si>
  <si>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</si>
  <si>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</si>
  <si>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</si>
  <si>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</si>
  <si>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</si>
  <si>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</si>
  <si>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</si>
  <si>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</si>
  <si>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</si>
  <si>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</si>
  <si>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</si>
  <si>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</si>
  <si>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</si>
  <si>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</si>
  <si>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</si>
  <si>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</si>
  <si>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</si>
  <si>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</si>
  <si>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</si>
  <si>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</si>
  <si>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</si>
  <si>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</si>
  <si>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</si>
  <si>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</si>
  <si>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</si>
  <si>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</si>
  <si>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</si>
  <si>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</si>
  <si>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</si>
  <si>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</si>
  <si>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</si>
  <si>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</si>
  <si>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</si>
  <si>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</si>
  <si>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</si>
  <si>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(Multiple Items)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</si>
  <si>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</si>
  <si>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</si>
  <si>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</si>
  <si>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</si>
  <si>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</si>
  <si>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</si>
  <si>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</si>
  <si>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</si>
  <si>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</si>
  <si>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</si>
  <si>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</si>
  <si>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</si>
  <si>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</si>
  <si>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</si>
  <si>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</si>
  <si>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</si>
  <si>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</si>
  <si>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</si>
  <si>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</si>
  <si>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</si>
  <si>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CLE@CHO@2025_03_07</t>
  </si>
  <si>
    <t>MEM@DAL@2025_03_07</t>
  </si>
  <si>
    <t>MIN@MIA@2025_03_07</t>
  </si>
  <si>
    <t>NYK@LAC@2025_03_07</t>
  </si>
  <si>
    <t>PHO@DEN@2025_03_07</t>
  </si>
  <si>
    <t>POR@OKC@2025_03_07</t>
  </si>
  <si>
    <t>SAS@SAC@2025_03_07</t>
  </si>
  <si>
    <t>UTA@TOR@2025_03_07</t>
  </si>
  <si>
    <t>CHO</t>
  </si>
  <si>
    <t>DAL</t>
  </si>
  <si>
    <t>MIA</t>
  </si>
  <si>
    <t>NYK</t>
  </si>
  <si>
    <t>DEN</t>
  </si>
  <si>
    <t>OKC</t>
  </si>
  <si>
    <t>SAC</t>
  </si>
  <si>
    <t>UTA</t>
  </si>
  <si>
    <t>MEM</t>
  </si>
  <si>
    <t>LAC</t>
  </si>
  <si>
    <t>MIN</t>
  </si>
  <si>
    <t>TOR</t>
  </si>
  <si>
    <t>CLE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</si>
  <si>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</si>
  <si>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</si>
  <si>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</si>
  <si>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</si>
  <si>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</si>
  <si>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</si>
  <si>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</si>
  <si>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</si>
  <si>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</si>
  <si>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</si>
  <si>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</si>
  <si>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</si>
  <si>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</si>
  <si>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</si>
  <si>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</si>
  <si>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</si>
  <si>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</si>
  <si>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</si>
  <si>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</si>
  <si>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</si>
  <si>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</si>
  <si>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</si>
  <si>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</si>
  <si>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</si>
  <si>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</si>
  <si>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</si>
  <si>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</si>
  <si>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</si>
  <si>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</si>
  <si>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</si>
  <si>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</si>
  <si>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</si>
  <si>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</si>
  <si>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</si>
  <si>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2015MLData10.json</t>
  </si>
  <si>
    <t>2016MLData10.json</t>
  </si>
  <si>
    <t>2017MLData10.json</t>
  </si>
  <si>
    <t>2018MLData10.json</t>
  </si>
  <si>
    <t>2019MLData10.json</t>
  </si>
  <si>
    <t>2020MLData10.json</t>
  </si>
  <si>
    <t>2021MLData10.json</t>
  </si>
  <si>
    <t>2022MLData10.json</t>
  </si>
  <si>
    <t>2023MLData10.json</t>
  </si>
  <si>
    <t>2024MLData10.json</t>
  </si>
  <si>
    <t>MLData10.json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</si>
</sst>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2685182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7472098880728639" maxValue="0.91035625266072162"/>
    </cacheField>
    <cacheField name="MLDiff%" numFmtId="9">
      <sharedItems containsSemiMixedTypes="0" containsString="0" containsNumber="1" minValue="3.4430156860064676E-3" maxValue="0.91035625266072162"/>
    </cacheField>
    <cacheField name="Consistent" numFmtId="0">
      <sharedItems containsSemiMixedTypes="0" containsString="0" containsNumber="1" containsInteger="1" minValue="2" maxValue="11"/>
    </cacheField>
    <cacheField name="No" numFmtId="0">
      <sharedItems containsSemiMixedTypes="0" containsString="0" containsNumber="1" containsInteger="1" minValue="0" maxValue="9"/>
    </cacheField>
    <cacheField name="Consistency" numFmtId="9">
      <sharedItems containsSemiMixedTypes="0" containsString="0" containsNumber="1" minValue="0.18181818181818182" maxValue="1"/>
    </cacheField>
    <cacheField name="Factor" numFmtId="9">
      <sharedItems containsSemiMixedTypes="0" containsString="0" containsNumber="1" minValue="0.25328121466436176" maxValue="0.97011875088690724"/>
    </cacheField>
    <cacheField name="Winner" numFmtId="0">
      <sharedItems containsBlank="1" count="32">
        <s v="CLE"/>
        <s v="MEM"/>
        <s v="MIA"/>
        <s v="LAC"/>
        <s v="DEN"/>
        <s v="OKC"/>
        <s v="SAC"/>
        <s v="TOR"/>
        <s v="MIN"/>
        <m u="1"/>
        <s v="BOS" u="1"/>
        <s v="LAL" u="1"/>
        <s v="IND" u="1"/>
        <s v="ATL" u="1"/>
        <s v="NOP" u="1"/>
        <s v="HOU" u="1"/>
        <s v="GSW" u="1"/>
        <s v="ORL" u="1"/>
        <s v="CHI" u="1"/>
        <s v="MIL" u="1"/>
        <s v="DET" u="1"/>
        <s v="POR" u="1"/>
        <s v="WAS" u="1"/>
        <s v="UTA" u="1"/>
        <s v="SAS" u="1"/>
        <s v="NYK" u="1"/>
        <s v="PHO" u="1"/>
        <s v="PHI" u="1"/>
        <s v="DAL" u="1"/>
        <s v="CHO" u="1"/>
        <s v="BRK" u="1"/>
        <s v="Winner" u="1"/>
      </sharedItems>
    </cacheField>
    <cacheField name="ScoreDiff" numFmtId="1">
      <sharedItems containsSemiMixedTypes="0" containsString="0" containsNumber="1" minValue="0" maxValue="21.34261251951196"/>
    </cacheField>
    <cacheField name="Handicap" numFmtId="0">
      <sharedItems containsSemiMixedTypes="0" containsString="0" containsNumber="1" minValue="-16" maxValue="5.5"/>
    </cacheField>
    <cacheField name="Avd" numFmtId="1">
      <sharedItems containsSemiMixedTypes="0" containsString="0" containsNumber="1" minValue="-9.5" maxValue="25.373347044963303"/>
    </cacheField>
    <cacheField name="AdvAbs" numFmtId="1">
      <sharedItems containsSemiMixedTypes="0" containsString="0" containsNumber="1" minValue="0.20463813063768477" maxValue="25.373347044963303"/>
    </cacheField>
    <cacheField name="SpreadWinner" numFmtId="0">
      <sharedItems containsBlank="1" count="32">
        <s v="CHO"/>
        <s v="DAL"/>
        <s v="MIA"/>
        <s v="NYK"/>
        <s v="DEN"/>
        <s v="OKC"/>
        <s v="SAC"/>
        <s v="UTA"/>
        <s v="CLE"/>
        <s v="LAC"/>
        <s v="MEM"/>
        <s v="TOR"/>
        <s v="MIN"/>
        <m u="1"/>
        <s v="BOS" u="1"/>
        <s v="LAL" u="1"/>
        <s v="IND" u="1"/>
        <s v="ATL" u="1"/>
        <s v="NOP" u="1"/>
        <s v="GSW" u="1"/>
        <s v="BRK" u="1"/>
        <s v="ORL" u="1"/>
        <s v="CHI" u="1"/>
        <s v="MIL" u="1"/>
        <s v="DET" u="1"/>
        <s v="POR" u="1"/>
        <s v="WAS" u="1"/>
        <s v="SAS" u="1"/>
        <s v="PHO" u="1"/>
        <s v="PHI" u="1"/>
        <s v="HOU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5307643784523655"/>
    </cacheField>
    <cacheField name="Consitent" numFmtId="0">
      <sharedItems/>
    </cacheField>
    <cacheField name="Final%" numFmtId="9">
      <sharedItems containsSemiMixedTypes="0" containsString="0" containsNumber="1" minValue="0.37664060733218085" maxValue="0.96159759436607195"/>
    </cacheField>
    <cacheField name="Ranking" numFmtId="0">
      <sharedItems containsSemiMixedTypes="0" containsString="0" containsNumber="1" minValue="-702.44807194598695" maxValue="2060.2575845861584"/>
    </cacheField>
    <cacheField name="AbsRanking" numFmtId="0">
      <sharedItems containsSemiMixedTypes="0" containsString="0" containsNumber="1" minValue="33.607742791869939" maxValue="2060.2575845861584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3726851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10.json"/>
        <s v="2016MLData10.json"/>
        <s v="2017MLData10.json"/>
        <s v="2018MLData10.json"/>
        <s v="2019MLData10.json"/>
        <s v="2020MLData10.json"/>
        <s v="2021MLData10.json"/>
        <s v="2022MLData10.json"/>
        <s v="2023MLData10.json"/>
        <s v="2024MLData10.json"/>
        <s v="MLData10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47">
        <s v="CLE@CHO@2025_03_07"/>
        <s v="MEM@DAL@2025_03_07"/>
        <s v="MIN@MIA@2025_03_07"/>
        <s v="NYK@LAC@2025_03_07"/>
        <s v="PHO@DEN@2025_03_07"/>
        <s v="POR@OKC@2025_03_07"/>
        <s v="SAS@SAC@2025_03_07"/>
        <s v="UTA@TOR@2025_03_07"/>
        <m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030998563723805" maxValue="0.99893538760192202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3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4421298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47">
        <s v="CLE@CHO@2025_03_07"/>
        <s v="MEM@DAL@2025_03_07"/>
        <s v="MIN@MIA@2025_03_07"/>
        <s v="NYK@LAC@2025_03_07"/>
        <s v="PHO@DEN@2025_03_07"/>
        <s v="POR@OKC@2025_03_07"/>
        <s v="SAS@SAC@2025_03_07"/>
        <s v="UTA@TOR@2025_03_07"/>
        <m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-1"/>
        <n v="1"/>
        <m/>
      </sharedItems>
    </cacheField>
    <cacheField name="LR probability" numFmtId="0">
      <sharedItems containsString="0" containsBlank="1" containsNumber="1" minValue="0.50030998563723805" maxValue="0.99893538760192202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3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5231483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47">
        <s v="CLE@CHO@2025_03_07"/>
        <s v="MEM@DAL@2025_03_07"/>
        <s v="MIN@MIA@2025_03_07"/>
        <s v="NYK@LAC@2025_03_07"/>
        <s v="PHO@DEN@2025_03_07"/>
        <s v="POR@OKC@2025_03_07"/>
        <s v="SAS@SAC@2025_03_07"/>
        <s v="UTA@TOR@2025_03_07"/>
        <m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030998563723805" maxValue="0.99893538760192202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3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5925922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650463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3.514677083331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LE@CHO@2025_03_07"/>
    <n v="-1"/>
    <n v="-11"/>
    <n v="-12"/>
    <n v="0.54545454545454541"/>
    <n v="0.69238790244684134"/>
    <n v="8.870714613138686E-2"/>
    <n v="6"/>
    <n v="5"/>
    <n v="0.54545454545454541"/>
    <n v="0.59443233111864402"/>
    <x v="0"/>
    <n v="7.1331879734237287"/>
    <n v="-16"/>
    <n v="-8.8668120265762713"/>
    <n v="8.8668120265762713"/>
    <x v="0"/>
    <s v="CLE"/>
    <n v="0.79334997738948854"/>
    <s v="No"/>
    <n v="0.69389115425406622"/>
    <n v="-702.44807194598695"/>
    <n v="702.44807194598695"/>
    <s v="CHO"/>
    <s v="CLE"/>
    <s v="CHO"/>
    <s v="No"/>
    <s v="No"/>
    <s v="No"/>
  </r>
  <r>
    <x v="0"/>
    <s v="MEM@DAL@2025_03_07"/>
    <n v="-3"/>
    <n v="3"/>
    <n v="0"/>
    <n v="0"/>
    <n v="0.57802546217490347"/>
    <n v="1.2045120549708965E-2"/>
    <n v="2"/>
    <n v="9"/>
    <n v="0.18181818181818182"/>
    <n v="0.25328121466436176"/>
    <x v="1"/>
    <n v="0"/>
    <n v="-9.5"/>
    <n v="-9.5"/>
    <n v="9.5"/>
    <x v="1"/>
    <s v="None"/>
    <n v="0.5"/>
    <s v="No"/>
    <n v="0.37664060733218085"/>
    <n v="-474.87320925737146"/>
    <n v="474.87320925737146"/>
    <s v="MEM"/>
    <s v="MEM"/>
    <s v="MEM"/>
    <s v="Yes"/>
    <s v="No"/>
    <s v="Yes"/>
  </r>
  <r>
    <x v="0"/>
    <s v="MIN@MIA@2025_03_07"/>
    <n v="9"/>
    <n v="9"/>
    <n v="18"/>
    <n v="0.81818181818181823"/>
    <n v="0.64344497182790839"/>
    <n v="4.3729063524526879E-2"/>
    <n v="9"/>
    <n v="2"/>
    <n v="0.81818181818181823"/>
    <n v="0.75993620273051488"/>
    <x v="2"/>
    <n v="13.678851649149268"/>
    <n v="5.5"/>
    <n v="19.178851649149266"/>
    <n v="19.178851649149266"/>
    <x v="2"/>
    <s v="MIA"/>
    <n v="0.56938647154303201"/>
    <s v="Yes"/>
    <n v="0.66466133713677344"/>
    <n v="1274.9721248703543"/>
    <n v="1274.9721248703543"/>
    <s v="MIA"/>
    <s v="MIA"/>
    <s v="MIN"/>
    <s v="No"/>
    <s v="No"/>
    <s v="No"/>
  </r>
  <r>
    <x v="0"/>
    <s v="NYK@LAC@2025_03_07"/>
    <n v="7"/>
    <n v="1"/>
    <n v="8"/>
    <n v="0.36363636363636365"/>
    <n v="0.63498422647351649"/>
    <n v="3.1245365821785387E-2"/>
    <n v="4"/>
    <n v="7"/>
    <n v="0.36363636363636365"/>
    <n v="0.45408565124874789"/>
    <x v="3"/>
    <n v="3.6326852099899831"/>
    <n v="-7.5"/>
    <n v="-3.8673147900100169"/>
    <n v="3.8673147900100169"/>
    <x v="3"/>
    <s v="None"/>
    <n v="0.5"/>
    <s v="No"/>
    <n v="0.47704282562437395"/>
    <n v="-192.55780511919582"/>
    <n v="192.55780511919582"/>
    <s v="NYK"/>
    <s v="NYK"/>
    <s v="NYK"/>
    <s v="Yes"/>
    <s v="Yes"/>
    <s v="No"/>
  </r>
  <r>
    <x v="0"/>
    <s v="PHO@DEN@2025_03_07"/>
    <n v="7"/>
    <n v="7"/>
    <n v="14"/>
    <n v="0.63636363636363635"/>
    <n v="0.68446638207518506"/>
    <n v="6.6148467584807524E-2"/>
    <n v="9"/>
    <n v="2"/>
    <n v="0.81818181818181823"/>
    <n v="0.71300394554021329"/>
    <x v="4"/>
    <n v="9.9820552375629852"/>
    <n v="-7.5"/>
    <n v="2.4820552375629852"/>
    <n v="2.4820552375629852"/>
    <x v="4"/>
    <s v="DEN"/>
    <n v="0.72348817902280604"/>
    <s v="Yes"/>
    <n v="0.71824606228150967"/>
    <n v="182.2388307163225"/>
    <n v="182.2388307163225"/>
    <s v="DEN"/>
    <s v="DEN"/>
    <s v="DEN"/>
    <s v="Yes"/>
    <s v="Yes"/>
    <s v="Yes"/>
  </r>
  <r>
    <x v="0"/>
    <s v="POR@OKC@2025_03_07"/>
    <n v="9"/>
    <n v="11"/>
    <n v="20"/>
    <n v="0.90909090909090917"/>
    <n v="0.77473163778802423"/>
    <n v="0.16701168451001669"/>
    <n v="10"/>
    <n v="1"/>
    <n v="0.90909090909090906"/>
    <n v="0.86430448532328086"/>
    <x v="5"/>
    <n v="17.286089706465617"/>
    <n v="-2.5"/>
    <n v="14.786089706465617"/>
    <n v="14.786089706465617"/>
    <x v="5"/>
    <s v="OKC"/>
    <n v="0.85557948771484349"/>
    <s v="Yes"/>
    <n v="0.85994198651906217"/>
    <n v="1272.6474544480536"/>
    <n v="1272.6474544480536"/>
    <s v="OKC"/>
    <s v="OKC"/>
    <s v="OKC"/>
    <s v="Yes"/>
    <s v="Yes"/>
    <s v="Yes"/>
  </r>
  <r>
    <x v="0"/>
    <s v="SAS@SAC@2025_03_07"/>
    <n v="3"/>
    <n v="11"/>
    <n v="14"/>
    <n v="0.63636363636363635"/>
    <n v="0.64099660680026682"/>
    <n v="2.2801589785797383E-2"/>
    <n v="7"/>
    <n v="4"/>
    <n v="0.63636363636363635"/>
    <n v="0.63790795984251314"/>
    <x v="6"/>
    <n v="8.9307114377951837"/>
    <n v="-6.5"/>
    <n v="2.4307114377951837"/>
    <n v="2.4307114377951837"/>
    <x v="6"/>
    <s v="SAC"/>
    <n v="0.67433038196969497"/>
    <s v="Yes"/>
    <n v="0.65611917090610405"/>
    <n v="164.84831961976514"/>
    <n v="164.84831961976514"/>
    <s v="SAC"/>
    <s v="SAC"/>
    <s v="SAC"/>
    <s v="Yes"/>
    <s v="Yes"/>
    <s v="Yes"/>
  </r>
  <r>
    <x v="0"/>
    <s v="UTA@TOR@2025_03_07"/>
    <n v="3"/>
    <n v="5"/>
    <n v="8"/>
    <n v="0.36363636363636365"/>
    <n v="0.64358201969236273"/>
    <n v="3.973164374913507E-2"/>
    <n v="8"/>
    <n v="3"/>
    <n v="0.72727272727272729"/>
    <n v="0.57816370353381796"/>
    <x v="7"/>
    <n v="4.6253096282705437"/>
    <n v="-6"/>
    <n v="-1.3746903717294563"/>
    <n v="1.3746903717294563"/>
    <x v="7"/>
    <s v="TOR"/>
    <n v="0.62124352677888406"/>
    <s v="No"/>
    <n v="0.59970361515635107"/>
    <n v="-82.51152455239415"/>
    <n v="82.51152455239415"/>
    <s v="UTA"/>
    <s v="TOR"/>
    <s v="TOR"/>
    <s v="No"/>
    <s v="No"/>
    <s v="No"/>
  </r>
  <r>
    <x v="1"/>
    <s v="CLE@CHO@2025_03_07"/>
    <n v="-11"/>
    <n v="-11"/>
    <n v="-22"/>
    <n v="1"/>
    <n v="0.90605278730429117"/>
    <n v="0.90605278730429117"/>
    <n v="11"/>
    <n v="0"/>
    <n v="1"/>
    <n v="0.96868426243476369"/>
    <x v="0"/>
    <n v="21.311053773564801"/>
    <n v="-16"/>
    <n v="5.3110537735648009"/>
    <n v="5.3110537735648009"/>
    <x v="8"/>
    <s v="CLE"/>
    <n v="0.95203252441923758"/>
    <s v="Yes"/>
    <n v="0.96035839342700058"/>
    <n v="527.11126242082264"/>
    <n v="527.11126242082264"/>
    <s v="CHO"/>
    <s v="CLE"/>
    <s v="CHO"/>
    <s v="No"/>
    <s v="No"/>
    <s v="No"/>
  </r>
  <r>
    <x v="1"/>
    <s v="MEM@DAL@2025_03_07"/>
    <n v="-3"/>
    <n v="-3"/>
    <n v="-6"/>
    <n v="0.27272727272727271"/>
    <n v="0.59690113694854685"/>
    <n v="1.8136579709991829E-2"/>
    <n v="7"/>
    <n v="4"/>
    <n v="0.63636363636363635"/>
    <n v="0.5019973486798186"/>
    <x v="1"/>
    <n v="3.0119840920789116"/>
    <n v="-9.5"/>
    <n v="-6.4880159079210884"/>
    <n v="6.4880159079210884"/>
    <x v="1"/>
    <s v="MEM"/>
    <n v="0.62157326131826807"/>
    <s v="No"/>
    <n v="0.56178530499904333"/>
    <n v="-402.99818104476037"/>
    <n v="402.99818104476037"/>
    <s v="MEM"/>
    <s v="MEM"/>
    <s v="MEM"/>
    <s v="Yes"/>
    <s v="No"/>
    <s v="Yes"/>
  </r>
  <r>
    <x v="1"/>
    <s v="MIN@MIA@2025_03_07"/>
    <n v="7"/>
    <n v="7"/>
    <n v="14"/>
    <n v="0.63636363636363635"/>
    <n v="0.57472098880728639"/>
    <n v="3.4430156860064676E-3"/>
    <n v="9"/>
    <n v="2"/>
    <n v="0.81818181818181823"/>
    <n v="0.67642214778424703"/>
    <x v="2"/>
    <n v="9.4699100689794591"/>
    <n v="5.5"/>
    <n v="14.969910068979459"/>
    <n v="14.969910068979459"/>
    <x v="2"/>
    <s v="MIA"/>
    <n v="0.542068539230952"/>
    <s v="Yes"/>
    <n v="0.60924534350759951"/>
    <n v="912.05779980027467"/>
    <n v="912.05779980027467"/>
    <s v="MIA"/>
    <s v="MIA"/>
    <s v="MIN"/>
    <s v="No"/>
    <s v="No"/>
    <s v="No"/>
  </r>
  <r>
    <x v="1"/>
    <s v="NYK@LAC@2025_03_07"/>
    <n v="11"/>
    <n v="11"/>
    <n v="22"/>
    <n v="1"/>
    <n v="0.64077230577780497"/>
    <n v="0.64077230577780497"/>
    <n v="11"/>
    <n v="0"/>
    <n v="1"/>
    <n v="0.88025743525926836"/>
    <x v="3"/>
    <n v="19.365663575703906"/>
    <n v="-7.5"/>
    <n v="11.865663575703906"/>
    <n v="11.865663575703906"/>
    <x v="9"/>
    <s v="LAC"/>
    <n v="0.63709162383955253"/>
    <s v="Yes"/>
    <n v="0.75867452954941039"/>
    <n v="905.61789621219691"/>
    <n v="905.61789621219691"/>
    <s v="NYK"/>
    <s v="NYK"/>
    <s v="NYK"/>
    <s v="Yes"/>
    <s v="No"/>
    <s v="No"/>
  </r>
  <r>
    <x v="1"/>
    <s v="PHO@DEN@2025_03_07"/>
    <n v="11"/>
    <n v="7"/>
    <n v="18"/>
    <n v="0.81818181818181812"/>
    <n v="0.75930735227619395"/>
    <n v="0.75930735227619395"/>
    <n v="9"/>
    <n v="2"/>
    <n v="0.81818181818181823"/>
    <n v="0.7985569962132768"/>
    <x v="4"/>
    <n v="14.374025931838982"/>
    <n v="-7.5"/>
    <n v="6.8740259318389825"/>
    <n v="6.8740259318389825"/>
    <x v="4"/>
    <s v="DEN"/>
    <n v="0.85204823351236947"/>
    <s v="Yes"/>
    <n v="0.82530261486282308"/>
    <n v="596.74620084422975"/>
    <n v="596.74620084422975"/>
    <s v="DEN"/>
    <s v="DEN"/>
    <s v="DEN"/>
    <s v="Yes"/>
    <s v="Yes"/>
    <s v="Yes"/>
  </r>
  <r>
    <x v="1"/>
    <s v="POR@OKC@2025_03_07"/>
    <n v="5"/>
    <n v="7"/>
    <n v="12"/>
    <n v="0.54545454545454541"/>
    <n v="0.68222314518860594"/>
    <n v="8.7742647547801811E-2"/>
    <n v="6"/>
    <n v="5"/>
    <n v="0.54545454545454541"/>
    <n v="0.59104407869923226"/>
    <x v="5"/>
    <n v="7.0925289443907875"/>
    <n v="-2.5"/>
    <n v="4.5925289443907875"/>
    <n v="4.5925289443907875"/>
    <x v="5"/>
    <s v="OKC"/>
    <n v="0.70452864007237248"/>
    <s v="Yes"/>
    <n v="0.64778635938580242"/>
    <n v="325.46736903673286"/>
    <n v="325.46736903673286"/>
    <s v="OKC"/>
    <s v="OKC"/>
    <s v="OKC"/>
    <s v="Yes"/>
    <s v="Yes"/>
    <s v="Yes"/>
  </r>
  <r>
    <x v="1"/>
    <s v="SAS@SAC@2025_03_07"/>
    <n v="11"/>
    <n v="11"/>
    <n v="22"/>
    <n v="1"/>
    <n v="0.77977174912895997"/>
    <n v="0.77977174912895997"/>
    <n v="11"/>
    <n v="0"/>
    <n v="1"/>
    <n v="0.92659058304298669"/>
    <x v="6"/>
    <n v="20.384992826945709"/>
    <n v="-6.5"/>
    <n v="13.884992826945709"/>
    <n v="13.884992826945709"/>
    <x v="6"/>
    <s v="SAC"/>
    <n v="0.80064708409637098"/>
    <s v="Yes"/>
    <n v="0.86361883356967883"/>
    <n v="1204.7500628881005"/>
    <n v="1204.7500628881005"/>
    <s v="SAC"/>
    <s v="SAC"/>
    <s v="SAC"/>
    <s v="Yes"/>
    <s v="Yes"/>
    <s v="Yes"/>
  </r>
  <r>
    <x v="1"/>
    <s v="UTA@TOR@2025_03_07"/>
    <n v="7"/>
    <n v="3"/>
    <n v="10"/>
    <n v="0.45454545454545453"/>
    <n v="0.6476994698996037"/>
    <n v="9.3070083256366676E-2"/>
    <n v="7"/>
    <n v="4"/>
    <n v="0.63636363636363635"/>
    <n v="0.57953618693623155"/>
    <x v="7"/>
    <n v="5.7953618693623152"/>
    <n v="-6"/>
    <n v="-0.20463813063768477"/>
    <n v="0.20463813063768477"/>
    <x v="7"/>
    <s v="TOR"/>
    <n v="0.58017439841244001"/>
    <s v="No"/>
    <n v="0.57985529267433578"/>
    <n v="33.607742791869939"/>
    <n v="33.607742791869939"/>
    <s v="UTA"/>
    <s v="TOR"/>
    <s v="TOR"/>
    <s v="No"/>
    <s v="No"/>
    <s v="No"/>
  </r>
  <r>
    <x v="2"/>
    <s v="CLE@CHO@2025_03_07"/>
    <n v="-11"/>
    <n v="-11"/>
    <n v="-22"/>
    <n v="1"/>
    <n v="0.91035625266072162"/>
    <n v="0.91035625266072162"/>
    <n v="11"/>
    <n v="0"/>
    <n v="1"/>
    <n v="0.97011875088690724"/>
    <x v="0"/>
    <n v="21.34261251951196"/>
    <n v="-16"/>
    <n v="5.3426125195119596"/>
    <n v="5.3426125195119596"/>
    <x v="8"/>
    <s v="CLE"/>
    <n v="0.95307643784523655"/>
    <s v="Yes"/>
    <n v="0.96159759436607195"/>
    <n v="530.78386818837714"/>
    <n v="530.78386818837714"/>
    <s v="CHO"/>
    <s v="CLE"/>
    <s v="CHO"/>
    <s v="No"/>
    <s v="No"/>
    <s v="No"/>
  </r>
  <r>
    <x v="2"/>
    <s v="MEM@DAL@2025_03_07"/>
    <n v="-9"/>
    <n v="-11"/>
    <n v="-20"/>
    <n v="0.90909090909090917"/>
    <n v="0.72383083396498971"/>
    <n v="8.9553742410178216E-2"/>
    <n v="10"/>
    <n v="1"/>
    <n v="0.90909090909090906"/>
    <n v="0.84733755071560257"/>
    <x v="1"/>
    <n v="16.946751014312053"/>
    <n v="-9.5"/>
    <n v="7.4467510143120528"/>
    <n v="7.4467510143120528"/>
    <x v="10"/>
    <s v="MEM"/>
    <n v="0.72801078673841546"/>
    <s v="Yes"/>
    <n v="0.78767416872700902"/>
    <n v="587.76392960328155"/>
    <n v="587.76392960328155"/>
    <s v="MEM"/>
    <s v="MEM"/>
    <s v="MEM"/>
    <s v="Yes"/>
    <s v="Yes"/>
    <s v="Yes"/>
  </r>
  <r>
    <x v="2"/>
    <s v="MIN@MIA@2025_03_07"/>
    <n v="11"/>
    <n v="3"/>
    <n v="14"/>
    <n v="0.63636363636363635"/>
    <n v="0.63527171014503736"/>
    <n v="0.63527171014503736"/>
    <n v="7"/>
    <n v="4"/>
    <n v="0.63636363636363635"/>
    <n v="0.63599966095743665"/>
    <x v="2"/>
    <n v="8.9039952534041138"/>
    <n v="5.5"/>
    <n v="14.403995253404114"/>
    <n v="14.403995253404114"/>
    <x v="2"/>
    <s v="MIA"/>
    <n v="0.65717840841499009"/>
    <s v="Yes"/>
    <n v="0.64658903468621332"/>
    <n v="951.00985298985211"/>
    <n v="951.00985298985211"/>
    <s v="MIA"/>
    <s v="MIA"/>
    <s v="MIN"/>
    <s v="No"/>
    <s v="No"/>
    <s v="No"/>
  </r>
  <r>
    <x v="2"/>
    <s v="NYK@LAC@2025_03_07"/>
    <n v="11"/>
    <n v="11"/>
    <n v="22"/>
    <n v="1"/>
    <n v="0.66638156135590842"/>
    <n v="0.66638156135590842"/>
    <n v="11"/>
    <n v="0"/>
    <n v="1"/>
    <n v="0.88879385378530273"/>
    <x v="3"/>
    <n v="19.553464783276659"/>
    <n v="-7.5"/>
    <n v="12.053464783276659"/>
    <n v="12.053464783276659"/>
    <x v="9"/>
    <s v="LAC"/>
    <n v="0.68839768685945646"/>
    <s v="Yes"/>
    <n v="0.7885957703223796"/>
    <n v="956.05968237600302"/>
    <n v="956.05968237600302"/>
    <s v="NYK"/>
    <s v="NYK"/>
    <s v="NYK"/>
    <s v="Yes"/>
    <s v="No"/>
    <s v="No"/>
  </r>
  <r>
    <x v="2"/>
    <s v="PHO@DEN@2025_03_07"/>
    <n v="9"/>
    <n v="11"/>
    <n v="20"/>
    <n v="0.90909090909090917"/>
    <n v="0.68938496961841378"/>
    <n v="3.6271301196212358E-2"/>
    <n v="10"/>
    <n v="1"/>
    <n v="0.90909090909090906"/>
    <n v="0.83585559593341063"/>
    <x v="4"/>
    <n v="16.717111918668213"/>
    <n v="-7.5"/>
    <n v="9.2171119186682127"/>
    <n v="9.2171119186682127"/>
    <x v="4"/>
    <s v="DEN"/>
    <n v="0.64338573187315151"/>
    <s v="Yes"/>
    <n v="0.73962066390328107"/>
    <n v="682.110164983304"/>
    <n v="682.110164983304"/>
    <s v="DEN"/>
    <s v="DEN"/>
    <s v="DEN"/>
    <s v="Yes"/>
    <s v="Yes"/>
    <s v="Yes"/>
  </r>
  <r>
    <x v="2"/>
    <s v="POR@OKC@2025_03_07"/>
    <n v="11"/>
    <n v="3"/>
    <n v="14"/>
    <n v="0.63636363636363635"/>
    <n v="0.66922935624229885"/>
    <n v="0.66922935624229885"/>
    <n v="7"/>
    <n v="4"/>
    <n v="0.63636363636363635"/>
    <n v="0.64731887632319041"/>
    <x v="5"/>
    <n v="9.0624642685246659"/>
    <n v="-2.5"/>
    <n v="6.5624642685246659"/>
    <n v="6.5624642685246659"/>
    <x v="5"/>
    <s v="None"/>
    <n v="0.5"/>
    <s v="No"/>
    <n v="0.57365943816159515"/>
    <n v="386.65979271542983"/>
    <n v="386.65979271542983"/>
    <s v="OKC"/>
    <s v="OKC"/>
    <s v="OKC"/>
    <s v="Yes"/>
    <s v="Yes"/>
    <s v="Yes"/>
  </r>
  <r>
    <x v="2"/>
    <s v="SAS@SAC@2025_03_07"/>
    <n v="11"/>
    <n v="11"/>
    <n v="22"/>
    <n v="1"/>
    <n v="0.88016929736869876"/>
    <n v="0.88016929736869876"/>
    <n v="11"/>
    <n v="0"/>
    <n v="1"/>
    <n v="0.96005643245623296"/>
    <x v="6"/>
    <n v="21.121241514037123"/>
    <n v="-6.5"/>
    <n v="14.621241514037123"/>
    <n v="14.621241514037123"/>
    <x v="6"/>
    <s v="SAC"/>
    <n v="0.9458793941656396"/>
    <s v="Yes"/>
    <n v="0.95296791331093633"/>
    <n v="1399.3772002016794"/>
    <n v="1399.3772002016794"/>
    <s v="SAC"/>
    <s v="SAC"/>
    <s v="SAC"/>
    <s v="Yes"/>
    <s v="Yes"/>
    <s v="Yes"/>
  </r>
  <r>
    <x v="2"/>
    <s v="UTA@TOR@2025_03_07"/>
    <n v="11"/>
    <n v="7"/>
    <n v="18"/>
    <n v="0.81818181818181812"/>
    <n v="0.65520745476949993"/>
    <n v="0.65520745476949993"/>
    <n v="9"/>
    <n v="2"/>
    <n v="0.81818181818181823"/>
    <n v="0.76385703037771213"/>
    <x v="7"/>
    <n v="13.749426546798819"/>
    <n v="-6"/>
    <n v="7.7494265467988193"/>
    <n v="7.7494265467988193"/>
    <x v="11"/>
    <s v="TOR"/>
    <n v="0.64160571779876197"/>
    <s v="Yes"/>
    <n v="0.70273137408823705"/>
    <n v="553.03143191442143"/>
    <n v="553.03143191442143"/>
    <s v="UTA"/>
    <s v="TOR"/>
    <s v="TOR"/>
    <s v="No"/>
    <s v="No"/>
    <s v="No"/>
  </r>
  <r>
    <x v="3"/>
    <s v="CLE@CHO@2025_03_07"/>
    <n v="-11"/>
    <n v="-11"/>
    <n v="-22"/>
    <n v="1"/>
    <n v="0.88096465911553989"/>
    <n v="0.88096465911553989"/>
    <n v="11"/>
    <n v="0"/>
    <n v="1"/>
    <n v="0.9603215530385133"/>
    <x v="0"/>
    <n v="21.127074166847294"/>
    <n v="-16"/>
    <n v="5.1270741668472937"/>
    <n v="5.1270741668472937"/>
    <x v="8"/>
    <s v="CLE"/>
    <n v="0.90567312726261551"/>
    <s v="Yes"/>
    <n v="0.93299734015056446"/>
    <n v="495.53725630217224"/>
    <n v="495.53725630217224"/>
    <s v="CHO"/>
    <s v="CLE"/>
    <s v="CHO"/>
    <s v="No"/>
    <s v="No"/>
    <s v="No"/>
  </r>
  <r>
    <x v="3"/>
    <s v="MEM@DAL@2025_03_07"/>
    <n v="-11"/>
    <n v="-7"/>
    <n v="-18"/>
    <n v="0.81818181818181812"/>
    <n v="0.75910198793954031"/>
    <n v="0.75910198793954031"/>
    <n v="9"/>
    <n v="2"/>
    <n v="0.81818181818181823"/>
    <n v="0.7984885414343923"/>
    <x v="1"/>
    <n v="14.372793745819061"/>
    <n v="-9.5"/>
    <n v="4.8727937458190613"/>
    <n v="4.8727937458190613"/>
    <x v="10"/>
    <s v="MEM"/>
    <n v="0.8036607887640399"/>
    <s v="Yes"/>
    <n v="0.8010746650992161"/>
    <n v="407.18569958025341"/>
    <n v="407.18569958025341"/>
    <s v="MEM"/>
    <s v="MEM"/>
    <s v="MEM"/>
    <s v="Yes"/>
    <s v="Yes"/>
    <s v="Yes"/>
  </r>
  <r>
    <x v="3"/>
    <s v="MIN@MIA@2025_03_07"/>
    <n v="-11"/>
    <n v="-11"/>
    <n v="-22"/>
    <n v="1"/>
    <n v="0.71000186976772306"/>
    <n v="0.71000186976772306"/>
    <n v="11"/>
    <n v="0"/>
    <n v="1"/>
    <n v="0.90333395658924098"/>
    <x v="8"/>
    <n v="19.873347044963303"/>
    <n v="5.5"/>
    <n v="25.373347044963303"/>
    <n v="25.373347044963303"/>
    <x v="12"/>
    <s v="MIN"/>
    <n v="0.71841453542954647"/>
    <s v="Yes"/>
    <n v="0.81087424600939373"/>
    <n v="2060.2575845861584"/>
    <n v="2060.2575845861584"/>
    <s v="MIA"/>
    <s v="MIA"/>
    <s v="MIN"/>
    <s v="No"/>
    <s v="No"/>
    <s v="No"/>
  </r>
  <r>
    <x v="3"/>
    <s v="NYK@LAC@2025_03_07"/>
    <n v="11"/>
    <n v="11"/>
    <n v="22"/>
    <n v="1"/>
    <n v="0.7292504361354345"/>
    <n v="0.7292504361354345"/>
    <n v="11"/>
    <n v="0"/>
    <n v="1"/>
    <n v="0.90975014537847809"/>
    <x v="3"/>
    <n v="20.014503198326519"/>
    <n v="-7.5"/>
    <n v="12.514503198326519"/>
    <n v="12.514503198326519"/>
    <x v="9"/>
    <s v="LAC"/>
    <n v="0.77593673851200795"/>
    <s v="Yes"/>
    <n v="0.84284344194524308"/>
    <n v="1060.603937388137"/>
    <n v="1060.603937388137"/>
    <s v="NYK"/>
    <s v="NYK"/>
    <s v="NYK"/>
    <s v="Yes"/>
    <s v="No"/>
    <s v="No"/>
  </r>
  <r>
    <x v="3"/>
    <s v="PHO@DEN@2025_03_07"/>
    <n v="7"/>
    <n v="11"/>
    <n v="18"/>
    <n v="0.81818181818181812"/>
    <n v="0.68932171107931073"/>
    <n v="0.10566385737932904"/>
    <n v="9"/>
    <n v="2"/>
    <n v="0.81818181818181823"/>
    <n v="0.7752284491476491"/>
    <x v="4"/>
    <n v="13.954112084657684"/>
    <n v="-7.5"/>
    <n v="6.4541120846576838"/>
    <n v="6.4541120846576838"/>
    <x v="4"/>
    <s v="DEN"/>
    <n v="0.67412008124388401"/>
    <s v="Yes"/>
    <n v="0.7246742651957665"/>
    <n v="469.35004884334637"/>
    <n v="469.35004884334637"/>
    <s v="DEN"/>
    <s v="DEN"/>
    <s v="DEN"/>
    <s v="Yes"/>
    <s v="Yes"/>
    <s v="Yes"/>
  </r>
  <r>
    <x v="3"/>
    <s v="POR@OKC@2025_03_07"/>
    <n v="11"/>
    <n v="9"/>
    <n v="20"/>
    <n v="0.90909090909090917"/>
    <n v="0.76338888549394013"/>
    <n v="0.76338888549394013"/>
    <n v="10"/>
    <n v="1"/>
    <n v="0.90909090909090906"/>
    <n v="0.86052356789191942"/>
    <x v="5"/>
    <n v="17.210471357838387"/>
    <n v="-2.5"/>
    <n v="14.710471357838387"/>
    <n v="14.710471357838387"/>
    <x v="5"/>
    <s v="OKC"/>
    <n v="0.79947775881100491"/>
    <s v="Yes"/>
    <n v="0.83000066335146216"/>
    <n v="1226.1595235710197"/>
    <n v="1226.1595235710197"/>
    <s v="OKC"/>
    <s v="OKC"/>
    <s v="OKC"/>
    <s v="Yes"/>
    <s v="Yes"/>
    <s v="Yes"/>
  </r>
  <r>
    <x v="3"/>
    <s v="SAS@SAC@2025_03_07"/>
    <n v="9"/>
    <n v="9"/>
    <n v="18"/>
    <n v="0.81818181818181823"/>
    <n v="0.7312703237846796"/>
    <n v="0.15749422224929055"/>
    <n v="9"/>
    <n v="2"/>
    <n v="0.81818181818181823"/>
    <n v="0.78921132004943872"/>
    <x v="6"/>
    <n v="14.205803760889896"/>
    <n v="-6.5"/>
    <n v="7.7058037608898964"/>
    <n v="7.7058037608898964"/>
    <x v="6"/>
    <s v="SAC"/>
    <n v="0.80011317029193596"/>
    <s v="Yes"/>
    <n v="0.79466224517068729"/>
    <n v="618.59534667368996"/>
    <n v="618.59534667368996"/>
    <s v="SAC"/>
    <s v="SAC"/>
    <s v="SAC"/>
    <s v="Yes"/>
    <s v="Yes"/>
    <s v="Yes"/>
  </r>
  <r>
    <x v="3"/>
    <s v="UTA@TOR@2025_03_07"/>
    <n v="11"/>
    <n v="11"/>
    <n v="22"/>
    <n v="1"/>
    <n v="0.77475780904089664"/>
    <n v="0.77475780904089664"/>
    <n v="11"/>
    <n v="0"/>
    <n v="1"/>
    <n v="0.92491926968029892"/>
    <x v="7"/>
    <n v="20.348223932966576"/>
    <n v="-6"/>
    <n v="14.348223932966576"/>
    <n v="14.348223932966576"/>
    <x v="11"/>
    <s v="TOR"/>
    <n v="0.76295206407338845"/>
    <s v="Yes"/>
    <n v="0.84393566687684363"/>
    <n v="1216.2974707647384"/>
    <n v="1216.2974707647384"/>
    <s v="UTA"/>
    <s v="TOR"/>
    <s v="TOR"/>
    <s v="No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98502149200246902"/>
    <n v="-1"/>
    <n v="0.78"/>
    <m/>
    <m/>
    <m/>
    <m/>
    <x v="0"/>
  </r>
  <r>
    <x v="1"/>
    <x v="0"/>
    <n v="-1"/>
    <n v="0.98708028142853299"/>
    <n v="-1"/>
    <n v="0.75"/>
    <m/>
    <m/>
    <m/>
    <m/>
    <x v="0"/>
  </r>
  <r>
    <x v="2"/>
    <x v="0"/>
    <n v="-1"/>
    <n v="0.99726516680047395"/>
    <n v="-1"/>
    <n v="0.85"/>
    <m/>
    <m/>
    <m/>
    <m/>
    <x v="0"/>
  </r>
  <r>
    <x v="3"/>
    <x v="0"/>
    <n v="-1"/>
    <n v="0.98179523825074499"/>
    <n v="-1"/>
    <n v="0.79"/>
    <m/>
    <m/>
    <m/>
    <m/>
    <x v="0"/>
  </r>
  <r>
    <x v="4"/>
    <x v="0"/>
    <n v="-1"/>
    <n v="0.99893538760192202"/>
    <n v="-1"/>
    <n v="0.83"/>
    <m/>
    <m/>
    <m/>
    <m/>
    <x v="0"/>
  </r>
  <r>
    <x v="5"/>
    <x v="0"/>
    <n v="-1"/>
    <n v="0.99691797623523104"/>
    <n v="-1"/>
    <n v="0.83"/>
    <m/>
    <m/>
    <m/>
    <m/>
    <x v="0"/>
  </r>
  <r>
    <x v="6"/>
    <x v="0"/>
    <n v="-1"/>
    <n v="0.97850256987478901"/>
    <n v="-1"/>
    <n v="0.84"/>
    <m/>
    <m/>
    <m/>
    <m/>
    <x v="0"/>
  </r>
  <r>
    <x v="7"/>
    <x v="0"/>
    <n v="-1"/>
    <n v="0.99419591044464495"/>
    <n v="-1"/>
    <n v="0.68"/>
    <m/>
    <m/>
    <m/>
    <m/>
    <x v="0"/>
  </r>
  <r>
    <x v="8"/>
    <x v="0"/>
    <n v="-1"/>
    <n v="0.99671330712405104"/>
    <n v="-1"/>
    <n v="0.84"/>
    <m/>
    <m/>
    <m/>
    <m/>
    <x v="0"/>
  </r>
  <r>
    <x v="9"/>
    <x v="0"/>
    <n v="-1"/>
    <n v="0.99266894209307199"/>
    <n v="-1"/>
    <n v="0.93"/>
    <m/>
    <m/>
    <m/>
    <m/>
    <x v="0"/>
  </r>
  <r>
    <x v="10"/>
    <x v="0"/>
    <n v="-1"/>
    <n v="0.99406504883847502"/>
    <n v="-1"/>
    <n v="0.91"/>
    <m/>
    <m/>
    <m/>
    <m/>
    <x v="0"/>
  </r>
  <r>
    <x v="0"/>
    <x v="1"/>
    <n v="1"/>
    <n v="0.50622618000064701"/>
    <n v="1"/>
    <n v="0.53"/>
    <m/>
    <m/>
    <m/>
    <m/>
    <x v="0"/>
  </r>
  <r>
    <x v="1"/>
    <x v="1"/>
    <n v="-1"/>
    <n v="0.58197621991213999"/>
    <n v="-1"/>
    <n v="0.61"/>
    <m/>
    <m/>
    <m/>
    <m/>
    <x v="0"/>
  </r>
  <r>
    <x v="2"/>
    <x v="1"/>
    <n v="-1"/>
    <n v="0.69097985611720403"/>
    <n v="-1"/>
    <n v="0.55000000000000004"/>
    <m/>
    <m/>
    <m/>
    <m/>
    <x v="0"/>
  </r>
  <r>
    <x v="3"/>
    <x v="1"/>
    <n v="1"/>
    <n v="0.50479827198788596"/>
    <n v="-1"/>
    <n v="0.54"/>
    <m/>
    <m/>
    <m/>
    <m/>
    <x v="1"/>
  </r>
  <r>
    <x v="4"/>
    <x v="1"/>
    <n v="-1"/>
    <n v="0.75433055773990998"/>
    <n v="1"/>
    <n v="0.51"/>
    <m/>
    <m/>
    <m/>
    <m/>
    <x v="1"/>
  </r>
  <r>
    <x v="5"/>
    <x v="1"/>
    <n v="-1"/>
    <n v="0.67644315984018"/>
    <n v="-1"/>
    <n v="0.54"/>
    <m/>
    <m/>
    <m/>
    <m/>
    <x v="0"/>
  </r>
  <r>
    <x v="6"/>
    <x v="1"/>
    <n v="1"/>
    <n v="0.61841691677210897"/>
    <n v="1"/>
    <n v="0.56999999999999995"/>
    <m/>
    <m/>
    <m/>
    <m/>
    <x v="0"/>
  </r>
  <r>
    <x v="7"/>
    <x v="1"/>
    <n v="-1"/>
    <n v="0.57640968109818802"/>
    <n v="-1"/>
    <n v="0.54"/>
    <m/>
    <m/>
    <m/>
    <m/>
    <x v="0"/>
  </r>
  <r>
    <x v="8"/>
    <x v="1"/>
    <n v="-1"/>
    <n v="0.57332991993549698"/>
    <n v="1"/>
    <n v="0.51"/>
    <m/>
    <m/>
    <m/>
    <m/>
    <x v="1"/>
  </r>
  <r>
    <x v="9"/>
    <x v="1"/>
    <n v="1"/>
    <n v="0.78067508914779804"/>
    <n v="-1"/>
    <n v="0.57999999999999996"/>
    <m/>
    <m/>
    <m/>
    <m/>
    <x v="1"/>
  </r>
  <r>
    <x v="10"/>
    <x v="1"/>
    <n v="-1"/>
    <n v="0.64314652263653604"/>
    <n v="-1"/>
    <n v="0.6"/>
    <m/>
    <m/>
    <m/>
    <m/>
    <x v="0"/>
  </r>
  <r>
    <x v="0"/>
    <x v="2"/>
    <n v="1"/>
    <n v="0.61125603957877395"/>
    <n v="1"/>
    <n v="0.59"/>
    <m/>
    <m/>
    <m/>
    <m/>
    <x v="0"/>
  </r>
  <r>
    <x v="1"/>
    <x v="2"/>
    <n v="1"/>
    <n v="0.59441138757656597"/>
    <n v="1"/>
    <n v="0.56000000000000005"/>
    <m/>
    <m/>
    <m/>
    <m/>
    <x v="0"/>
  </r>
  <r>
    <x v="2"/>
    <x v="2"/>
    <n v="1"/>
    <n v="0.51442569645456804"/>
    <n v="1"/>
    <n v="0.59"/>
    <m/>
    <m/>
    <m/>
    <m/>
    <x v="0"/>
  </r>
  <r>
    <x v="3"/>
    <x v="2"/>
    <n v="1"/>
    <n v="0.62163351551493595"/>
    <n v="1"/>
    <n v="0.6"/>
    <m/>
    <m/>
    <m/>
    <m/>
    <x v="0"/>
  </r>
  <r>
    <x v="4"/>
    <x v="2"/>
    <n v="-1"/>
    <n v="0.50030998563723805"/>
    <n v="1"/>
    <n v="0.57999999999999996"/>
    <m/>
    <m/>
    <m/>
    <m/>
    <x v="1"/>
  </r>
  <r>
    <x v="5"/>
    <x v="2"/>
    <n v="1"/>
    <n v="0.77306645031198595"/>
    <n v="1"/>
    <n v="0.56000000000000005"/>
    <m/>
    <m/>
    <m/>
    <m/>
    <x v="0"/>
  </r>
  <r>
    <x v="6"/>
    <x v="2"/>
    <n v="1"/>
    <n v="0.52256960002033404"/>
    <n v="-1"/>
    <n v="0.52"/>
    <m/>
    <m/>
    <m/>
    <m/>
    <x v="1"/>
  </r>
  <r>
    <x v="7"/>
    <x v="2"/>
    <n v="1"/>
    <n v="0.51289684919716705"/>
    <n v="1"/>
    <n v="0.61"/>
    <m/>
    <m/>
    <m/>
    <m/>
    <x v="0"/>
  </r>
  <r>
    <x v="8"/>
    <x v="2"/>
    <n v="-1"/>
    <n v="0.50480190684788195"/>
    <n v="-1"/>
    <n v="0.7"/>
    <m/>
    <m/>
    <m/>
    <m/>
    <x v="0"/>
  </r>
  <r>
    <x v="9"/>
    <x v="2"/>
    <n v="1"/>
    <n v="0.57058118141491798"/>
    <n v="1"/>
    <n v="0.51"/>
    <m/>
    <m/>
    <m/>
    <m/>
    <x v="0"/>
  </r>
  <r>
    <x v="10"/>
    <x v="2"/>
    <n v="1"/>
    <n v="0.56413707846190397"/>
    <n v="1"/>
    <n v="0.52"/>
    <m/>
    <m/>
    <m/>
    <m/>
    <x v="0"/>
  </r>
  <r>
    <x v="0"/>
    <x v="3"/>
    <n v="1"/>
    <n v="0.72145503264458"/>
    <n v="1"/>
    <n v="0.54"/>
    <m/>
    <m/>
    <m/>
    <m/>
    <x v="0"/>
  </r>
  <r>
    <x v="1"/>
    <x v="3"/>
    <n v="1"/>
    <n v="0.78321891644708297"/>
    <n v="1"/>
    <n v="0.51"/>
    <m/>
    <m/>
    <m/>
    <m/>
    <x v="0"/>
  </r>
  <r>
    <x v="2"/>
    <x v="3"/>
    <n v="1"/>
    <n v="0.69536973380323597"/>
    <n v="1"/>
    <n v="0.67"/>
    <m/>
    <m/>
    <m/>
    <m/>
    <x v="0"/>
  </r>
  <r>
    <x v="3"/>
    <x v="3"/>
    <n v="1"/>
    <n v="0.79237012729609002"/>
    <n v="1"/>
    <n v="0.64"/>
    <m/>
    <m/>
    <m/>
    <m/>
    <x v="0"/>
  </r>
  <r>
    <x v="4"/>
    <x v="3"/>
    <n v="1"/>
    <n v="0.66708340247853304"/>
    <n v="1"/>
    <n v="0.6"/>
    <m/>
    <m/>
    <m/>
    <m/>
    <x v="0"/>
  </r>
  <r>
    <x v="5"/>
    <x v="3"/>
    <n v="1"/>
    <n v="0.64372046393339999"/>
    <n v="1"/>
    <n v="0.56999999999999995"/>
    <m/>
    <m/>
    <m/>
    <m/>
    <x v="0"/>
  </r>
  <r>
    <x v="6"/>
    <x v="3"/>
    <n v="1"/>
    <n v="0.63409431299674102"/>
    <n v="1"/>
    <n v="0.54"/>
    <m/>
    <m/>
    <m/>
    <m/>
    <x v="0"/>
  </r>
  <r>
    <x v="7"/>
    <x v="3"/>
    <n v="1"/>
    <n v="0.63445692742288595"/>
    <n v="1"/>
    <n v="0.64"/>
    <m/>
    <m/>
    <m/>
    <m/>
    <x v="0"/>
  </r>
  <r>
    <x v="8"/>
    <x v="3"/>
    <n v="1"/>
    <n v="0.58865935744186204"/>
    <n v="1"/>
    <n v="0.56999999999999995"/>
    <m/>
    <m/>
    <m/>
    <m/>
    <x v="0"/>
  </r>
  <r>
    <x v="9"/>
    <x v="3"/>
    <n v="1"/>
    <n v="0.73237920496819198"/>
    <n v="1"/>
    <n v="0.65"/>
    <m/>
    <m/>
    <m/>
    <m/>
    <x v="0"/>
  </r>
  <r>
    <x v="10"/>
    <x v="3"/>
    <n v="1"/>
    <n v="0.62418324767910505"/>
    <n v="1"/>
    <n v="0.65"/>
    <m/>
    <m/>
    <m/>
    <m/>
    <x v="0"/>
  </r>
  <r>
    <x v="0"/>
    <x v="4"/>
    <n v="1"/>
    <n v="0.97956239117101196"/>
    <n v="-1"/>
    <n v="0.56999999999999995"/>
    <m/>
    <m/>
    <m/>
    <m/>
    <x v="1"/>
  </r>
  <r>
    <x v="1"/>
    <x v="4"/>
    <n v="1"/>
    <n v="0.75366596534654895"/>
    <n v="1"/>
    <n v="0.56000000000000005"/>
    <m/>
    <m/>
    <m/>
    <m/>
    <x v="0"/>
  </r>
  <r>
    <x v="2"/>
    <x v="4"/>
    <n v="1"/>
    <n v="0.78829748598689398"/>
    <n v="-1"/>
    <n v="0.52"/>
    <m/>
    <m/>
    <m/>
    <m/>
    <x v="1"/>
  </r>
  <r>
    <x v="3"/>
    <x v="4"/>
    <n v="1"/>
    <n v="0.94091580207993697"/>
    <n v="1"/>
    <n v="0.68"/>
    <m/>
    <m/>
    <m/>
    <m/>
    <x v="0"/>
  </r>
  <r>
    <x v="4"/>
    <x v="4"/>
    <n v="1"/>
    <n v="0.81061335804732304"/>
    <n v="1"/>
    <n v="0.56999999999999995"/>
    <m/>
    <m/>
    <m/>
    <m/>
    <x v="0"/>
  </r>
  <r>
    <x v="5"/>
    <x v="4"/>
    <n v="1"/>
    <n v="0.89099172095540702"/>
    <n v="1"/>
    <n v="0.6"/>
    <m/>
    <m/>
    <m/>
    <m/>
    <x v="0"/>
  </r>
  <r>
    <x v="6"/>
    <x v="4"/>
    <n v="1"/>
    <n v="0.56632981525311699"/>
    <n v="1"/>
    <n v="0.57999999999999996"/>
    <m/>
    <m/>
    <m/>
    <m/>
    <x v="0"/>
  </r>
  <r>
    <x v="7"/>
    <x v="4"/>
    <n v="1"/>
    <n v="0.91381027430668704"/>
    <n v="1"/>
    <n v="0.74"/>
    <m/>
    <m/>
    <m/>
    <m/>
    <x v="0"/>
  </r>
  <r>
    <x v="8"/>
    <x v="4"/>
    <n v="1"/>
    <n v="0.862725601674317"/>
    <n v="1"/>
    <n v="0.87"/>
    <m/>
    <m/>
    <m/>
    <m/>
    <x v="0"/>
  </r>
  <r>
    <x v="9"/>
    <x v="4"/>
    <n v="1"/>
    <n v="0.96375286823028405"/>
    <n v="1"/>
    <n v="0.84"/>
    <m/>
    <m/>
    <m/>
    <m/>
    <x v="0"/>
  </r>
  <r>
    <x v="10"/>
    <x v="4"/>
    <n v="1"/>
    <n v="0.85409646702473896"/>
    <n v="1"/>
    <n v="0.85"/>
    <m/>
    <m/>
    <m/>
    <m/>
    <x v="0"/>
  </r>
  <r>
    <x v="0"/>
    <x v="5"/>
    <n v="1"/>
    <n v="0.88309723183031896"/>
    <n v="-1"/>
    <n v="0.59"/>
    <m/>
    <m/>
    <m/>
    <m/>
    <x v="1"/>
  </r>
  <r>
    <x v="1"/>
    <x v="5"/>
    <n v="1"/>
    <n v="0.67331989747976095"/>
    <n v="1"/>
    <n v="0.54"/>
    <m/>
    <m/>
    <m/>
    <m/>
    <x v="0"/>
  </r>
  <r>
    <x v="2"/>
    <x v="5"/>
    <n v="-1"/>
    <n v="0.61943250610923195"/>
    <n v="1"/>
    <n v="0.51"/>
    <m/>
    <m/>
    <m/>
    <m/>
    <x v="1"/>
  </r>
  <r>
    <x v="3"/>
    <x v="5"/>
    <n v="1"/>
    <n v="0.81421366467253997"/>
    <n v="1"/>
    <n v="0.73"/>
    <m/>
    <m/>
    <m/>
    <m/>
    <x v="0"/>
  </r>
  <r>
    <x v="4"/>
    <x v="5"/>
    <n v="1"/>
    <n v="0.59839112996902499"/>
    <n v="-1"/>
    <n v="0.55000000000000004"/>
    <m/>
    <m/>
    <m/>
    <m/>
    <x v="1"/>
  </r>
  <r>
    <x v="5"/>
    <x v="5"/>
    <n v="1"/>
    <n v="0.60000056203038399"/>
    <n v="1"/>
    <n v="0.52"/>
    <m/>
    <m/>
    <m/>
    <m/>
    <x v="0"/>
  </r>
  <r>
    <x v="6"/>
    <x v="5"/>
    <n v="-1"/>
    <n v="0.60113721666588305"/>
    <n v="1"/>
    <n v="0.56999999999999995"/>
    <m/>
    <m/>
    <m/>
    <m/>
    <x v="1"/>
  </r>
  <r>
    <x v="7"/>
    <x v="5"/>
    <n v="1"/>
    <n v="0.80098677704287902"/>
    <n v="1"/>
    <n v="0.52"/>
    <m/>
    <m/>
    <m/>
    <m/>
    <x v="0"/>
  </r>
  <r>
    <x v="8"/>
    <x v="5"/>
    <n v="1"/>
    <n v="0.94650377984804102"/>
    <n v="1"/>
    <n v="0.74"/>
    <m/>
    <m/>
    <m/>
    <m/>
    <x v="0"/>
  </r>
  <r>
    <x v="9"/>
    <x v="5"/>
    <n v="-1"/>
    <n v="0.57631326306970998"/>
    <n v="1"/>
    <n v="0.69"/>
    <m/>
    <m/>
    <m/>
    <m/>
    <x v="1"/>
  </r>
  <r>
    <x v="10"/>
    <x v="5"/>
    <n v="1"/>
    <n v="0.71905728014474501"/>
    <n v="1"/>
    <n v="0.69"/>
    <m/>
    <m/>
    <m/>
    <m/>
    <x v="0"/>
  </r>
  <r>
    <x v="0"/>
    <x v="6"/>
    <n v="1"/>
    <n v="0.96506008287112999"/>
    <n v="1"/>
    <n v="0.56000000000000005"/>
    <m/>
    <m/>
    <m/>
    <m/>
    <x v="0"/>
  </r>
  <r>
    <x v="1"/>
    <x v="6"/>
    <n v="1"/>
    <n v="0.73685346284833597"/>
    <n v="1"/>
    <n v="0.6"/>
    <m/>
    <m/>
    <m/>
    <m/>
    <x v="0"/>
  </r>
  <r>
    <x v="2"/>
    <x v="6"/>
    <n v="1"/>
    <n v="0.918023082565808"/>
    <n v="1"/>
    <n v="0.62"/>
    <m/>
    <m/>
    <m/>
    <m/>
    <x v="0"/>
  </r>
  <r>
    <x v="3"/>
    <x v="6"/>
    <n v="1"/>
    <n v="0.92946504291084997"/>
    <n v="1"/>
    <n v="0.78"/>
    <m/>
    <m/>
    <m/>
    <m/>
    <x v="0"/>
  </r>
  <r>
    <x v="4"/>
    <x v="6"/>
    <n v="1"/>
    <n v="0.88757197964383305"/>
    <n v="1"/>
    <n v="0.63"/>
    <m/>
    <m/>
    <m/>
    <m/>
    <x v="0"/>
  </r>
  <r>
    <x v="5"/>
    <x v="6"/>
    <n v="1"/>
    <n v="0.68677675635615598"/>
    <n v="1"/>
    <n v="0.67"/>
    <m/>
    <m/>
    <m/>
    <m/>
    <x v="0"/>
  </r>
  <r>
    <x v="6"/>
    <x v="6"/>
    <n v="1"/>
    <n v="0.78576439715892199"/>
    <n v="1"/>
    <n v="0.68"/>
    <m/>
    <m/>
    <m/>
    <m/>
    <x v="0"/>
  </r>
  <r>
    <x v="7"/>
    <x v="6"/>
    <n v="1"/>
    <n v="0.85478531386407297"/>
    <n v="1"/>
    <n v="0.86"/>
    <m/>
    <m/>
    <m/>
    <m/>
    <x v="0"/>
  </r>
  <r>
    <x v="8"/>
    <x v="6"/>
    <n v="1"/>
    <n v="0.93556138914949905"/>
    <n v="1"/>
    <n v="0.89"/>
    <m/>
    <m/>
    <m/>
    <m/>
    <x v="0"/>
  </r>
  <r>
    <x v="9"/>
    <x v="6"/>
    <n v="1"/>
    <n v="0.83382280527577202"/>
    <n v="1"/>
    <n v="0.73"/>
    <m/>
    <m/>
    <m/>
    <m/>
    <x v="0"/>
  </r>
  <r>
    <x v="10"/>
    <x v="6"/>
    <n v="1"/>
    <n v="0.88129416819274198"/>
    <n v="1"/>
    <n v="0.72"/>
    <m/>
    <m/>
    <m/>
    <m/>
    <x v="0"/>
  </r>
  <r>
    <x v="0"/>
    <x v="7"/>
    <n v="1"/>
    <n v="0.83428305004164904"/>
    <n v="-1"/>
    <n v="0.5"/>
    <m/>
    <m/>
    <m/>
    <m/>
    <x v="1"/>
  </r>
  <r>
    <x v="1"/>
    <x v="7"/>
    <n v="1"/>
    <n v="0.65909438193662195"/>
    <n v="-1"/>
    <n v="0.53"/>
    <m/>
    <m/>
    <m/>
    <m/>
    <x v="1"/>
  </r>
  <r>
    <x v="2"/>
    <x v="7"/>
    <n v="1"/>
    <n v="0.568688709110999"/>
    <n v="-1"/>
    <n v="0.57999999999999996"/>
    <m/>
    <m/>
    <m/>
    <m/>
    <x v="1"/>
  </r>
  <r>
    <x v="3"/>
    <x v="7"/>
    <n v="1"/>
    <n v="0.72760742123191302"/>
    <n v="1"/>
    <n v="0.59"/>
    <m/>
    <m/>
    <m/>
    <m/>
    <x v="0"/>
  </r>
  <r>
    <x v="4"/>
    <x v="7"/>
    <n v="-1"/>
    <n v="0.56844754998857105"/>
    <n v="1"/>
    <n v="0.56000000000000005"/>
    <m/>
    <m/>
    <m/>
    <m/>
    <x v="1"/>
  </r>
  <r>
    <x v="5"/>
    <x v="7"/>
    <n v="-1"/>
    <n v="0.55006999658437705"/>
    <n v="-1"/>
    <n v="0.54"/>
    <m/>
    <m/>
    <m/>
    <m/>
    <x v="0"/>
  </r>
  <r>
    <x v="6"/>
    <x v="7"/>
    <n v="1"/>
    <n v="0.64329895163245499"/>
    <n v="1"/>
    <n v="0.54"/>
    <m/>
    <m/>
    <m/>
    <m/>
    <x v="0"/>
  </r>
  <r>
    <x v="7"/>
    <x v="7"/>
    <n v="1"/>
    <n v="0.84642485403379697"/>
    <n v="1"/>
    <n v="0.56999999999999995"/>
    <m/>
    <m/>
    <m/>
    <m/>
    <x v="0"/>
  </r>
  <r>
    <x v="8"/>
    <x v="7"/>
    <n v="1"/>
    <n v="0.89424088802562196"/>
    <n v="1"/>
    <n v="0.64"/>
    <m/>
    <m/>
    <m/>
    <m/>
    <x v="0"/>
  </r>
  <r>
    <x v="9"/>
    <x v="7"/>
    <n v="1"/>
    <n v="0.63460340535492898"/>
    <n v="1"/>
    <n v="0.74"/>
    <m/>
    <m/>
    <m/>
    <m/>
    <x v="0"/>
  </r>
  <r>
    <x v="10"/>
    <x v="7"/>
    <n v="1"/>
    <n v="0.57034879682488004"/>
    <n v="1"/>
    <n v="0.59"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8502149200246902"/>
    <n v="-1"/>
    <n v="0.78"/>
  </r>
  <r>
    <x v="0"/>
    <x v="0"/>
    <n v="0.98708028142853299"/>
    <n v="-1"/>
    <n v="0.75"/>
  </r>
  <r>
    <x v="0"/>
    <x v="0"/>
    <n v="0.99726516680047395"/>
    <n v="-1"/>
    <n v="0.85"/>
  </r>
  <r>
    <x v="0"/>
    <x v="0"/>
    <n v="0.98179523825074499"/>
    <n v="-1"/>
    <n v="0.79"/>
  </r>
  <r>
    <x v="0"/>
    <x v="0"/>
    <n v="0.99893538760192202"/>
    <n v="-1"/>
    <n v="0.83"/>
  </r>
  <r>
    <x v="0"/>
    <x v="0"/>
    <n v="0.99691797623523104"/>
    <n v="-1"/>
    <n v="0.83"/>
  </r>
  <r>
    <x v="0"/>
    <x v="0"/>
    <n v="0.97850256987478901"/>
    <n v="-1"/>
    <n v="0.84"/>
  </r>
  <r>
    <x v="0"/>
    <x v="0"/>
    <n v="0.99419591044464495"/>
    <n v="-1"/>
    <n v="0.68"/>
  </r>
  <r>
    <x v="0"/>
    <x v="0"/>
    <n v="0.99671330712405104"/>
    <n v="-1"/>
    <n v="0.84"/>
  </r>
  <r>
    <x v="0"/>
    <x v="0"/>
    <n v="0.99266894209307199"/>
    <n v="-1"/>
    <n v="0.93"/>
  </r>
  <r>
    <x v="0"/>
    <x v="0"/>
    <n v="0.99406504883847502"/>
    <n v="-1"/>
    <n v="0.91"/>
  </r>
  <r>
    <x v="1"/>
    <x v="1"/>
    <n v="0.50622618000064701"/>
    <n v="1"/>
    <n v="0.53"/>
  </r>
  <r>
    <x v="1"/>
    <x v="0"/>
    <n v="0.58197621991213999"/>
    <n v="-1"/>
    <n v="0.61"/>
  </r>
  <r>
    <x v="1"/>
    <x v="0"/>
    <n v="0.69097985611720403"/>
    <n v="-1"/>
    <n v="0.55000000000000004"/>
  </r>
  <r>
    <x v="1"/>
    <x v="1"/>
    <n v="0.50479827198788596"/>
    <n v="-1"/>
    <n v="0.54"/>
  </r>
  <r>
    <x v="1"/>
    <x v="0"/>
    <n v="0.75433055773990998"/>
    <n v="1"/>
    <n v="0.51"/>
  </r>
  <r>
    <x v="1"/>
    <x v="0"/>
    <n v="0.67644315984018"/>
    <n v="-1"/>
    <n v="0.54"/>
  </r>
  <r>
    <x v="1"/>
    <x v="1"/>
    <n v="0.61841691677210897"/>
    <n v="1"/>
    <n v="0.56999999999999995"/>
  </r>
  <r>
    <x v="1"/>
    <x v="0"/>
    <n v="0.57640968109818802"/>
    <n v="-1"/>
    <n v="0.54"/>
  </r>
  <r>
    <x v="1"/>
    <x v="0"/>
    <n v="0.57332991993549698"/>
    <n v="1"/>
    <n v="0.51"/>
  </r>
  <r>
    <x v="1"/>
    <x v="1"/>
    <n v="0.78067508914779804"/>
    <n v="-1"/>
    <n v="0.57999999999999996"/>
  </r>
  <r>
    <x v="1"/>
    <x v="0"/>
    <n v="0.64314652263653604"/>
    <n v="-1"/>
    <n v="0.6"/>
  </r>
  <r>
    <x v="2"/>
    <x v="1"/>
    <n v="0.61125603957877395"/>
    <n v="1"/>
    <n v="0.59"/>
  </r>
  <r>
    <x v="2"/>
    <x v="1"/>
    <n v="0.59441138757656597"/>
    <n v="1"/>
    <n v="0.56000000000000005"/>
  </r>
  <r>
    <x v="2"/>
    <x v="1"/>
    <n v="0.51442569645456804"/>
    <n v="1"/>
    <n v="0.59"/>
  </r>
  <r>
    <x v="2"/>
    <x v="1"/>
    <n v="0.62163351551493595"/>
    <n v="1"/>
    <n v="0.6"/>
  </r>
  <r>
    <x v="2"/>
    <x v="0"/>
    <n v="0.50030998563723805"/>
    <n v="1"/>
    <n v="0.57999999999999996"/>
  </r>
  <r>
    <x v="2"/>
    <x v="1"/>
    <n v="0.77306645031198595"/>
    <n v="1"/>
    <n v="0.56000000000000005"/>
  </r>
  <r>
    <x v="2"/>
    <x v="1"/>
    <n v="0.52256960002033404"/>
    <n v="-1"/>
    <n v="0.52"/>
  </r>
  <r>
    <x v="2"/>
    <x v="1"/>
    <n v="0.51289684919716705"/>
    <n v="1"/>
    <n v="0.61"/>
  </r>
  <r>
    <x v="2"/>
    <x v="0"/>
    <n v="0.50480190684788195"/>
    <n v="-1"/>
    <n v="0.7"/>
  </r>
  <r>
    <x v="2"/>
    <x v="1"/>
    <n v="0.57058118141491798"/>
    <n v="1"/>
    <n v="0.51"/>
  </r>
  <r>
    <x v="2"/>
    <x v="1"/>
    <n v="0.56413707846190397"/>
    <n v="1"/>
    <n v="0.52"/>
  </r>
  <r>
    <x v="3"/>
    <x v="1"/>
    <n v="0.72145503264458"/>
    <n v="1"/>
    <n v="0.54"/>
  </r>
  <r>
    <x v="3"/>
    <x v="1"/>
    <n v="0.78321891644708297"/>
    <n v="1"/>
    <n v="0.51"/>
  </r>
  <r>
    <x v="3"/>
    <x v="1"/>
    <n v="0.69536973380323597"/>
    <n v="1"/>
    <n v="0.67"/>
  </r>
  <r>
    <x v="3"/>
    <x v="1"/>
    <n v="0.79237012729609002"/>
    <n v="1"/>
    <n v="0.64"/>
  </r>
  <r>
    <x v="3"/>
    <x v="1"/>
    <n v="0.66708340247853304"/>
    <n v="1"/>
    <n v="0.6"/>
  </r>
  <r>
    <x v="3"/>
    <x v="1"/>
    <n v="0.64372046393339999"/>
    <n v="1"/>
    <n v="0.56999999999999995"/>
  </r>
  <r>
    <x v="3"/>
    <x v="1"/>
    <n v="0.63409431299674102"/>
    <n v="1"/>
    <n v="0.54"/>
  </r>
  <r>
    <x v="3"/>
    <x v="1"/>
    <n v="0.63445692742288595"/>
    <n v="1"/>
    <n v="0.64"/>
  </r>
  <r>
    <x v="3"/>
    <x v="1"/>
    <n v="0.58865935744186204"/>
    <n v="1"/>
    <n v="0.56999999999999995"/>
  </r>
  <r>
    <x v="3"/>
    <x v="1"/>
    <n v="0.73237920496819198"/>
    <n v="1"/>
    <n v="0.65"/>
  </r>
  <r>
    <x v="3"/>
    <x v="1"/>
    <n v="0.62418324767910505"/>
    <n v="1"/>
    <n v="0.65"/>
  </r>
  <r>
    <x v="4"/>
    <x v="1"/>
    <n v="0.97956239117101196"/>
    <n v="-1"/>
    <n v="0.56999999999999995"/>
  </r>
  <r>
    <x v="4"/>
    <x v="1"/>
    <n v="0.75366596534654895"/>
    <n v="1"/>
    <n v="0.56000000000000005"/>
  </r>
  <r>
    <x v="4"/>
    <x v="1"/>
    <n v="0.78829748598689398"/>
    <n v="-1"/>
    <n v="0.52"/>
  </r>
  <r>
    <x v="4"/>
    <x v="1"/>
    <n v="0.94091580207993697"/>
    <n v="1"/>
    <n v="0.68"/>
  </r>
  <r>
    <x v="4"/>
    <x v="1"/>
    <n v="0.81061335804732304"/>
    <n v="1"/>
    <n v="0.56999999999999995"/>
  </r>
  <r>
    <x v="4"/>
    <x v="1"/>
    <n v="0.89099172095540702"/>
    <n v="1"/>
    <n v="0.6"/>
  </r>
  <r>
    <x v="4"/>
    <x v="1"/>
    <n v="0.56632981525311699"/>
    <n v="1"/>
    <n v="0.57999999999999996"/>
  </r>
  <r>
    <x v="4"/>
    <x v="1"/>
    <n v="0.91381027430668704"/>
    <n v="1"/>
    <n v="0.74"/>
  </r>
  <r>
    <x v="4"/>
    <x v="1"/>
    <n v="0.862725601674317"/>
    <n v="1"/>
    <n v="0.87"/>
  </r>
  <r>
    <x v="4"/>
    <x v="1"/>
    <n v="0.96375286823028405"/>
    <n v="1"/>
    <n v="0.84"/>
  </r>
  <r>
    <x v="4"/>
    <x v="1"/>
    <n v="0.85409646702473896"/>
    <n v="1"/>
    <n v="0.85"/>
  </r>
  <r>
    <x v="5"/>
    <x v="1"/>
    <n v="0.88309723183031896"/>
    <n v="-1"/>
    <n v="0.59"/>
  </r>
  <r>
    <x v="5"/>
    <x v="1"/>
    <n v="0.67331989747976095"/>
    <n v="1"/>
    <n v="0.54"/>
  </r>
  <r>
    <x v="5"/>
    <x v="0"/>
    <n v="0.61943250610923195"/>
    <n v="1"/>
    <n v="0.51"/>
  </r>
  <r>
    <x v="5"/>
    <x v="1"/>
    <n v="0.81421366467253997"/>
    <n v="1"/>
    <n v="0.73"/>
  </r>
  <r>
    <x v="5"/>
    <x v="1"/>
    <n v="0.59839112996902499"/>
    <n v="-1"/>
    <n v="0.55000000000000004"/>
  </r>
  <r>
    <x v="5"/>
    <x v="1"/>
    <n v="0.60000056203038399"/>
    <n v="1"/>
    <n v="0.52"/>
  </r>
  <r>
    <x v="5"/>
    <x v="0"/>
    <n v="0.60113721666588305"/>
    <n v="1"/>
    <n v="0.56999999999999995"/>
  </r>
  <r>
    <x v="5"/>
    <x v="1"/>
    <n v="0.80098677704287902"/>
    <n v="1"/>
    <n v="0.52"/>
  </r>
  <r>
    <x v="5"/>
    <x v="1"/>
    <n v="0.94650377984804102"/>
    <n v="1"/>
    <n v="0.74"/>
  </r>
  <r>
    <x v="5"/>
    <x v="0"/>
    <n v="0.57631326306970998"/>
    <n v="1"/>
    <n v="0.69"/>
  </r>
  <r>
    <x v="5"/>
    <x v="1"/>
    <n v="0.71905728014474501"/>
    <n v="1"/>
    <n v="0.69"/>
  </r>
  <r>
    <x v="6"/>
    <x v="1"/>
    <n v="0.96506008287112999"/>
    <n v="1"/>
    <n v="0.56000000000000005"/>
  </r>
  <r>
    <x v="6"/>
    <x v="1"/>
    <n v="0.73685346284833597"/>
    <n v="1"/>
    <n v="0.6"/>
  </r>
  <r>
    <x v="6"/>
    <x v="1"/>
    <n v="0.918023082565808"/>
    <n v="1"/>
    <n v="0.62"/>
  </r>
  <r>
    <x v="6"/>
    <x v="1"/>
    <n v="0.92946504291084997"/>
    <n v="1"/>
    <n v="0.78"/>
  </r>
  <r>
    <x v="6"/>
    <x v="1"/>
    <n v="0.88757197964383305"/>
    <n v="1"/>
    <n v="0.63"/>
  </r>
  <r>
    <x v="6"/>
    <x v="1"/>
    <n v="0.68677675635615598"/>
    <n v="1"/>
    <n v="0.67"/>
  </r>
  <r>
    <x v="6"/>
    <x v="1"/>
    <n v="0.78576439715892199"/>
    <n v="1"/>
    <n v="0.68"/>
  </r>
  <r>
    <x v="6"/>
    <x v="1"/>
    <n v="0.85478531386407297"/>
    <n v="1"/>
    <n v="0.86"/>
  </r>
  <r>
    <x v="6"/>
    <x v="1"/>
    <n v="0.93556138914949905"/>
    <n v="1"/>
    <n v="0.89"/>
  </r>
  <r>
    <x v="6"/>
    <x v="1"/>
    <n v="0.83382280527577202"/>
    <n v="1"/>
    <n v="0.73"/>
  </r>
  <r>
    <x v="6"/>
    <x v="1"/>
    <n v="0.88129416819274198"/>
    <n v="1"/>
    <n v="0.72"/>
  </r>
  <r>
    <x v="7"/>
    <x v="1"/>
    <n v="0.83428305004164904"/>
    <n v="-1"/>
    <n v="0.5"/>
  </r>
  <r>
    <x v="7"/>
    <x v="1"/>
    <n v="0.65909438193662195"/>
    <n v="-1"/>
    <n v="0.53"/>
  </r>
  <r>
    <x v="7"/>
    <x v="1"/>
    <n v="0.568688709110999"/>
    <n v="-1"/>
    <n v="0.57999999999999996"/>
  </r>
  <r>
    <x v="7"/>
    <x v="1"/>
    <n v="0.72760742123191302"/>
    <n v="1"/>
    <n v="0.59"/>
  </r>
  <r>
    <x v="7"/>
    <x v="0"/>
    <n v="0.56844754998857105"/>
    <n v="1"/>
    <n v="0.56000000000000005"/>
  </r>
  <r>
    <x v="7"/>
    <x v="0"/>
    <n v="0.55006999658437705"/>
    <n v="-1"/>
    <n v="0.54"/>
  </r>
  <r>
    <x v="7"/>
    <x v="1"/>
    <n v="0.64329895163245499"/>
    <n v="1"/>
    <n v="0.54"/>
  </r>
  <r>
    <x v="7"/>
    <x v="1"/>
    <n v="0.84642485403379697"/>
    <n v="1"/>
    <n v="0.56999999999999995"/>
  </r>
  <r>
    <x v="7"/>
    <x v="1"/>
    <n v="0.89424088802562196"/>
    <n v="1"/>
    <n v="0.64"/>
  </r>
  <r>
    <x v="7"/>
    <x v="1"/>
    <n v="0.63460340535492898"/>
    <n v="1"/>
    <n v="0.74"/>
  </r>
  <r>
    <x v="7"/>
    <x v="1"/>
    <n v="0.57034879682488004"/>
    <n v="1"/>
    <n v="0.59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98502149200246902"/>
    <n v="-1"/>
    <n v="0.78"/>
    <m/>
    <m/>
    <m/>
    <m/>
    <x v="0"/>
  </r>
  <r>
    <x v="0"/>
    <n v="-1"/>
    <n v="0.98708028142853299"/>
    <n v="-1"/>
    <n v="0.75"/>
    <m/>
    <m/>
    <m/>
    <m/>
    <x v="0"/>
  </r>
  <r>
    <x v="0"/>
    <n v="-1"/>
    <n v="0.99726516680047395"/>
    <n v="-1"/>
    <n v="0.85"/>
    <m/>
    <m/>
    <m/>
    <m/>
    <x v="0"/>
  </r>
  <r>
    <x v="0"/>
    <n v="-1"/>
    <n v="0.98179523825074499"/>
    <n v="-1"/>
    <n v="0.79"/>
    <m/>
    <m/>
    <m/>
    <m/>
    <x v="0"/>
  </r>
  <r>
    <x v="0"/>
    <n v="-1"/>
    <n v="0.99893538760192202"/>
    <n v="-1"/>
    <n v="0.83"/>
    <m/>
    <m/>
    <m/>
    <m/>
    <x v="0"/>
  </r>
  <r>
    <x v="0"/>
    <n v="-1"/>
    <n v="0.99691797623523104"/>
    <n v="-1"/>
    <n v="0.83"/>
    <m/>
    <m/>
    <m/>
    <m/>
    <x v="0"/>
  </r>
  <r>
    <x v="0"/>
    <n v="-1"/>
    <n v="0.97850256987478901"/>
    <n v="-1"/>
    <n v="0.84"/>
    <m/>
    <m/>
    <m/>
    <m/>
    <x v="0"/>
  </r>
  <r>
    <x v="0"/>
    <n v="-1"/>
    <n v="0.99419591044464495"/>
    <n v="-1"/>
    <n v="0.68"/>
    <m/>
    <m/>
    <m/>
    <m/>
    <x v="0"/>
  </r>
  <r>
    <x v="0"/>
    <n v="-1"/>
    <n v="0.99671330712405104"/>
    <n v="-1"/>
    <n v="0.84"/>
    <m/>
    <m/>
    <m/>
    <m/>
    <x v="0"/>
  </r>
  <r>
    <x v="0"/>
    <n v="-1"/>
    <n v="0.99266894209307199"/>
    <n v="-1"/>
    <n v="0.93"/>
    <m/>
    <m/>
    <m/>
    <m/>
    <x v="0"/>
  </r>
  <r>
    <x v="0"/>
    <n v="-1"/>
    <n v="0.99406504883847502"/>
    <n v="-1"/>
    <n v="0.91"/>
    <m/>
    <m/>
    <m/>
    <m/>
    <x v="0"/>
  </r>
  <r>
    <x v="1"/>
    <n v="1"/>
    <n v="0.50622618000064701"/>
    <n v="1"/>
    <n v="0.53"/>
    <m/>
    <m/>
    <m/>
    <m/>
    <x v="0"/>
  </r>
  <r>
    <x v="1"/>
    <n v="-1"/>
    <n v="0.58197621991213999"/>
    <n v="-1"/>
    <n v="0.61"/>
    <m/>
    <m/>
    <m/>
    <m/>
    <x v="0"/>
  </r>
  <r>
    <x v="1"/>
    <n v="-1"/>
    <n v="0.69097985611720403"/>
    <n v="-1"/>
    <n v="0.55000000000000004"/>
    <m/>
    <m/>
    <m/>
    <m/>
    <x v="0"/>
  </r>
  <r>
    <x v="1"/>
    <n v="1"/>
    <n v="0.50479827198788596"/>
    <n v="-1"/>
    <n v="0.54"/>
    <m/>
    <m/>
    <m/>
    <m/>
    <x v="1"/>
  </r>
  <r>
    <x v="1"/>
    <n v="-1"/>
    <n v="0.75433055773990998"/>
    <n v="1"/>
    <n v="0.51"/>
    <m/>
    <m/>
    <m/>
    <m/>
    <x v="1"/>
  </r>
  <r>
    <x v="1"/>
    <n v="-1"/>
    <n v="0.67644315984018"/>
    <n v="-1"/>
    <n v="0.54"/>
    <m/>
    <m/>
    <m/>
    <m/>
    <x v="0"/>
  </r>
  <r>
    <x v="1"/>
    <n v="1"/>
    <n v="0.61841691677210897"/>
    <n v="1"/>
    <n v="0.56999999999999995"/>
    <m/>
    <m/>
    <m/>
    <m/>
    <x v="0"/>
  </r>
  <r>
    <x v="1"/>
    <n v="-1"/>
    <n v="0.57640968109818802"/>
    <n v="-1"/>
    <n v="0.54"/>
    <m/>
    <m/>
    <m/>
    <m/>
    <x v="0"/>
  </r>
  <r>
    <x v="1"/>
    <n v="-1"/>
    <n v="0.57332991993549698"/>
    <n v="1"/>
    <n v="0.51"/>
    <m/>
    <m/>
    <m/>
    <m/>
    <x v="1"/>
  </r>
  <r>
    <x v="1"/>
    <n v="1"/>
    <n v="0.78067508914779804"/>
    <n v="-1"/>
    <n v="0.57999999999999996"/>
    <m/>
    <m/>
    <m/>
    <m/>
    <x v="1"/>
  </r>
  <r>
    <x v="1"/>
    <n v="-1"/>
    <n v="0.64314652263653604"/>
    <n v="-1"/>
    <n v="0.6"/>
    <m/>
    <m/>
    <m/>
    <m/>
    <x v="0"/>
  </r>
  <r>
    <x v="2"/>
    <n v="1"/>
    <n v="0.61125603957877395"/>
    <n v="1"/>
    <n v="0.59"/>
    <m/>
    <m/>
    <m/>
    <m/>
    <x v="0"/>
  </r>
  <r>
    <x v="2"/>
    <n v="1"/>
    <n v="0.59441138757656597"/>
    <n v="1"/>
    <n v="0.56000000000000005"/>
    <m/>
    <m/>
    <m/>
    <m/>
    <x v="0"/>
  </r>
  <r>
    <x v="2"/>
    <n v="1"/>
    <n v="0.51442569645456804"/>
    <n v="1"/>
    <n v="0.59"/>
    <m/>
    <m/>
    <m/>
    <m/>
    <x v="0"/>
  </r>
  <r>
    <x v="2"/>
    <n v="1"/>
    <n v="0.62163351551493595"/>
    <n v="1"/>
    <n v="0.6"/>
    <m/>
    <m/>
    <m/>
    <m/>
    <x v="0"/>
  </r>
  <r>
    <x v="2"/>
    <n v="-1"/>
    <n v="0.50030998563723805"/>
    <n v="1"/>
    <n v="0.57999999999999996"/>
    <m/>
    <m/>
    <m/>
    <m/>
    <x v="1"/>
  </r>
  <r>
    <x v="2"/>
    <n v="1"/>
    <n v="0.77306645031198595"/>
    <n v="1"/>
    <n v="0.56000000000000005"/>
    <m/>
    <m/>
    <m/>
    <m/>
    <x v="0"/>
  </r>
  <r>
    <x v="2"/>
    <n v="1"/>
    <n v="0.52256960002033404"/>
    <n v="-1"/>
    <n v="0.52"/>
    <m/>
    <m/>
    <m/>
    <m/>
    <x v="1"/>
  </r>
  <r>
    <x v="2"/>
    <n v="1"/>
    <n v="0.51289684919716705"/>
    <n v="1"/>
    <n v="0.61"/>
    <m/>
    <m/>
    <m/>
    <m/>
    <x v="0"/>
  </r>
  <r>
    <x v="2"/>
    <n v="-1"/>
    <n v="0.50480190684788195"/>
    <n v="-1"/>
    <n v="0.7"/>
    <m/>
    <m/>
    <m/>
    <m/>
    <x v="0"/>
  </r>
  <r>
    <x v="2"/>
    <n v="1"/>
    <n v="0.57058118141491798"/>
    <n v="1"/>
    <n v="0.51"/>
    <m/>
    <m/>
    <m/>
    <m/>
    <x v="0"/>
  </r>
  <r>
    <x v="2"/>
    <n v="1"/>
    <n v="0.56413707846190397"/>
    <n v="1"/>
    <n v="0.52"/>
    <m/>
    <m/>
    <m/>
    <m/>
    <x v="0"/>
  </r>
  <r>
    <x v="3"/>
    <n v="1"/>
    <n v="0.72145503264458"/>
    <n v="1"/>
    <n v="0.54"/>
    <m/>
    <m/>
    <m/>
    <m/>
    <x v="0"/>
  </r>
  <r>
    <x v="3"/>
    <n v="1"/>
    <n v="0.78321891644708297"/>
    <n v="1"/>
    <n v="0.51"/>
    <m/>
    <m/>
    <m/>
    <m/>
    <x v="0"/>
  </r>
  <r>
    <x v="3"/>
    <n v="1"/>
    <n v="0.69536973380323597"/>
    <n v="1"/>
    <n v="0.67"/>
    <m/>
    <m/>
    <m/>
    <m/>
    <x v="0"/>
  </r>
  <r>
    <x v="3"/>
    <n v="1"/>
    <n v="0.79237012729609002"/>
    <n v="1"/>
    <n v="0.64"/>
    <m/>
    <m/>
    <m/>
    <m/>
    <x v="0"/>
  </r>
  <r>
    <x v="3"/>
    <n v="1"/>
    <n v="0.66708340247853304"/>
    <n v="1"/>
    <n v="0.6"/>
    <m/>
    <m/>
    <m/>
    <m/>
    <x v="0"/>
  </r>
  <r>
    <x v="3"/>
    <n v="1"/>
    <n v="0.64372046393339999"/>
    <n v="1"/>
    <n v="0.56999999999999995"/>
    <m/>
    <m/>
    <m/>
    <m/>
    <x v="0"/>
  </r>
  <r>
    <x v="3"/>
    <n v="1"/>
    <n v="0.63409431299674102"/>
    <n v="1"/>
    <n v="0.54"/>
    <m/>
    <m/>
    <m/>
    <m/>
    <x v="0"/>
  </r>
  <r>
    <x v="3"/>
    <n v="1"/>
    <n v="0.63445692742288595"/>
    <n v="1"/>
    <n v="0.64"/>
    <m/>
    <m/>
    <m/>
    <m/>
    <x v="0"/>
  </r>
  <r>
    <x v="3"/>
    <n v="1"/>
    <n v="0.58865935744186204"/>
    <n v="1"/>
    <n v="0.56999999999999995"/>
    <m/>
    <m/>
    <m/>
    <m/>
    <x v="0"/>
  </r>
  <r>
    <x v="3"/>
    <n v="1"/>
    <n v="0.73237920496819198"/>
    <n v="1"/>
    <n v="0.65"/>
    <m/>
    <m/>
    <m/>
    <m/>
    <x v="0"/>
  </r>
  <r>
    <x v="3"/>
    <n v="1"/>
    <n v="0.62418324767910505"/>
    <n v="1"/>
    <n v="0.65"/>
    <m/>
    <m/>
    <m/>
    <m/>
    <x v="0"/>
  </r>
  <r>
    <x v="4"/>
    <n v="1"/>
    <n v="0.97956239117101196"/>
    <n v="-1"/>
    <n v="0.56999999999999995"/>
    <m/>
    <m/>
    <m/>
    <m/>
    <x v="1"/>
  </r>
  <r>
    <x v="4"/>
    <n v="1"/>
    <n v="0.75366596534654895"/>
    <n v="1"/>
    <n v="0.56000000000000005"/>
    <m/>
    <m/>
    <m/>
    <m/>
    <x v="0"/>
  </r>
  <r>
    <x v="4"/>
    <n v="1"/>
    <n v="0.78829748598689398"/>
    <n v="-1"/>
    <n v="0.52"/>
    <m/>
    <m/>
    <m/>
    <m/>
    <x v="1"/>
  </r>
  <r>
    <x v="4"/>
    <n v="1"/>
    <n v="0.94091580207993697"/>
    <n v="1"/>
    <n v="0.68"/>
    <m/>
    <m/>
    <m/>
    <m/>
    <x v="0"/>
  </r>
  <r>
    <x v="4"/>
    <n v="1"/>
    <n v="0.81061335804732304"/>
    <n v="1"/>
    <n v="0.56999999999999995"/>
    <m/>
    <m/>
    <m/>
    <m/>
    <x v="0"/>
  </r>
  <r>
    <x v="4"/>
    <n v="1"/>
    <n v="0.89099172095540702"/>
    <n v="1"/>
    <n v="0.6"/>
    <m/>
    <m/>
    <m/>
    <m/>
    <x v="0"/>
  </r>
  <r>
    <x v="4"/>
    <n v="1"/>
    <n v="0.56632981525311699"/>
    <n v="1"/>
    <n v="0.57999999999999996"/>
    <m/>
    <m/>
    <m/>
    <m/>
    <x v="0"/>
  </r>
  <r>
    <x v="4"/>
    <n v="1"/>
    <n v="0.91381027430668704"/>
    <n v="1"/>
    <n v="0.74"/>
    <m/>
    <m/>
    <m/>
    <m/>
    <x v="0"/>
  </r>
  <r>
    <x v="4"/>
    <n v="1"/>
    <n v="0.862725601674317"/>
    <n v="1"/>
    <n v="0.87"/>
    <m/>
    <m/>
    <m/>
    <m/>
    <x v="0"/>
  </r>
  <r>
    <x v="4"/>
    <n v="1"/>
    <n v="0.96375286823028405"/>
    <n v="1"/>
    <n v="0.84"/>
    <m/>
    <m/>
    <m/>
    <m/>
    <x v="0"/>
  </r>
  <r>
    <x v="4"/>
    <n v="1"/>
    <n v="0.85409646702473896"/>
    <n v="1"/>
    <n v="0.85"/>
    <m/>
    <m/>
    <m/>
    <m/>
    <x v="0"/>
  </r>
  <r>
    <x v="5"/>
    <n v="1"/>
    <n v="0.88309723183031896"/>
    <n v="-1"/>
    <n v="0.59"/>
    <m/>
    <m/>
    <m/>
    <m/>
    <x v="1"/>
  </r>
  <r>
    <x v="5"/>
    <n v="1"/>
    <n v="0.67331989747976095"/>
    <n v="1"/>
    <n v="0.54"/>
    <m/>
    <m/>
    <m/>
    <m/>
    <x v="0"/>
  </r>
  <r>
    <x v="5"/>
    <n v="-1"/>
    <n v="0.61943250610923195"/>
    <n v="1"/>
    <n v="0.51"/>
    <m/>
    <m/>
    <m/>
    <m/>
    <x v="1"/>
  </r>
  <r>
    <x v="5"/>
    <n v="1"/>
    <n v="0.81421366467253997"/>
    <n v="1"/>
    <n v="0.73"/>
    <m/>
    <m/>
    <m/>
    <m/>
    <x v="0"/>
  </r>
  <r>
    <x v="5"/>
    <n v="1"/>
    <n v="0.59839112996902499"/>
    <n v="-1"/>
    <n v="0.55000000000000004"/>
    <m/>
    <m/>
    <m/>
    <m/>
    <x v="1"/>
  </r>
  <r>
    <x v="5"/>
    <n v="1"/>
    <n v="0.60000056203038399"/>
    <n v="1"/>
    <n v="0.52"/>
    <m/>
    <m/>
    <m/>
    <m/>
    <x v="0"/>
  </r>
  <r>
    <x v="5"/>
    <n v="-1"/>
    <n v="0.60113721666588305"/>
    <n v="1"/>
    <n v="0.56999999999999995"/>
    <m/>
    <m/>
    <m/>
    <m/>
    <x v="1"/>
  </r>
  <r>
    <x v="5"/>
    <n v="1"/>
    <n v="0.80098677704287902"/>
    <n v="1"/>
    <n v="0.52"/>
    <m/>
    <m/>
    <m/>
    <m/>
    <x v="0"/>
  </r>
  <r>
    <x v="5"/>
    <n v="1"/>
    <n v="0.94650377984804102"/>
    <n v="1"/>
    <n v="0.74"/>
    <m/>
    <m/>
    <m/>
    <m/>
    <x v="0"/>
  </r>
  <r>
    <x v="5"/>
    <n v="-1"/>
    <n v="0.57631326306970998"/>
    <n v="1"/>
    <n v="0.69"/>
    <m/>
    <m/>
    <m/>
    <m/>
    <x v="1"/>
  </r>
  <r>
    <x v="5"/>
    <n v="1"/>
    <n v="0.71905728014474501"/>
    <n v="1"/>
    <n v="0.69"/>
    <m/>
    <m/>
    <m/>
    <m/>
    <x v="0"/>
  </r>
  <r>
    <x v="6"/>
    <n v="1"/>
    <n v="0.96506008287112999"/>
    <n v="1"/>
    <n v="0.56000000000000005"/>
    <m/>
    <m/>
    <m/>
    <m/>
    <x v="0"/>
  </r>
  <r>
    <x v="6"/>
    <n v="1"/>
    <n v="0.73685346284833597"/>
    <n v="1"/>
    <n v="0.6"/>
    <m/>
    <m/>
    <m/>
    <m/>
    <x v="0"/>
  </r>
  <r>
    <x v="6"/>
    <n v="1"/>
    <n v="0.918023082565808"/>
    <n v="1"/>
    <n v="0.62"/>
    <m/>
    <m/>
    <m/>
    <m/>
    <x v="0"/>
  </r>
  <r>
    <x v="6"/>
    <n v="1"/>
    <n v="0.92946504291084997"/>
    <n v="1"/>
    <n v="0.78"/>
    <m/>
    <m/>
    <m/>
    <m/>
    <x v="0"/>
  </r>
  <r>
    <x v="6"/>
    <n v="1"/>
    <n v="0.88757197964383305"/>
    <n v="1"/>
    <n v="0.63"/>
    <m/>
    <m/>
    <m/>
    <m/>
    <x v="0"/>
  </r>
  <r>
    <x v="6"/>
    <n v="1"/>
    <n v="0.68677675635615598"/>
    <n v="1"/>
    <n v="0.67"/>
    <m/>
    <m/>
    <m/>
    <m/>
    <x v="0"/>
  </r>
  <r>
    <x v="6"/>
    <n v="1"/>
    <n v="0.78576439715892199"/>
    <n v="1"/>
    <n v="0.68"/>
    <m/>
    <m/>
    <m/>
    <m/>
    <x v="0"/>
  </r>
  <r>
    <x v="6"/>
    <n v="1"/>
    <n v="0.85478531386407297"/>
    <n v="1"/>
    <n v="0.86"/>
    <m/>
    <m/>
    <m/>
    <m/>
    <x v="0"/>
  </r>
  <r>
    <x v="6"/>
    <n v="1"/>
    <n v="0.93556138914949905"/>
    <n v="1"/>
    <n v="0.89"/>
    <m/>
    <m/>
    <m/>
    <m/>
    <x v="0"/>
  </r>
  <r>
    <x v="6"/>
    <n v="1"/>
    <n v="0.83382280527577202"/>
    <n v="1"/>
    <n v="0.73"/>
    <m/>
    <m/>
    <m/>
    <m/>
    <x v="0"/>
  </r>
  <r>
    <x v="6"/>
    <n v="1"/>
    <n v="0.88129416819274198"/>
    <n v="1"/>
    <n v="0.72"/>
    <m/>
    <m/>
    <m/>
    <m/>
    <x v="0"/>
  </r>
  <r>
    <x v="7"/>
    <n v="1"/>
    <n v="0.83428305004164904"/>
    <n v="-1"/>
    <n v="0.5"/>
    <m/>
    <m/>
    <m/>
    <m/>
    <x v="1"/>
  </r>
  <r>
    <x v="7"/>
    <n v="1"/>
    <n v="0.65909438193662195"/>
    <n v="-1"/>
    <n v="0.53"/>
    <m/>
    <m/>
    <m/>
    <m/>
    <x v="1"/>
  </r>
  <r>
    <x v="7"/>
    <n v="1"/>
    <n v="0.568688709110999"/>
    <n v="-1"/>
    <n v="0.57999999999999996"/>
    <m/>
    <m/>
    <m/>
    <m/>
    <x v="1"/>
  </r>
  <r>
    <x v="7"/>
    <n v="1"/>
    <n v="0.72760742123191302"/>
    <n v="1"/>
    <n v="0.59"/>
    <m/>
    <m/>
    <m/>
    <m/>
    <x v="0"/>
  </r>
  <r>
    <x v="7"/>
    <n v="-1"/>
    <n v="0.56844754998857105"/>
    <n v="1"/>
    <n v="0.56000000000000005"/>
    <m/>
    <m/>
    <m/>
    <m/>
    <x v="1"/>
  </r>
  <r>
    <x v="7"/>
    <n v="-1"/>
    <n v="0.55006999658437705"/>
    <n v="-1"/>
    <n v="0.54"/>
    <m/>
    <m/>
    <m/>
    <m/>
    <x v="0"/>
  </r>
  <r>
    <x v="7"/>
    <n v="1"/>
    <n v="0.64329895163245499"/>
    <n v="1"/>
    <n v="0.54"/>
    <m/>
    <m/>
    <m/>
    <m/>
    <x v="0"/>
  </r>
  <r>
    <x v="7"/>
    <n v="1"/>
    <n v="0.84642485403379697"/>
    <n v="1"/>
    <n v="0.56999999999999995"/>
    <m/>
    <m/>
    <m/>
    <m/>
    <x v="0"/>
  </r>
  <r>
    <x v="7"/>
    <n v="1"/>
    <n v="0.89424088802562196"/>
    <n v="1"/>
    <n v="0.64"/>
    <m/>
    <m/>
    <m/>
    <m/>
    <x v="0"/>
  </r>
  <r>
    <x v="7"/>
    <n v="1"/>
    <n v="0.63460340535492898"/>
    <n v="1"/>
    <n v="0.74"/>
    <m/>
    <m/>
    <m/>
    <m/>
    <x v="0"/>
  </r>
  <r>
    <x v="7"/>
    <n v="1"/>
    <n v="0.57034879682488004"/>
    <n v="1"/>
    <n v="0.59"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148"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27"/>
        <item m="1" x="128"/>
        <item m="1" x="129"/>
        <item m="1" x="130"/>
        <item m="1" x="131"/>
        <item x="8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03"/>
        <item m="1" x="104"/>
        <item m="1" x="105"/>
        <item m="1" x="106"/>
        <item m="1" x="107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5"/>
        <item m="1" x="86"/>
        <item m="1" x="87"/>
        <item m="1" x="88"/>
        <item m="1" x="89"/>
        <item m="1" x="90"/>
        <item m="1" x="91"/>
        <item m="1" x="92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4"/>
        <item m="1" x="65"/>
        <item m="1" x="66"/>
        <item m="1" x="67"/>
        <item m="1" x="68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2"/>
        <item m="1" x="33"/>
        <item m="1" x="34"/>
        <item m="1" x="35"/>
        <item m="1" x="36"/>
        <item m="1" x="3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5"/>
        <item m="1" x="16"/>
        <item m="1" x="17"/>
        <item m="1" x="18"/>
        <item m="1" x="19"/>
        <item m="1" x="20"/>
        <item m="1" x="21"/>
        <item m="1" x="22"/>
        <item m="1" x="10"/>
        <item m="1" x="11"/>
        <item m="1" x="12"/>
        <item m="1" x="13"/>
        <item m="1" x="14"/>
        <item m="1" x="9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3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148"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27"/>
        <item m="1" x="128"/>
        <item m="1" x="129"/>
        <item m="1" x="130"/>
        <item m="1" x="131"/>
        <item x="8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03"/>
        <item m="1" x="104"/>
        <item m="1" x="105"/>
        <item m="1" x="106"/>
        <item m="1" x="107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5"/>
        <item m="1" x="86"/>
        <item m="1" x="87"/>
        <item m="1" x="88"/>
        <item m="1" x="89"/>
        <item m="1" x="90"/>
        <item m="1" x="91"/>
        <item m="1" x="92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4"/>
        <item m="1" x="65"/>
        <item m="1" x="66"/>
        <item m="1" x="67"/>
        <item m="1" x="68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2"/>
        <item m="1" x="33"/>
        <item m="1" x="34"/>
        <item m="1" x="35"/>
        <item m="1" x="36"/>
        <item m="1" x="3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5"/>
        <item m="1" x="16"/>
        <item m="1" x="17"/>
        <item m="1" x="18"/>
        <item m="1" x="19"/>
        <item m="1" x="20"/>
        <item m="1" x="21"/>
        <item m="1" x="22"/>
        <item m="1" x="10"/>
        <item m="1" x="11"/>
        <item m="1" x="12"/>
        <item m="1" x="13"/>
        <item m="1" x="14"/>
        <item m="1" x="9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9"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22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148"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27"/>
        <item m="1" x="128"/>
        <item m="1" x="129"/>
        <item m="1" x="130"/>
        <item m="1" x="131"/>
        <item x="8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03"/>
        <item m="1" x="104"/>
        <item m="1" x="105"/>
        <item m="1" x="106"/>
        <item m="1" x="107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5"/>
        <item m="1" x="86"/>
        <item m="1" x="87"/>
        <item m="1" x="88"/>
        <item m="1" x="89"/>
        <item m="1" x="90"/>
        <item m="1" x="91"/>
        <item m="1" x="92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4"/>
        <item m="1" x="65"/>
        <item m="1" x="66"/>
        <item m="1" x="67"/>
        <item m="1" x="68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2"/>
        <item m="1" x="33"/>
        <item m="1" x="34"/>
        <item m="1" x="35"/>
        <item m="1" x="36"/>
        <item m="1" x="3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5"/>
        <item m="1" x="16"/>
        <item m="1" x="17"/>
        <item m="1" x="18"/>
        <item m="1" x="19"/>
        <item m="1" x="20"/>
        <item m="1" x="21"/>
        <item m="1" x="22"/>
        <item m="1" x="10"/>
        <item m="1" x="11"/>
        <item m="1" x="12"/>
        <item m="1" x="13"/>
        <item m="1" x="14"/>
        <item m="1" x="9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5" firstHeaderRow="0" firstDataRow="1" firstDataCol="1"/>
  <pivotFields count="6">
    <pivotField axis="axisRow" showAll="0">
      <items count="148"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27"/>
        <item m="1" x="128"/>
        <item m="1" x="129"/>
        <item m="1" x="130"/>
        <item m="1" x="131"/>
        <item x="8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03"/>
        <item m="1" x="104"/>
        <item m="1" x="105"/>
        <item m="1" x="106"/>
        <item m="1" x="107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85"/>
        <item m="1" x="86"/>
        <item m="1" x="87"/>
        <item m="1" x="88"/>
        <item m="1" x="89"/>
        <item m="1" x="90"/>
        <item m="1" x="91"/>
        <item m="1" x="92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4"/>
        <item m="1" x="65"/>
        <item m="1" x="66"/>
        <item m="1" x="67"/>
        <item m="1" x="68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2"/>
        <item m="1" x="33"/>
        <item m="1" x="34"/>
        <item m="1" x="35"/>
        <item m="1" x="36"/>
        <item m="1" x="3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5"/>
        <item m="1" x="16"/>
        <item m="1" x="17"/>
        <item m="1" x="18"/>
        <item m="1" x="19"/>
        <item m="1" x="20"/>
        <item m="1" x="21"/>
        <item m="1" x="22"/>
        <item m="1" x="10"/>
        <item m="1" x="11"/>
        <item m="1" x="12"/>
        <item m="1" x="13"/>
        <item m="1" x="14"/>
        <item m="1" x="9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4">
        <item x="0"/>
        <item x="1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3">
    <i>
      <x v="20"/>
    </i>
    <i r="1">
      <x v="2"/>
    </i>
    <i>
      <x v="139"/>
    </i>
    <i r="1">
      <x/>
    </i>
    <i>
      <x v="140"/>
    </i>
    <i r="1">
      <x/>
    </i>
    <i r="1">
      <x v="1"/>
    </i>
    <i>
      <x v="141"/>
    </i>
    <i r="1">
      <x/>
    </i>
    <i r="1">
      <x v="1"/>
    </i>
    <i>
      <x v="142"/>
    </i>
    <i r="1">
      <x v="1"/>
    </i>
    <i>
      <x v="143"/>
    </i>
    <i r="1">
      <x v="1"/>
    </i>
    <i>
      <x v="144"/>
    </i>
    <i r="1">
      <x/>
    </i>
    <i r="1">
      <x v="1"/>
    </i>
    <i>
      <x v="145"/>
    </i>
    <i r="1">
      <x v="1"/>
    </i>
    <i>
      <x v="14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4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7"/>
        <item m="1" x="14"/>
        <item m="1" x="20"/>
        <item m="1" x="22"/>
        <item x="0"/>
        <item x="8"/>
        <item x="1"/>
        <item x="4"/>
        <item m="1" x="24"/>
        <item m="1" x="19"/>
        <item m="1" x="30"/>
        <item m="1" x="16"/>
        <item x="9"/>
        <item m="1" x="15"/>
        <item x="10"/>
        <item x="2"/>
        <item m="1" x="23"/>
        <item x="12"/>
        <item m="1" x="18"/>
        <item x="3"/>
        <item x="5"/>
        <item m="1" x="21"/>
        <item m="1" x="29"/>
        <item m="1" x="28"/>
        <item m="1" x="25"/>
        <item x="6"/>
        <item m="1" x="27"/>
        <item x="11"/>
        <item x="7"/>
        <item m="1" x="26"/>
        <item m="1" x="13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1">
    <i>
      <x v="4"/>
    </i>
    <i>
      <x v="5"/>
    </i>
    <i>
      <x v="6"/>
    </i>
    <i>
      <x v="7"/>
    </i>
    <i>
      <x v="12"/>
    </i>
    <i>
      <x v="15"/>
    </i>
    <i>
      <x v="19"/>
    </i>
    <i>
      <x v="20"/>
    </i>
    <i>
      <x v="25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2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3"/>
        <item m="1" x="10"/>
        <item x="0"/>
        <item m="1" x="20"/>
        <item m="1" x="16"/>
        <item m="1" x="12"/>
        <item x="3"/>
        <item m="1" x="19"/>
        <item x="5"/>
        <item m="1" x="17"/>
        <item m="1" x="26"/>
        <item m="1" x="24"/>
        <item x="7"/>
        <item m="1" x="30"/>
        <item m="1" x="27"/>
        <item x="6"/>
        <item x="4"/>
        <item m="1" x="23"/>
        <item m="1" x="9"/>
        <item x="2"/>
        <item m="1" x="21"/>
        <item m="1" x="11"/>
        <item m="1" x="15"/>
        <item x="1"/>
        <item m="1" x="14"/>
        <item m="1" x="25"/>
        <item m="1" x="18"/>
        <item m="1" x="31"/>
        <item m="1" x="28"/>
        <item x="8"/>
        <item m="1" x="29"/>
        <item m="1" x="22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 v="2"/>
    </i>
    <i>
      <x v="6"/>
    </i>
    <i>
      <x v="8"/>
    </i>
    <i>
      <x v="12"/>
    </i>
    <i>
      <x v="15"/>
    </i>
    <i>
      <x v="16"/>
    </i>
    <i>
      <x v="19"/>
    </i>
    <i>
      <x v="2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48" dataDxfId="2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2"/>
    <tableColumn id="2" xr3:uid="{9E7F04FA-E2CF-4020-8B2F-7A5FC57A6729}" name="Game" dataDxfId="31"/>
    <tableColumn id="3" xr3:uid="{B110EACF-2F8B-48AE-9468-15B7E6B5D8DC}" name="LR" dataDxfId="30"/>
    <tableColumn id="4" xr3:uid="{201D140A-D037-4471-A2E8-FE8C8B8EA1EC}" name="RF" dataDxfId="29"/>
    <tableColumn id="5" xr3:uid="{B4C395E6-CF63-4654-96B1-CC60AA2E999E}" name="Total" dataDxfId="28"/>
    <tableColumn id="6" xr3:uid="{408B21E6-7F5A-42AC-A537-1A7F9F7CE3D6}" name="Win%" dataDxfId="27" dataCellStyle="Percent"/>
    <tableColumn id="7" xr3:uid="{8470C779-CCA2-4304-B535-7A9B5797C774}" name="ML%" dataDxfId="26" dataCellStyle="Percent"/>
    <tableColumn id="8" xr3:uid="{3DEA8DEE-44A2-49C3-964D-59F1841AA21E}" name="MLDiff%" dataDxfId="25" dataCellStyle="Percent"/>
    <tableColumn id="9" xr3:uid="{F992361E-BC4E-45C7-A991-D74C430D3FCD}" name="Consistent" dataDxfId="24"/>
    <tableColumn id="10" xr3:uid="{DAAA9A8A-D26C-4112-8C69-D67FAC3C9556}" name="No" dataDxfId="23"/>
    <tableColumn id="11" xr3:uid="{D3EEE7C9-D797-40AD-83EC-136EA7D579B9}" name="Consistency" dataDxfId="22" dataCellStyle="Percent"/>
    <tableColumn id="12" xr3:uid="{FD15055B-E1B9-42F2-9A36-8EC6C6B272CE}" name="Factor" dataDxfId="21" dataCellStyle="Percent"/>
    <tableColumn id="13" xr3:uid="{9F969F80-232A-4C59-8D15-C1A648816AC6}" name="Winner" dataDxfId="20"/>
    <tableColumn id="14" xr3:uid="{60F811CB-3A76-4726-8569-7B236B136EE0}" name="ScoreDiff" dataDxfId="19"/>
    <tableColumn id="15" xr3:uid="{FFE4F106-7CBC-436A-8073-09C027394E30}" name="Handicap" dataDxfId="18"/>
    <tableColumn id="16" xr3:uid="{5C03892B-5CAD-4DFF-A220-AF470C1723E9}" name="Avd" dataDxfId="17"/>
    <tableColumn id="17" xr3:uid="{C67C1DAF-6E0A-4852-A8CD-701F56755FFC}" name="AdvAbs" dataDxfId="16"/>
    <tableColumn id="18" xr3:uid="{4EAD0FEA-09D9-489E-B1DD-01A1BEB6C235}" name="SpreadWinner" dataDxfId="15"/>
    <tableColumn id="19" xr3:uid="{446AB8A5-E7D9-4D19-A7D6-1BDEE6E33681}" name="ALWinner" dataDxfId="14"/>
    <tableColumn id="20" xr3:uid="{E4E3C559-64A7-4C91-9B37-02DB275CFADD}" name="AL%" dataDxfId="13" dataCellStyle="Percent"/>
    <tableColumn id="21" xr3:uid="{523CD2CA-6675-4379-85A4-AC0A30CA68C9}" name="Consitent" dataDxfId="12"/>
    <tableColumn id="22" xr3:uid="{43B1E650-1620-4074-AC57-3B39AEDF22E7}" name="Final%" dataDxfId="11" dataCellStyle="Percent"/>
    <tableColumn id="23" xr3:uid="{CA6D2144-C60E-4FB5-B32B-FAAEA55582A6}" name="Ranking" dataDxfId="10"/>
    <tableColumn id="24" xr3:uid="{BAAB4390-0BAF-4781-8C7F-7471845D96C1}" name="AbsRanking" dataDxfId="9"/>
    <tableColumn id="25" xr3:uid="{57CD29B5-18B6-49A1-B4C2-0FFF3204AF74}" name="MoneyLeaders" dataDxfId="8"/>
    <tableColumn id="26" xr3:uid="{5DA8DB83-1D83-4D6C-BEBA-B659DC37607C}" name="Top10%" dataDxfId="7"/>
    <tableColumn id="27" xr3:uid="{B0C41434-66FB-4770-ACB9-CFC8151EB700}" name="Overall" dataDxfId="6"/>
    <tableColumn id="28" xr3:uid="{2ABDFBD8-7FD2-4BDD-8C9D-7526B94F49E4}" name="CoversConsistent" dataDxfId="5"/>
    <tableColumn id="29" xr3:uid="{A8295CCC-9D95-4081-9A7F-FBCD98D87AF1}" name="SpreadPotential" dataDxfId="4"/>
    <tableColumn id="30" xr3:uid="{363AE8A3-3795-44FE-83EA-DF647ADA356C}" name="MLPotentia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3:CA9">
    <sortCondition descending="1" ref="BU2:BU13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7"/>
    <tableColumn id="5" xr3:uid="{3561302D-EE9B-42CC-85CD-E711E9864CF1}" name="Average of ScoreDiff" dataDxfId="46"/>
    <tableColumn id="6" xr3:uid="{267FF7EE-C850-4394-B718-E99597E11087}" name="Max of ScoreDiff" dataDxfId="45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4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2" totalsRowShown="0" dataDxfId="43">
  <autoFilter ref="AS2:BB12" xr:uid="{23194694-37BC-4048-A108-71D380E1B3E8}">
    <filterColumn colId="1">
      <filters>
        <filter val="2"/>
      </filters>
    </filterColumn>
  </autoFilter>
  <sortState xmlns:xlrd2="http://schemas.microsoft.com/office/spreadsheetml/2017/richdata2" ref="AS4:BB12">
    <sortCondition descending="1" ref="BB2:BB12"/>
  </sortState>
  <tableColumns count="10">
    <tableColumn id="1" xr3:uid="{16DCAEDB-5518-461F-B58E-8042B3D088B9}" name="Row Labels" dataDxfId="42"/>
    <tableColumn id="2" xr3:uid="{AD869B99-095F-4BE7-A413-E609CAB0F902}" name="Count of Winner" dataDxfId="41"/>
    <tableColumn id="3" xr3:uid="{1CECCB19-4B6D-4C5B-8830-2F423852F7E4}" name="Average of MLDiff%" dataDxfId="40" dataCellStyle="Percent"/>
    <tableColumn id="4" xr3:uid="{E0A1CA23-0926-4418-85AD-6E9AE6367600}" name="Min of ScoreDiff" dataDxfId="39"/>
    <tableColumn id="5" xr3:uid="{F9DF9285-C80D-468E-8601-0BF3C163ADD0}" name="Average of ScoreDiff" dataDxfId="38" dataCellStyle="Percent"/>
    <tableColumn id="6" xr3:uid="{642B3F80-5BEE-485E-8570-6C11D675BD85}" name="Max of ScoreDiff" dataDxfId="37"/>
    <tableColumn id="7" xr3:uid="{FACF3C5A-CD21-4F10-9F90-72F0D4070FF7}" name="Average of Handicap" dataDxfId="36"/>
    <tableColumn id="8" xr3:uid="{22507F89-141D-474B-9314-040C6C3B4F36}" name="Average of Factor" dataDxfId="35"/>
    <tableColumn id="9" xr3:uid="{EC29AD05-8E65-4733-BCA5-414A85C886C0}" name="Average of AdvAbs"/>
    <tableColumn id="10" xr3:uid="{F57E27A6-1351-4123-9BA4-9FB4289A1109}" name="Average of AL%" dataDxfId="3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0" totalsRowShown="0">
  <autoFilter ref="B2:I10" xr:uid="{502C677E-92F2-4E2E-B8DF-B38CE34D22FC}"/>
  <sortState xmlns:xlrd2="http://schemas.microsoft.com/office/spreadsheetml/2017/richdata2" ref="B3:I10">
    <sortCondition descending="1" ref="I2:I10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3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0">
      <calculatedColumnFormula>ABS(((Table111[[#This Row],[ScoreDiff]]*0.75)-(ABS(Table111[[#This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1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0" sqref="AJ3:BL10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140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140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182</v>
      </c>
    </row>
    <row r="2" spans="1:70" x14ac:dyDescent="0.25">
      <c r="A2" t="s">
        <v>172</v>
      </c>
      <c r="B2" t="s">
        <v>117</v>
      </c>
      <c r="C2" s="3">
        <v>-1</v>
      </c>
      <c r="D2">
        <v>0.98502149200246902</v>
      </c>
      <c r="E2" s="3">
        <v>-1</v>
      </c>
      <c r="F2" s="3">
        <v>0.78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173</v>
      </c>
      <c r="B3" t="s">
        <v>117</v>
      </c>
      <c r="C3" s="3">
        <v>-1</v>
      </c>
      <c r="D3">
        <v>0.98708028142853299</v>
      </c>
      <c r="E3" s="3">
        <v>-1</v>
      </c>
      <c r="F3" s="3">
        <v>0.75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117</v>
      </c>
      <c r="AD3">
        <v>0.64140567204696741</v>
      </c>
      <c r="AE3">
        <v>0.66272727272727272</v>
      </c>
      <c r="AF3">
        <f>AVERAGE(AD4,AE4)</f>
        <v>0.90605278730429117</v>
      </c>
      <c r="AG3">
        <f>AVERAGE(AD5,AE5)</f>
        <v>0</v>
      </c>
      <c r="AH3">
        <f>ABS(AF3-AG3)</f>
        <v>0.90605278730429117</v>
      </c>
      <c r="AJ3" s="2" t="s">
        <v>117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0.90605278730429117</v>
      </c>
      <c r="AP3" s="5">
        <f>VLOOKUP(AJ3,$AC$3:$AH$47,6,FALSE)</f>
        <v>0.90605278730429117</v>
      </c>
      <c r="AQ3">
        <v>11</v>
      </c>
      <c r="AR3">
        <v>0</v>
      </c>
      <c r="AS3" s="5">
        <f>AQ3/(AR3+AQ3)</f>
        <v>1</v>
      </c>
      <c r="AT3" s="5">
        <f>AVERAGE(AN3,AO3,AS3)</f>
        <v>0.96868426243476369</v>
      </c>
      <c r="AU3" t="str">
        <f>IF(AM3&gt;0,MID(AJ3, FIND("@", AJ3) + 1, 3),LEFT(AJ3, 3))</f>
        <v>CLE</v>
      </c>
      <c r="AV3" s="6">
        <f>ABS(AM3*AT3)</f>
        <v>21.311053773564801</v>
      </c>
      <c r="AW3">
        <v>-16</v>
      </c>
      <c r="AX3" s="6">
        <f>AW3+AV3</f>
        <v>5.3110537735648009</v>
      </c>
      <c r="AY3" s="6">
        <f>ABS(AX3)</f>
        <v>5.3110537735648009</v>
      </c>
      <c r="AZ3" t="str">
        <f>IF(AX3&gt;0,AU3,IF(AU3=MID(AJ3, FIND("@", AJ3) + 1, 3),LEFT(AJ3, 3),MID(AJ3, FIND("@", AJ3) + 1, 3)))</f>
        <v>CLE</v>
      </c>
      <c r="BA3" t="str">
        <f>IFERROR(IF(VLOOKUP(AJ3,$BN$5:$BR$20,2,FALSE)=1,MID(AJ3, FIND("@", AJ3) + 1, 3),LEFT(AJ3, 3)),"None")</f>
        <v>CLE</v>
      </c>
      <c r="BB3" s="5">
        <f>IF(BA3="None",0.5, AVERAGE(VLOOKUP(AJ3,$BN$5:$BR$20,4,FALSE),VLOOKUP(AJ3,$BN$5:$BR$20,5,FALSE)))</f>
        <v>0.95203252441923758</v>
      </c>
      <c r="BC3" t="str">
        <f>IF(AND(BA3=AU3,BA3,AZ3=AU3), "Yes","No")</f>
        <v>Yes</v>
      </c>
      <c r="BD3" s="7">
        <f>AVERAGE(BB3,AT3)</f>
        <v>0.96035839342700058</v>
      </c>
      <c r="BE3">
        <f>((MAX(BD3,BB3)*AX3*100)+(AP3*100)/AY3)</f>
        <v>527.11126242082264</v>
      </c>
      <c r="BF3">
        <f>ABS(BE3)</f>
        <v>527.11126242082264</v>
      </c>
      <c r="BG3" t="s">
        <v>125</v>
      </c>
      <c r="BH3" t="s">
        <v>137</v>
      </c>
      <c r="BI3" t="s">
        <v>125</v>
      </c>
      <c r="BJ3" t="str">
        <f t="shared" ref="BJ3:BJ7" si="1">IF(AND(BI3=BH3,BH3=BG3,BG3=BI3),"Yes","No")</f>
        <v>No</v>
      </c>
      <c r="BK3" t="str">
        <f t="shared" ref="BK3:BK7" si="2">IF(AND(BJ3="Yes",BH3=AZ3),"Yes","No")</f>
        <v>No</v>
      </c>
      <c r="BL3" t="str">
        <f t="shared" ref="BL3:BL7" si="3">IF(AND(BJ3="Yes",BH3=AU3),"Yes","No")</f>
        <v>No</v>
      </c>
    </row>
    <row r="4" spans="1:70" x14ac:dyDescent="0.25">
      <c r="A4" t="s">
        <v>174</v>
      </c>
      <c r="B4" t="s">
        <v>117</v>
      </c>
      <c r="C4" s="3">
        <v>-1</v>
      </c>
      <c r="D4">
        <v>0.99726516680047395</v>
      </c>
      <c r="E4" s="3">
        <v>-1</v>
      </c>
      <c r="F4" s="3">
        <v>0.85</v>
      </c>
      <c r="G4" s="3"/>
      <c r="I4" s="3"/>
      <c r="J4" s="3"/>
      <c r="K4" t="str">
        <f t="shared" si="0"/>
        <v>Consistency</v>
      </c>
      <c r="M4" s="2" t="s">
        <v>83</v>
      </c>
      <c r="N4" s="16">
        <v>77</v>
      </c>
      <c r="O4" s="16"/>
      <c r="P4" s="16">
        <v>77</v>
      </c>
      <c r="R4" s="2" t="s">
        <v>117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0.99119648369949143</v>
      </c>
      <c r="AE4">
        <v>0.82090909090909081</v>
      </c>
      <c r="AJ4" s="2" t="s">
        <v>118</v>
      </c>
      <c r="AK4" s="3">
        <v>-3</v>
      </c>
      <c r="AL4" s="3">
        <v>-3</v>
      </c>
      <c r="AM4">
        <f t="shared" ref="AM4:AM6" si="4">AL4+AK4</f>
        <v>-6</v>
      </c>
      <c r="AN4" s="5">
        <f t="shared" ref="AN4:AN7" si="5">ABS(((AK4/11)+(AL4/11))/2)</f>
        <v>0.27272727272727271</v>
      </c>
      <c r="AO4" s="5">
        <f t="shared" ref="AO4:AO7" si="6">VLOOKUP(AJ4,$AC$3:$AH$47,IF(AM4&gt;0,5,4),FALSE)</f>
        <v>0.59690113694854685</v>
      </c>
      <c r="AP4" s="5">
        <f t="shared" ref="AP4:AP7" si="7">VLOOKUP(AJ4,$AC$3:$AH$47,6,FALSE)</f>
        <v>1.8136579709991829E-2</v>
      </c>
      <c r="AQ4">
        <v>7</v>
      </c>
      <c r="AR4">
        <v>4</v>
      </c>
      <c r="AS4" s="5">
        <f t="shared" ref="AS4:AS6" si="8">AQ4/(AR4+AQ4)</f>
        <v>0.63636363636363635</v>
      </c>
      <c r="AT4" s="5">
        <f t="shared" ref="AT4:AT7" si="9">AVERAGE(AN4,AO4,AS4)</f>
        <v>0.5019973486798186</v>
      </c>
      <c r="AU4" t="str">
        <f t="shared" ref="AU4:AU7" si="10">IF(AM4&gt;0,MID(AJ4, FIND("@", AJ4) + 1, 3),LEFT(AJ4, 3))</f>
        <v>MEM</v>
      </c>
      <c r="AV4" s="6">
        <f t="shared" ref="AV4:AV6" si="11">ABS(AM4*AT4)</f>
        <v>3.0119840920789116</v>
      </c>
      <c r="AW4">
        <v>-9.5</v>
      </c>
      <c r="AX4" s="6">
        <f t="shared" ref="AX4:AX6" si="12">AW4+AV4</f>
        <v>-6.4880159079210884</v>
      </c>
      <c r="AY4" s="6">
        <f t="shared" ref="AY4:AY6" si="13">ABS(AX4)</f>
        <v>6.4880159079210884</v>
      </c>
      <c r="AZ4" t="str">
        <f t="shared" ref="AZ4:AZ7" si="14">IF(AX4&gt;0,AU4,IF(AU4=MID(AJ4, FIND("@", AJ4) + 1, 3),LEFT(AJ4, 3),MID(AJ4, FIND("@", AJ4) + 1, 3)))</f>
        <v>DAL</v>
      </c>
      <c r="BA4" t="str">
        <f t="shared" ref="BA4:BA7" si="15">IFERROR(IF(VLOOKUP(AJ4,$BN$5:$BR$20,2,FALSE)=1,MID(AJ4, FIND("@", AJ4) + 1, 3),LEFT(AJ4, 3)),"None")</f>
        <v>MEM</v>
      </c>
      <c r="BB4" s="5">
        <f t="shared" ref="BB4:BB7" si="16">IF(BA4="None",0.5, AVERAGE(VLOOKUP(AJ4,$BN$5:$BR$20,4,FALSE),VLOOKUP(AJ4,$BN$5:$BR$20,5,FALSE)))</f>
        <v>0.62157326131826807</v>
      </c>
      <c r="BC4" t="str">
        <f t="shared" ref="BC4:BC8" si="17">IF(AND(BA4=AU4,BA4,AZ4=AU4), "Yes","No")</f>
        <v>No</v>
      </c>
      <c r="BD4" s="7">
        <f t="shared" ref="BD4:BD8" si="18">AVERAGE(BB4,AT4)</f>
        <v>0.56178530499904333</v>
      </c>
      <c r="BE4">
        <f t="shared" ref="BE4:BE6" si="19">((MAX(BD4,BB4)*AX4*100)+(AP4*100)/AY4)</f>
        <v>-402.99818104476037</v>
      </c>
      <c r="BF4">
        <f t="shared" ref="BF4:BF7" si="20">ABS(BE4)</f>
        <v>402.99818104476037</v>
      </c>
      <c r="BG4" t="s">
        <v>133</v>
      </c>
      <c r="BH4" t="s">
        <v>133</v>
      </c>
      <c r="BI4" t="s">
        <v>133</v>
      </c>
      <c r="BJ4" t="str">
        <f t="shared" si="1"/>
        <v>Yes</v>
      </c>
      <c r="BK4" t="str">
        <f t="shared" si="2"/>
        <v>No</v>
      </c>
      <c r="BL4" t="str">
        <f t="shared" si="3"/>
        <v>Yes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175</v>
      </c>
      <c r="B5" t="s">
        <v>117</v>
      </c>
      <c r="C5" s="3">
        <v>-1</v>
      </c>
      <c r="D5">
        <v>0.98179523825074499</v>
      </c>
      <c r="E5" s="3">
        <v>-1</v>
      </c>
      <c r="F5" s="3">
        <v>0.79</v>
      </c>
      <c r="G5" s="3"/>
      <c r="I5" s="3"/>
      <c r="J5" s="3"/>
      <c r="K5" t="str">
        <f t="shared" si="0"/>
        <v>Consistency</v>
      </c>
      <c r="M5" s="2" t="s">
        <v>117</v>
      </c>
      <c r="N5" s="16">
        <v>11</v>
      </c>
      <c r="O5" s="16"/>
      <c r="P5" s="16">
        <v>11</v>
      </c>
      <c r="R5" s="2" t="s">
        <v>118</v>
      </c>
      <c r="S5" s="3">
        <v>-3</v>
      </c>
      <c r="T5" s="3">
        <v>-3</v>
      </c>
      <c r="W5" s="2" t="s">
        <v>117</v>
      </c>
      <c r="X5" s="3">
        <v>0.99119648369949143</v>
      </c>
      <c r="Y5" s="3">
        <v>0.82090909090909081</v>
      </c>
      <c r="AA5" s="3"/>
      <c r="AC5">
        <v>1</v>
      </c>
      <c r="AD5">
        <v>0</v>
      </c>
      <c r="AE5">
        <v>0</v>
      </c>
      <c r="AJ5" s="2" t="s">
        <v>119</v>
      </c>
      <c r="AK5" s="3">
        <v>7</v>
      </c>
      <c r="AL5" s="3">
        <v>7</v>
      </c>
      <c r="AM5">
        <f t="shared" si="4"/>
        <v>14</v>
      </c>
      <c r="AN5" s="5">
        <f t="shared" si="5"/>
        <v>0.63636363636363635</v>
      </c>
      <c r="AO5" s="5">
        <f t="shared" si="6"/>
        <v>0.57472098880728639</v>
      </c>
      <c r="AP5" s="5">
        <f t="shared" si="7"/>
        <v>3.4430156860064676E-3</v>
      </c>
      <c r="AQ5">
        <v>9</v>
      </c>
      <c r="AR5">
        <v>2</v>
      </c>
      <c r="AS5" s="5">
        <f t="shared" si="8"/>
        <v>0.81818181818181823</v>
      </c>
      <c r="AT5" s="5">
        <f t="shared" si="9"/>
        <v>0.67642214778424703</v>
      </c>
      <c r="AU5" t="str">
        <f t="shared" si="10"/>
        <v>MIA</v>
      </c>
      <c r="AV5" s="6">
        <f t="shared" si="11"/>
        <v>9.4699100689794591</v>
      </c>
      <c r="AW5">
        <v>5.5</v>
      </c>
      <c r="AX5" s="6">
        <f t="shared" si="12"/>
        <v>14.969910068979459</v>
      </c>
      <c r="AY5" s="6">
        <f t="shared" si="13"/>
        <v>14.969910068979459</v>
      </c>
      <c r="AZ5" t="str">
        <f t="shared" si="14"/>
        <v>MIA</v>
      </c>
      <c r="BA5" t="str">
        <f t="shared" si="15"/>
        <v>MIA</v>
      </c>
      <c r="BB5" s="5">
        <f t="shared" si="16"/>
        <v>0.542068539230952</v>
      </c>
      <c r="BC5" t="str">
        <f t="shared" si="17"/>
        <v>Yes</v>
      </c>
      <c r="BD5" s="7">
        <f t="shared" si="18"/>
        <v>0.60924534350759951</v>
      </c>
      <c r="BE5">
        <f t="shared" si="19"/>
        <v>912.05779980027467</v>
      </c>
      <c r="BF5">
        <f t="shared" si="20"/>
        <v>912.05779980027467</v>
      </c>
      <c r="BG5" t="s">
        <v>127</v>
      </c>
      <c r="BH5" t="s">
        <v>127</v>
      </c>
      <c r="BI5" t="s">
        <v>135</v>
      </c>
      <c r="BJ5" t="str">
        <f t="shared" si="1"/>
        <v>No</v>
      </c>
      <c r="BK5" t="str">
        <f t="shared" si="2"/>
        <v>No</v>
      </c>
      <c r="BL5" t="str">
        <f t="shared" si="3"/>
        <v>No</v>
      </c>
      <c r="BN5" s="2" t="s">
        <v>117</v>
      </c>
      <c r="BO5" s="3">
        <v>-1</v>
      </c>
      <c r="BP5" s="3">
        <v>-1</v>
      </c>
      <c r="BQ5" s="16">
        <v>0.99406504883847502</v>
      </c>
      <c r="BR5" s="3">
        <v>0.91</v>
      </c>
    </row>
    <row r="6" spans="1:70" x14ac:dyDescent="0.25">
      <c r="A6" t="s">
        <v>176</v>
      </c>
      <c r="B6" t="s">
        <v>117</v>
      </c>
      <c r="C6" s="3">
        <v>-1</v>
      </c>
      <c r="D6">
        <v>0.99893538760192202</v>
      </c>
      <c r="E6" s="3">
        <v>-1</v>
      </c>
      <c r="F6" s="3">
        <v>0.83</v>
      </c>
      <c r="G6" s="3"/>
      <c r="I6" s="3"/>
      <c r="J6" s="3"/>
      <c r="K6" t="str">
        <f t="shared" si="0"/>
        <v>Consistency</v>
      </c>
      <c r="M6" s="2" t="s">
        <v>118</v>
      </c>
      <c r="N6" s="16">
        <v>7</v>
      </c>
      <c r="O6" s="16">
        <v>4</v>
      </c>
      <c r="P6" s="16">
        <v>11</v>
      </c>
      <c r="R6" s="2" t="s">
        <v>119</v>
      </c>
      <c r="S6" s="3">
        <v>7</v>
      </c>
      <c r="T6" s="3">
        <v>7</v>
      </c>
      <c r="W6" s="4">
        <v>-1</v>
      </c>
      <c r="X6" s="3">
        <v>0.99119648369949143</v>
      </c>
      <c r="Y6" s="3">
        <v>0.82090909090909081</v>
      </c>
      <c r="AA6" s="3"/>
      <c r="AC6" t="s">
        <v>118</v>
      </c>
      <c r="AD6">
        <v>0.60299283020414063</v>
      </c>
      <c r="AE6">
        <v>0.56181818181818177</v>
      </c>
      <c r="AF6">
        <f>AVERAGE(AD7,AE7)</f>
        <v>0.59690113694854685</v>
      </c>
      <c r="AG6">
        <f>AVERAGE(AD8,AE8)</f>
        <v>0.57876455723855502</v>
      </c>
      <c r="AH6">
        <f>ABS(AF6-AG6)</f>
        <v>1.8136579709991829E-2</v>
      </c>
      <c r="AJ6" s="2" t="s">
        <v>120</v>
      </c>
      <c r="AK6" s="3">
        <v>11</v>
      </c>
      <c r="AL6" s="3">
        <v>11</v>
      </c>
      <c r="AM6">
        <f t="shared" si="4"/>
        <v>22</v>
      </c>
      <c r="AN6" s="5">
        <f t="shared" si="5"/>
        <v>1</v>
      </c>
      <c r="AO6" s="5">
        <f t="shared" si="6"/>
        <v>0.64077230577780497</v>
      </c>
      <c r="AP6" s="5">
        <f t="shared" si="7"/>
        <v>0.64077230577780497</v>
      </c>
      <c r="AQ6">
        <v>11</v>
      </c>
      <c r="AR6">
        <v>0</v>
      </c>
      <c r="AS6" s="5">
        <f t="shared" si="8"/>
        <v>1</v>
      </c>
      <c r="AT6" s="5">
        <f t="shared" si="9"/>
        <v>0.88025743525926836</v>
      </c>
      <c r="AU6" t="str">
        <f t="shared" si="10"/>
        <v>LAC</v>
      </c>
      <c r="AV6" s="6">
        <f t="shared" si="11"/>
        <v>19.365663575703906</v>
      </c>
      <c r="AW6">
        <v>-7.5</v>
      </c>
      <c r="AX6" s="6">
        <f t="shared" si="12"/>
        <v>11.865663575703906</v>
      </c>
      <c r="AY6" s="6">
        <f t="shared" si="13"/>
        <v>11.865663575703906</v>
      </c>
      <c r="AZ6" t="str">
        <f t="shared" si="14"/>
        <v>LAC</v>
      </c>
      <c r="BA6" t="str">
        <f t="shared" si="15"/>
        <v>LAC</v>
      </c>
      <c r="BB6" s="5">
        <f t="shared" si="16"/>
        <v>0.63709162383955253</v>
      </c>
      <c r="BC6" t="str">
        <f t="shared" si="17"/>
        <v>Yes</v>
      </c>
      <c r="BD6" s="7">
        <f t="shared" si="18"/>
        <v>0.75867452954941039</v>
      </c>
      <c r="BE6">
        <f t="shared" si="19"/>
        <v>905.61789621219691</v>
      </c>
      <c r="BF6">
        <f t="shared" si="20"/>
        <v>905.61789621219691</v>
      </c>
      <c r="BG6" t="s">
        <v>128</v>
      </c>
      <c r="BH6" t="s">
        <v>128</v>
      </c>
      <c r="BI6" t="s">
        <v>128</v>
      </c>
      <c r="BJ6" t="str">
        <f t="shared" si="1"/>
        <v>Yes</v>
      </c>
      <c r="BK6" t="str">
        <f t="shared" si="2"/>
        <v>No</v>
      </c>
      <c r="BL6" t="str">
        <f t="shared" si="3"/>
        <v>No</v>
      </c>
      <c r="BN6" s="2" t="s">
        <v>118</v>
      </c>
      <c r="BO6" s="3">
        <v>-1</v>
      </c>
      <c r="BP6" s="3">
        <v>-1</v>
      </c>
      <c r="BQ6" s="16">
        <v>0.64314652263653604</v>
      </c>
      <c r="BR6" s="3">
        <v>0.6</v>
      </c>
    </row>
    <row r="7" spans="1:70" x14ac:dyDescent="0.25">
      <c r="A7" t="s">
        <v>177</v>
      </c>
      <c r="B7" t="s">
        <v>117</v>
      </c>
      <c r="C7" s="3">
        <v>-1</v>
      </c>
      <c r="D7">
        <v>0.99691797623523104</v>
      </c>
      <c r="E7" s="3">
        <v>-1</v>
      </c>
      <c r="F7" s="3">
        <v>0.83</v>
      </c>
      <c r="G7" s="3"/>
      <c r="I7" s="3"/>
      <c r="J7" s="3"/>
      <c r="K7" t="str">
        <f t="shared" si="0"/>
        <v>Consistency</v>
      </c>
      <c r="M7" s="2" t="s">
        <v>119</v>
      </c>
      <c r="N7" s="16">
        <v>9</v>
      </c>
      <c r="O7" s="16">
        <v>2</v>
      </c>
      <c r="P7" s="16">
        <v>11</v>
      </c>
      <c r="R7" s="2" t="s">
        <v>120</v>
      </c>
      <c r="S7" s="3">
        <v>11</v>
      </c>
      <c r="T7" s="3">
        <v>11</v>
      </c>
      <c r="W7" s="2" t="s">
        <v>118</v>
      </c>
      <c r="X7" s="3">
        <v>0.6278847613807359</v>
      </c>
      <c r="Y7" s="3">
        <v>0.55272727272727273</v>
      </c>
      <c r="AA7" s="3"/>
      <c r="AC7">
        <v>-1</v>
      </c>
      <c r="AD7">
        <v>0.64237370246852221</v>
      </c>
      <c r="AE7">
        <v>0.55142857142857138</v>
      </c>
      <c r="AJ7" s="2" t="s">
        <v>121</v>
      </c>
      <c r="AK7" s="3">
        <v>11</v>
      </c>
      <c r="AL7" s="3">
        <v>7</v>
      </c>
      <c r="AM7">
        <f t="shared" ref="AM7" si="21">AL7+AK7</f>
        <v>18</v>
      </c>
      <c r="AN7" s="5">
        <f t="shared" si="5"/>
        <v>0.81818181818181812</v>
      </c>
      <c r="AO7" s="5">
        <f t="shared" si="6"/>
        <v>0.75930735227619395</v>
      </c>
      <c r="AP7" s="5">
        <f t="shared" si="7"/>
        <v>0.75930735227619395</v>
      </c>
      <c r="AQ7">
        <v>9</v>
      </c>
      <c r="AR7">
        <v>2</v>
      </c>
      <c r="AS7" s="5">
        <f t="shared" ref="AS7" si="22">AQ7/(AR7+AQ7)</f>
        <v>0.81818181818181823</v>
      </c>
      <c r="AT7" s="5">
        <f t="shared" si="9"/>
        <v>0.7985569962132768</v>
      </c>
      <c r="AU7" t="str">
        <f t="shared" si="10"/>
        <v>DEN</v>
      </c>
      <c r="AV7" s="6">
        <f t="shared" ref="AV7" si="23">ABS(AM7*AT7)</f>
        <v>14.374025931838982</v>
      </c>
      <c r="AW7">
        <v>-7.5</v>
      </c>
      <c r="AX7" s="6">
        <f t="shared" ref="AX7" si="24">AW7+AV7</f>
        <v>6.8740259318389825</v>
      </c>
      <c r="AY7" s="6">
        <f t="shared" ref="AY7" si="25">ABS(AX7)</f>
        <v>6.8740259318389825</v>
      </c>
      <c r="AZ7" t="str">
        <f t="shared" si="14"/>
        <v>DEN</v>
      </c>
      <c r="BA7" t="str">
        <f t="shared" si="15"/>
        <v>DEN</v>
      </c>
      <c r="BB7" s="5">
        <f t="shared" si="16"/>
        <v>0.85204823351236947</v>
      </c>
      <c r="BC7" t="str">
        <f t="shared" si="17"/>
        <v>Yes</v>
      </c>
      <c r="BD7" s="7">
        <f t="shared" si="18"/>
        <v>0.82530261486282308</v>
      </c>
      <c r="BE7">
        <f t="shared" ref="BE7" si="26">((MAX(BD7,BB7)*AX7*100)+(AP7*100)/AY7)</f>
        <v>596.74620084422975</v>
      </c>
      <c r="BF7">
        <f t="shared" si="20"/>
        <v>596.74620084422975</v>
      </c>
      <c r="BG7" t="s">
        <v>129</v>
      </c>
      <c r="BH7" t="s">
        <v>129</v>
      </c>
      <c r="BI7" t="s">
        <v>129</v>
      </c>
      <c r="BJ7" t="str">
        <f t="shared" si="1"/>
        <v>Yes</v>
      </c>
      <c r="BK7" t="str">
        <f t="shared" si="2"/>
        <v>Yes</v>
      </c>
      <c r="BL7" t="str">
        <f t="shared" si="3"/>
        <v>Yes</v>
      </c>
      <c r="BN7" s="2" t="s">
        <v>119</v>
      </c>
      <c r="BO7" s="3">
        <v>1</v>
      </c>
      <c r="BP7" s="3">
        <v>1</v>
      </c>
      <c r="BQ7" s="16">
        <v>0.56413707846190397</v>
      </c>
      <c r="BR7" s="3">
        <v>0.52</v>
      </c>
    </row>
    <row r="8" spans="1:70" x14ac:dyDescent="0.25">
      <c r="A8" t="s">
        <v>178</v>
      </c>
      <c r="B8" t="s">
        <v>117</v>
      </c>
      <c r="C8" s="3">
        <v>-1</v>
      </c>
      <c r="D8">
        <v>0.97850256987478901</v>
      </c>
      <c r="E8" s="3">
        <v>-1</v>
      </c>
      <c r="F8" s="3">
        <v>0.84</v>
      </c>
      <c r="G8" s="3"/>
      <c r="I8" s="3"/>
      <c r="J8" s="3"/>
      <c r="K8" t="str">
        <f t="shared" si="0"/>
        <v>Consistency</v>
      </c>
      <c r="M8" s="2" t="s">
        <v>120</v>
      </c>
      <c r="N8" s="16">
        <v>11</v>
      </c>
      <c r="O8" s="16"/>
      <c r="P8" s="16">
        <v>11</v>
      </c>
      <c r="R8" s="2" t="s">
        <v>121</v>
      </c>
      <c r="S8" s="3">
        <v>11</v>
      </c>
      <c r="T8" s="3">
        <v>7</v>
      </c>
      <c r="W8" s="4">
        <v>-1</v>
      </c>
      <c r="X8" s="3">
        <v>0.64237370246852221</v>
      </c>
      <c r="Y8" s="3">
        <v>0.55142857142857138</v>
      </c>
      <c r="AA8" s="3"/>
      <c r="AC8">
        <v>1</v>
      </c>
      <c r="AD8">
        <v>0.60252911447710999</v>
      </c>
      <c r="AE8">
        <v>0.55500000000000005</v>
      </c>
      <c r="AJ8" s="2" t="s">
        <v>122</v>
      </c>
      <c r="AK8" s="3">
        <v>5</v>
      </c>
      <c r="AL8" s="3">
        <v>7</v>
      </c>
      <c r="AM8">
        <f t="shared" ref="AM8" si="27">AL8+AK8</f>
        <v>12</v>
      </c>
      <c r="AN8" s="5">
        <f t="shared" ref="AN8" si="28">ABS(((AK8/11)+(AL8/11))/2)</f>
        <v>0.54545454545454541</v>
      </c>
      <c r="AO8" s="5">
        <f t="shared" ref="AO8" si="29">VLOOKUP(AJ8,$AC$3:$AH$47,IF(AM8&gt;0,5,4),FALSE)</f>
        <v>0.68222314518860594</v>
      </c>
      <c r="AP8" s="5">
        <f t="shared" ref="AP8" si="30">VLOOKUP(AJ8,$AC$3:$AH$47,6,FALSE)</f>
        <v>8.7742647547801811E-2</v>
      </c>
      <c r="AQ8">
        <v>6</v>
      </c>
      <c r="AR8">
        <v>5</v>
      </c>
      <c r="AS8" s="5">
        <f t="shared" ref="AS8" si="31">AQ8/(AR8+AQ8)</f>
        <v>0.54545454545454541</v>
      </c>
      <c r="AT8" s="5">
        <f t="shared" ref="AT8" si="32">AVERAGE(AN8,AO8,AS8)</f>
        <v>0.59104407869923226</v>
      </c>
      <c r="AU8" t="str">
        <f t="shared" ref="AU8" si="33">IF(AM8&gt;0,MID(AJ8, FIND("@", AJ8) + 1, 3),LEFT(AJ8, 3))</f>
        <v>OKC</v>
      </c>
      <c r="AV8" s="6">
        <f t="shared" ref="AV8" si="34">ABS(AM8*AT8)</f>
        <v>7.0925289443907875</v>
      </c>
      <c r="AW8">
        <v>-2.5</v>
      </c>
      <c r="AX8" s="6">
        <f t="shared" ref="AX8" si="35">AW8+AV8</f>
        <v>4.5925289443907875</v>
      </c>
      <c r="AY8" s="6">
        <f t="shared" ref="AY8" si="36">ABS(AX8)</f>
        <v>4.5925289443907875</v>
      </c>
      <c r="AZ8" t="str">
        <f t="shared" ref="AZ8" si="37">IF(AX8&gt;0,AU8,IF(AU8=MID(AJ8, FIND("@", AJ8) + 1, 3),LEFT(AJ8, 3),MID(AJ8, FIND("@", AJ8) + 1, 3)))</f>
        <v>OKC</v>
      </c>
      <c r="BA8" t="str">
        <f t="shared" ref="BA8" si="38">IFERROR(IF(VLOOKUP(AJ8,$BN$5:$BR$20,2,FALSE)=1,MID(AJ8, FIND("@", AJ8) + 1, 3),LEFT(AJ8, 3)),"None")</f>
        <v>OKC</v>
      </c>
      <c r="BB8" s="5">
        <f t="shared" ref="BB8" si="39">IF(BA8="None",0.5, AVERAGE(VLOOKUP(AJ8,$BN$5:$BR$20,4,FALSE),VLOOKUP(AJ8,$BN$5:$BR$20,5,FALSE)))</f>
        <v>0.70452864007237248</v>
      </c>
      <c r="BC8" t="str">
        <f t="shared" si="17"/>
        <v>Yes</v>
      </c>
      <c r="BD8" s="7">
        <f t="shared" si="18"/>
        <v>0.64778635938580242</v>
      </c>
      <c r="BE8">
        <f t="shared" ref="BE8" si="40">((MAX(BD8,BB8)*AX8*100)+(AP8*100)/AY8)</f>
        <v>325.46736903673286</v>
      </c>
      <c r="BF8">
        <f t="shared" ref="BF8" si="41">ABS(BE8)</f>
        <v>325.46736903673286</v>
      </c>
      <c r="BG8" t="s">
        <v>130</v>
      </c>
      <c r="BH8" t="s">
        <v>130</v>
      </c>
      <c r="BI8" t="s">
        <v>130</v>
      </c>
      <c r="BJ8" t="str">
        <f t="shared" ref="BJ8" si="42">IF(AND(BI8=BH8,BH8=BG8,BG8=BI8),"Yes","No")</f>
        <v>Yes</v>
      </c>
      <c r="BK8" t="str">
        <f t="shared" ref="BK8" si="43">IF(AND(BJ8="Yes",BH8=AZ8),"Yes","No")</f>
        <v>Yes</v>
      </c>
      <c r="BL8" t="str">
        <f t="shared" ref="BL8" si="44">IF(AND(BJ8="Yes",BH8=AU8),"Yes","No")</f>
        <v>Yes</v>
      </c>
      <c r="BN8" s="2" t="s">
        <v>120</v>
      </c>
      <c r="BO8" s="3">
        <v>1</v>
      </c>
      <c r="BP8" s="3">
        <v>1</v>
      </c>
      <c r="BQ8" s="16">
        <v>0.62418324767910505</v>
      </c>
      <c r="BR8" s="3">
        <v>0.65</v>
      </c>
    </row>
    <row r="9" spans="1:70" x14ac:dyDescent="0.25">
      <c r="A9" t="s">
        <v>179</v>
      </c>
      <c r="B9" t="s">
        <v>117</v>
      </c>
      <c r="C9" s="3">
        <v>-1</v>
      </c>
      <c r="D9">
        <v>0.99419591044464495</v>
      </c>
      <c r="E9" s="3">
        <v>-1</v>
      </c>
      <c r="F9" s="3">
        <v>0.68</v>
      </c>
      <c r="G9" s="3"/>
      <c r="I9" s="3"/>
      <c r="J9" s="3"/>
      <c r="K9" t="str">
        <f t="shared" si="0"/>
        <v>Consistency</v>
      </c>
      <c r="M9" s="2" t="s">
        <v>121</v>
      </c>
      <c r="N9" s="16">
        <v>9</v>
      </c>
      <c r="O9" s="16">
        <v>2</v>
      </c>
      <c r="P9" s="16">
        <v>11</v>
      </c>
      <c r="R9" s="2" t="s">
        <v>122</v>
      </c>
      <c r="S9" s="3">
        <v>5</v>
      </c>
      <c r="T9" s="3">
        <v>7</v>
      </c>
      <c r="W9" s="4">
        <v>1</v>
      </c>
      <c r="X9" s="3">
        <v>0.60252911447710999</v>
      </c>
      <c r="Y9" s="3">
        <v>0.55500000000000005</v>
      </c>
      <c r="AA9" s="3"/>
      <c r="AC9" t="s">
        <v>119</v>
      </c>
      <c r="AD9">
        <v>0.69712102301499357</v>
      </c>
      <c r="AE9">
        <v>0.5818181818181819</v>
      </c>
      <c r="AF9">
        <f>AVERAGE(AD10,AE10)</f>
        <v>0.57127797312127993</v>
      </c>
      <c r="AG9">
        <f>AVERAGE(AD11,AE11)</f>
        <v>0.57472098880728639</v>
      </c>
      <c r="AH9">
        <f>ABS(AF9-AG9)</f>
        <v>3.4430156860064676E-3</v>
      </c>
      <c r="AJ9" s="2" t="s">
        <v>123</v>
      </c>
      <c r="AK9" s="3">
        <v>11</v>
      </c>
      <c r="AL9" s="3">
        <v>11</v>
      </c>
      <c r="AM9">
        <f t="shared" ref="AM9:AM10" si="45">AL9+AK9</f>
        <v>22</v>
      </c>
      <c r="AN9" s="5">
        <f t="shared" ref="AN9:AN10" si="46">ABS(((AK9/11)+(AL9/11))/2)</f>
        <v>1</v>
      </c>
      <c r="AO9" s="5">
        <f t="shared" ref="AO9:AO10" si="47">VLOOKUP(AJ9,$AC$3:$AH$47,IF(AM9&gt;0,5,4),FALSE)</f>
        <v>0.77977174912895997</v>
      </c>
      <c r="AP9" s="5">
        <f t="shared" ref="AP9:AP10" si="48">VLOOKUP(AJ9,$AC$3:$AH$47,6,FALSE)</f>
        <v>0.77977174912895997</v>
      </c>
      <c r="AQ9">
        <v>11</v>
      </c>
      <c r="AR9">
        <v>0</v>
      </c>
      <c r="AS9" s="5">
        <f t="shared" ref="AS9:AS10" si="49">AQ9/(AR9+AQ9)</f>
        <v>1</v>
      </c>
      <c r="AT9" s="5">
        <f t="shared" ref="AT9:AT10" si="50">AVERAGE(AN9,AO9,AS9)</f>
        <v>0.92659058304298669</v>
      </c>
      <c r="AU9" t="str">
        <f t="shared" ref="AU9:AU10" si="51">IF(AM9&gt;0,MID(AJ9, FIND("@", AJ9) + 1, 3),LEFT(AJ9, 3))</f>
        <v>SAC</v>
      </c>
      <c r="AV9" s="6">
        <f t="shared" ref="AV9:AV10" si="52">ABS(AM9*AT9)</f>
        <v>20.384992826945709</v>
      </c>
      <c r="AW9">
        <v>-6.5</v>
      </c>
      <c r="AX9" s="6">
        <f t="shared" ref="AX9:AX10" si="53">AW9+AV9</f>
        <v>13.884992826945709</v>
      </c>
      <c r="AY9" s="6">
        <f t="shared" ref="AY9:AY10" si="54">ABS(AX9)</f>
        <v>13.884992826945709</v>
      </c>
      <c r="AZ9" t="str">
        <f t="shared" ref="AZ9:AZ10" si="55">IF(AX9&gt;0,AU9,IF(AU9=MID(AJ9, FIND("@", AJ9) + 1, 3),LEFT(AJ9, 3),MID(AJ9, FIND("@", AJ9) + 1, 3)))</f>
        <v>SAC</v>
      </c>
      <c r="BA9" t="str">
        <f t="shared" ref="BA9:BA10" si="56">IFERROR(IF(VLOOKUP(AJ9,$BN$5:$BR$20,2,FALSE)=1,MID(AJ9, FIND("@", AJ9) + 1, 3),LEFT(AJ9, 3)),"None")</f>
        <v>SAC</v>
      </c>
      <c r="BB9" s="5">
        <f t="shared" ref="BB9:BB10" si="57">IF(BA9="None",0.5, AVERAGE(VLOOKUP(AJ9,$BN$5:$BR$20,4,FALSE),VLOOKUP(AJ9,$BN$5:$BR$20,5,FALSE)))</f>
        <v>0.80064708409637098</v>
      </c>
      <c r="BC9" t="str">
        <f t="shared" ref="BC9:BC10" si="58">IF(AND(BA9=AU9,BA9,AZ9=AU9), "Yes","No")</f>
        <v>Yes</v>
      </c>
      <c r="BD9" s="7">
        <f t="shared" ref="BD9:BD10" si="59">AVERAGE(BB9,AT9)</f>
        <v>0.86361883356967883</v>
      </c>
      <c r="BE9">
        <f t="shared" ref="BE9:BE10" si="60">((MAX(BD9,BB9)*AX9*100)+(AP9*100)/AY9)</f>
        <v>1204.7500628881005</v>
      </c>
      <c r="BF9">
        <f t="shared" ref="BF9:BF10" si="61">ABS(BE9)</f>
        <v>1204.7500628881005</v>
      </c>
      <c r="BG9" t="s">
        <v>131</v>
      </c>
      <c r="BH9" t="s">
        <v>131</v>
      </c>
      <c r="BI9" t="s">
        <v>131</v>
      </c>
      <c r="BJ9" t="str">
        <f t="shared" ref="BJ9:BJ10" si="62">IF(AND(BI9=BH9,BH9=BG9,BG9=BI9),"Yes","No")</f>
        <v>Yes</v>
      </c>
      <c r="BK9" t="str">
        <f t="shared" ref="BK9:BK10" si="63">IF(AND(BJ9="Yes",BH9=AZ9),"Yes","No")</f>
        <v>Yes</v>
      </c>
      <c r="BL9" t="str">
        <f t="shared" ref="BL9:BL10" si="64">IF(AND(BJ9="Yes",BH9=AU9),"Yes","No")</f>
        <v>Yes</v>
      </c>
      <c r="BN9" s="2" t="s">
        <v>121</v>
      </c>
      <c r="BO9" s="3">
        <v>1</v>
      </c>
      <c r="BP9" s="3">
        <v>1</v>
      </c>
      <c r="BQ9" s="16">
        <v>0.85409646702473896</v>
      </c>
      <c r="BR9" s="3">
        <v>0.85</v>
      </c>
    </row>
    <row r="10" spans="1:70" x14ac:dyDescent="0.25">
      <c r="A10" t="s">
        <v>180</v>
      </c>
      <c r="B10" t="s">
        <v>117</v>
      </c>
      <c r="C10" s="3">
        <v>-1</v>
      </c>
      <c r="D10">
        <v>0.99671330712405104</v>
      </c>
      <c r="E10" s="3">
        <v>-1</v>
      </c>
      <c r="F10" s="3">
        <v>0.84</v>
      </c>
      <c r="G10" s="3"/>
      <c r="I10" s="3"/>
      <c r="J10" s="3"/>
      <c r="K10" t="str">
        <f t="shared" si="0"/>
        <v>Consistency</v>
      </c>
      <c r="M10" s="2" t="s">
        <v>122</v>
      </c>
      <c r="N10" s="16">
        <v>6</v>
      </c>
      <c r="O10" s="16">
        <v>5</v>
      </c>
      <c r="P10" s="16">
        <v>11</v>
      </c>
      <c r="R10" s="2" t="s">
        <v>123</v>
      </c>
      <c r="S10" s="3">
        <v>11</v>
      </c>
      <c r="T10" s="3">
        <v>11</v>
      </c>
      <c r="W10" s="2" t="s">
        <v>119</v>
      </c>
      <c r="X10" s="3">
        <v>0.57182633554693396</v>
      </c>
      <c r="Y10" s="3">
        <v>0.5763636363636363</v>
      </c>
      <c r="AA10" s="3"/>
      <c r="AC10">
        <v>-1</v>
      </c>
      <c r="AD10">
        <v>0.50255594624255995</v>
      </c>
      <c r="AE10">
        <v>0.6399999999999999</v>
      </c>
      <c r="AJ10" s="2" t="s">
        <v>124</v>
      </c>
      <c r="AK10" s="3">
        <v>7</v>
      </c>
      <c r="AL10" s="3">
        <v>3</v>
      </c>
      <c r="AM10">
        <f t="shared" si="45"/>
        <v>10</v>
      </c>
      <c r="AN10" s="5">
        <f t="shared" si="46"/>
        <v>0.45454545454545453</v>
      </c>
      <c r="AO10" s="5">
        <f t="shared" si="47"/>
        <v>0.6476994698996037</v>
      </c>
      <c r="AP10" s="5">
        <f t="shared" si="48"/>
        <v>9.3070083256366676E-2</v>
      </c>
      <c r="AQ10">
        <v>7</v>
      </c>
      <c r="AR10">
        <v>4</v>
      </c>
      <c r="AS10" s="5">
        <f t="shared" si="49"/>
        <v>0.63636363636363635</v>
      </c>
      <c r="AT10" s="5">
        <f t="shared" si="50"/>
        <v>0.57953618693623155</v>
      </c>
      <c r="AU10" t="str">
        <f t="shared" si="51"/>
        <v>TOR</v>
      </c>
      <c r="AV10" s="6">
        <f t="shared" si="52"/>
        <v>5.7953618693623152</v>
      </c>
      <c r="AW10">
        <v>-6</v>
      </c>
      <c r="AX10" s="6">
        <f t="shared" si="53"/>
        <v>-0.20463813063768477</v>
      </c>
      <c r="AY10" s="6">
        <f t="shared" si="54"/>
        <v>0.20463813063768477</v>
      </c>
      <c r="AZ10" t="str">
        <f t="shared" si="55"/>
        <v>UTA</v>
      </c>
      <c r="BA10" t="str">
        <f t="shared" si="56"/>
        <v>TOR</v>
      </c>
      <c r="BB10" s="5">
        <f t="shared" si="57"/>
        <v>0.58017439841244001</v>
      </c>
      <c r="BC10" t="str">
        <f t="shared" si="58"/>
        <v>No</v>
      </c>
      <c r="BD10" s="7">
        <f t="shared" si="59"/>
        <v>0.57985529267433578</v>
      </c>
      <c r="BE10">
        <f t="shared" si="60"/>
        <v>33.607742791869939</v>
      </c>
      <c r="BF10">
        <f t="shared" si="61"/>
        <v>33.607742791869939</v>
      </c>
      <c r="BG10" t="s">
        <v>132</v>
      </c>
      <c r="BH10" t="s">
        <v>136</v>
      </c>
      <c r="BI10" t="s">
        <v>136</v>
      </c>
      <c r="BJ10" t="str">
        <f t="shared" si="62"/>
        <v>No</v>
      </c>
      <c r="BK10" t="str">
        <f t="shared" si="63"/>
        <v>No</v>
      </c>
      <c r="BL10" t="str">
        <f t="shared" si="64"/>
        <v>No</v>
      </c>
      <c r="BN10" s="2" t="s">
        <v>122</v>
      </c>
      <c r="BO10" s="3">
        <v>1</v>
      </c>
      <c r="BP10" s="3">
        <v>1</v>
      </c>
      <c r="BQ10" s="16">
        <v>0.71905728014474501</v>
      </c>
      <c r="BR10" s="3">
        <v>0.69</v>
      </c>
    </row>
    <row r="11" spans="1:70" x14ac:dyDescent="0.25">
      <c r="A11" t="s">
        <v>181</v>
      </c>
      <c r="B11" t="s">
        <v>117</v>
      </c>
      <c r="C11" s="3">
        <v>-1</v>
      </c>
      <c r="D11">
        <v>0.99266894209307199</v>
      </c>
      <c r="E11" s="3">
        <v>-1</v>
      </c>
      <c r="F11" s="3">
        <v>0.93</v>
      </c>
      <c r="G11" s="3"/>
      <c r="I11" s="3"/>
      <c r="J11" s="3"/>
      <c r="K11" t="str">
        <f t="shared" si="0"/>
        <v>Consistency</v>
      </c>
      <c r="M11" s="2" t="s">
        <v>123</v>
      </c>
      <c r="N11" s="16">
        <v>11</v>
      </c>
      <c r="O11" s="16"/>
      <c r="P11" s="16">
        <v>11</v>
      </c>
      <c r="R11" s="2" t="s">
        <v>124</v>
      </c>
      <c r="S11" s="3">
        <v>7</v>
      </c>
      <c r="T11" s="3">
        <v>3</v>
      </c>
      <c r="W11" s="4">
        <v>-1</v>
      </c>
      <c r="X11" s="3">
        <v>0.50255594624255995</v>
      </c>
      <c r="Y11" s="3">
        <v>0.6399999999999999</v>
      </c>
      <c r="AA11" s="3"/>
      <c r="AC11">
        <v>1</v>
      </c>
      <c r="AD11">
        <v>0.58721975539235038</v>
      </c>
      <c r="AE11">
        <v>0.56222222222222229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123</v>
      </c>
      <c r="BO11" s="3">
        <v>1</v>
      </c>
      <c r="BP11" s="3">
        <v>1</v>
      </c>
      <c r="BQ11" s="16">
        <v>0.88129416819274198</v>
      </c>
      <c r="BR11" s="3">
        <v>0.72</v>
      </c>
    </row>
    <row r="12" spans="1:70" x14ac:dyDescent="0.25">
      <c r="A12" t="s">
        <v>182</v>
      </c>
      <c r="B12" t="s">
        <v>117</v>
      </c>
      <c r="C12" s="3">
        <v>-1</v>
      </c>
      <c r="D12">
        <v>0.99406504883847502</v>
      </c>
      <c r="E12" s="3">
        <v>-1</v>
      </c>
      <c r="F12" s="3">
        <v>0.91</v>
      </c>
      <c r="G12" s="3"/>
      <c r="I12" s="3"/>
      <c r="J12" s="3"/>
      <c r="K12" t="str">
        <f t="shared" si="0"/>
        <v>Consistency</v>
      </c>
      <c r="M12" s="2" t="s">
        <v>124</v>
      </c>
      <c r="N12" s="16">
        <v>7</v>
      </c>
      <c r="O12" s="16">
        <v>4</v>
      </c>
      <c r="P12" s="16">
        <v>11</v>
      </c>
      <c r="R12" s="2" t="s">
        <v>30</v>
      </c>
      <c r="S12" s="3">
        <v>38</v>
      </c>
      <c r="T12" s="3">
        <v>32</v>
      </c>
      <c r="W12" s="4">
        <v>1</v>
      </c>
      <c r="X12" s="3">
        <v>0.58721975539235038</v>
      </c>
      <c r="Y12" s="3">
        <v>0.56222222222222229</v>
      </c>
      <c r="AA12" s="3"/>
      <c r="AC12" t="s">
        <v>120</v>
      </c>
      <c r="AD12">
        <v>0.67951559264820194</v>
      </c>
      <c r="AE12">
        <v>0.57909090909090921</v>
      </c>
      <c r="AF12">
        <f>AVERAGE(AD13,AE13)</f>
        <v>0</v>
      </c>
      <c r="AG12">
        <f>AVERAGE(AD14,AE14)</f>
        <v>0.64077230577780497</v>
      </c>
      <c r="AH12">
        <f>ABS(AF12-AG12)</f>
        <v>0.64077230577780497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124</v>
      </c>
      <c r="BO12" s="3">
        <v>1</v>
      </c>
      <c r="BP12" s="3">
        <v>1</v>
      </c>
      <c r="BQ12" s="16">
        <v>0.57034879682488004</v>
      </c>
      <c r="BR12" s="3">
        <v>0.59</v>
      </c>
    </row>
    <row r="13" spans="1:70" x14ac:dyDescent="0.25">
      <c r="A13" t="s">
        <v>172</v>
      </c>
      <c r="B13" t="s">
        <v>118</v>
      </c>
      <c r="C13" s="3">
        <v>1</v>
      </c>
      <c r="D13">
        <v>0.50622618000064701</v>
      </c>
      <c r="E13" s="3">
        <v>1</v>
      </c>
      <c r="F13" s="3">
        <v>0.53</v>
      </c>
      <c r="G13" s="3"/>
      <c r="I13" s="3"/>
      <c r="J13" s="3"/>
      <c r="K13" t="str">
        <f t="shared" si="0"/>
        <v>Consistency</v>
      </c>
      <c r="M13" s="2" t="s">
        <v>30</v>
      </c>
      <c r="N13" s="16">
        <v>148</v>
      </c>
      <c r="O13" s="16">
        <v>17</v>
      </c>
      <c r="P13" s="16">
        <v>165</v>
      </c>
      <c r="W13" s="2" t="s">
        <v>120</v>
      </c>
      <c r="X13" s="3">
        <v>0.68336279337379158</v>
      </c>
      <c r="Y13" s="3">
        <v>0.59818181818181826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  <c r="BN13" s="2" t="s">
        <v>30</v>
      </c>
      <c r="BO13" s="3">
        <v>4</v>
      </c>
      <c r="BP13" s="3">
        <v>4</v>
      </c>
      <c r="BQ13" s="16">
        <v>5.8503286098031264</v>
      </c>
      <c r="BR13" s="3">
        <v>5.53</v>
      </c>
    </row>
    <row r="14" spans="1:70" x14ac:dyDescent="0.25">
      <c r="A14" t="s">
        <v>173</v>
      </c>
      <c r="B14" t="s">
        <v>118</v>
      </c>
      <c r="C14" s="3">
        <v>-1</v>
      </c>
      <c r="D14">
        <v>0.58197621991213999</v>
      </c>
      <c r="E14" s="3">
        <v>-1</v>
      </c>
      <c r="F14" s="3">
        <v>0.61</v>
      </c>
      <c r="G14" s="3"/>
      <c r="I14" s="3"/>
      <c r="J14" s="3"/>
      <c r="K14" t="str">
        <f t="shared" si="0"/>
        <v>Consistency</v>
      </c>
      <c r="W14" s="4">
        <v>1</v>
      </c>
      <c r="X14" s="3">
        <v>0.68336279337379158</v>
      </c>
      <c r="Y14" s="3">
        <v>0.59818181818181826</v>
      </c>
      <c r="AA14" s="3"/>
      <c r="AC14">
        <v>1</v>
      </c>
      <c r="AD14">
        <v>0.68336279337379158</v>
      </c>
      <c r="AE14">
        <v>0.59818181818181826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174</v>
      </c>
      <c r="B15" t="s">
        <v>118</v>
      </c>
      <c r="C15" s="3">
        <v>-1</v>
      </c>
      <c r="D15">
        <v>0.69097985611720403</v>
      </c>
      <c r="E15" s="3">
        <v>-1</v>
      </c>
      <c r="F15" s="3">
        <v>0.55000000000000004</v>
      </c>
      <c r="G15" s="3"/>
      <c r="I15" s="3"/>
      <c r="J15" s="3"/>
      <c r="K15" t="str">
        <f t="shared" si="0"/>
        <v>Consistency</v>
      </c>
      <c r="W15" s="2" t="s">
        <v>121</v>
      </c>
      <c r="X15" s="3">
        <v>0.847705613643297</v>
      </c>
      <c r="Y15" s="3">
        <v>0.6709090909090909</v>
      </c>
      <c r="AA15" s="3"/>
      <c r="AC15" t="s">
        <v>121</v>
      </c>
      <c r="AD15">
        <v>0.74669695775589495</v>
      </c>
      <c r="AE15">
        <v>0.59818181818181815</v>
      </c>
      <c r="AF15">
        <f>AVERAGE(AD16,AE16)</f>
        <v>0</v>
      </c>
      <c r="AG15">
        <f>AVERAGE(AD17,AE17)</f>
        <v>0.75930735227619395</v>
      </c>
      <c r="AH15">
        <f>ABS(AF15-AG15)</f>
        <v>0.75930735227619395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175</v>
      </c>
      <c r="B16" t="s">
        <v>118</v>
      </c>
      <c r="C16" s="3">
        <v>1</v>
      </c>
      <c r="D16">
        <v>0.50479827198788596</v>
      </c>
      <c r="E16" s="3">
        <v>-1</v>
      </c>
      <c r="F16" s="3">
        <v>0.54</v>
      </c>
      <c r="G16" s="3"/>
      <c r="I16" s="3"/>
      <c r="J16" s="3"/>
      <c r="K16" t="str">
        <f t="shared" si="0"/>
        <v>No</v>
      </c>
      <c r="W16" s="4">
        <v>1</v>
      </c>
      <c r="X16" s="3">
        <v>0.847705613643297</v>
      </c>
      <c r="Y16" s="3">
        <v>0.6709090909090909</v>
      </c>
      <c r="AA16" s="3"/>
      <c r="AC16">
        <v>-1</v>
      </c>
      <c r="AD16">
        <v>0</v>
      </c>
      <c r="AE16">
        <v>0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176</v>
      </c>
      <c r="B17" t="s">
        <v>118</v>
      </c>
      <c r="C17" s="3">
        <v>-1</v>
      </c>
      <c r="D17">
        <v>0.75433055773990998</v>
      </c>
      <c r="E17" s="3">
        <v>1</v>
      </c>
      <c r="F17" s="3">
        <v>0.51</v>
      </c>
      <c r="G17" s="3"/>
      <c r="I17" s="3"/>
      <c r="J17" s="3"/>
      <c r="K17" t="str">
        <f t="shared" si="0"/>
        <v>No</v>
      </c>
      <c r="W17" s="2" t="s">
        <v>122</v>
      </c>
      <c r="X17" s="3">
        <v>0.71204120989659259</v>
      </c>
      <c r="Y17" s="3">
        <v>0.60454545454545439</v>
      </c>
      <c r="AA17" s="3"/>
      <c r="AC17">
        <v>1</v>
      </c>
      <c r="AD17">
        <v>0.847705613643297</v>
      </c>
      <c r="AE17">
        <v>0.6709090909090909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177</v>
      </c>
      <c r="B18" t="s">
        <v>118</v>
      </c>
      <c r="C18" s="3">
        <v>-1</v>
      </c>
      <c r="D18">
        <v>0.67644315984018</v>
      </c>
      <c r="E18" s="3">
        <v>-1</v>
      </c>
      <c r="F18" s="3">
        <v>0.54</v>
      </c>
      <c r="G18" s="3"/>
      <c r="I18" s="3"/>
      <c r="J18" s="3"/>
      <c r="K18" t="str">
        <f t="shared" si="0"/>
        <v>Consistency</v>
      </c>
      <c r="W18" s="4">
        <v>-1</v>
      </c>
      <c r="X18" s="3">
        <v>0.59896099528160829</v>
      </c>
      <c r="Y18" s="3">
        <v>0.59</v>
      </c>
      <c r="AA18" s="3"/>
      <c r="AC18" t="s">
        <v>122</v>
      </c>
      <c r="AD18">
        <v>0.79455206021059077</v>
      </c>
      <c r="AE18">
        <v>0.7245454545454546</v>
      </c>
      <c r="AF18">
        <f>AVERAGE(AD19,AE19)</f>
        <v>0.59448049764080413</v>
      </c>
      <c r="AG18">
        <f>AVERAGE(AD20,AE20)</f>
        <v>0.68222314518860594</v>
      </c>
      <c r="AH18">
        <f>ABS(AF18-AG18)</f>
        <v>8.7742647547801811E-2</v>
      </c>
    </row>
    <row r="19" spans="1:56" x14ac:dyDescent="0.25">
      <c r="A19" t="s">
        <v>178</v>
      </c>
      <c r="B19" t="s">
        <v>118</v>
      </c>
      <c r="C19" s="3">
        <v>1</v>
      </c>
      <c r="D19">
        <v>0.61841691677210897</v>
      </c>
      <c r="E19" s="3">
        <v>1</v>
      </c>
      <c r="F19" s="3">
        <v>0.56999999999999995</v>
      </c>
      <c r="G19" s="3"/>
      <c r="I19" s="3"/>
      <c r="J19" s="3"/>
      <c r="K19" t="str">
        <f t="shared" si="0"/>
        <v>Consistency</v>
      </c>
      <c r="W19" s="4">
        <v>1</v>
      </c>
      <c r="X19" s="3">
        <v>0.75444629037721178</v>
      </c>
      <c r="Y19" s="3">
        <v>0.6100000000000001</v>
      </c>
      <c r="AA19" s="3"/>
      <c r="AC19">
        <v>-1</v>
      </c>
      <c r="AD19">
        <v>0.59896099528160829</v>
      </c>
      <c r="AE19">
        <v>0.59</v>
      </c>
    </row>
    <row r="20" spans="1:56" x14ac:dyDescent="0.25">
      <c r="A20" t="s">
        <v>179</v>
      </c>
      <c r="B20" t="s">
        <v>118</v>
      </c>
      <c r="C20" s="3">
        <v>-1</v>
      </c>
      <c r="D20">
        <v>0.57640968109818802</v>
      </c>
      <c r="E20" s="3">
        <v>-1</v>
      </c>
      <c r="F20" s="3">
        <v>0.54</v>
      </c>
      <c r="G20" s="3"/>
      <c r="I20" s="3"/>
      <c r="J20" s="3"/>
      <c r="K20" t="str">
        <f t="shared" si="0"/>
        <v>Consistency</v>
      </c>
      <c r="W20" s="2" t="s">
        <v>123</v>
      </c>
      <c r="X20" s="3">
        <v>0.85590713462155643</v>
      </c>
      <c r="Y20" s="3">
        <v>0.70363636363636362</v>
      </c>
      <c r="AA20" s="3"/>
      <c r="AC20">
        <v>1</v>
      </c>
      <c r="AD20">
        <v>0.75444629037721178</v>
      </c>
      <c r="AE20">
        <v>0.6100000000000001</v>
      </c>
    </row>
    <row r="21" spans="1:56" x14ac:dyDescent="0.25">
      <c r="A21" t="s">
        <v>180</v>
      </c>
      <c r="B21" t="s">
        <v>118</v>
      </c>
      <c r="C21" s="3">
        <v>-1</v>
      </c>
      <c r="D21">
        <v>0.57332991993549698</v>
      </c>
      <c r="E21" s="3">
        <v>1</v>
      </c>
      <c r="F21" s="3">
        <v>0.51</v>
      </c>
      <c r="G21" s="3"/>
      <c r="I21" s="3"/>
      <c r="J21" s="3"/>
      <c r="K21" t="str">
        <f t="shared" si="0"/>
        <v>No</v>
      </c>
      <c r="W21" s="4">
        <v>1</v>
      </c>
      <c r="X21" s="3">
        <v>0.85590713462155643</v>
      </c>
      <c r="Y21" s="3">
        <v>0.70363636363636362</v>
      </c>
      <c r="AA21" s="3"/>
      <c r="AC21" t="s">
        <v>123</v>
      </c>
      <c r="AD21">
        <v>0.64541023921086271</v>
      </c>
      <c r="AE21">
        <v>0.62</v>
      </c>
      <c r="AF21">
        <f>AVERAGE(AD22,AE22)</f>
        <v>0</v>
      </c>
      <c r="AG21">
        <f>AVERAGE(AD23,AE23)</f>
        <v>0.77977174912895997</v>
      </c>
      <c r="AH21">
        <f>ABS(AF21-AG21)</f>
        <v>0.77977174912895997</v>
      </c>
    </row>
    <row r="22" spans="1:56" x14ac:dyDescent="0.25">
      <c r="A22" t="s">
        <v>181</v>
      </c>
      <c r="B22" t="s">
        <v>118</v>
      </c>
      <c r="C22" s="3">
        <v>1</v>
      </c>
      <c r="D22">
        <v>0.78067508914779804</v>
      </c>
      <c r="E22" s="3">
        <v>-1</v>
      </c>
      <c r="F22" s="3">
        <v>0.57999999999999996</v>
      </c>
      <c r="G22" s="3"/>
      <c r="I22" s="3"/>
      <c r="J22" s="3"/>
      <c r="K22" t="str">
        <f t="shared" si="0"/>
        <v>No</v>
      </c>
      <c r="W22" s="2" t="s">
        <v>124</v>
      </c>
      <c r="X22" s="3">
        <v>0.68155527316052855</v>
      </c>
      <c r="Y22" s="3">
        <v>0.57999999999999996</v>
      </c>
      <c r="AA22" s="3"/>
      <c r="AC22">
        <v>-1</v>
      </c>
      <c r="AD22">
        <v>0</v>
      </c>
      <c r="AE22">
        <v>0</v>
      </c>
    </row>
    <row r="23" spans="1:56" x14ac:dyDescent="0.25">
      <c r="A23" t="s">
        <v>182</v>
      </c>
      <c r="B23" t="s">
        <v>118</v>
      </c>
      <c r="C23" s="3">
        <v>-1</v>
      </c>
      <c r="D23">
        <v>0.64314652263653604</v>
      </c>
      <c r="E23" s="3">
        <v>-1</v>
      </c>
      <c r="F23" s="3">
        <v>0.6</v>
      </c>
      <c r="G23" s="3"/>
      <c r="I23" s="3"/>
      <c r="J23" s="3"/>
      <c r="K23" t="str">
        <f t="shared" si="0"/>
        <v>Consistency</v>
      </c>
      <c r="W23" s="4">
        <v>-1</v>
      </c>
      <c r="X23" s="3">
        <v>0.559258773286474</v>
      </c>
      <c r="Y23" s="3">
        <v>0.55000000000000004</v>
      </c>
      <c r="AA23" s="3"/>
      <c r="AC23">
        <v>1</v>
      </c>
      <c r="AD23">
        <v>0.85590713462155643</v>
      </c>
      <c r="AE23">
        <v>0.70363636363636362</v>
      </c>
    </row>
    <row r="24" spans="1:56" x14ac:dyDescent="0.25">
      <c r="A24" t="s">
        <v>172</v>
      </c>
      <c r="B24" t="s">
        <v>119</v>
      </c>
      <c r="C24" s="3">
        <v>1</v>
      </c>
      <c r="D24">
        <v>0.61125603957877395</v>
      </c>
      <c r="E24" s="3">
        <v>1</v>
      </c>
      <c r="F24" s="3">
        <v>0.59</v>
      </c>
      <c r="G24" s="3"/>
      <c r="I24" s="3"/>
      <c r="J24" s="3"/>
      <c r="K24" t="str">
        <f t="shared" si="0"/>
        <v>Consistency</v>
      </c>
      <c r="W24" s="4">
        <v>1</v>
      </c>
      <c r="X24" s="3">
        <v>0.70873227313254072</v>
      </c>
      <c r="Y24" s="3">
        <v>0.58666666666666656</v>
      </c>
      <c r="AA24" s="3"/>
      <c r="AC24" t="s">
        <v>124</v>
      </c>
      <c r="AD24">
        <v>0.6673592075671726</v>
      </c>
      <c r="AE24">
        <v>0.59090909090909094</v>
      </c>
      <c r="AF24">
        <f>AVERAGE(AD25,AE25)</f>
        <v>0.55462938664323702</v>
      </c>
      <c r="AG24">
        <f>AVERAGE(AD26,AE26)</f>
        <v>0.6476994698996037</v>
      </c>
      <c r="AH24">
        <f>ABS(AF24-AG24)</f>
        <v>9.3070083256366676E-2</v>
      </c>
    </row>
    <row r="25" spans="1:56" x14ac:dyDescent="0.25">
      <c r="A25" t="s">
        <v>173</v>
      </c>
      <c r="B25" t="s">
        <v>119</v>
      </c>
      <c r="C25" s="3">
        <v>1</v>
      </c>
      <c r="D25">
        <v>0.59441138757656597</v>
      </c>
      <c r="E25" s="3">
        <v>1</v>
      </c>
      <c r="F25" s="3">
        <v>0.56000000000000005</v>
      </c>
      <c r="G25" s="3"/>
      <c r="I25" s="3"/>
      <c r="J25" s="3"/>
      <c r="K25" t="str">
        <f t="shared" si="0"/>
        <v>Consistency</v>
      </c>
      <c r="W25" s="2" t="s">
        <v>30</v>
      </c>
      <c r="X25" s="3">
        <v>0.74643495066536591</v>
      </c>
      <c r="Y25" s="3">
        <v>0.63840909090909104</v>
      </c>
      <c r="AA25" s="3"/>
      <c r="AC25">
        <v>-1</v>
      </c>
      <c r="AD25">
        <v>0.559258773286474</v>
      </c>
      <c r="AE25">
        <v>0.55000000000000004</v>
      </c>
    </row>
    <row r="26" spans="1:56" x14ac:dyDescent="0.25">
      <c r="A26" t="s">
        <v>174</v>
      </c>
      <c r="B26" t="s">
        <v>119</v>
      </c>
      <c r="C26" s="3">
        <v>1</v>
      </c>
      <c r="D26">
        <v>0.51442569645456804</v>
      </c>
      <c r="E26" s="3">
        <v>1</v>
      </c>
      <c r="F26" s="3">
        <v>0.59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0.70873227313254072</v>
      </c>
      <c r="AE26">
        <v>0.58666666666666656</v>
      </c>
    </row>
    <row r="27" spans="1:56" x14ac:dyDescent="0.25">
      <c r="A27" t="s">
        <v>175</v>
      </c>
      <c r="B27" t="s">
        <v>119</v>
      </c>
      <c r="C27" s="3">
        <v>1</v>
      </c>
      <c r="D27">
        <v>0.62163351551493595</v>
      </c>
      <c r="E27" s="3">
        <v>1</v>
      </c>
      <c r="F27" s="3">
        <v>0.6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176</v>
      </c>
      <c r="B28" t="s">
        <v>119</v>
      </c>
      <c r="C28" s="3">
        <v>-1</v>
      </c>
      <c r="D28">
        <v>0.50030998563723805</v>
      </c>
      <c r="E28" s="3">
        <v>1</v>
      </c>
      <c r="F28" s="3">
        <v>0.57999999999999996</v>
      </c>
      <c r="G28" s="3"/>
      <c r="I28" s="3"/>
      <c r="J28" s="3"/>
      <c r="K28" t="str">
        <f t="shared" si="0"/>
        <v>No</v>
      </c>
      <c r="AA28" s="3"/>
    </row>
    <row r="29" spans="1:56" x14ac:dyDescent="0.25">
      <c r="A29" t="s">
        <v>177</v>
      </c>
      <c r="B29" t="s">
        <v>119</v>
      </c>
      <c r="C29" s="3">
        <v>1</v>
      </c>
      <c r="D29">
        <v>0.77306645031198595</v>
      </c>
      <c r="E29" s="3">
        <v>1</v>
      </c>
      <c r="F29" s="3">
        <v>0.56000000000000005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178</v>
      </c>
      <c r="B30" t="s">
        <v>119</v>
      </c>
      <c r="C30" s="3">
        <v>1</v>
      </c>
      <c r="D30">
        <v>0.52256960002033404</v>
      </c>
      <c r="E30" s="3">
        <v>-1</v>
      </c>
      <c r="F30" s="3">
        <v>0.52</v>
      </c>
      <c r="G30" s="3"/>
      <c r="H30" s="3"/>
      <c r="I30" s="3"/>
      <c r="J30" s="3"/>
      <c r="K30" t="str">
        <f t="shared" si="0"/>
        <v>No</v>
      </c>
      <c r="AA30" s="3"/>
    </row>
    <row r="31" spans="1:56" x14ac:dyDescent="0.25">
      <c r="A31" t="s">
        <v>179</v>
      </c>
      <c r="B31" t="s">
        <v>119</v>
      </c>
      <c r="C31" s="3">
        <v>1</v>
      </c>
      <c r="D31">
        <v>0.51289684919716705</v>
      </c>
      <c r="E31" s="3">
        <v>1</v>
      </c>
      <c r="F31" s="3">
        <v>0.61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180</v>
      </c>
      <c r="B32" t="s">
        <v>119</v>
      </c>
      <c r="C32" s="3">
        <v>-1</v>
      </c>
      <c r="D32">
        <v>0.50480190684788195</v>
      </c>
      <c r="E32" s="3">
        <v>-1</v>
      </c>
      <c r="F32" s="3">
        <v>0.7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181</v>
      </c>
      <c r="B33" t="s">
        <v>119</v>
      </c>
      <c r="C33" s="3">
        <v>1</v>
      </c>
      <c r="D33">
        <v>0.57058118141491798</v>
      </c>
      <c r="E33" s="3">
        <v>1</v>
      </c>
      <c r="F33" s="3">
        <v>0.51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182</v>
      </c>
      <c r="B34" t="s">
        <v>119</v>
      </c>
      <c r="C34" s="3">
        <v>1</v>
      </c>
      <c r="D34">
        <v>0.56413707846190397</v>
      </c>
      <c r="E34" s="3">
        <v>1</v>
      </c>
      <c r="F34" s="3">
        <v>0.52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172</v>
      </c>
      <c r="B35" t="s">
        <v>120</v>
      </c>
      <c r="C35">
        <v>1</v>
      </c>
      <c r="D35">
        <v>0.72145503264458</v>
      </c>
      <c r="E35">
        <v>1</v>
      </c>
      <c r="F35">
        <v>0.54</v>
      </c>
      <c r="K35" t="str">
        <f t="shared" si="0"/>
        <v>Consistency</v>
      </c>
      <c r="AA35" s="3"/>
    </row>
    <row r="36" spans="1:27" x14ac:dyDescent="0.25">
      <c r="A36" t="s">
        <v>173</v>
      </c>
      <c r="B36" t="s">
        <v>120</v>
      </c>
      <c r="C36">
        <v>1</v>
      </c>
      <c r="D36">
        <v>0.78321891644708297</v>
      </c>
      <c r="E36">
        <v>1</v>
      </c>
      <c r="F36">
        <v>0.51</v>
      </c>
      <c r="K36" t="str">
        <f t="shared" si="0"/>
        <v>Consistency</v>
      </c>
    </row>
    <row r="37" spans="1:27" x14ac:dyDescent="0.25">
      <c r="A37" t="s">
        <v>174</v>
      </c>
      <c r="B37" t="s">
        <v>120</v>
      </c>
      <c r="C37">
        <v>1</v>
      </c>
      <c r="D37">
        <v>0.69536973380323597</v>
      </c>
      <c r="E37">
        <v>1</v>
      </c>
      <c r="F37">
        <v>0.67</v>
      </c>
      <c r="K37" t="str">
        <f t="shared" si="0"/>
        <v>Consistency</v>
      </c>
    </row>
    <row r="38" spans="1:27" x14ac:dyDescent="0.25">
      <c r="A38" t="s">
        <v>175</v>
      </c>
      <c r="B38" t="s">
        <v>120</v>
      </c>
      <c r="C38">
        <v>1</v>
      </c>
      <c r="D38">
        <v>0.79237012729609002</v>
      </c>
      <c r="E38">
        <v>1</v>
      </c>
      <c r="F38">
        <v>0.64</v>
      </c>
      <c r="K38" t="str">
        <f t="shared" si="0"/>
        <v>Consistency</v>
      </c>
    </row>
    <row r="39" spans="1:27" x14ac:dyDescent="0.25">
      <c r="A39" t="s">
        <v>176</v>
      </c>
      <c r="B39" t="s">
        <v>120</v>
      </c>
      <c r="C39">
        <v>1</v>
      </c>
      <c r="D39">
        <v>0.66708340247853304</v>
      </c>
      <c r="E39">
        <v>1</v>
      </c>
      <c r="F39">
        <v>0.6</v>
      </c>
      <c r="K39" t="str">
        <f t="shared" si="0"/>
        <v>Consistency</v>
      </c>
    </row>
    <row r="40" spans="1:27" x14ac:dyDescent="0.25">
      <c r="A40" t="s">
        <v>177</v>
      </c>
      <c r="B40" t="s">
        <v>120</v>
      </c>
      <c r="C40">
        <v>1</v>
      </c>
      <c r="D40">
        <v>0.64372046393339999</v>
      </c>
      <c r="E40">
        <v>1</v>
      </c>
      <c r="F40">
        <v>0.56999999999999995</v>
      </c>
      <c r="K40" t="str">
        <f t="shared" si="0"/>
        <v>Consistency</v>
      </c>
    </row>
    <row r="41" spans="1:27" x14ac:dyDescent="0.25">
      <c r="A41" t="s">
        <v>178</v>
      </c>
      <c r="B41" t="s">
        <v>120</v>
      </c>
      <c r="C41">
        <v>1</v>
      </c>
      <c r="D41">
        <v>0.63409431299674102</v>
      </c>
      <c r="E41">
        <v>1</v>
      </c>
      <c r="F41">
        <v>0.54</v>
      </c>
      <c r="K41" t="str">
        <f t="shared" si="0"/>
        <v>Consistency</v>
      </c>
    </row>
    <row r="42" spans="1:27" x14ac:dyDescent="0.25">
      <c r="A42" t="s">
        <v>179</v>
      </c>
      <c r="B42" t="s">
        <v>120</v>
      </c>
      <c r="C42">
        <v>1</v>
      </c>
      <c r="D42">
        <v>0.63445692742288595</v>
      </c>
      <c r="E42">
        <v>1</v>
      </c>
      <c r="F42">
        <v>0.64</v>
      </c>
      <c r="K42" t="str">
        <f t="shared" si="0"/>
        <v>Consistency</v>
      </c>
    </row>
    <row r="43" spans="1:27" x14ac:dyDescent="0.25">
      <c r="A43" t="s">
        <v>180</v>
      </c>
      <c r="B43" t="s">
        <v>120</v>
      </c>
      <c r="C43">
        <v>1</v>
      </c>
      <c r="D43">
        <v>0.58865935744186204</v>
      </c>
      <c r="E43">
        <v>1</v>
      </c>
      <c r="F43">
        <v>0.56999999999999995</v>
      </c>
      <c r="K43" t="str">
        <f t="shared" si="0"/>
        <v>Consistency</v>
      </c>
    </row>
    <row r="44" spans="1:27" x14ac:dyDescent="0.25">
      <c r="A44" t="s">
        <v>181</v>
      </c>
      <c r="B44" t="s">
        <v>120</v>
      </c>
      <c r="C44">
        <v>1</v>
      </c>
      <c r="D44">
        <v>0.73237920496819198</v>
      </c>
      <c r="E44">
        <v>1</v>
      </c>
      <c r="F44">
        <v>0.65</v>
      </c>
      <c r="K44" t="str">
        <f t="shared" si="0"/>
        <v>Consistency</v>
      </c>
    </row>
    <row r="45" spans="1:27" x14ac:dyDescent="0.25">
      <c r="A45" t="s">
        <v>182</v>
      </c>
      <c r="B45" t="s">
        <v>120</v>
      </c>
      <c r="C45">
        <v>1</v>
      </c>
      <c r="D45">
        <v>0.62418324767910505</v>
      </c>
      <c r="E45">
        <v>1</v>
      </c>
      <c r="F45">
        <v>0.65</v>
      </c>
      <c r="K45" t="str">
        <f t="shared" si="0"/>
        <v>Consistency</v>
      </c>
    </row>
    <row r="46" spans="1:27" x14ac:dyDescent="0.25">
      <c r="A46" t="s">
        <v>172</v>
      </c>
      <c r="B46" t="s">
        <v>121</v>
      </c>
      <c r="C46" s="3">
        <v>1</v>
      </c>
      <c r="D46">
        <v>0.97956239117101196</v>
      </c>
      <c r="E46" s="3">
        <v>-1</v>
      </c>
      <c r="F46" s="3">
        <v>0.56999999999999995</v>
      </c>
      <c r="G46" s="3"/>
      <c r="I46" s="3"/>
      <c r="J46" s="3"/>
      <c r="K46" t="str">
        <f t="shared" si="0"/>
        <v>No</v>
      </c>
    </row>
    <row r="47" spans="1:27" x14ac:dyDescent="0.25">
      <c r="A47" t="s">
        <v>173</v>
      </c>
      <c r="B47" t="s">
        <v>121</v>
      </c>
      <c r="C47" s="3">
        <v>1</v>
      </c>
      <c r="D47">
        <v>0.75366596534654895</v>
      </c>
      <c r="E47" s="3">
        <v>1</v>
      </c>
      <c r="F47" s="3">
        <v>0.56000000000000005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174</v>
      </c>
      <c r="B48" t="s">
        <v>121</v>
      </c>
      <c r="C48" s="3">
        <v>1</v>
      </c>
      <c r="D48">
        <v>0.78829748598689398</v>
      </c>
      <c r="E48" s="3">
        <v>-1</v>
      </c>
      <c r="F48" s="3">
        <v>0.52</v>
      </c>
      <c r="G48" s="3"/>
      <c r="I48" s="3"/>
      <c r="J48" s="3"/>
      <c r="K48" t="str">
        <f t="shared" si="0"/>
        <v>No</v>
      </c>
    </row>
    <row r="49" spans="1:11" x14ac:dyDescent="0.25">
      <c r="A49" t="s">
        <v>175</v>
      </c>
      <c r="B49" t="s">
        <v>121</v>
      </c>
      <c r="C49" s="3">
        <v>1</v>
      </c>
      <c r="D49">
        <v>0.94091580207993697</v>
      </c>
      <c r="E49" s="3">
        <v>1</v>
      </c>
      <c r="F49" s="3">
        <v>0.68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176</v>
      </c>
      <c r="B50" t="s">
        <v>121</v>
      </c>
      <c r="C50" s="3">
        <v>1</v>
      </c>
      <c r="D50">
        <v>0.81061335804732304</v>
      </c>
      <c r="E50" s="3">
        <v>1</v>
      </c>
      <c r="F50" s="3">
        <v>0.56999999999999995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177</v>
      </c>
      <c r="B51" t="s">
        <v>121</v>
      </c>
      <c r="C51" s="3">
        <v>1</v>
      </c>
      <c r="D51">
        <v>0.89099172095540702</v>
      </c>
      <c r="E51" s="3">
        <v>1</v>
      </c>
      <c r="F51" s="3">
        <v>0.6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178</v>
      </c>
      <c r="B52" t="s">
        <v>121</v>
      </c>
      <c r="C52" s="3">
        <v>1</v>
      </c>
      <c r="D52">
        <v>0.56632981525311699</v>
      </c>
      <c r="E52" s="3">
        <v>1</v>
      </c>
      <c r="F52" s="3">
        <v>0.57999999999999996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179</v>
      </c>
      <c r="B53" t="s">
        <v>121</v>
      </c>
      <c r="C53" s="3">
        <v>1</v>
      </c>
      <c r="D53">
        <v>0.91381027430668704</v>
      </c>
      <c r="E53" s="3">
        <v>1</v>
      </c>
      <c r="F53" s="3">
        <v>0.74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180</v>
      </c>
      <c r="B54" t="s">
        <v>121</v>
      </c>
      <c r="C54" s="3">
        <v>1</v>
      </c>
      <c r="D54">
        <v>0.862725601674317</v>
      </c>
      <c r="E54" s="3">
        <v>1</v>
      </c>
      <c r="F54" s="3">
        <v>0.87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181</v>
      </c>
      <c r="B55" t="s">
        <v>121</v>
      </c>
      <c r="C55" s="3">
        <v>1</v>
      </c>
      <c r="D55">
        <v>0.96375286823028405</v>
      </c>
      <c r="E55" s="3">
        <v>1</v>
      </c>
      <c r="F55" s="3">
        <v>0.84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182</v>
      </c>
      <c r="B56" t="s">
        <v>121</v>
      </c>
      <c r="C56" s="3">
        <v>1</v>
      </c>
      <c r="D56">
        <v>0.85409646702473896</v>
      </c>
      <c r="E56" s="3">
        <v>1</v>
      </c>
      <c r="F56" s="3">
        <v>0.85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172</v>
      </c>
      <c r="B57" t="s">
        <v>122</v>
      </c>
      <c r="C57">
        <v>1</v>
      </c>
      <c r="D57">
        <v>0.88309723183031896</v>
      </c>
      <c r="E57">
        <v>-1</v>
      </c>
      <c r="F57">
        <v>0.59</v>
      </c>
      <c r="K57" t="str">
        <f t="shared" si="0"/>
        <v>No</v>
      </c>
    </row>
    <row r="58" spans="1:11" x14ac:dyDescent="0.25">
      <c r="A58" t="s">
        <v>173</v>
      </c>
      <c r="B58" t="s">
        <v>122</v>
      </c>
      <c r="C58">
        <v>1</v>
      </c>
      <c r="D58">
        <v>0.67331989747976095</v>
      </c>
      <c r="E58">
        <v>1</v>
      </c>
      <c r="F58">
        <v>0.54</v>
      </c>
      <c r="K58" t="str">
        <f t="shared" si="0"/>
        <v>Consistency</v>
      </c>
    </row>
    <row r="59" spans="1:11" x14ac:dyDescent="0.25">
      <c r="A59" t="s">
        <v>174</v>
      </c>
      <c r="B59" t="s">
        <v>122</v>
      </c>
      <c r="C59">
        <v>-1</v>
      </c>
      <c r="D59">
        <v>0.61943250610923195</v>
      </c>
      <c r="E59">
        <v>1</v>
      </c>
      <c r="F59">
        <v>0.51</v>
      </c>
      <c r="K59" t="str">
        <f t="shared" si="0"/>
        <v>No</v>
      </c>
    </row>
    <row r="60" spans="1:11" x14ac:dyDescent="0.25">
      <c r="A60" t="s">
        <v>175</v>
      </c>
      <c r="B60" t="s">
        <v>122</v>
      </c>
      <c r="C60">
        <v>1</v>
      </c>
      <c r="D60">
        <v>0.81421366467253997</v>
      </c>
      <c r="E60">
        <v>1</v>
      </c>
      <c r="F60">
        <v>0.73</v>
      </c>
      <c r="K60" t="str">
        <f t="shared" si="0"/>
        <v>Consistency</v>
      </c>
    </row>
    <row r="61" spans="1:11" x14ac:dyDescent="0.25">
      <c r="A61" t="s">
        <v>176</v>
      </c>
      <c r="B61" t="s">
        <v>122</v>
      </c>
      <c r="C61">
        <v>1</v>
      </c>
      <c r="D61">
        <v>0.59839112996902499</v>
      </c>
      <c r="E61">
        <v>-1</v>
      </c>
      <c r="F61">
        <v>0.55000000000000004</v>
      </c>
      <c r="K61" t="str">
        <f t="shared" si="0"/>
        <v>No</v>
      </c>
    </row>
    <row r="62" spans="1:11" x14ac:dyDescent="0.25">
      <c r="A62" t="s">
        <v>177</v>
      </c>
      <c r="B62" t="s">
        <v>122</v>
      </c>
      <c r="C62">
        <v>1</v>
      </c>
      <c r="D62">
        <v>0.60000056203038399</v>
      </c>
      <c r="E62">
        <v>1</v>
      </c>
      <c r="F62">
        <v>0.52</v>
      </c>
      <c r="K62" t="str">
        <f t="shared" si="0"/>
        <v>Consistency</v>
      </c>
    </row>
    <row r="63" spans="1:11" x14ac:dyDescent="0.25">
      <c r="A63" t="s">
        <v>178</v>
      </c>
      <c r="B63" t="s">
        <v>122</v>
      </c>
      <c r="C63">
        <v>-1</v>
      </c>
      <c r="D63">
        <v>0.60113721666588305</v>
      </c>
      <c r="E63">
        <v>1</v>
      </c>
      <c r="F63">
        <v>0.56999999999999995</v>
      </c>
      <c r="K63" t="str">
        <f t="shared" si="0"/>
        <v>No</v>
      </c>
    </row>
    <row r="64" spans="1:11" x14ac:dyDescent="0.25">
      <c r="A64" t="s">
        <v>179</v>
      </c>
      <c r="B64" t="s">
        <v>122</v>
      </c>
      <c r="C64">
        <v>1</v>
      </c>
      <c r="D64">
        <v>0.80098677704287902</v>
      </c>
      <c r="E64">
        <v>1</v>
      </c>
      <c r="F64">
        <v>0.52</v>
      </c>
      <c r="K64" t="str">
        <f t="shared" si="0"/>
        <v>Consistency</v>
      </c>
    </row>
    <row r="65" spans="1:11" x14ac:dyDescent="0.25">
      <c r="A65" t="s">
        <v>180</v>
      </c>
      <c r="B65" t="s">
        <v>122</v>
      </c>
      <c r="C65">
        <v>1</v>
      </c>
      <c r="D65">
        <v>0.94650377984804102</v>
      </c>
      <c r="E65">
        <v>1</v>
      </c>
      <c r="F65">
        <v>0.74</v>
      </c>
      <c r="K65" t="str">
        <f t="shared" si="0"/>
        <v>Consistency</v>
      </c>
    </row>
    <row r="66" spans="1:11" x14ac:dyDescent="0.25">
      <c r="A66" t="s">
        <v>181</v>
      </c>
      <c r="B66" t="s">
        <v>122</v>
      </c>
      <c r="C66">
        <v>-1</v>
      </c>
      <c r="D66">
        <v>0.57631326306970998</v>
      </c>
      <c r="E66">
        <v>1</v>
      </c>
      <c r="F66">
        <v>0.69</v>
      </c>
      <c r="K66" t="str">
        <f t="shared" si="0"/>
        <v>No</v>
      </c>
    </row>
    <row r="67" spans="1:11" x14ac:dyDescent="0.25">
      <c r="A67" t="s">
        <v>182</v>
      </c>
      <c r="B67" t="s">
        <v>122</v>
      </c>
      <c r="C67">
        <v>1</v>
      </c>
      <c r="D67">
        <v>0.71905728014474501</v>
      </c>
      <c r="E67">
        <v>1</v>
      </c>
      <c r="F67">
        <v>0.69</v>
      </c>
      <c r="K67" t="str">
        <f t="shared" ref="K67:K130" si="65">IF(E67=C67, "Consistency", "No")</f>
        <v>Consistency</v>
      </c>
    </row>
    <row r="68" spans="1:11" x14ac:dyDescent="0.25">
      <c r="A68" t="s">
        <v>172</v>
      </c>
      <c r="B68" t="s">
        <v>123</v>
      </c>
      <c r="C68" s="3">
        <v>1</v>
      </c>
      <c r="D68">
        <v>0.96506008287112999</v>
      </c>
      <c r="E68" s="3">
        <v>1</v>
      </c>
      <c r="F68" s="3">
        <v>0.56000000000000005</v>
      </c>
      <c r="G68" s="3"/>
      <c r="I68" s="3"/>
      <c r="J68" s="3"/>
      <c r="K68" t="str">
        <f t="shared" si="65"/>
        <v>Consistency</v>
      </c>
    </row>
    <row r="69" spans="1:11" x14ac:dyDescent="0.25">
      <c r="A69" t="s">
        <v>173</v>
      </c>
      <c r="B69" t="s">
        <v>123</v>
      </c>
      <c r="C69" s="3">
        <v>1</v>
      </c>
      <c r="D69">
        <v>0.73685346284833597</v>
      </c>
      <c r="E69" s="3">
        <v>1</v>
      </c>
      <c r="F69" s="3">
        <v>0.6</v>
      </c>
      <c r="G69" s="3"/>
      <c r="I69" s="3"/>
      <c r="J69" s="3"/>
      <c r="K69" t="str">
        <f t="shared" si="65"/>
        <v>Consistency</v>
      </c>
    </row>
    <row r="70" spans="1:11" x14ac:dyDescent="0.25">
      <c r="A70" t="s">
        <v>174</v>
      </c>
      <c r="B70" t="s">
        <v>123</v>
      </c>
      <c r="C70" s="3">
        <v>1</v>
      </c>
      <c r="D70">
        <v>0.918023082565808</v>
      </c>
      <c r="E70" s="3">
        <v>1</v>
      </c>
      <c r="F70" s="3">
        <v>0.62</v>
      </c>
      <c r="G70" s="3"/>
      <c r="I70" s="3"/>
      <c r="J70" s="3"/>
      <c r="K70" t="str">
        <f t="shared" si="65"/>
        <v>Consistency</v>
      </c>
    </row>
    <row r="71" spans="1:11" x14ac:dyDescent="0.25">
      <c r="A71" t="s">
        <v>175</v>
      </c>
      <c r="B71" t="s">
        <v>123</v>
      </c>
      <c r="C71" s="3">
        <v>1</v>
      </c>
      <c r="D71" s="3">
        <v>0.92946504291084997</v>
      </c>
      <c r="E71" s="3">
        <v>1</v>
      </c>
      <c r="F71" s="3">
        <v>0.78</v>
      </c>
      <c r="G71" s="3"/>
      <c r="I71" s="3"/>
      <c r="J71" s="3"/>
      <c r="K71" t="str">
        <f t="shared" si="65"/>
        <v>Consistency</v>
      </c>
    </row>
    <row r="72" spans="1:11" x14ac:dyDescent="0.25">
      <c r="A72" t="s">
        <v>176</v>
      </c>
      <c r="B72" t="s">
        <v>123</v>
      </c>
      <c r="C72" s="3">
        <v>1</v>
      </c>
      <c r="D72">
        <v>0.88757197964383305</v>
      </c>
      <c r="E72" s="3">
        <v>1</v>
      </c>
      <c r="F72" s="3">
        <v>0.63</v>
      </c>
      <c r="G72" s="3"/>
      <c r="H72" s="3"/>
      <c r="I72" s="3"/>
      <c r="J72" s="3"/>
      <c r="K72" t="str">
        <f t="shared" si="65"/>
        <v>Consistency</v>
      </c>
    </row>
    <row r="73" spans="1:11" x14ac:dyDescent="0.25">
      <c r="A73" t="s">
        <v>177</v>
      </c>
      <c r="B73" t="s">
        <v>123</v>
      </c>
      <c r="C73" s="3">
        <v>1</v>
      </c>
      <c r="D73">
        <v>0.68677675635615598</v>
      </c>
      <c r="E73" s="3">
        <v>1</v>
      </c>
      <c r="F73" s="3">
        <v>0.67</v>
      </c>
      <c r="G73" s="3"/>
      <c r="I73" s="3"/>
      <c r="J73" s="3"/>
      <c r="K73" t="str">
        <f t="shared" si="65"/>
        <v>Consistency</v>
      </c>
    </row>
    <row r="74" spans="1:11" x14ac:dyDescent="0.25">
      <c r="A74" t="s">
        <v>178</v>
      </c>
      <c r="B74" t="s">
        <v>123</v>
      </c>
      <c r="C74" s="3">
        <v>1</v>
      </c>
      <c r="D74">
        <v>0.78576439715892199</v>
      </c>
      <c r="E74" s="3">
        <v>1</v>
      </c>
      <c r="F74" s="3">
        <v>0.68</v>
      </c>
      <c r="G74" s="3"/>
      <c r="I74" s="3"/>
      <c r="J74" s="3"/>
      <c r="K74" t="str">
        <f t="shared" si="65"/>
        <v>Consistency</v>
      </c>
    </row>
    <row r="75" spans="1:11" x14ac:dyDescent="0.25">
      <c r="A75" t="s">
        <v>179</v>
      </c>
      <c r="B75" t="s">
        <v>123</v>
      </c>
      <c r="C75" s="3">
        <v>1</v>
      </c>
      <c r="D75">
        <v>0.85478531386407297</v>
      </c>
      <c r="E75" s="3">
        <v>1</v>
      </c>
      <c r="F75" s="3">
        <v>0.86</v>
      </c>
      <c r="G75" s="3"/>
      <c r="I75" s="3"/>
      <c r="J75" s="3"/>
      <c r="K75" t="str">
        <f t="shared" si="65"/>
        <v>Consistency</v>
      </c>
    </row>
    <row r="76" spans="1:11" x14ac:dyDescent="0.25">
      <c r="A76" t="s">
        <v>180</v>
      </c>
      <c r="B76" t="s">
        <v>123</v>
      </c>
      <c r="C76" s="3">
        <v>1</v>
      </c>
      <c r="D76">
        <v>0.93556138914949905</v>
      </c>
      <c r="E76" s="3">
        <v>1</v>
      </c>
      <c r="F76" s="3">
        <v>0.89</v>
      </c>
      <c r="G76" s="3"/>
      <c r="I76" s="3"/>
      <c r="J76" s="3"/>
      <c r="K76" t="str">
        <f t="shared" si="65"/>
        <v>Consistency</v>
      </c>
    </row>
    <row r="77" spans="1:11" x14ac:dyDescent="0.25">
      <c r="A77" t="s">
        <v>181</v>
      </c>
      <c r="B77" t="s">
        <v>123</v>
      </c>
      <c r="C77" s="3">
        <v>1</v>
      </c>
      <c r="D77" s="3">
        <v>0.83382280527577202</v>
      </c>
      <c r="E77" s="3">
        <v>1</v>
      </c>
      <c r="F77" s="3">
        <v>0.73</v>
      </c>
      <c r="G77" s="3"/>
      <c r="I77" s="3"/>
      <c r="J77" s="3"/>
      <c r="K77" t="str">
        <f t="shared" si="65"/>
        <v>Consistency</v>
      </c>
    </row>
    <row r="78" spans="1:11" x14ac:dyDescent="0.25">
      <c r="A78" t="s">
        <v>182</v>
      </c>
      <c r="B78" t="s">
        <v>123</v>
      </c>
      <c r="C78" s="3">
        <v>1</v>
      </c>
      <c r="D78">
        <v>0.88129416819274198</v>
      </c>
      <c r="E78" s="3">
        <v>1</v>
      </c>
      <c r="F78" s="3">
        <v>0.72</v>
      </c>
      <c r="G78" s="3"/>
      <c r="I78" s="3"/>
      <c r="J78" s="3"/>
      <c r="K78" t="str">
        <f t="shared" si="65"/>
        <v>Consistency</v>
      </c>
    </row>
    <row r="79" spans="1:11" x14ac:dyDescent="0.25">
      <c r="A79" t="s">
        <v>172</v>
      </c>
      <c r="B79" t="s">
        <v>124</v>
      </c>
      <c r="C79" s="3">
        <v>1</v>
      </c>
      <c r="D79">
        <v>0.83428305004164904</v>
      </c>
      <c r="E79" s="3">
        <v>-1</v>
      </c>
      <c r="F79" s="3">
        <v>0.5</v>
      </c>
      <c r="G79" s="3"/>
      <c r="I79" s="3"/>
      <c r="J79" s="3"/>
      <c r="K79" t="str">
        <f t="shared" si="65"/>
        <v>No</v>
      </c>
    </row>
    <row r="80" spans="1:11" x14ac:dyDescent="0.25">
      <c r="A80" t="s">
        <v>173</v>
      </c>
      <c r="B80" t="s">
        <v>124</v>
      </c>
      <c r="C80" s="3">
        <v>1</v>
      </c>
      <c r="D80">
        <v>0.65909438193662195</v>
      </c>
      <c r="E80" s="3">
        <v>-1</v>
      </c>
      <c r="F80" s="3">
        <v>0.53</v>
      </c>
      <c r="G80" s="3"/>
      <c r="I80" s="3"/>
      <c r="J80" s="3"/>
      <c r="K80" t="str">
        <f t="shared" si="65"/>
        <v>No</v>
      </c>
    </row>
    <row r="81" spans="1:11" x14ac:dyDescent="0.25">
      <c r="A81" t="s">
        <v>174</v>
      </c>
      <c r="B81" t="s">
        <v>124</v>
      </c>
      <c r="C81" s="3">
        <v>1</v>
      </c>
      <c r="D81">
        <v>0.568688709110999</v>
      </c>
      <c r="E81" s="3">
        <v>-1</v>
      </c>
      <c r="F81" s="3">
        <v>0.57999999999999996</v>
      </c>
      <c r="G81" s="3"/>
      <c r="I81" s="3"/>
      <c r="J81" s="3"/>
      <c r="K81" t="str">
        <f t="shared" si="65"/>
        <v>No</v>
      </c>
    </row>
    <row r="82" spans="1:11" x14ac:dyDescent="0.25">
      <c r="A82" t="s">
        <v>175</v>
      </c>
      <c r="B82" t="s">
        <v>124</v>
      </c>
      <c r="C82" s="3">
        <v>1</v>
      </c>
      <c r="D82">
        <v>0.72760742123191302</v>
      </c>
      <c r="E82" s="3">
        <v>1</v>
      </c>
      <c r="F82" s="3">
        <v>0.59</v>
      </c>
      <c r="G82" s="3"/>
      <c r="I82" s="3"/>
      <c r="J82" s="3"/>
      <c r="K82" t="str">
        <f t="shared" si="65"/>
        <v>Consistency</v>
      </c>
    </row>
    <row r="83" spans="1:11" x14ac:dyDescent="0.25">
      <c r="A83" t="s">
        <v>176</v>
      </c>
      <c r="B83" t="s">
        <v>124</v>
      </c>
      <c r="C83" s="3">
        <v>-1</v>
      </c>
      <c r="D83" s="3">
        <v>0.56844754998857105</v>
      </c>
      <c r="E83" s="3">
        <v>1</v>
      </c>
      <c r="F83" s="3">
        <v>0.56000000000000005</v>
      </c>
      <c r="G83" s="3"/>
      <c r="I83" s="3"/>
      <c r="J83" s="3"/>
      <c r="K83" t="str">
        <f t="shared" si="65"/>
        <v>No</v>
      </c>
    </row>
    <row r="84" spans="1:11" x14ac:dyDescent="0.25">
      <c r="A84" t="s">
        <v>177</v>
      </c>
      <c r="B84" t="s">
        <v>124</v>
      </c>
      <c r="C84" s="3">
        <v>-1</v>
      </c>
      <c r="D84">
        <v>0.55006999658437705</v>
      </c>
      <c r="E84" s="3">
        <v>-1</v>
      </c>
      <c r="F84" s="3">
        <v>0.54</v>
      </c>
      <c r="G84" s="3"/>
      <c r="I84" s="3"/>
      <c r="J84" s="3"/>
      <c r="K84" t="str">
        <f t="shared" si="65"/>
        <v>Consistency</v>
      </c>
    </row>
    <row r="85" spans="1:11" x14ac:dyDescent="0.25">
      <c r="A85" t="s">
        <v>178</v>
      </c>
      <c r="B85" t="s">
        <v>124</v>
      </c>
      <c r="C85" s="3">
        <v>1</v>
      </c>
      <c r="D85">
        <v>0.64329895163245499</v>
      </c>
      <c r="E85" s="3">
        <v>1</v>
      </c>
      <c r="F85" s="3">
        <v>0.54</v>
      </c>
      <c r="G85" s="3"/>
      <c r="I85" s="3"/>
      <c r="J85" s="3"/>
      <c r="K85" t="str">
        <f t="shared" si="65"/>
        <v>Consistency</v>
      </c>
    </row>
    <row r="86" spans="1:11" x14ac:dyDescent="0.25">
      <c r="A86" t="s">
        <v>179</v>
      </c>
      <c r="B86" t="s">
        <v>124</v>
      </c>
      <c r="C86" s="3">
        <v>1</v>
      </c>
      <c r="D86">
        <v>0.84642485403379697</v>
      </c>
      <c r="E86" s="3">
        <v>1</v>
      </c>
      <c r="F86" s="3">
        <v>0.56999999999999995</v>
      </c>
      <c r="G86" s="3"/>
      <c r="I86" s="3"/>
      <c r="J86" s="3"/>
      <c r="K86" t="str">
        <f t="shared" si="65"/>
        <v>Consistency</v>
      </c>
    </row>
    <row r="87" spans="1:11" x14ac:dyDescent="0.25">
      <c r="A87" t="s">
        <v>180</v>
      </c>
      <c r="B87" t="s">
        <v>124</v>
      </c>
      <c r="C87" s="3">
        <v>1</v>
      </c>
      <c r="D87">
        <v>0.89424088802562196</v>
      </c>
      <c r="E87" s="3">
        <v>1</v>
      </c>
      <c r="F87" s="3">
        <v>0.64</v>
      </c>
      <c r="G87" s="3"/>
      <c r="I87" s="3"/>
      <c r="J87" s="3"/>
      <c r="K87" t="str">
        <f t="shared" si="65"/>
        <v>Consistency</v>
      </c>
    </row>
    <row r="88" spans="1:11" x14ac:dyDescent="0.25">
      <c r="A88" t="s">
        <v>181</v>
      </c>
      <c r="B88" t="s">
        <v>124</v>
      </c>
      <c r="C88" s="3">
        <v>1</v>
      </c>
      <c r="D88">
        <v>0.63460340535492898</v>
      </c>
      <c r="E88" s="3">
        <v>1</v>
      </c>
      <c r="F88" s="3">
        <v>0.74</v>
      </c>
      <c r="G88" s="3"/>
      <c r="I88" s="3"/>
      <c r="J88" s="3"/>
      <c r="K88" t="str">
        <f t="shared" si="65"/>
        <v>Consistency</v>
      </c>
    </row>
    <row r="89" spans="1:11" x14ac:dyDescent="0.25">
      <c r="A89" t="s">
        <v>182</v>
      </c>
      <c r="B89" t="s">
        <v>124</v>
      </c>
      <c r="C89" s="3">
        <v>1</v>
      </c>
      <c r="D89">
        <v>0.57034879682488004</v>
      </c>
      <c r="E89" s="3">
        <v>1</v>
      </c>
      <c r="F89" s="3">
        <v>0.59</v>
      </c>
      <c r="G89" s="3"/>
      <c r="I89" s="3"/>
      <c r="J89" s="3"/>
      <c r="K89" t="str">
        <f t="shared" si="65"/>
        <v>Consistency</v>
      </c>
    </row>
    <row r="90" spans="1:11" x14ac:dyDescent="0.25">
      <c r="K90" t="str">
        <f t="shared" si="65"/>
        <v>Consistency</v>
      </c>
    </row>
    <row r="91" spans="1:11" x14ac:dyDescent="0.25">
      <c r="K91" t="str">
        <f t="shared" si="65"/>
        <v>Consistency</v>
      </c>
    </row>
    <row r="92" spans="1:11" x14ac:dyDescent="0.25">
      <c r="K92" t="str">
        <f t="shared" si="65"/>
        <v>Consistency</v>
      </c>
    </row>
    <row r="93" spans="1:11" x14ac:dyDescent="0.25">
      <c r="K93" t="str">
        <f t="shared" si="65"/>
        <v>Consistency</v>
      </c>
    </row>
    <row r="94" spans="1:11" x14ac:dyDescent="0.25">
      <c r="K94" t="str">
        <f t="shared" si="65"/>
        <v>Consistency</v>
      </c>
    </row>
    <row r="95" spans="1:11" x14ac:dyDescent="0.25">
      <c r="K95" t="str">
        <f t="shared" si="65"/>
        <v>Consistency</v>
      </c>
    </row>
    <row r="96" spans="1:11" x14ac:dyDescent="0.25">
      <c r="K96" t="str">
        <f t="shared" si="65"/>
        <v>Consistency</v>
      </c>
    </row>
    <row r="97" spans="3:11" x14ac:dyDescent="0.25">
      <c r="K97" t="str">
        <f t="shared" si="65"/>
        <v>Consistency</v>
      </c>
    </row>
    <row r="98" spans="3:11" x14ac:dyDescent="0.25">
      <c r="K98" t="str">
        <f t="shared" si="65"/>
        <v>Consistency</v>
      </c>
    </row>
    <row r="99" spans="3:11" x14ac:dyDescent="0.25">
      <c r="K99" t="str">
        <f t="shared" si="65"/>
        <v>Consistency</v>
      </c>
    </row>
    <row r="100" spans="3:11" x14ac:dyDescent="0.25">
      <c r="K100" t="str">
        <f t="shared" si="65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65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65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65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65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65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65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65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65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65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65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65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65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65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65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65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65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65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65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65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65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65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65"/>
        <v>Consistency</v>
      </c>
    </row>
    <row r="123" spans="3:11" x14ac:dyDescent="0.25">
      <c r="K123" t="str">
        <f t="shared" si="65"/>
        <v>Consistency</v>
      </c>
    </row>
    <row r="124" spans="3:11" x14ac:dyDescent="0.25">
      <c r="K124" t="str">
        <f t="shared" si="65"/>
        <v>Consistency</v>
      </c>
    </row>
    <row r="125" spans="3:11" x14ac:dyDescent="0.25">
      <c r="K125" t="str">
        <f t="shared" si="65"/>
        <v>Consistency</v>
      </c>
    </row>
    <row r="126" spans="3:11" x14ac:dyDescent="0.25">
      <c r="K126" t="str">
        <f t="shared" si="65"/>
        <v>Consistency</v>
      </c>
    </row>
    <row r="127" spans="3:11" x14ac:dyDescent="0.25">
      <c r="K127" t="str">
        <f t="shared" si="65"/>
        <v>Consistency</v>
      </c>
    </row>
    <row r="128" spans="3:11" x14ac:dyDescent="0.25">
      <c r="K128" t="str">
        <f t="shared" si="65"/>
        <v>Consistency</v>
      </c>
    </row>
    <row r="129" spans="11:11" x14ac:dyDescent="0.25">
      <c r="K129" t="str">
        <f t="shared" si="65"/>
        <v>Consistency</v>
      </c>
    </row>
    <row r="130" spans="11:11" x14ac:dyDescent="0.25">
      <c r="K130" t="str">
        <f t="shared" si="65"/>
        <v>Consistency</v>
      </c>
    </row>
    <row r="131" spans="11:11" x14ac:dyDescent="0.25">
      <c r="K131" t="str">
        <f t="shared" ref="K131:K166" si="66">IF(E131=C131, "Consistency", "No")</f>
        <v>Consistency</v>
      </c>
    </row>
    <row r="132" spans="11:11" x14ac:dyDescent="0.25">
      <c r="K132" t="str">
        <f t="shared" si="66"/>
        <v>Consistency</v>
      </c>
    </row>
    <row r="133" spans="11:11" x14ac:dyDescent="0.25">
      <c r="K133" t="str">
        <f t="shared" si="66"/>
        <v>Consistency</v>
      </c>
    </row>
    <row r="134" spans="11:11" x14ac:dyDescent="0.25">
      <c r="K134" t="str">
        <f t="shared" si="66"/>
        <v>Consistency</v>
      </c>
    </row>
    <row r="135" spans="11:11" x14ac:dyDescent="0.25">
      <c r="K135" t="str">
        <f t="shared" si="66"/>
        <v>Consistency</v>
      </c>
    </row>
    <row r="136" spans="11:11" x14ac:dyDescent="0.25">
      <c r="K136" t="str">
        <f t="shared" si="66"/>
        <v>Consistency</v>
      </c>
    </row>
    <row r="137" spans="11:11" x14ac:dyDescent="0.25">
      <c r="K137" t="str">
        <f t="shared" si="66"/>
        <v>Consistency</v>
      </c>
    </row>
    <row r="138" spans="11:11" x14ac:dyDescent="0.25">
      <c r="K138" t="str">
        <f t="shared" si="66"/>
        <v>Consistency</v>
      </c>
    </row>
    <row r="139" spans="11:11" x14ac:dyDescent="0.25">
      <c r="K139" t="str">
        <f t="shared" si="66"/>
        <v>Consistency</v>
      </c>
    </row>
    <row r="140" spans="11:11" x14ac:dyDescent="0.25">
      <c r="K140" t="str">
        <f t="shared" si="66"/>
        <v>Consistency</v>
      </c>
    </row>
    <row r="141" spans="11:11" x14ac:dyDescent="0.25">
      <c r="K141" t="str">
        <f t="shared" si="66"/>
        <v>Consistency</v>
      </c>
    </row>
    <row r="142" spans="11:11" x14ac:dyDescent="0.25">
      <c r="K142" t="str">
        <f t="shared" si="66"/>
        <v>Consistency</v>
      </c>
    </row>
    <row r="143" spans="11:11" x14ac:dyDescent="0.25">
      <c r="K143" t="str">
        <f t="shared" si="66"/>
        <v>Consistency</v>
      </c>
    </row>
    <row r="144" spans="11:11" x14ac:dyDescent="0.25">
      <c r="K144" t="str">
        <f t="shared" si="66"/>
        <v>Consistency</v>
      </c>
    </row>
    <row r="145" spans="11:11" x14ac:dyDescent="0.25">
      <c r="K145" t="str">
        <f t="shared" si="66"/>
        <v>Consistency</v>
      </c>
    </row>
    <row r="146" spans="11:11" x14ac:dyDescent="0.25">
      <c r="K146" t="str">
        <f t="shared" si="66"/>
        <v>Consistency</v>
      </c>
    </row>
    <row r="147" spans="11:11" x14ac:dyDescent="0.25">
      <c r="K147" t="str">
        <f t="shared" si="66"/>
        <v>Consistency</v>
      </c>
    </row>
    <row r="148" spans="11:11" x14ac:dyDescent="0.25">
      <c r="K148" t="str">
        <f t="shared" si="66"/>
        <v>Consistency</v>
      </c>
    </row>
    <row r="149" spans="11:11" x14ac:dyDescent="0.25">
      <c r="K149" t="str">
        <f t="shared" si="66"/>
        <v>Consistency</v>
      </c>
    </row>
    <row r="150" spans="11:11" x14ac:dyDescent="0.25">
      <c r="K150" t="str">
        <f t="shared" si="66"/>
        <v>Consistency</v>
      </c>
    </row>
    <row r="151" spans="11:11" x14ac:dyDescent="0.25">
      <c r="K151" t="str">
        <f t="shared" si="66"/>
        <v>Consistency</v>
      </c>
    </row>
    <row r="152" spans="11:11" x14ac:dyDescent="0.25">
      <c r="K152" t="str">
        <f t="shared" si="66"/>
        <v>Consistency</v>
      </c>
    </row>
    <row r="153" spans="11:11" x14ac:dyDescent="0.25">
      <c r="K153" t="str">
        <f t="shared" si="66"/>
        <v>Consistency</v>
      </c>
    </row>
    <row r="154" spans="11:11" x14ac:dyDescent="0.25">
      <c r="K154" t="str">
        <f t="shared" si="66"/>
        <v>Consistency</v>
      </c>
    </row>
    <row r="155" spans="11:11" x14ac:dyDescent="0.25">
      <c r="K155" t="str">
        <f t="shared" si="66"/>
        <v>Consistency</v>
      </c>
    </row>
    <row r="156" spans="11:11" x14ac:dyDescent="0.25">
      <c r="K156" t="str">
        <f t="shared" si="66"/>
        <v>Consistency</v>
      </c>
    </row>
    <row r="157" spans="11:11" x14ac:dyDescent="0.25">
      <c r="K157" t="str">
        <f t="shared" si="66"/>
        <v>Consistency</v>
      </c>
    </row>
    <row r="158" spans="11:11" x14ac:dyDescent="0.25">
      <c r="K158" t="str">
        <f t="shared" si="66"/>
        <v>Consistency</v>
      </c>
    </row>
    <row r="159" spans="11:11" x14ac:dyDescent="0.25">
      <c r="K159" t="str">
        <f t="shared" si="66"/>
        <v>Consistency</v>
      </c>
    </row>
    <row r="160" spans="11:11" x14ac:dyDescent="0.25">
      <c r="K160" t="str">
        <f t="shared" si="66"/>
        <v>Consistency</v>
      </c>
    </row>
    <row r="161" spans="11:11" x14ac:dyDescent="0.25">
      <c r="K161" t="str">
        <f t="shared" si="66"/>
        <v>Consistency</v>
      </c>
    </row>
    <row r="162" spans="11:11" x14ac:dyDescent="0.25">
      <c r="K162" t="str">
        <f t="shared" si="66"/>
        <v>Consistency</v>
      </c>
    </row>
    <row r="163" spans="11:11" x14ac:dyDescent="0.25">
      <c r="K163" t="str">
        <f t="shared" si="66"/>
        <v>Consistency</v>
      </c>
    </row>
    <row r="164" spans="11:11" x14ac:dyDescent="0.25">
      <c r="K164" t="str">
        <f t="shared" si="66"/>
        <v>Consistency</v>
      </c>
    </row>
    <row r="165" spans="11:11" x14ac:dyDescent="0.25">
      <c r="K165" t="str">
        <f t="shared" si="66"/>
        <v>Consistency</v>
      </c>
    </row>
    <row r="166" spans="11:11" x14ac:dyDescent="0.25">
      <c r="K166" t="str">
        <f t="shared" si="66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4"/>
  <sheetViews>
    <sheetView tabSelected="1" zoomScaleNormal="100" workbookViewId="0">
      <selection activeCell="O7" sqref="O7:O10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96</v>
      </c>
      <c r="BG1" s="1" t="s">
        <v>84</v>
      </c>
      <c r="BH1" t="s">
        <v>96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29</v>
      </c>
      <c r="AT2" t="s">
        <v>91</v>
      </c>
      <c r="AU2" t="s">
        <v>87</v>
      </c>
      <c r="AV2" t="s">
        <v>94</v>
      </c>
      <c r="AW2" t="s">
        <v>88</v>
      </c>
      <c r="AX2" t="s">
        <v>95</v>
      </c>
      <c r="AY2" t="s">
        <v>90</v>
      </c>
      <c r="AZ2" t="s">
        <v>86</v>
      </c>
      <c r="BA2" t="s">
        <v>92</v>
      </c>
      <c r="BB2" t="s">
        <v>89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117</v>
      </c>
      <c r="D3" s="10">
        <v>-11</v>
      </c>
      <c r="E3" s="10">
        <v>-11</v>
      </c>
      <c r="F3" s="10">
        <v>-22</v>
      </c>
      <c r="G3" s="11">
        <v>1</v>
      </c>
      <c r="H3" s="11">
        <v>0.88096465911553989</v>
      </c>
      <c r="I3" s="11">
        <v>0.88096465911553989</v>
      </c>
      <c r="J3" s="10">
        <v>11</v>
      </c>
      <c r="K3" s="10">
        <v>0</v>
      </c>
      <c r="L3" s="11">
        <v>1</v>
      </c>
      <c r="M3" s="11">
        <v>0.9603215530385133</v>
      </c>
      <c r="N3" s="10" t="s">
        <v>137</v>
      </c>
      <c r="O3" s="12">
        <v>21.127074166847294</v>
      </c>
      <c r="P3" s="10">
        <v>-16</v>
      </c>
      <c r="Q3" s="12">
        <v>5.1270741668472937</v>
      </c>
      <c r="R3" s="12">
        <v>5.1270741668472937</v>
      </c>
      <c r="S3" s="10" t="s">
        <v>137</v>
      </c>
      <c r="T3" s="10" t="s">
        <v>137</v>
      </c>
      <c r="U3" s="11">
        <v>0.90567312726261551</v>
      </c>
      <c r="V3" s="10" t="s">
        <v>101</v>
      </c>
      <c r="W3" s="11">
        <v>0.93299734015056446</v>
      </c>
      <c r="X3" s="10">
        <v>495.53725630217224</v>
      </c>
      <c r="Y3" s="10">
        <v>495.53725630217224</v>
      </c>
      <c r="Z3" s="10" t="s">
        <v>125</v>
      </c>
      <c r="AA3" s="10" t="s">
        <v>137</v>
      </c>
      <c r="AB3" s="10" t="s">
        <v>125</v>
      </c>
      <c r="AC3" s="10" t="s">
        <v>33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87</v>
      </c>
      <c r="AK3" t="s">
        <v>94</v>
      </c>
      <c r="AL3" t="s">
        <v>88</v>
      </c>
      <c r="AM3" t="s">
        <v>95</v>
      </c>
      <c r="AN3" t="s">
        <v>90</v>
      </c>
      <c r="AO3" t="s">
        <v>86</v>
      </c>
      <c r="AP3" t="s">
        <v>92</v>
      </c>
      <c r="AQ3" t="s">
        <v>89</v>
      </c>
      <c r="AS3" t="s">
        <v>137</v>
      </c>
      <c r="AT3">
        <v>2</v>
      </c>
      <c r="AU3" s="8">
        <v>0.49737996671783902</v>
      </c>
      <c r="AV3">
        <v>7.1331879734237287</v>
      </c>
      <c r="AW3" s="9">
        <v>14.222120873494266</v>
      </c>
      <c r="AX3" s="6">
        <v>21.311053773564801</v>
      </c>
      <c r="AY3" s="6">
        <v>-16</v>
      </c>
      <c r="AZ3" s="6">
        <v>0.78155829677670385</v>
      </c>
      <c r="BA3">
        <v>7.0889329000705361</v>
      </c>
      <c r="BB3" s="5">
        <v>0.87269125090436306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125</v>
      </c>
      <c r="BS3">
        <v>1</v>
      </c>
      <c r="BT3" s="5">
        <v>8.870714613138686E-2</v>
      </c>
      <c r="BU3" s="6">
        <v>7.1331879734237287</v>
      </c>
      <c r="BV3" s="6">
        <v>7.1331879734237287</v>
      </c>
      <c r="BW3" s="6">
        <v>7.1331879734237287</v>
      </c>
      <c r="BX3">
        <v>-16</v>
      </c>
      <c r="BY3" s="5">
        <v>0.59443233111864402</v>
      </c>
      <c r="BZ3" s="6">
        <v>8.8668120265762713</v>
      </c>
      <c r="CA3" s="5">
        <v>0.79334997738948854</v>
      </c>
    </row>
    <row r="4" spans="2:79" x14ac:dyDescent="0.25">
      <c r="B4" s="10">
        <v>5</v>
      </c>
      <c r="C4" s="10" t="s">
        <v>117</v>
      </c>
      <c r="D4" s="10">
        <v>-11</v>
      </c>
      <c r="E4" s="10">
        <v>-11</v>
      </c>
      <c r="F4" s="10">
        <v>-22</v>
      </c>
      <c r="G4" s="11">
        <v>1</v>
      </c>
      <c r="H4" s="11">
        <v>0.91035625266072162</v>
      </c>
      <c r="I4" s="11">
        <v>0.91035625266072162</v>
      </c>
      <c r="J4" s="10">
        <v>11</v>
      </c>
      <c r="K4" s="10">
        <v>0</v>
      </c>
      <c r="L4" s="11">
        <v>1</v>
      </c>
      <c r="M4" s="11">
        <v>0.97011875088690724</v>
      </c>
      <c r="N4" s="10" t="s">
        <v>137</v>
      </c>
      <c r="O4" s="12">
        <v>21.34261251951196</v>
      </c>
      <c r="P4" s="10">
        <v>-16</v>
      </c>
      <c r="Q4" s="12">
        <v>5.3426125195119596</v>
      </c>
      <c r="R4" s="12">
        <v>5.3426125195119596</v>
      </c>
      <c r="S4" s="10" t="s">
        <v>137</v>
      </c>
      <c r="T4" s="10" t="s">
        <v>137</v>
      </c>
      <c r="U4" s="11">
        <v>0.95307643784523655</v>
      </c>
      <c r="V4" s="10" t="s">
        <v>101</v>
      </c>
      <c r="W4" s="11">
        <v>0.96159759436607195</v>
      </c>
      <c r="X4" s="10">
        <v>530.78386818837714</v>
      </c>
      <c r="Y4" s="10">
        <v>530.78386818837714</v>
      </c>
      <c r="Z4" s="10" t="s">
        <v>125</v>
      </c>
      <c r="AA4" s="10" t="s">
        <v>137</v>
      </c>
      <c r="AB4" s="10" t="s">
        <v>125</v>
      </c>
      <c r="AC4" s="10" t="s">
        <v>33</v>
      </c>
      <c r="AD4" s="10" t="s">
        <v>33</v>
      </c>
      <c r="AE4" s="10" t="s">
        <v>33</v>
      </c>
      <c r="AH4" s="2" t="s">
        <v>137</v>
      </c>
      <c r="AI4" s="16">
        <v>2</v>
      </c>
      <c r="AJ4" s="7">
        <v>0.49737996671783902</v>
      </c>
      <c r="AK4" s="6">
        <v>7.1331879734237287</v>
      </c>
      <c r="AL4" s="6">
        <v>14.222120873494266</v>
      </c>
      <c r="AM4" s="6">
        <v>21.311053773564801</v>
      </c>
      <c r="AN4" s="16">
        <v>-16</v>
      </c>
      <c r="AO4" s="7">
        <v>0.78155829677670385</v>
      </c>
      <c r="AP4" s="6">
        <v>7.0889329000705361</v>
      </c>
      <c r="AQ4" s="7">
        <v>0.87269125090436306</v>
      </c>
      <c r="AS4" s="7" t="s">
        <v>134</v>
      </c>
      <c r="AT4">
        <v>2</v>
      </c>
      <c r="AU4" s="8">
        <v>0.33600883579979518</v>
      </c>
      <c r="AV4">
        <v>3.6326852099899831</v>
      </c>
      <c r="AW4" s="9">
        <v>11.499174392846944</v>
      </c>
      <c r="AX4" s="6">
        <v>19.365663575703906</v>
      </c>
      <c r="AY4" s="6">
        <v>-7.5</v>
      </c>
      <c r="AZ4" s="8">
        <v>0.66717154325400818</v>
      </c>
      <c r="BA4" s="6">
        <v>7.8664891828569612</v>
      </c>
      <c r="BB4" s="5">
        <v>0.56854581191977627</v>
      </c>
      <c r="BC4" s="6"/>
      <c r="BD4" s="8"/>
      <c r="BG4" s="2" t="s">
        <v>125</v>
      </c>
      <c r="BH4" s="16">
        <v>1</v>
      </c>
      <c r="BI4" s="7">
        <v>8.870714613138686E-2</v>
      </c>
      <c r="BJ4" s="6">
        <v>7.1331879734237287</v>
      </c>
      <c r="BK4" s="6">
        <v>7.1331879734237287</v>
      </c>
      <c r="BL4" s="6">
        <v>7.1331879734237287</v>
      </c>
      <c r="BM4" s="16">
        <v>-16</v>
      </c>
      <c r="BN4" s="7">
        <v>0.59443233111864402</v>
      </c>
      <c r="BO4" s="6">
        <v>8.8668120265762713</v>
      </c>
      <c r="BP4" s="7">
        <v>0.79334997738948854</v>
      </c>
      <c r="BR4" t="s">
        <v>137</v>
      </c>
      <c r="BS4">
        <v>1</v>
      </c>
      <c r="BT4" s="5">
        <v>0.90605278730429117</v>
      </c>
      <c r="BU4" s="6">
        <v>21.311053773564801</v>
      </c>
      <c r="BV4" s="6">
        <v>21.311053773564801</v>
      </c>
      <c r="BW4" s="6">
        <v>21.311053773564801</v>
      </c>
      <c r="BX4">
        <v>-16</v>
      </c>
      <c r="BY4" s="5">
        <v>0.96868426243476369</v>
      </c>
      <c r="BZ4" s="6">
        <v>5.3110537735648009</v>
      </c>
      <c r="CA4" s="5">
        <v>0.95203252441923758</v>
      </c>
    </row>
    <row r="5" spans="2:79" x14ac:dyDescent="0.25">
      <c r="B5" s="10">
        <v>10</v>
      </c>
      <c r="C5" s="10" t="s">
        <v>117</v>
      </c>
      <c r="D5" s="10">
        <v>-11</v>
      </c>
      <c r="E5" s="10">
        <v>-11</v>
      </c>
      <c r="F5" s="10">
        <v>-22</v>
      </c>
      <c r="G5" s="11">
        <v>1</v>
      </c>
      <c r="H5" s="11">
        <v>0.90605278730429117</v>
      </c>
      <c r="I5" s="11">
        <v>0.90605278730429117</v>
      </c>
      <c r="J5" s="10">
        <v>11</v>
      </c>
      <c r="K5" s="10">
        <v>0</v>
      </c>
      <c r="L5" s="11">
        <v>1</v>
      </c>
      <c r="M5" s="11">
        <v>0.96868426243476369</v>
      </c>
      <c r="N5" s="10" t="s">
        <v>137</v>
      </c>
      <c r="O5" s="12">
        <v>21.311053773564801</v>
      </c>
      <c r="P5" s="10">
        <v>-16</v>
      </c>
      <c r="Q5" s="12">
        <v>5.3110537735648009</v>
      </c>
      <c r="R5" s="12">
        <v>5.3110537735648009</v>
      </c>
      <c r="S5" s="10" t="s">
        <v>137</v>
      </c>
      <c r="T5" s="10" t="s">
        <v>137</v>
      </c>
      <c r="U5" s="11">
        <v>0.95203252441923758</v>
      </c>
      <c r="V5" s="10" t="s">
        <v>101</v>
      </c>
      <c r="W5" s="11">
        <v>0.96035839342700058</v>
      </c>
      <c r="X5" s="10">
        <v>527.11126242082264</v>
      </c>
      <c r="Y5" s="10">
        <v>527.11126242082264</v>
      </c>
      <c r="Z5" s="10" t="s">
        <v>125</v>
      </c>
      <c r="AA5" s="10" t="s">
        <v>137</v>
      </c>
      <c r="AB5" s="10" t="s">
        <v>125</v>
      </c>
      <c r="AC5" s="10" t="s">
        <v>33</v>
      </c>
      <c r="AD5" s="10" t="s">
        <v>33</v>
      </c>
      <c r="AE5" s="10" t="s">
        <v>33</v>
      </c>
      <c r="AH5" s="2" t="s">
        <v>134</v>
      </c>
      <c r="AI5" s="16">
        <v>2</v>
      </c>
      <c r="AJ5" s="7">
        <v>0.33600883579979518</v>
      </c>
      <c r="AK5" s="6">
        <v>3.6326852099899831</v>
      </c>
      <c r="AL5" s="6">
        <v>11.499174392846944</v>
      </c>
      <c r="AM5" s="6">
        <v>19.365663575703906</v>
      </c>
      <c r="AN5" s="16">
        <v>-7.5</v>
      </c>
      <c r="AO5" s="7">
        <v>0.66717154325400818</v>
      </c>
      <c r="AP5" s="6">
        <v>7.8664891828569612</v>
      </c>
      <c r="AQ5" s="7">
        <v>0.56854581191977627</v>
      </c>
      <c r="AS5" s="7" t="s">
        <v>130</v>
      </c>
      <c r="AT5">
        <v>2</v>
      </c>
      <c r="AU5" s="8">
        <v>0.12737716602890925</v>
      </c>
      <c r="AV5">
        <v>7.0925289443907875</v>
      </c>
      <c r="AW5" s="9">
        <v>12.189309325428201</v>
      </c>
      <c r="AX5" s="6">
        <v>17.286089706465617</v>
      </c>
      <c r="AY5" s="6">
        <v>-2.5</v>
      </c>
      <c r="AZ5" s="8">
        <v>0.7276742820112565</v>
      </c>
      <c r="BA5" s="6">
        <v>9.6893093254282014</v>
      </c>
      <c r="BB5" s="5">
        <v>0.78005406389360799</v>
      </c>
      <c r="BC5" s="6"/>
      <c r="BD5" s="8"/>
      <c r="BG5" s="2" t="s">
        <v>137</v>
      </c>
      <c r="BH5" s="16">
        <v>1</v>
      </c>
      <c r="BI5" s="7">
        <v>0.90605278730429117</v>
      </c>
      <c r="BJ5" s="6">
        <v>21.311053773564801</v>
      </c>
      <c r="BK5" s="6">
        <v>21.311053773564801</v>
      </c>
      <c r="BL5" s="6">
        <v>21.311053773564801</v>
      </c>
      <c r="BM5" s="16">
        <v>-16</v>
      </c>
      <c r="BN5" s="7">
        <v>0.96868426243476369</v>
      </c>
      <c r="BO5" s="6">
        <v>5.3110537735648009</v>
      </c>
      <c r="BP5" s="7">
        <v>0.95203252441923758</v>
      </c>
      <c r="BR5" t="s">
        <v>126</v>
      </c>
      <c r="BS5">
        <v>2</v>
      </c>
      <c r="BT5" s="5">
        <v>1.5090850129850397E-2</v>
      </c>
      <c r="BU5" s="6">
        <v>0</v>
      </c>
      <c r="BV5" s="6">
        <v>1.5059920460394558</v>
      </c>
      <c r="BW5" s="6">
        <v>3.0119840920789116</v>
      </c>
      <c r="BX5">
        <v>-9.5</v>
      </c>
      <c r="BY5" s="5">
        <v>0.37763928167209015</v>
      </c>
      <c r="BZ5" s="6">
        <v>7.9940079539605442</v>
      </c>
      <c r="CA5" s="5">
        <v>0.56078663065913403</v>
      </c>
    </row>
    <row r="6" spans="2:79" x14ac:dyDescent="0.25">
      <c r="B6" s="10" t="s">
        <v>85</v>
      </c>
      <c r="C6" s="10" t="s">
        <v>117</v>
      </c>
      <c r="D6" s="10">
        <v>-1</v>
      </c>
      <c r="E6" s="10">
        <v>-11</v>
      </c>
      <c r="F6" s="10">
        <v>-12</v>
      </c>
      <c r="G6" s="11">
        <v>0.54545454545454541</v>
      </c>
      <c r="H6" s="11">
        <v>0.69238790244684134</v>
      </c>
      <c r="I6" s="11">
        <v>8.870714613138686E-2</v>
      </c>
      <c r="J6" s="10">
        <v>6</v>
      </c>
      <c r="K6" s="10">
        <v>5</v>
      </c>
      <c r="L6" s="11">
        <v>0.54545454545454541</v>
      </c>
      <c r="M6" s="11">
        <v>0.59443233111864402</v>
      </c>
      <c r="N6" s="10" t="s">
        <v>137</v>
      </c>
      <c r="O6" s="12">
        <v>7.1331879734237287</v>
      </c>
      <c r="P6" s="10">
        <v>-16</v>
      </c>
      <c r="Q6" s="12">
        <v>-8.8668120265762713</v>
      </c>
      <c r="R6" s="12">
        <v>8.8668120265762713</v>
      </c>
      <c r="S6" s="10" t="s">
        <v>125</v>
      </c>
      <c r="T6" s="10" t="s">
        <v>137</v>
      </c>
      <c r="U6" s="11">
        <v>0.79334997738948854</v>
      </c>
      <c r="V6" s="10" t="s">
        <v>33</v>
      </c>
      <c r="W6" s="11">
        <v>0.69389115425406622</v>
      </c>
      <c r="X6" s="10">
        <v>-702.44807194598695</v>
      </c>
      <c r="Y6" s="10">
        <v>702.44807194598695</v>
      </c>
      <c r="Z6" s="10" t="s">
        <v>125</v>
      </c>
      <c r="AA6" s="10" t="s">
        <v>137</v>
      </c>
      <c r="AB6" s="10" t="s">
        <v>125</v>
      </c>
      <c r="AC6" s="10" t="s">
        <v>33</v>
      </c>
      <c r="AD6" s="10" t="s">
        <v>33</v>
      </c>
      <c r="AE6" s="10" t="s">
        <v>33</v>
      </c>
      <c r="AH6" s="2" t="s">
        <v>130</v>
      </c>
      <c r="AI6" s="16">
        <v>2</v>
      </c>
      <c r="AJ6" s="7">
        <v>0.12737716602890925</v>
      </c>
      <c r="AK6" s="6">
        <v>7.0925289443907875</v>
      </c>
      <c r="AL6" s="6">
        <v>12.189309325428201</v>
      </c>
      <c r="AM6" s="6">
        <v>17.286089706465617</v>
      </c>
      <c r="AN6" s="16">
        <v>-2.5</v>
      </c>
      <c r="AO6" s="7">
        <v>0.7276742820112565</v>
      </c>
      <c r="AP6" s="6">
        <v>9.6893093254282014</v>
      </c>
      <c r="AQ6" s="7">
        <v>0.78005406389360799</v>
      </c>
      <c r="AS6" s="7" t="s">
        <v>136</v>
      </c>
      <c r="AT6">
        <v>2</v>
      </c>
      <c r="AU6" s="8">
        <v>6.6400863502750873E-2</v>
      </c>
      <c r="AV6">
        <v>4.6253096282705437</v>
      </c>
      <c r="AW6" s="9">
        <v>5.2103357488164299</v>
      </c>
      <c r="AX6" s="6">
        <v>5.7953618693623152</v>
      </c>
      <c r="AY6" s="6">
        <v>-6</v>
      </c>
      <c r="AZ6" s="8">
        <v>0.57884994523502475</v>
      </c>
      <c r="BA6" s="6">
        <v>0.78966425118357053</v>
      </c>
      <c r="BB6" s="5">
        <v>0.60070896259566209</v>
      </c>
      <c r="BC6" s="6"/>
      <c r="BD6" s="8"/>
      <c r="BG6" s="2" t="s">
        <v>126</v>
      </c>
      <c r="BH6" s="16">
        <v>2</v>
      </c>
      <c r="BI6" s="7">
        <v>1.5090850129850397E-2</v>
      </c>
      <c r="BJ6" s="6">
        <v>0</v>
      </c>
      <c r="BK6" s="6">
        <v>1.5059920460394558</v>
      </c>
      <c r="BL6" s="6">
        <v>3.0119840920789116</v>
      </c>
      <c r="BM6" s="16">
        <v>-9.5</v>
      </c>
      <c r="BN6" s="7">
        <v>0.37763928167209015</v>
      </c>
      <c r="BO6" s="6">
        <v>7.9940079539605442</v>
      </c>
      <c r="BP6" s="7">
        <v>0.56078663065913403</v>
      </c>
      <c r="BR6" t="s">
        <v>129</v>
      </c>
      <c r="BS6">
        <v>2</v>
      </c>
      <c r="BT6" s="5">
        <v>0.41272790993050074</v>
      </c>
      <c r="BU6" s="6">
        <v>9.9820552375629852</v>
      </c>
      <c r="BV6" s="6">
        <v>12.178040584700984</v>
      </c>
      <c r="BW6" s="6">
        <v>14.374025931838982</v>
      </c>
      <c r="BX6">
        <v>-7.5</v>
      </c>
      <c r="BY6" s="5">
        <v>0.75578047087674505</v>
      </c>
      <c r="BZ6" s="6">
        <v>4.6780405847009838</v>
      </c>
      <c r="CA6" s="5">
        <v>0.7877682062675877</v>
      </c>
    </row>
    <row r="7" spans="2:79" x14ac:dyDescent="0.25">
      <c r="B7" s="13">
        <v>3</v>
      </c>
      <c r="C7" s="13" t="s">
        <v>118</v>
      </c>
      <c r="D7" s="13">
        <v>-11</v>
      </c>
      <c r="E7" s="13">
        <v>-7</v>
      </c>
      <c r="F7" s="13">
        <v>-18</v>
      </c>
      <c r="G7" s="14">
        <v>0.81818181818181812</v>
      </c>
      <c r="H7" s="14">
        <v>0.75910198793954031</v>
      </c>
      <c r="I7" s="14">
        <v>0.75910198793954031</v>
      </c>
      <c r="J7" s="13">
        <v>9</v>
      </c>
      <c r="K7" s="13">
        <v>2</v>
      </c>
      <c r="L7" s="14">
        <v>0.81818181818181823</v>
      </c>
      <c r="M7" s="14">
        <v>0.7984885414343923</v>
      </c>
      <c r="N7" s="13" t="s">
        <v>133</v>
      </c>
      <c r="O7" s="15">
        <v>14.372793745819061</v>
      </c>
      <c r="P7" s="13">
        <v>-9.5</v>
      </c>
      <c r="Q7" s="15">
        <v>4.8727937458190613</v>
      </c>
      <c r="R7" s="15">
        <v>4.8727937458190613</v>
      </c>
      <c r="S7" s="13" t="s">
        <v>133</v>
      </c>
      <c r="T7" s="13" t="s">
        <v>133</v>
      </c>
      <c r="U7" s="14">
        <v>0.8036607887640399</v>
      </c>
      <c r="V7" s="13" t="s">
        <v>101</v>
      </c>
      <c r="W7" s="14">
        <v>0.8010746650992161</v>
      </c>
      <c r="X7" s="13">
        <v>407.18569958025341</v>
      </c>
      <c r="Y7" s="13">
        <v>407.18569958025341</v>
      </c>
      <c r="Z7" s="13" t="s">
        <v>133</v>
      </c>
      <c r="AA7" s="13" t="s">
        <v>133</v>
      </c>
      <c r="AB7" s="13" t="s">
        <v>133</v>
      </c>
      <c r="AC7" s="13" t="s">
        <v>101</v>
      </c>
      <c r="AD7" s="13" t="s">
        <v>101</v>
      </c>
      <c r="AE7" s="13" t="s">
        <v>101</v>
      </c>
      <c r="AH7" s="2" t="s">
        <v>136</v>
      </c>
      <c r="AI7" s="16">
        <v>2</v>
      </c>
      <c r="AJ7" s="7">
        <v>6.6400863502750873E-2</v>
      </c>
      <c r="AK7" s="6">
        <v>4.6253096282705437</v>
      </c>
      <c r="AL7" s="6">
        <v>5.2103357488164299</v>
      </c>
      <c r="AM7" s="6">
        <v>5.7953618693623152</v>
      </c>
      <c r="AN7" s="16">
        <v>-6</v>
      </c>
      <c r="AO7" s="7">
        <v>0.57884994523502475</v>
      </c>
      <c r="AP7" s="6">
        <v>0.78966425118357053</v>
      </c>
      <c r="AQ7" s="7">
        <v>0.60070896259566209</v>
      </c>
      <c r="AS7" s="7" t="s">
        <v>131</v>
      </c>
      <c r="AT7">
        <v>2</v>
      </c>
      <c r="AU7" s="8">
        <v>0.40128666945737868</v>
      </c>
      <c r="AV7">
        <v>8.9307114377951837</v>
      </c>
      <c r="AW7" s="9">
        <v>14.657852132370447</v>
      </c>
      <c r="AX7" s="6">
        <v>20.384992826945709</v>
      </c>
      <c r="AY7" s="6">
        <v>-6.5</v>
      </c>
      <c r="AZ7" s="8">
        <v>0.78224927144274992</v>
      </c>
      <c r="BA7" s="6">
        <v>8.1578521323704472</v>
      </c>
      <c r="BB7" s="5">
        <v>0.73748873303303297</v>
      </c>
      <c r="BC7" s="6"/>
      <c r="BD7" s="8"/>
      <c r="BG7" s="2" t="s">
        <v>129</v>
      </c>
      <c r="BH7" s="16">
        <v>2</v>
      </c>
      <c r="BI7" s="7">
        <v>0.41272790993050074</v>
      </c>
      <c r="BJ7" s="6">
        <v>9.9820552375629852</v>
      </c>
      <c r="BK7" s="6">
        <v>12.178040584700984</v>
      </c>
      <c r="BL7" s="6">
        <v>14.374025931838982</v>
      </c>
      <c r="BM7" s="16">
        <v>-7.5</v>
      </c>
      <c r="BN7" s="7">
        <v>0.75578047087674505</v>
      </c>
      <c r="BO7" s="6">
        <v>4.6780405847009838</v>
      </c>
      <c r="BP7" s="7">
        <v>0.7877682062675877</v>
      </c>
      <c r="BR7" t="s">
        <v>134</v>
      </c>
      <c r="BS7">
        <v>1</v>
      </c>
      <c r="BT7" s="5">
        <v>0.64077230577780497</v>
      </c>
      <c r="BU7" s="6">
        <v>19.365663575703906</v>
      </c>
      <c r="BV7" s="6">
        <v>19.365663575703906</v>
      </c>
      <c r="BW7" s="6">
        <v>19.365663575703906</v>
      </c>
      <c r="BX7">
        <v>-7.5</v>
      </c>
      <c r="BY7" s="5">
        <v>0.88025743525926836</v>
      </c>
      <c r="BZ7" s="6">
        <v>11.865663575703906</v>
      </c>
      <c r="CA7" s="5">
        <v>0.63709162383955253</v>
      </c>
    </row>
    <row r="8" spans="2:79" x14ac:dyDescent="0.25">
      <c r="B8" s="13">
        <v>5</v>
      </c>
      <c r="C8" s="13" t="s">
        <v>118</v>
      </c>
      <c r="D8" s="13">
        <v>-9</v>
      </c>
      <c r="E8" s="13">
        <v>-11</v>
      </c>
      <c r="F8" s="13">
        <v>-20</v>
      </c>
      <c r="G8" s="14">
        <v>0.90909090909090917</v>
      </c>
      <c r="H8" s="14">
        <v>0.72383083396498971</v>
      </c>
      <c r="I8" s="14">
        <v>8.9553742410178216E-2</v>
      </c>
      <c r="J8" s="13">
        <v>10</v>
      </c>
      <c r="K8" s="13">
        <v>1</v>
      </c>
      <c r="L8" s="14">
        <v>0.90909090909090906</v>
      </c>
      <c r="M8" s="14">
        <v>0.84733755071560257</v>
      </c>
      <c r="N8" s="13" t="s">
        <v>133</v>
      </c>
      <c r="O8" s="15">
        <v>16.946751014312053</v>
      </c>
      <c r="P8" s="13">
        <v>-9.5</v>
      </c>
      <c r="Q8" s="15">
        <v>7.4467510143120528</v>
      </c>
      <c r="R8" s="15">
        <v>7.4467510143120528</v>
      </c>
      <c r="S8" s="13" t="s">
        <v>133</v>
      </c>
      <c r="T8" s="13" t="s">
        <v>133</v>
      </c>
      <c r="U8" s="14">
        <v>0.72801078673841546</v>
      </c>
      <c r="V8" s="13" t="s">
        <v>101</v>
      </c>
      <c r="W8" s="14">
        <v>0.78767416872700902</v>
      </c>
      <c r="X8" s="13">
        <v>587.76392960328155</v>
      </c>
      <c r="Y8" s="13">
        <v>587.76392960328155</v>
      </c>
      <c r="Z8" s="13" t="s">
        <v>133</v>
      </c>
      <c r="AA8" s="13" t="s">
        <v>133</v>
      </c>
      <c r="AB8" s="13" t="s">
        <v>133</v>
      </c>
      <c r="AC8" s="13" t="s">
        <v>101</v>
      </c>
      <c r="AD8" s="13" t="s">
        <v>101</v>
      </c>
      <c r="AE8" s="13" t="s">
        <v>101</v>
      </c>
      <c r="AH8" s="2" t="s">
        <v>131</v>
      </c>
      <c r="AI8" s="16">
        <v>2</v>
      </c>
      <c r="AJ8" s="7">
        <v>0.40128666945737868</v>
      </c>
      <c r="AK8" s="6">
        <v>8.9307114377951837</v>
      </c>
      <c r="AL8" s="6">
        <v>14.657852132370447</v>
      </c>
      <c r="AM8" s="6">
        <v>20.384992826945709</v>
      </c>
      <c r="AN8" s="16">
        <v>-6.5</v>
      </c>
      <c r="AO8" s="7">
        <v>0.78224927144274992</v>
      </c>
      <c r="AP8" s="6">
        <v>8.1578521323704472</v>
      </c>
      <c r="AQ8" s="7">
        <v>0.73748873303303297</v>
      </c>
      <c r="AS8" s="7" t="s">
        <v>129</v>
      </c>
      <c r="AT8">
        <v>2</v>
      </c>
      <c r="AU8" s="8">
        <v>0.41272790993050074</v>
      </c>
      <c r="AV8">
        <v>9.9820552375629852</v>
      </c>
      <c r="AW8" s="9">
        <v>12.178040584700984</v>
      </c>
      <c r="AX8" s="6">
        <v>14.374025931838982</v>
      </c>
      <c r="AY8" s="6">
        <v>-7.5</v>
      </c>
      <c r="AZ8" s="6">
        <v>0.75578047087674505</v>
      </c>
      <c r="BA8">
        <v>4.6780405847009838</v>
      </c>
      <c r="BB8" s="5">
        <v>0.7877682062675877</v>
      </c>
      <c r="BC8" s="6"/>
      <c r="BD8" s="8"/>
      <c r="BG8" s="2" t="s">
        <v>134</v>
      </c>
      <c r="BH8" s="16">
        <v>1</v>
      </c>
      <c r="BI8" s="7">
        <v>0.64077230577780497</v>
      </c>
      <c r="BJ8" s="6">
        <v>19.365663575703906</v>
      </c>
      <c r="BK8" s="6">
        <v>19.365663575703906</v>
      </c>
      <c r="BL8" s="6">
        <v>19.365663575703906</v>
      </c>
      <c r="BM8" s="16">
        <v>-7.5</v>
      </c>
      <c r="BN8" s="7">
        <v>0.88025743525926836</v>
      </c>
      <c r="BO8" s="6">
        <v>11.865663575703906</v>
      </c>
      <c r="BP8" s="7">
        <v>0.63709162383955253</v>
      </c>
      <c r="BR8" t="s">
        <v>127</v>
      </c>
      <c r="BS8">
        <v>2</v>
      </c>
      <c r="BT8" s="5">
        <v>2.3586039605266673E-2</v>
      </c>
      <c r="BU8" s="6">
        <v>9.4699100689794591</v>
      </c>
      <c r="BV8" s="6">
        <v>11.574380859064362</v>
      </c>
      <c r="BW8" s="6">
        <v>13.678851649149268</v>
      </c>
      <c r="BX8">
        <v>5.5</v>
      </c>
      <c r="BY8" s="5">
        <v>0.71817917525738095</v>
      </c>
      <c r="BZ8" s="6">
        <v>17.074380859064362</v>
      </c>
      <c r="CA8" s="5">
        <v>0.555727505386992</v>
      </c>
    </row>
    <row r="9" spans="2:79" x14ac:dyDescent="0.25">
      <c r="B9" s="13">
        <v>10</v>
      </c>
      <c r="C9" s="13" t="s">
        <v>118</v>
      </c>
      <c r="D9" s="13">
        <v>-3</v>
      </c>
      <c r="E9" s="13">
        <v>-3</v>
      </c>
      <c r="F9" s="13">
        <v>-6</v>
      </c>
      <c r="G9" s="14">
        <v>0.27272727272727271</v>
      </c>
      <c r="H9" s="14">
        <v>0.59690113694854685</v>
      </c>
      <c r="I9" s="14">
        <v>1.8136579709991829E-2</v>
      </c>
      <c r="J9" s="13">
        <v>7</v>
      </c>
      <c r="K9" s="13">
        <v>4</v>
      </c>
      <c r="L9" s="14">
        <v>0.63636363636363635</v>
      </c>
      <c r="M9" s="14">
        <v>0.5019973486798186</v>
      </c>
      <c r="N9" s="13" t="s">
        <v>133</v>
      </c>
      <c r="O9" s="15">
        <v>3.0119840920789116</v>
      </c>
      <c r="P9" s="13">
        <v>-9.5</v>
      </c>
      <c r="Q9" s="15">
        <v>-6.4880159079210884</v>
      </c>
      <c r="R9" s="15">
        <v>6.4880159079210884</v>
      </c>
      <c r="S9" s="13" t="s">
        <v>126</v>
      </c>
      <c r="T9" s="13" t="s">
        <v>133</v>
      </c>
      <c r="U9" s="14">
        <v>0.62157326131826807</v>
      </c>
      <c r="V9" s="13" t="s">
        <v>33</v>
      </c>
      <c r="W9" s="14">
        <v>0.56178530499904333</v>
      </c>
      <c r="X9" s="13">
        <v>-402.99818104476037</v>
      </c>
      <c r="Y9" s="13">
        <v>402.99818104476037</v>
      </c>
      <c r="Z9" s="13" t="s">
        <v>133</v>
      </c>
      <c r="AA9" s="13" t="s">
        <v>133</v>
      </c>
      <c r="AB9" s="13" t="s">
        <v>133</v>
      </c>
      <c r="AC9" s="13" t="s">
        <v>101</v>
      </c>
      <c r="AD9" s="13" t="s">
        <v>33</v>
      </c>
      <c r="AE9" s="13" t="s">
        <v>101</v>
      </c>
      <c r="AH9" s="2" t="s">
        <v>129</v>
      </c>
      <c r="AI9" s="16">
        <v>2</v>
      </c>
      <c r="AJ9" s="7">
        <v>0.41272790993050074</v>
      </c>
      <c r="AK9" s="6">
        <v>9.9820552375629852</v>
      </c>
      <c r="AL9" s="6">
        <v>12.178040584700984</v>
      </c>
      <c r="AM9" s="6">
        <v>14.374025931838982</v>
      </c>
      <c r="AN9" s="16">
        <v>-7.5</v>
      </c>
      <c r="AO9" s="7">
        <v>0.75578047087674505</v>
      </c>
      <c r="AP9" s="6">
        <v>4.6780405847009838</v>
      </c>
      <c r="AQ9" s="7">
        <v>0.7877682062675877</v>
      </c>
      <c r="AS9" s="7" t="s">
        <v>127</v>
      </c>
      <c r="AT9">
        <v>2</v>
      </c>
      <c r="AU9" s="8">
        <v>2.3586039605266673E-2</v>
      </c>
      <c r="AV9">
        <v>9.4699100689794591</v>
      </c>
      <c r="AW9" s="9">
        <v>11.574380859064362</v>
      </c>
      <c r="AX9" s="6">
        <v>13.678851649149268</v>
      </c>
      <c r="AY9" s="6">
        <v>5.5</v>
      </c>
      <c r="AZ9" s="8">
        <v>0.71817917525738095</v>
      </c>
      <c r="BA9" s="6">
        <v>17.074380859064362</v>
      </c>
      <c r="BB9" s="5">
        <v>0.555727505386992</v>
      </c>
      <c r="BC9" s="6"/>
      <c r="BD9" s="8"/>
      <c r="BG9" s="2" t="s">
        <v>127</v>
      </c>
      <c r="BH9" s="16">
        <v>2</v>
      </c>
      <c r="BI9" s="7">
        <v>2.3586039605266673E-2</v>
      </c>
      <c r="BJ9" s="6">
        <v>9.4699100689794591</v>
      </c>
      <c r="BK9" s="6">
        <v>11.574380859064362</v>
      </c>
      <c r="BL9" s="6">
        <v>13.678851649149268</v>
      </c>
      <c r="BM9" s="16">
        <v>5.5</v>
      </c>
      <c r="BN9" s="7">
        <v>0.71817917525738095</v>
      </c>
      <c r="BO9" s="6">
        <v>17.074380859064362</v>
      </c>
      <c r="BP9" s="7">
        <v>0.555727505386992</v>
      </c>
      <c r="BR9" t="s">
        <v>128</v>
      </c>
      <c r="BS9">
        <v>1</v>
      </c>
      <c r="BT9" s="5">
        <v>3.1245365821785387E-2</v>
      </c>
      <c r="BU9" s="6">
        <v>3.6326852099899831</v>
      </c>
      <c r="BV9" s="6">
        <v>3.6326852099899831</v>
      </c>
      <c r="BW9" s="6">
        <v>3.6326852099899831</v>
      </c>
      <c r="BX9">
        <v>-7.5</v>
      </c>
      <c r="BY9" s="5">
        <v>0.45408565124874789</v>
      </c>
      <c r="BZ9" s="6">
        <v>3.8673147900100169</v>
      </c>
      <c r="CA9" s="5">
        <v>0.5</v>
      </c>
    </row>
    <row r="10" spans="2:79" x14ac:dyDescent="0.25">
      <c r="B10" s="13" t="s">
        <v>85</v>
      </c>
      <c r="C10" s="13" t="s">
        <v>118</v>
      </c>
      <c r="D10" s="13">
        <v>-3</v>
      </c>
      <c r="E10" s="13">
        <v>3</v>
      </c>
      <c r="F10" s="13">
        <v>0</v>
      </c>
      <c r="G10" s="14">
        <v>0</v>
      </c>
      <c r="H10" s="14">
        <v>0.57802546217490347</v>
      </c>
      <c r="I10" s="14">
        <v>1.2045120549708965E-2</v>
      </c>
      <c r="J10" s="13">
        <v>2</v>
      </c>
      <c r="K10" s="13">
        <v>9</v>
      </c>
      <c r="L10" s="14">
        <v>0.18181818181818182</v>
      </c>
      <c r="M10" s="14">
        <v>0.25328121466436176</v>
      </c>
      <c r="N10" s="13" t="s">
        <v>133</v>
      </c>
      <c r="O10" s="15">
        <v>0</v>
      </c>
      <c r="P10" s="13">
        <v>-9.5</v>
      </c>
      <c r="Q10" s="15">
        <v>-9.5</v>
      </c>
      <c r="R10" s="15">
        <v>9.5</v>
      </c>
      <c r="S10" s="13" t="s">
        <v>126</v>
      </c>
      <c r="T10" s="13" t="s">
        <v>102</v>
      </c>
      <c r="U10" s="14">
        <v>0.5</v>
      </c>
      <c r="V10" s="13" t="s">
        <v>33</v>
      </c>
      <c r="W10" s="14">
        <v>0.37664060733218085</v>
      </c>
      <c r="X10" s="13">
        <v>-474.87320925737146</v>
      </c>
      <c r="Y10" s="13">
        <v>474.87320925737146</v>
      </c>
      <c r="Z10" s="13" t="s">
        <v>133</v>
      </c>
      <c r="AA10" s="13" t="s">
        <v>133</v>
      </c>
      <c r="AB10" s="13" t="s">
        <v>133</v>
      </c>
      <c r="AC10" s="13" t="s">
        <v>101</v>
      </c>
      <c r="AD10" s="13" t="s">
        <v>33</v>
      </c>
      <c r="AE10" s="13" t="s">
        <v>101</v>
      </c>
      <c r="AH10" s="2" t="s">
        <v>127</v>
      </c>
      <c r="AI10" s="16">
        <v>2</v>
      </c>
      <c r="AJ10" s="7">
        <v>2.3586039605266673E-2</v>
      </c>
      <c r="AK10" s="6">
        <v>9.4699100689794591</v>
      </c>
      <c r="AL10" s="6">
        <v>11.574380859064362</v>
      </c>
      <c r="AM10" s="6">
        <v>13.678851649149268</v>
      </c>
      <c r="AN10" s="16">
        <v>5.5</v>
      </c>
      <c r="AO10" s="7">
        <v>0.71817917525738095</v>
      </c>
      <c r="AP10" s="6">
        <v>17.074380859064362</v>
      </c>
      <c r="AQ10" s="7">
        <v>0.555727505386992</v>
      </c>
      <c r="AS10" s="7" t="s">
        <v>133</v>
      </c>
      <c r="AT10">
        <v>2</v>
      </c>
      <c r="AU10" s="8">
        <v>1.5090850129850397E-2</v>
      </c>
      <c r="AV10">
        <v>0</v>
      </c>
      <c r="AW10" s="9">
        <v>1.5059920460394558</v>
      </c>
      <c r="AX10" s="6">
        <v>3.0119840920789116</v>
      </c>
      <c r="AY10" s="6">
        <v>-9.5</v>
      </c>
      <c r="AZ10" s="8">
        <v>0.37763928167209015</v>
      </c>
      <c r="BA10" s="6">
        <v>7.9940079539605442</v>
      </c>
      <c r="BB10" s="5">
        <v>0.56078663065913403</v>
      </c>
      <c r="BC10" s="6"/>
      <c r="BD10" s="8"/>
      <c r="BG10" s="2" t="s">
        <v>128</v>
      </c>
      <c r="BH10" s="16">
        <v>1</v>
      </c>
      <c r="BI10" s="7">
        <v>3.1245365821785387E-2</v>
      </c>
      <c r="BJ10" s="6">
        <v>3.6326852099899831</v>
      </c>
      <c r="BK10" s="6">
        <v>3.6326852099899831</v>
      </c>
      <c r="BL10" s="6">
        <v>3.6326852099899831</v>
      </c>
      <c r="BM10" s="16">
        <v>-7.5</v>
      </c>
      <c r="BN10" s="7">
        <v>0.45408565124874789</v>
      </c>
      <c r="BO10" s="6">
        <v>3.8673147900100169</v>
      </c>
      <c r="BP10" s="7">
        <v>0.5</v>
      </c>
      <c r="BR10" t="s">
        <v>130</v>
      </c>
      <c r="BS10">
        <v>2</v>
      </c>
      <c r="BT10" s="5">
        <v>0.12737716602890925</v>
      </c>
      <c r="BU10" s="6">
        <v>7.0925289443907875</v>
      </c>
      <c r="BV10" s="6">
        <v>12.189309325428201</v>
      </c>
      <c r="BW10" s="6">
        <v>17.286089706465617</v>
      </c>
      <c r="BX10">
        <v>-2.5</v>
      </c>
      <c r="BY10" s="5">
        <v>0.7276742820112565</v>
      </c>
      <c r="BZ10" s="6">
        <v>9.6893093254282014</v>
      </c>
      <c r="CA10" s="5">
        <v>0.78005406389360799</v>
      </c>
    </row>
    <row r="11" spans="2:79" x14ac:dyDescent="0.25">
      <c r="B11" s="10">
        <v>3</v>
      </c>
      <c r="C11" s="10" t="s">
        <v>119</v>
      </c>
      <c r="D11" s="10">
        <v>-11</v>
      </c>
      <c r="E11" s="10">
        <v>-11</v>
      </c>
      <c r="F11" s="10">
        <v>-22</v>
      </c>
      <c r="G11" s="11">
        <v>1</v>
      </c>
      <c r="H11" s="11">
        <v>0.71000186976772306</v>
      </c>
      <c r="I11" s="11">
        <v>0.71000186976772306</v>
      </c>
      <c r="J11" s="10">
        <v>11</v>
      </c>
      <c r="K11" s="10">
        <v>0</v>
      </c>
      <c r="L11" s="11">
        <v>1</v>
      </c>
      <c r="M11" s="11">
        <v>0.90333395658924098</v>
      </c>
      <c r="N11" s="10" t="s">
        <v>135</v>
      </c>
      <c r="O11" s="12">
        <v>19.873347044963303</v>
      </c>
      <c r="P11" s="10">
        <v>5.5</v>
      </c>
      <c r="Q11" s="12">
        <v>25.373347044963303</v>
      </c>
      <c r="R11" s="12">
        <v>25.373347044963303</v>
      </c>
      <c r="S11" s="10" t="s">
        <v>135</v>
      </c>
      <c r="T11" s="10" t="s">
        <v>135</v>
      </c>
      <c r="U11" s="11">
        <v>0.71841453542954647</v>
      </c>
      <c r="V11" s="10" t="s">
        <v>101</v>
      </c>
      <c r="W11" s="11">
        <v>0.81087424600939373</v>
      </c>
      <c r="X11" s="10">
        <v>2060.2575845861584</v>
      </c>
      <c r="Y11" s="10">
        <v>2060.2575845861584</v>
      </c>
      <c r="Z11" s="10" t="s">
        <v>127</v>
      </c>
      <c r="AA11" s="10" t="s">
        <v>127</v>
      </c>
      <c r="AB11" s="10" t="s">
        <v>135</v>
      </c>
      <c r="AC11" s="10" t="s">
        <v>33</v>
      </c>
      <c r="AD11" s="10" t="s">
        <v>33</v>
      </c>
      <c r="AE11" s="10" t="s">
        <v>33</v>
      </c>
      <c r="AH11" s="2" t="s">
        <v>133</v>
      </c>
      <c r="AI11" s="16">
        <v>2</v>
      </c>
      <c r="AJ11" s="7">
        <v>1.5090850129850397E-2</v>
      </c>
      <c r="AK11" s="6">
        <v>0</v>
      </c>
      <c r="AL11" s="6">
        <v>1.5059920460394558</v>
      </c>
      <c r="AM11" s="6">
        <v>3.0119840920789116</v>
      </c>
      <c r="AN11" s="16">
        <v>-9.5</v>
      </c>
      <c r="AO11" s="7">
        <v>0.37763928167209015</v>
      </c>
      <c r="AP11" s="6">
        <v>7.9940079539605442</v>
      </c>
      <c r="AQ11" s="7">
        <v>0.56078663065913403</v>
      </c>
      <c r="AS11" s="7"/>
      <c r="AU11" s="8"/>
      <c r="AW11" s="9"/>
      <c r="AX11" s="6"/>
      <c r="AY11" s="6"/>
      <c r="AZ11" s="8"/>
      <c r="BA11" s="6"/>
      <c r="BB11" s="5"/>
      <c r="BC11" s="6"/>
      <c r="BD11" s="8"/>
      <c r="BG11" s="2" t="s">
        <v>130</v>
      </c>
      <c r="BH11" s="16">
        <v>2</v>
      </c>
      <c r="BI11" s="7">
        <v>0.12737716602890925</v>
      </c>
      <c r="BJ11" s="6">
        <v>7.0925289443907875</v>
      </c>
      <c r="BK11" s="6">
        <v>12.189309325428201</v>
      </c>
      <c r="BL11" s="6">
        <v>17.286089706465617</v>
      </c>
      <c r="BM11" s="16">
        <v>-2.5</v>
      </c>
      <c r="BN11" s="7">
        <v>0.7276742820112565</v>
      </c>
      <c r="BO11" s="6">
        <v>9.6893093254282014</v>
      </c>
      <c r="BP11" s="7">
        <v>0.78005406389360799</v>
      </c>
      <c r="BR11" t="s">
        <v>131</v>
      </c>
      <c r="BS11">
        <v>2</v>
      </c>
      <c r="BT11" s="5">
        <v>0.40128666945737868</v>
      </c>
      <c r="BU11" s="6">
        <v>8.9307114377951837</v>
      </c>
      <c r="BV11" s="6">
        <v>14.657852132370447</v>
      </c>
      <c r="BW11" s="6">
        <v>20.384992826945709</v>
      </c>
      <c r="BX11">
        <v>-6.5</v>
      </c>
      <c r="BY11" s="5">
        <v>0.78224927144274992</v>
      </c>
      <c r="BZ11" s="6">
        <v>8.1578521323704472</v>
      </c>
      <c r="CA11" s="5">
        <v>0.73748873303303297</v>
      </c>
    </row>
    <row r="12" spans="2:79" x14ac:dyDescent="0.25">
      <c r="B12" s="10">
        <v>5</v>
      </c>
      <c r="C12" s="10" t="s">
        <v>119</v>
      </c>
      <c r="D12" s="10">
        <v>11</v>
      </c>
      <c r="E12" s="10">
        <v>3</v>
      </c>
      <c r="F12" s="10">
        <v>14</v>
      </c>
      <c r="G12" s="11">
        <v>0.63636363636363635</v>
      </c>
      <c r="H12" s="11">
        <v>0.63527171014503736</v>
      </c>
      <c r="I12" s="11">
        <v>0.63527171014503736</v>
      </c>
      <c r="J12" s="10">
        <v>7</v>
      </c>
      <c r="K12" s="10">
        <v>4</v>
      </c>
      <c r="L12" s="11">
        <v>0.63636363636363635</v>
      </c>
      <c r="M12" s="11">
        <v>0.63599966095743665</v>
      </c>
      <c r="N12" s="10" t="s">
        <v>127</v>
      </c>
      <c r="O12" s="12">
        <v>8.9039952534041138</v>
      </c>
      <c r="P12" s="10">
        <v>5.5</v>
      </c>
      <c r="Q12" s="12">
        <v>14.403995253404114</v>
      </c>
      <c r="R12" s="12">
        <v>14.403995253404114</v>
      </c>
      <c r="S12" s="10" t="s">
        <v>127</v>
      </c>
      <c r="T12" s="10" t="s">
        <v>127</v>
      </c>
      <c r="U12" s="11">
        <v>0.65717840841499009</v>
      </c>
      <c r="V12" s="10" t="s">
        <v>101</v>
      </c>
      <c r="W12" s="11">
        <v>0.64658903468621332</v>
      </c>
      <c r="X12" s="10">
        <v>951.00985298985211</v>
      </c>
      <c r="Y12" s="10">
        <v>951.00985298985211</v>
      </c>
      <c r="Z12" s="10" t="s">
        <v>127</v>
      </c>
      <c r="AA12" s="10" t="s">
        <v>127</v>
      </c>
      <c r="AB12" s="10" t="s">
        <v>135</v>
      </c>
      <c r="AC12" s="10" t="s">
        <v>33</v>
      </c>
      <c r="AD12" s="10" t="s">
        <v>33</v>
      </c>
      <c r="AE12" s="10" t="s">
        <v>33</v>
      </c>
      <c r="AH12" s="2" t="s">
        <v>30</v>
      </c>
      <c r="AI12" s="16">
        <v>16</v>
      </c>
      <c r="AJ12" s="7">
        <v>0.23498228764653631</v>
      </c>
      <c r="AK12" s="6">
        <v>0</v>
      </c>
      <c r="AL12" s="6">
        <v>10.379650745345135</v>
      </c>
      <c r="AM12" s="6">
        <v>21.311053773564801</v>
      </c>
      <c r="AN12" s="16">
        <v>-6.25</v>
      </c>
      <c r="AO12" s="7">
        <v>0.67363778331574498</v>
      </c>
      <c r="AP12" s="6">
        <v>7.9173346487044505</v>
      </c>
      <c r="AQ12" s="7">
        <v>0.68297139558251962</v>
      </c>
      <c r="AS12" s="7"/>
      <c r="AU12" s="8"/>
      <c r="AW12" s="9"/>
      <c r="AX12" s="6"/>
      <c r="AY12" s="6"/>
      <c r="AZ12" s="8"/>
      <c r="BA12" s="6"/>
      <c r="BB12" s="5"/>
      <c r="BC12" s="6"/>
      <c r="BD12" s="8"/>
      <c r="BG12" s="2" t="s">
        <v>131</v>
      </c>
      <c r="BH12" s="16">
        <v>2</v>
      </c>
      <c r="BI12" s="7">
        <v>0.40128666945737868</v>
      </c>
      <c r="BJ12" s="6">
        <v>8.9307114377951837</v>
      </c>
      <c r="BK12" s="6">
        <v>14.657852132370447</v>
      </c>
      <c r="BL12" s="6">
        <v>20.384992826945709</v>
      </c>
      <c r="BM12" s="16">
        <v>-6.5</v>
      </c>
      <c r="BN12" s="7">
        <v>0.78224927144274992</v>
      </c>
      <c r="BO12" s="6">
        <v>8.1578521323704472</v>
      </c>
      <c r="BP12" s="7">
        <v>0.73748873303303297</v>
      </c>
      <c r="BR12" t="s">
        <v>132</v>
      </c>
      <c r="BS12">
        <v>2</v>
      </c>
      <c r="BT12" s="5">
        <v>6.6400863502750873E-2</v>
      </c>
      <c r="BU12" s="6">
        <v>4.6253096282705437</v>
      </c>
      <c r="BV12" s="6">
        <v>5.2103357488164299</v>
      </c>
      <c r="BW12" s="6">
        <v>5.7953618693623152</v>
      </c>
      <c r="BX12">
        <v>-6</v>
      </c>
      <c r="BY12" s="5">
        <v>0.57884994523502475</v>
      </c>
      <c r="BZ12" s="6">
        <v>0.78966425118357053</v>
      </c>
      <c r="CA12" s="5">
        <v>0.60070896259566209</v>
      </c>
    </row>
    <row r="13" spans="2:79" x14ac:dyDescent="0.25">
      <c r="B13" s="10">
        <v>10</v>
      </c>
      <c r="C13" s="10" t="s">
        <v>119</v>
      </c>
      <c r="D13" s="10">
        <v>7</v>
      </c>
      <c r="E13" s="10">
        <v>7</v>
      </c>
      <c r="F13" s="10">
        <v>14</v>
      </c>
      <c r="G13" s="11">
        <v>0.63636363636363635</v>
      </c>
      <c r="H13" s="11">
        <v>0.57472098880728639</v>
      </c>
      <c r="I13" s="11">
        <v>3.4430156860064676E-3</v>
      </c>
      <c r="J13" s="10">
        <v>9</v>
      </c>
      <c r="K13" s="10">
        <v>2</v>
      </c>
      <c r="L13" s="11">
        <v>0.81818181818181823</v>
      </c>
      <c r="M13" s="11">
        <v>0.67642214778424703</v>
      </c>
      <c r="N13" s="10" t="s">
        <v>127</v>
      </c>
      <c r="O13" s="12">
        <v>9.4699100689794591</v>
      </c>
      <c r="P13" s="10">
        <v>5.5</v>
      </c>
      <c r="Q13" s="12">
        <v>14.969910068979459</v>
      </c>
      <c r="R13" s="12">
        <v>14.969910068979459</v>
      </c>
      <c r="S13" s="10" t="s">
        <v>127</v>
      </c>
      <c r="T13" s="10" t="s">
        <v>127</v>
      </c>
      <c r="U13" s="11">
        <v>0.542068539230952</v>
      </c>
      <c r="V13" s="10" t="s">
        <v>101</v>
      </c>
      <c r="W13" s="11">
        <v>0.60924534350759951</v>
      </c>
      <c r="X13" s="10">
        <v>912.05779980027467</v>
      </c>
      <c r="Y13" s="10">
        <v>912.05779980027467</v>
      </c>
      <c r="Z13" s="10" t="s">
        <v>127</v>
      </c>
      <c r="AA13" s="10" t="s">
        <v>127</v>
      </c>
      <c r="AB13" s="10" t="s">
        <v>135</v>
      </c>
      <c r="AC13" s="10" t="s">
        <v>33</v>
      </c>
      <c r="AD13" s="10" t="s">
        <v>33</v>
      </c>
      <c r="AE13" s="10" t="s">
        <v>33</v>
      </c>
      <c r="BC13" s="6"/>
      <c r="BD13" s="8"/>
      <c r="BG13" s="2" t="s">
        <v>132</v>
      </c>
      <c r="BH13" s="16">
        <v>2</v>
      </c>
      <c r="BI13" s="7">
        <v>6.6400863502750873E-2</v>
      </c>
      <c r="BJ13" s="6">
        <v>4.6253096282705437</v>
      </c>
      <c r="BK13" s="6">
        <v>5.2103357488164299</v>
      </c>
      <c r="BL13" s="6">
        <v>5.7953618693623152</v>
      </c>
      <c r="BM13" s="16">
        <v>-6</v>
      </c>
      <c r="BN13" s="7">
        <v>0.57884994523502475</v>
      </c>
      <c r="BO13" s="6">
        <v>0.78966425118357053</v>
      </c>
      <c r="BP13" s="7">
        <v>0.60070896259566209</v>
      </c>
      <c r="BT13" s="5"/>
      <c r="BU13" s="6"/>
      <c r="BV13" s="6"/>
      <c r="BW13" s="6"/>
      <c r="BY13" s="5"/>
      <c r="BZ13" s="6"/>
      <c r="CA13" s="5"/>
    </row>
    <row r="14" spans="2:79" x14ac:dyDescent="0.25">
      <c r="B14" s="10" t="s">
        <v>85</v>
      </c>
      <c r="C14" s="10" t="s">
        <v>119</v>
      </c>
      <c r="D14" s="10">
        <v>9</v>
      </c>
      <c r="E14" s="10">
        <v>9</v>
      </c>
      <c r="F14" s="10">
        <v>18</v>
      </c>
      <c r="G14" s="11">
        <v>0.81818181818181823</v>
      </c>
      <c r="H14" s="11">
        <v>0.64344497182790839</v>
      </c>
      <c r="I14" s="11">
        <v>4.3729063524526879E-2</v>
      </c>
      <c r="J14" s="10">
        <v>9</v>
      </c>
      <c r="K14" s="10">
        <v>2</v>
      </c>
      <c r="L14" s="11">
        <v>0.81818181818181823</v>
      </c>
      <c r="M14" s="11">
        <v>0.75993620273051488</v>
      </c>
      <c r="N14" s="10" t="s">
        <v>127</v>
      </c>
      <c r="O14" s="12">
        <v>13.678851649149268</v>
      </c>
      <c r="P14" s="10">
        <v>5.5</v>
      </c>
      <c r="Q14" s="12">
        <v>19.178851649149266</v>
      </c>
      <c r="R14" s="12">
        <v>19.178851649149266</v>
      </c>
      <c r="S14" s="10" t="s">
        <v>127</v>
      </c>
      <c r="T14" s="10" t="s">
        <v>127</v>
      </c>
      <c r="U14" s="11">
        <v>0.56938647154303201</v>
      </c>
      <c r="V14" s="10" t="s">
        <v>101</v>
      </c>
      <c r="W14" s="11">
        <v>0.66466133713677344</v>
      </c>
      <c r="X14" s="10">
        <v>1274.9721248703543</v>
      </c>
      <c r="Y14" s="10">
        <v>1274.9721248703543</v>
      </c>
      <c r="Z14" s="10" t="s">
        <v>127</v>
      </c>
      <c r="AA14" s="10" t="s">
        <v>127</v>
      </c>
      <c r="AB14" s="10" t="s">
        <v>135</v>
      </c>
      <c r="AC14" s="10" t="s">
        <v>33</v>
      </c>
      <c r="AD14" s="10" t="s">
        <v>33</v>
      </c>
      <c r="AE14" s="10" t="s">
        <v>33</v>
      </c>
      <c r="BC14" s="6"/>
      <c r="BD14" s="8"/>
      <c r="BG14" s="2" t="s">
        <v>30</v>
      </c>
      <c r="BH14" s="16">
        <v>16</v>
      </c>
      <c r="BI14" s="7">
        <v>0.23498228764653634</v>
      </c>
      <c r="BJ14" s="6">
        <v>0</v>
      </c>
      <c r="BK14" s="6">
        <v>10.379650745345138</v>
      </c>
      <c r="BL14" s="6">
        <v>21.311053773564801</v>
      </c>
      <c r="BM14" s="16">
        <v>-6.25</v>
      </c>
      <c r="BN14" s="7">
        <v>0.67363778331574486</v>
      </c>
      <c r="BO14" s="6">
        <v>7.9173346487044514</v>
      </c>
      <c r="BP14" s="7">
        <v>0.6829713955825194</v>
      </c>
      <c r="BT14" s="5"/>
      <c r="BU14" s="6"/>
      <c r="BV14" s="6"/>
      <c r="BW14" s="6"/>
      <c r="BY14" s="5"/>
      <c r="BZ14" s="6"/>
      <c r="CA14" s="5"/>
    </row>
    <row r="15" spans="2:79" x14ac:dyDescent="0.25">
      <c r="B15" s="13">
        <v>3</v>
      </c>
      <c r="C15" s="13" t="s">
        <v>120</v>
      </c>
      <c r="D15" s="13">
        <v>11</v>
      </c>
      <c r="E15" s="13">
        <v>11</v>
      </c>
      <c r="F15" s="13">
        <v>22</v>
      </c>
      <c r="G15" s="14">
        <v>1</v>
      </c>
      <c r="H15" s="14">
        <v>0.7292504361354345</v>
      </c>
      <c r="I15" s="14">
        <v>0.7292504361354345</v>
      </c>
      <c r="J15" s="13">
        <v>11</v>
      </c>
      <c r="K15" s="13">
        <v>0</v>
      </c>
      <c r="L15" s="14">
        <v>1</v>
      </c>
      <c r="M15" s="14">
        <v>0.90975014537847809</v>
      </c>
      <c r="N15" s="13" t="s">
        <v>134</v>
      </c>
      <c r="O15" s="15">
        <v>20.014503198326519</v>
      </c>
      <c r="P15" s="13">
        <v>-7.5</v>
      </c>
      <c r="Q15" s="15">
        <v>12.514503198326519</v>
      </c>
      <c r="R15" s="15">
        <v>12.514503198326519</v>
      </c>
      <c r="S15" s="13" t="s">
        <v>134</v>
      </c>
      <c r="T15" s="13" t="s">
        <v>134</v>
      </c>
      <c r="U15" s="14">
        <v>0.77593673851200795</v>
      </c>
      <c r="V15" s="13" t="s">
        <v>101</v>
      </c>
      <c r="W15" s="14">
        <v>0.84284344194524308</v>
      </c>
      <c r="X15" s="13">
        <v>1060.603937388137</v>
      </c>
      <c r="Y15" s="13">
        <v>1060.603937388137</v>
      </c>
      <c r="Z15" s="13" t="s">
        <v>128</v>
      </c>
      <c r="AA15" s="13" t="s">
        <v>128</v>
      </c>
      <c r="AB15" s="13" t="s">
        <v>128</v>
      </c>
      <c r="AC15" s="13" t="s">
        <v>101</v>
      </c>
      <c r="AD15" s="13" t="s">
        <v>33</v>
      </c>
      <c r="AE15" s="13" t="s">
        <v>33</v>
      </c>
      <c r="BC15" s="6"/>
      <c r="BD15" s="8"/>
      <c r="BT15" s="5"/>
      <c r="BU15" s="6"/>
      <c r="BV15" s="6"/>
      <c r="BW15" s="6"/>
      <c r="BY15" s="5"/>
      <c r="BZ15" s="6"/>
      <c r="CA15" s="5"/>
    </row>
    <row r="16" spans="2:79" x14ac:dyDescent="0.25">
      <c r="B16" s="13">
        <v>5</v>
      </c>
      <c r="C16" s="13" t="s">
        <v>120</v>
      </c>
      <c r="D16" s="13">
        <v>11</v>
      </c>
      <c r="E16" s="13">
        <v>11</v>
      </c>
      <c r="F16" s="13">
        <v>22</v>
      </c>
      <c r="G16" s="14">
        <v>1</v>
      </c>
      <c r="H16" s="14">
        <v>0.66638156135590842</v>
      </c>
      <c r="I16" s="14">
        <v>0.66638156135590842</v>
      </c>
      <c r="J16" s="13">
        <v>11</v>
      </c>
      <c r="K16" s="13">
        <v>0</v>
      </c>
      <c r="L16" s="14">
        <v>1</v>
      </c>
      <c r="M16" s="14">
        <v>0.88879385378530273</v>
      </c>
      <c r="N16" s="13" t="s">
        <v>134</v>
      </c>
      <c r="O16" s="15">
        <v>19.553464783276659</v>
      </c>
      <c r="P16" s="13">
        <v>-7.5</v>
      </c>
      <c r="Q16" s="15">
        <v>12.053464783276659</v>
      </c>
      <c r="R16" s="15">
        <v>12.053464783276659</v>
      </c>
      <c r="S16" s="13" t="s">
        <v>134</v>
      </c>
      <c r="T16" s="13" t="s">
        <v>134</v>
      </c>
      <c r="U16" s="14">
        <v>0.68839768685945646</v>
      </c>
      <c r="V16" s="13" t="s">
        <v>101</v>
      </c>
      <c r="W16" s="14">
        <v>0.7885957703223796</v>
      </c>
      <c r="X16" s="13">
        <v>956.05968237600302</v>
      </c>
      <c r="Y16" s="13">
        <v>956.05968237600302</v>
      </c>
      <c r="Z16" s="13" t="s">
        <v>128</v>
      </c>
      <c r="AA16" s="13" t="s">
        <v>128</v>
      </c>
      <c r="AB16" s="13" t="s">
        <v>128</v>
      </c>
      <c r="AC16" s="13" t="s">
        <v>101</v>
      </c>
      <c r="AD16" s="13" t="s">
        <v>33</v>
      </c>
      <c r="AE16" s="13" t="s">
        <v>33</v>
      </c>
      <c r="BC16" s="6"/>
      <c r="BD16" s="8"/>
    </row>
    <row r="17" spans="2:56" x14ac:dyDescent="0.25">
      <c r="B17" s="13">
        <v>10</v>
      </c>
      <c r="C17" s="13" t="s">
        <v>120</v>
      </c>
      <c r="D17" s="13">
        <v>11</v>
      </c>
      <c r="E17" s="13">
        <v>11</v>
      </c>
      <c r="F17" s="13">
        <v>22</v>
      </c>
      <c r="G17" s="14">
        <v>1</v>
      </c>
      <c r="H17" s="14">
        <v>0.64077230577780497</v>
      </c>
      <c r="I17" s="14">
        <v>0.64077230577780497</v>
      </c>
      <c r="J17" s="13">
        <v>11</v>
      </c>
      <c r="K17" s="13">
        <v>0</v>
      </c>
      <c r="L17" s="14">
        <v>1</v>
      </c>
      <c r="M17" s="14">
        <v>0.88025743525926836</v>
      </c>
      <c r="N17" s="13" t="s">
        <v>134</v>
      </c>
      <c r="O17" s="15">
        <v>19.365663575703906</v>
      </c>
      <c r="P17" s="13">
        <v>-7.5</v>
      </c>
      <c r="Q17" s="15">
        <v>11.865663575703906</v>
      </c>
      <c r="R17" s="15">
        <v>11.865663575703906</v>
      </c>
      <c r="S17" s="13" t="s">
        <v>134</v>
      </c>
      <c r="T17" s="13" t="s">
        <v>134</v>
      </c>
      <c r="U17" s="14">
        <v>0.63709162383955253</v>
      </c>
      <c r="V17" s="13" t="s">
        <v>101</v>
      </c>
      <c r="W17" s="14">
        <v>0.75867452954941039</v>
      </c>
      <c r="X17" s="13">
        <v>905.61789621219691</v>
      </c>
      <c r="Y17" s="13">
        <v>905.61789621219691</v>
      </c>
      <c r="Z17" s="13" t="s">
        <v>128</v>
      </c>
      <c r="AA17" s="13" t="s">
        <v>128</v>
      </c>
      <c r="AB17" s="13" t="s">
        <v>128</v>
      </c>
      <c r="AC17" s="13" t="s">
        <v>101</v>
      </c>
      <c r="AD17" s="13" t="s">
        <v>33</v>
      </c>
      <c r="AE17" s="13" t="s">
        <v>33</v>
      </c>
      <c r="BC17" s="6"/>
      <c r="BD17" s="8"/>
    </row>
    <row r="18" spans="2:56" x14ac:dyDescent="0.25">
      <c r="B18" s="13" t="s">
        <v>85</v>
      </c>
      <c r="C18" s="13" t="s">
        <v>120</v>
      </c>
      <c r="D18" s="13">
        <v>7</v>
      </c>
      <c r="E18" s="13">
        <v>1</v>
      </c>
      <c r="F18" s="13">
        <v>8</v>
      </c>
      <c r="G18" s="14">
        <v>0.36363636363636365</v>
      </c>
      <c r="H18" s="14">
        <v>0.63498422647351649</v>
      </c>
      <c r="I18" s="14">
        <v>3.1245365821785387E-2</v>
      </c>
      <c r="J18" s="13">
        <v>4</v>
      </c>
      <c r="K18" s="13">
        <v>7</v>
      </c>
      <c r="L18" s="14">
        <v>0.36363636363636365</v>
      </c>
      <c r="M18" s="14">
        <v>0.45408565124874789</v>
      </c>
      <c r="N18" s="13" t="s">
        <v>134</v>
      </c>
      <c r="O18" s="15">
        <v>3.6326852099899831</v>
      </c>
      <c r="P18" s="13">
        <v>-7.5</v>
      </c>
      <c r="Q18" s="15">
        <v>-3.8673147900100169</v>
      </c>
      <c r="R18" s="15">
        <v>3.8673147900100169</v>
      </c>
      <c r="S18" s="13" t="s">
        <v>128</v>
      </c>
      <c r="T18" s="13" t="s">
        <v>102</v>
      </c>
      <c r="U18" s="14">
        <v>0.5</v>
      </c>
      <c r="V18" s="13" t="s">
        <v>33</v>
      </c>
      <c r="W18" s="14">
        <v>0.47704282562437395</v>
      </c>
      <c r="X18" s="13">
        <v>-192.55780511919582</v>
      </c>
      <c r="Y18" s="13">
        <v>192.55780511919582</v>
      </c>
      <c r="Z18" s="13" t="s">
        <v>128</v>
      </c>
      <c r="AA18" s="13" t="s">
        <v>128</v>
      </c>
      <c r="AB18" s="13" t="s">
        <v>128</v>
      </c>
      <c r="AC18" s="13" t="s">
        <v>101</v>
      </c>
      <c r="AD18" s="13" t="s">
        <v>101</v>
      </c>
      <c r="AE18" s="13" t="s">
        <v>33</v>
      </c>
    </row>
    <row r="19" spans="2:56" x14ac:dyDescent="0.25">
      <c r="B19" s="10">
        <v>3</v>
      </c>
      <c r="C19" s="10" t="s">
        <v>121</v>
      </c>
      <c r="D19" s="10">
        <v>7</v>
      </c>
      <c r="E19" s="10">
        <v>11</v>
      </c>
      <c r="F19" s="10">
        <v>18</v>
      </c>
      <c r="G19" s="11">
        <v>0.81818181818181812</v>
      </c>
      <c r="H19" s="11">
        <v>0.68932171107931073</v>
      </c>
      <c r="I19" s="11">
        <v>0.10566385737932904</v>
      </c>
      <c r="J19" s="10">
        <v>9</v>
      </c>
      <c r="K19" s="10">
        <v>2</v>
      </c>
      <c r="L19" s="11">
        <v>0.81818181818181823</v>
      </c>
      <c r="M19" s="11">
        <v>0.7752284491476491</v>
      </c>
      <c r="N19" s="10" t="s">
        <v>129</v>
      </c>
      <c r="O19" s="12">
        <v>13.954112084657684</v>
      </c>
      <c r="P19" s="10">
        <v>-7.5</v>
      </c>
      <c r="Q19" s="12">
        <v>6.4541120846576838</v>
      </c>
      <c r="R19" s="12">
        <v>6.4541120846576838</v>
      </c>
      <c r="S19" s="10" t="s">
        <v>129</v>
      </c>
      <c r="T19" s="10" t="s">
        <v>129</v>
      </c>
      <c r="U19" s="11">
        <v>0.67412008124388401</v>
      </c>
      <c r="V19" s="10" t="s">
        <v>101</v>
      </c>
      <c r="W19" s="11">
        <v>0.7246742651957665</v>
      </c>
      <c r="X19" s="10">
        <v>469.35004884334637</v>
      </c>
      <c r="Y19" s="10">
        <v>469.35004884334637</v>
      </c>
      <c r="Z19" s="10" t="s">
        <v>129</v>
      </c>
      <c r="AA19" s="10" t="s">
        <v>129</v>
      </c>
      <c r="AB19" s="10" t="s">
        <v>129</v>
      </c>
      <c r="AC19" s="10" t="s">
        <v>101</v>
      </c>
      <c r="AD19" s="10" t="s">
        <v>101</v>
      </c>
      <c r="AE19" s="10" t="s">
        <v>101</v>
      </c>
    </row>
    <row r="20" spans="2:56" x14ac:dyDescent="0.25">
      <c r="B20" s="10">
        <v>5</v>
      </c>
      <c r="C20" s="10" t="s">
        <v>121</v>
      </c>
      <c r="D20" s="10">
        <v>9</v>
      </c>
      <c r="E20" s="10">
        <v>11</v>
      </c>
      <c r="F20" s="10">
        <v>20</v>
      </c>
      <c r="G20" s="11">
        <v>0.90909090909090917</v>
      </c>
      <c r="H20" s="11">
        <v>0.68938496961841378</v>
      </c>
      <c r="I20" s="11">
        <v>3.6271301196212358E-2</v>
      </c>
      <c r="J20" s="10">
        <v>10</v>
      </c>
      <c r="K20" s="10">
        <v>1</v>
      </c>
      <c r="L20" s="11">
        <v>0.90909090909090906</v>
      </c>
      <c r="M20" s="11">
        <v>0.83585559593341063</v>
      </c>
      <c r="N20" s="10" t="s">
        <v>129</v>
      </c>
      <c r="O20" s="12">
        <v>16.717111918668213</v>
      </c>
      <c r="P20" s="10">
        <v>-7.5</v>
      </c>
      <c r="Q20" s="12">
        <v>9.2171119186682127</v>
      </c>
      <c r="R20" s="12">
        <v>9.2171119186682127</v>
      </c>
      <c r="S20" s="10" t="s">
        <v>129</v>
      </c>
      <c r="T20" s="10" t="s">
        <v>129</v>
      </c>
      <c r="U20" s="11">
        <v>0.64338573187315151</v>
      </c>
      <c r="V20" s="10" t="s">
        <v>101</v>
      </c>
      <c r="W20" s="11">
        <v>0.73962066390328107</v>
      </c>
      <c r="X20" s="10">
        <v>682.110164983304</v>
      </c>
      <c r="Y20" s="10">
        <v>682.110164983304</v>
      </c>
      <c r="Z20" s="10" t="s">
        <v>129</v>
      </c>
      <c r="AA20" s="10" t="s">
        <v>129</v>
      </c>
      <c r="AB20" s="10" t="s">
        <v>129</v>
      </c>
      <c r="AC20" s="10" t="s">
        <v>101</v>
      </c>
      <c r="AD20" s="10" t="s">
        <v>101</v>
      </c>
      <c r="AE20" s="10" t="s">
        <v>101</v>
      </c>
    </row>
    <row r="21" spans="2:56" x14ac:dyDescent="0.25">
      <c r="B21" s="10">
        <v>10</v>
      </c>
      <c r="C21" s="10" t="s">
        <v>121</v>
      </c>
      <c r="D21" s="10">
        <v>11</v>
      </c>
      <c r="E21" s="10">
        <v>7</v>
      </c>
      <c r="F21" s="10">
        <v>18</v>
      </c>
      <c r="G21" s="11">
        <v>0.81818181818181812</v>
      </c>
      <c r="H21" s="11">
        <v>0.75930735227619395</v>
      </c>
      <c r="I21" s="11">
        <v>0.75930735227619395</v>
      </c>
      <c r="J21" s="10">
        <v>9</v>
      </c>
      <c r="K21" s="10">
        <v>2</v>
      </c>
      <c r="L21" s="11">
        <v>0.81818181818181823</v>
      </c>
      <c r="M21" s="11">
        <v>0.7985569962132768</v>
      </c>
      <c r="N21" s="10" t="s">
        <v>129</v>
      </c>
      <c r="O21" s="12">
        <v>14.374025931838982</v>
      </c>
      <c r="P21" s="10">
        <v>-7.5</v>
      </c>
      <c r="Q21" s="12">
        <v>6.8740259318389825</v>
      </c>
      <c r="R21" s="12">
        <v>6.8740259318389825</v>
      </c>
      <c r="S21" s="10" t="s">
        <v>129</v>
      </c>
      <c r="T21" s="10" t="s">
        <v>129</v>
      </c>
      <c r="U21" s="11">
        <v>0.85204823351236947</v>
      </c>
      <c r="V21" s="10" t="s">
        <v>101</v>
      </c>
      <c r="W21" s="11">
        <v>0.82530261486282308</v>
      </c>
      <c r="X21" s="10">
        <v>596.74620084422975</v>
      </c>
      <c r="Y21" s="10">
        <v>596.74620084422975</v>
      </c>
      <c r="Z21" s="10" t="s">
        <v>129</v>
      </c>
      <c r="AA21" s="10" t="s">
        <v>129</v>
      </c>
      <c r="AB21" s="10" t="s">
        <v>129</v>
      </c>
      <c r="AC21" s="10" t="s">
        <v>101</v>
      </c>
      <c r="AD21" s="10" t="s">
        <v>101</v>
      </c>
      <c r="AE21" s="10" t="s">
        <v>101</v>
      </c>
    </row>
    <row r="22" spans="2:56" x14ac:dyDescent="0.25">
      <c r="B22" s="10" t="s">
        <v>85</v>
      </c>
      <c r="C22" s="10" t="s">
        <v>121</v>
      </c>
      <c r="D22" s="10">
        <v>7</v>
      </c>
      <c r="E22" s="10">
        <v>7</v>
      </c>
      <c r="F22" s="10">
        <v>14</v>
      </c>
      <c r="G22" s="11">
        <v>0.63636363636363635</v>
      </c>
      <c r="H22" s="11">
        <v>0.68446638207518506</v>
      </c>
      <c r="I22" s="11">
        <v>6.6148467584807524E-2</v>
      </c>
      <c r="J22" s="10">
        <v>9</v>
      </c>
      <c r="K22" s="10">
        <v>2</v>
      </c>
      <c r="L22" s="11">
        <v>0.81818181818181823</v>
      </c>
      <c r="M22" s="11">
        <v>0.71300394554021329</v>
      </c>
      <c r="N22" s="10" t="s">
        <v>129</v>
      </c>
      <c r="O22" s="12">
        <v>9.9820552375629852</v>
      </c>
      <c r="P22" s="10">
        <v>-7.5</v>
      </c>
      <c r="Q22" s="12">
        <v>2.4820552375629852</v>
      </c>
      <c r="R22" s="12">
        <v>2.4820552375629852</v>
      </c>
      <c r="S22" s="10" t="s">
        <v>129</v>
      </c>
      <c r="T22" s="10" t="s">
        <v>129</v>
      </c>
      <c r="U22" s="11">
        <v>0.72348817902280604</v>
      </c>
      <c r="V22" s="10" t="s">
        <v>101</v>
      </c>
      <c r="W22" s="11">
        <v>0.71824606228150967</v>
      </c>
      <c r="X22" s="10">
        <v>182.2388307163225</v>
      </c>
      <c r="Y22" s="10">
        <v>182.2388307163225</v>
      </c>
      <c r="Z22" s="10" t="s">
        <v>129</v>
      </c>
      <c r="AA22" s="10" t="s">
        <v>129</v>
      </c>
      <c r="AB22" s="10" t="s">
        <v>129</v>
      </c>
      <c r="AC22" s="10" t="s">
        <v>101</v>
      </c>
      <c r="AD22" s="10" t="s">
        <v>101</v>
      </c>
      <c r="AE22" s="10" t="s">
        <v>101</v>
      </c>
    </row>
    <row r="23" spans="2:56" x14ac:dyDescent="0.25">
      <c r="B23" s="13">
        <v>3</v>
      </c>
      <c r="C23" s="13" t="s">
        <v>122</v>
      </c>
      <c r="D23" s="13">
        <v>11</v>
      </c>
      <c r="E23" s="13">
        <v>9</v>
      </c>
      <c r="F23" s="13">
        <v>20</v>
      </c>
      <c r="G23" s="14">
        <v>0.90909090909090917</v>
      </c>
      <c r="H23" s="14">
        <v>0.76338888549394013</v>
      </c>
      <c r="I23" s="14">
        <v>0.76338888549394013</v>
      </c>
      <c r="J23" s="13">
        <v>10</v>
      </c>
      <c r="K23" s="13">
        <v>1</v>
      </c>
      <c r="L23" s="14">
        <v>0.90909090909090906</v>
      </c>
      <c r="M23" s="14">
        <v>0.86052356789191942</v>
      </c>
      <c r="N23" s="13" t="s">
        <v>130</v>
      </c>
      <c r="O23" s="15">
        <v>17.210471357838387</v>
      </c>
      <c r="P23" s="13">
        <v>-2.5</v>
      </c>
      <c r="Q23" s="15">
        <v>14.710471357838387</v>
      </c>
      <c r="R23" s="15">
        <v>14.710471357838387</v>
      </c>
      <c r="S23" s="13" t="s">
        <v>130</v>
      </c>
      <c r="T23" s="13" t="s">
        <v>130</v>
      </c>
      <c r="U23" s="14">
        <v>0.79947775881100491</v>
      </c>
      <c r="V23" s="13" t="s">
        <v>101</v>
      </c>
      <c r="W23" s="14">
        <v>0.83000066335146216</v>
      </c>
      <c r="X23" s="13">
        <v>1226.1595235710197</v>
      </c>
      <c r="Y23" s="13">
        <v>1226.1595235710197</v>
      </c>
      <c r="Z23" s="13" t="s">
        <v>130</v>
      </c>
      <c r="AA23" s="13" t="s">
        <v>130</v>
      </c>
      <c r="AB23" s="13" t="s">
        <v>130</v>
      </c>
      <c r="AC23" s="13" t="s">
        <v>101</v>
      </c>
      <c r="AD23" s="13" t="s">
        <v>101</v>
      </c>
      <c r="AE23" s="13" t="s">
        <v>101</v>
      </c>
    </row>
    <row r="24" spans="2:56" x14ac:dyDescent="0.25">
      <c r="B24" s="13">
        <v>5</v>
      </c>
      <c r="C24" s="13" t="s">
        <v>122</v>
      </c>
      <c r="D24" s="13">
        <v>11</v>
      </c>
      <c r="E24" s="13">
        <v>3</v>
      </c>
      <c r="F24" s="13">
        <v>14</v>
      </c>
      <c r="G24" s="14">
        <v>0.63636363636363635</v>
      </c>
      <c r="H24" s="14">
        <v>0.66922935624229885</v>
      </c>
      <c r="I24" s="14">
        <v>0.66922935624229885</v>
      </c>
      <c r="J24" s="13">
        <v>7</v>
      </c>
      <c r="K24" s="13">
        <v>4</v>
      </c>
      <c r="L24" s="14">
        <v>0.63636363636363635</v>
      </c>
      <c r="M24" s="14">
        <v>0.64731887632319041</v>
      </c>
      <c r="N24" s="13" t="s">
        <v>130</v>
      </c>
      <c r="O24" s="15">
        <v>9.0624642685246659</v>
      </c>
      <c r="P24" s="13">
        <v>-2.5</v>
      </c>
      <c r="Q24" s="15">
        <v>6.5624642685246659</v>
      </c>
      <c r="R24" s="15">
        <v>6.5624642685246659</v>
      </c>
      <c r="S24" s="13" t="s">
        <v>130</v>
      </c>
      <c r="T24" s="13" t="s">
        <v>102</v>
      </c>
      <c r="U24" s="14">
        <v>0.5</v>
      </c>
      <c r="V24" s="13" t="s">
        <v>33</v>
      </c>
      <c r="W24" s="14">
        <v>0.57365943816159515</v>
      </c>
      <c r="X24" s="13">
        <v>386.65979271542983</v>
      </c>
      <c r="Y24" s="13">
        <v>386.65979271542983</v>
      </c>
      <c r="Z24" s="13" t="s">
        <v>130</v>
      </c>
      <c r="AA24" s="13" t="s">
        <v>130</v>
      </c>
      <c r="AB24" s="13" t="s">
        <v>130</v>
      </c>
      <c r="AC24" s="13" t="s">
        <v>101</v>
      </c>
      <c r="AD24" s="13" t="s">
        <v>101</v>
      </c>
      <c r="AE24" s="13" t="s">
        <v>101</v>
      </c>
    </row>
    <row r="25" spans="2:56" x14ac:dyDescent="0.25">
      <c r="B25" s="13">
        <v>10</v>
      </c>
      <c r="C25" s="13" t="s">
        <v>122</v>
      </c>
      <c r="D25" s="13">
        <v>5</v>
      </c>
      <c r="E25" s="13">
        <v>7</v>
      </c>
      <c r="F25" s="13">
        <v>12</v>
      </c>
      <c r="G25" s="14">
        <v>0.54545454545454541</v>
      </c>
      <c r="H25" s="14">
        <v>0.68222314518860594</v>
      </c>
      <c r="I25" s="14">
        <v>8.7742647547801811E-2</v>
      </c>
      <c r="J25" s="13">
        <v>6</v>
      </c>
      <c r="K25" s="13">
        <v>5</v>
      </c>
      <c r="L25" s="14">
        <v>0.54545454545454541</v>
      </c>
      <c r="M25" s="14">
        <v>0.59104407869923226</v>
      </c>
      <c r="N25" s="13" t="s">
        <v>130</v>
      </c>
      <c r="O25" s="15">
        <v>7.0925289443907875</v>
      </c>
      <c r="P25" s="13">
        <v>-2.5</v>
      </c>
      <c r="Q25" s="15">
        <v>4.5925289443907875</v>
      </c>
      <c r="R25" s="15">
        <v>4.5925289443907875</v>
      </c>
      <c r="S25" s="13" t="s">
        <v>130</v>
      </c>
      <c r="T25" s="13" t="s">
        <v>130</v>
      </c>
      <c r="U25" s="14">
        <v>0.70452864007237248</v>
      </c>
      <c r="V25" s="13" t="s">
        <v>101</v>
      </c>
      <c r="W25" s="14">
        <v>0.64778635938580242</v>
      </c>
      <c r="X25" s="13">
        <v>325.46736903673286</v>
      </c>
      <c r="Y25" s="13">
        <v>325.46736903673286</v>
      </c>
      <c r="Z25" s="13" t="s">
        <v>130</v>
      </c>
      <c r="AA25" s="13" t="s">
        <v>130</v>
      </c>
      <c r="AB25" s="13" t="s">
        <v>130</v>
      </c>
      <c r="AC25" s="13" t="s">
        <v>101</v>
      </c>
      <c r="AD25" s="13" t="s">
        <v>101</v>
      </c>
      <c r="AE25" s="13" t="s">
        <v>101</v>
      </c>
    </row>
    <row r="26" spans="2:56" x14ac:dyDescent="0.25">
      <c r="B26" s="13" t="s">
        <v>85</v>
      </c>
      <c r="C26" s="13" t="s">
        <v>122</v>
      </c>
      <c r="D26" s="13">
        <v>9</v>
      </c>
      <c r="E26" s="13">
        <v>11</v>
      </c>
      <c r="F26" s="13">
        <v>20</v>
      </c>
      <c r="G26" s="14">
        <v>0.90909090909090917</v>
      </c>
      <c r="H26" s="14">
        <v>0.77473163778802423</v>
      </c>
      <c r="I26" s="14">
        <v>0.16701168451001669</v>
      </c>
      <c r="J26" s="13">
        <v>10</v>
      </c>
      <c r="K26" s="13">
        <v>1</v>
      </c>
      <c r="L26" s="14">
        <v>0.90909090909090906</v>
      </c>
      <c r="M26" s="14">
        <v>0.86430448532328086</v>
      </c>
      <c r="N26" s="13" t="s">
        <v>130</v>
      </c>
      <c r="O26" s="15">
        <v>17.286089706465617</v>
      </c>
      <c r="P26" s="13">
        <v>-2.5</v>
      </c>
      <c r="Q26" s="15">
        <v>14.786089706465617</v>
      </c>
      <c r="R26" s="15">
        <v>14.786089706465617</v>
      </c>
      <c r="S26" s="13" t="s">
        <v>130</v>
      </c>
      <c r="T26" s="13" t="s">
        <v>130</v>
      </c>
      <c r="U26" s="14">
        <v>0.85557948771484349</v>
      </c>
      <c r="V26" s="13" t="s">
        <v>101</v>
      </c>
      <c r="W26" s="14">
        <v>0.85994198651906217</v>
      </c>
      <c r="X26" s="13">
        <v>1272.6474544480536</v>
      </c>
      <c r="Y26" s="13">
        <v>1272.6474544480536</v>
      </c>
      <c r="Z26" s="13" t="s">
        <v>130</v>
      </c>
      <c r="AA26" s="13" t="s">
        <v>130</v>
      </c>
      <c r="AB26" s="13" t="s">
        <v>130</v>
      </c>
      <c r="AC26" s="13" t="s">
        <v>101</v>
      </c>
      <c r="AD26" s="13" t="s">
        <v>101</v>
      </c>
      <c r="AE26" s="13" t="s">
        <v>101</v>
      </c>
    </row>
    <row r="27" spans="2:56" x14ac:dyDescent="0.25">
      <c r="B27" s="10">
        <v>3</v>
      </c>
      <c r="C27" s="10" t="s">
        <v>123</v>
      </c>
      <c r="D27" s="10">
        <v>9</v>
      </c>
      <c r="E27" s="10">
        <v>9</v>
      </c>
      <c r="F27" s="10">
        <v>18</v>
      </c>
      <c r="G27" s="11">
        <v>0.81818181818181823</v>
      </c>
      <c r="H27" s="11">
        <v>0.7312703237846796</v>
      </c>
      <c r="I27" s="11">
        <v>0.15749422224929055</v>
      </c>
      <c r="J27" s="10">
        <v>9</v>
      </c>
      <c r="K27" s="10">
        <v>2</v>
      </c>
      <c r="L27" s="11">
        <v>0.81818181818181823</v>
      </c>
      <c r="M27" s="11">
        <v>0.78921132004943872</v>
      </c>
      <c r="N27" s="10" t="s">
        <v>131</v>
      </c>
      <c r="O27" s="12">
        <v>14.205803760889896</v>
      </c>
      <c r="P27" s="10">
        <v>-6.5</v>
      </c>
      <c r="Q27" s="12">
        <v>7.7058037608898964</v>
      </c>
      <c r="R27" s="12">
        <v>7.7058037608898964</v>
      </c>
      <c r="S27" s="10" t="s">
        <v>131</v>
      </c>
      <c r="T27" s="10" t="s">
        <v>131</v>
      </c>
      <c r="U27" s="11">
        <v>0.80011317029193596</v>
      </c>
      <c r="V27" s="10" t="s">
        <v>101</v>
      </c>
      <c r="W27" s="11">
        <v>0.79466224517068729</v>
      </c>
      <c r="X27" s="10">
        <v>618.59534667368996</v>
      </c>
      <c r="Y27" s="10">
        <v>618.59534667368996</v>
      </c>
      <c r="Z27" s="10" t="s">
        <v>131</v>
      </c>
      <c r="AA27" s="10" t="s">
        <v>131</v>
      </c>
      <c r="AB27" s="10" t="s">
        <v>131</v>
      </c>
      <c r="AC27" s="10" t="s">
        <v>101</v>
      </c>
      <c r="AD27" s="10" t="s">
        <v>101</v>
      </c>
      <c r="AE27" s="10" t="s">
        <v>101</v>
      </c>
    </row>
    <row r="28" spans="2:56" x14ac:dyDescent="0.25">
      <c r="B28" s="10">
        <v>5</v>
      </c>
      <c r="C28" s="10" t="s">
        <v>123</v>
      </c>
      <c r="D28" s="10">
        <v>11</v>
      </c>
      <c r="E28" s="10">
        <v>11</v>
      </c>
      <c r="F28" s="10">
        <v>22</v>
      </c>
      <c r="G28" s="11">
        <v>1</v>
      </c>
      <c r="H28" s="11">
        <v>0.88016929736869876</v>
      </c>
      <c r="I28" s="11">
        <v>0.88016929736869876</v>
      </c>
      <c r="J28" s="10">
        <v>11</v>
      </c>
      <c r="K28" s="10">
        <v>0</v>
      </c>
      <c r="L28" s="11">
        <v>1</v>
      </c>
      <c r="M28" s="11">
        <v>0.96005643245623296</v>
      </c>
      <c r="N28" s="10" t="s">
        <v>131</v>
      </c>
      <c r="O28" s="12">
        <v>21.121241514037123</v>
      </c>
      <c r="P28" s="10">
        <v>-6.5</v>
      </c>
      <c r="Q28" s="12">
        <v>14.621241514037123</v>
      </c>
      <c r="R28" s="12">
        <v>14.621241514037123</v>
      </c>
      <c r="S28" s="10" t="s">
        <v>131</v>
      </c>
      <c r="T28" s="10" t="s">
        <v>131</v>
      </c>
      <c r="U28" s="11">
        <v>0.9458793941656396</v>
      </c>
      <c r="V28" s="10" t="s">
        <v>101</v>
      </c>
      <c r="W28" s="11">
        <v>0.95296791331093633</v>
      </c>
      <c r="X28" s="10">
        <v>1399.3772002016794</v>
      </c>
      <c r="Y28" s="10">
        <v>1399.3772002016794</v>
      </c>
      <c r="Z28" s="10" t="s">
        <v>131</v>
      </c>
      <c r="AA28" s="10" t="s">
        <v>131</v>
      </c>
      <c r="AB28" s="10" t="s">
        <v>131</v>
      </c>
      <c r="AC28" s="10" t="s">
        <v>101</v>
      </c>
      <c r="AD28" s="10" t="s">
        <v>101</v>
      </c>
      <c r="AE28" s="10" t="s">
        <v>101</v>
      </c>
    </row>
    <row r="29" spans="2:56" x14ac:dyDescent="0.25">
      <c r="B29" s="10">
        <v>10</v>
      </c>
      <c r="C29" s="10" t="s">
        <v>123</v>
      </c>
      <c r="D29" s="10">
        <v>11</v>
      </c>
      <c r="E29" s="10">
        <v>11</v>
      </c>
      <c r="F29" s="10">
        <v>22</v>
      </c>
      <c r="G29" s="11">
        <v>1</v>
      </c>
      <c r="H29" s="11">
        <v>0.77977174912895997</v>
      </c>
      <c r="I29" s="11">
        <v>0.77977174912895997</v>
      </c>
      <c r="J29" s="10">
        <v>11</v>
      </c>
      <c r="K29" s="10">
        <v>0</v>
      </c>
      <c r="L29" s="11">
        <v>1</v>
      </c>
      <c r="M29" s="11">
        <v>0.92659058304298669</v>
      </c>
      <c r="N29" s="10" t="s">
        <v>131</v>
      </c>
      <c r="O29" s="12">
        <v>20.384992826945709</v>
      </c>
      <c r="P29" s="10">
        <v>-6.5</v>
      </c>
      <c r="Q29" s="12">
        <v>13.884992826945709</v>
      </c>
      <c r="R29" s="12">
        <v>13.884992826945709</v>
      </c>
      <c r="S29" s="10" t="s">
        <v>131</v>
      </c>
      <c r="T29" s="10" t="s">
        <v>131</v>
      </c>
      <c r="U29" s="11">
        <v>0.80064708409637098</v>
      </c>
      <c r="V29" s="10" t="s">
        <v>101</v>
      </c>
      <c r="W29" s="11">
        <v>0.86361883356967883</v>
      </c>
      <c r="X29" s="10">
        <v>1204.7500628881005</v>
      </c>
      <c r="Y29" s="10">
        <v>1204.7500628881005</v>
      </c>
      <c r="Z29" s="10" t="s">
        <v>131</v>
      </c>
      <c r="AA29" s="10" t="s">
        <v>131</v>
      </c>
      <c r="AB29" s="10" t="s">
        <v>131</v>
      </c>
      <c r="AC29" s="10" t="s">
        <v>101</v>
      </c>
      <c r="AD29" s="10" t="s">
        <v>101</v>
      </c>
      <c r="AE29" s="10" t="s">
        <v>101</v>
      </c>
    </row>
    <row r="30" spans="2:56" x14ac:dyDescent="0.25">
      <c r="B30" s="10" t="s">
        <v>85</v>
      </c>
      <c r="C30" s="10" t="s">
        <v>123</v>
      </c>
      <c r="D30" s="10">
        <v>3</v>
      </c>
      <c r="E30" s="10">
        <v>11</v>
      </c>
      <c r="F30" s="10">
        <v>14</v>
      </c>
      <c r="G30" s="11">
        <v>0.63636363636363635</v>
      </c>
      <c r="H30" s="11">
        <v>0.64099660680026682</v>
      </c>
      <c r="I30" s="11">
        <v>2.2801589785797383E-2</v>
      </c>
      <c r="J30" s="10">
        <v>7</v>
      </c>
      <c r="K30" s="10">
        <v>4</v>
      </c>
      <c r="L30" s="11">
        <v>0.63636363636363635</v>
      </c>
      <c r="M30" s="11">
        <v>0.63790795984251314</v>
      </c>
      <c r="N30" s="10" t="s">
        <v>131</v>
      </c>
      <c r="O30" s="12">
        <v>8.9307114377951837</v>
      </c>
      <c r="P30" s="10">
        <v>-6.5</v>
      </c>
      <c r="Q30" s="12">
        <v>2.4307114377951837</v>
      </c>
      <c r="R30" s="12">
        <v>2.4307114377951837</v>
      </c>
      <c r="S30" s="10" t="s">
        <v>131</v>
      </c>
      <c r="T30" s="10" t="s">
        <v>131</v>
      </c>
      <c r="U30" s="11">
        <v>0.67433038196969497</v>
      </c>
      <c r="V30" s="10" t="s">
        <v>101</v>
      </c>
      <c r="W30" s="11">
        <v>0.65611917090610405</v>
      </c>
      <c r="X30" s="10">
        <v>164.84831961976514</v>
      </c>
      <c r="Y30" s="10">
        <v>164.84831961976514</v>
      </c>
      <c r="Z30" s="10" t="s">
        <v>131</v>
      </c>
      <c r="AA30" s="10" t="s">
        <v>131</v>
      </c>
      <c r="AB30" s="10" t="s">
        <v>131</v>
      </c>
      <c r="AC30" s="10" t="s">
        <v>101</v>
      </c>
      <c r="AD30" s="10" t="s">
        <v>101</v>
      </c>
      <c r="AE30" s="10" t="s">
        <v>101</v>
      </c>
    </row>
    <row r="31" spans="2:56" x14ac:dyDescent="0.25">
      <c r="B31" s="13">
        <v>3</v>
      </c>
      <c r="C31" s="13" t="s">
        <v>124</v>
      </c>
      <c r="D31" s="13">
        <v>11</v>
      </c>
      <c r="E31" s="13">
        <v>11</v>
      </c>
      <c r="F31" s="13">
        <v>22</v>
      </c>
      <c r="G31" s="14">
        <v>1</v>
      </c>
      <c r="H31" s="14">
        <v>0.77475780904089664</v>
      </c>
      <c r="I31" s="14">
        <v>0.77475780904089664</v>
      </c>
      <c r="J31" s="13">
        <v>11</v>
      </c>
      <c r="K31" s="13">
        <v>0</v>
      </c>
      <c r="L31" s="14">
        <v>1</v>
      </c>
      <c r="M31" s="14">
        <v>0.92491926968029892</v>
      </c>
      <c r="N31" s="13" t="s">
        <v>136</v>
      </c>
      <c r="O31" s="15">
        <v>20.348223932966576</v>
      </c>
      <c r="P31" s="13">
        <v>-6</v>
      </c>
      <c r="Q31" s="15">
        <v>14.348223932966576</v>
      </c>
      <c r="R31" s="15">
        <v>14.348223932966576</v>
      </c>
      <c r="S31" s="13" t="s">
        <v>136</v>
      </c>
      <c r="T31" s="13" t="s">
        <v>136</v>
      </c>
      <c r="U31" s="14">
        <v>0.76295206407338845</v>
      </c>
      <c r="V31" s="13" t="s">
        <v>101</v>
      </c>
      <c r="W31" s="14">
        <v>0.84393566687684363</v>
      </c>
      <c r="X31" s="13">
        <v>1216.2974707647384</v>
      </c>
      <c r="Y31" s="13">
        <v>1216.2974707647384</v>
      </c>
      <c r="Z31" s="13" t="s">
        <v>132</v>
      </c>
      <c r="AA31" s="13" t="s">
        <v>136</v>
      </c>
      <c r="AB31" s="13" t="s">
        <v>136</v>
      </c>
      <c r="AC31" s="13" t="s">
        <v>33</v>
      </c>
      <c r="AD31" s="13" t="s">
        <v>33</v>
      </c>
      <c r="AE31" s="13" t="s">
        <v>33</v>
      </c>
    </row>
    <row r="32" spans="2:56" x14ac:dyDescent="0.25">
      <c r="B32" s="13">
        <v>5</v>
      </c>
      <c r="C32" s="13" t="s">
        <v>124</v>
      </c>
      <c r="D32" s="13">
        <v>11</v>
      </c>
      <c r="E32" s="13">
        <v>7</v>
      </c>
      <c r="F32" s="13">
        <v>18</v>
      </c>
      <c r="G32" s="14">
        <v>0.81818181818181812</v>
      </c>
      <c r="H32" s="14">
        <v>0.65520745476949993</v>
      </c>
      <c r="I32" s="14">
        <v>0.65520745476949993</v>
      </c>
      <c r="J32" s="13">
        <v>9</v>
      </c>
      <c r="K32" s="13">
        <v>2</v>
      </c>
      <c r="L32" s="14">
        <v>0.81818181818181823</v>
      </c>
      <c r="M32" s="14">
        <v>0.76385703037771213</v>
      </c>
      <c r="N32" s="13" t="s">
        <v>136</v>
      </c>
      <c r="O32" s="15">
        <v>13.749426546798819</v>
      </c>
      <c r="P32" s="13">
        <v>-6</v>
      </c>
      <c r="Q32" s="15">
        <v>7.7494265467988193</v>
      </c>
      <c r="R32" s="15">
        <v>7.7494265467988193</v>
      </c>
      <c r="S32" s="13" t="s">
        <v>136</v>
      </c>
      <c r="T32" s="13" t="s">
        <v>136</v>
      </c>
      <c r="U32" s="14">
        <v>0.64160571779876197</v>
      </c>
      <c r="V32" s="13" t="s">
        <v>101</v>
      </c>
      <c r="W32" s="14">
        <v>0.70273137408823705</v>
      </c>
      <c r="X32" s="13">
        <v>553.03143191442143</v>
      </c>
      <c r="Y32" s="13">
        <v>553.03143191442143</v>
      </c>
      <c r="Z32" s="13" t="s">
        <v>132</v>
      </c>
      <c r="AA32" s="13" t="s">
        <v>136</v>
      </c>
      <c r="AB32" s="13" t="s">
        <v>136</v>
      </c>
      <c r="AC32" s="13" t="s">
        <v>33</v>
      </c>
      <c r="AD32" s="13" t="s">
        <v>33</v>
      </c>
      <c r="AE32" s="13" t="s">
        <v>33</v>
      </c>
    </row>
    <row r="33" spans="2:31" x14ac:dyDescent="0.25">
      <c r="B33" s="13">
        <v>10</v>
      </c>
      <c r="C33" s="13" t="s">
        <v>124</v>
      </c>
      <c r="D33" s="13">
        <v>7</v>
      </c>
      <c r="E33" s="13">
        <v>3</v>
      </c>
      <c r="F33" s="13">
        <v>10</v>
      </c>
      <c r="G33" s="14">
        <v>0.45454545454545453</v>
      </c>
      <c r="H33" s="14">
        <v>0.6476994698996037</v>
      </c>
      <c r="I33" s="14">
        <v>9.3070083256366676E-2</v>
      </c>
      <c r="J33" s="13">
        <v>7</v>
      </c>
      <c r="K33" s="13">
        <v>4</v>
      </c>
      <c r="L33" s="14">
        <v>0.63636363636363635</v>
      </c>
      <c r="M33" s="14">
        <v>0.57953618693623155</v>
      </c>
      <c r="N33" s="13" t="s">
        <v>136</v>
      </c>
      <c r="O33" s="15">
        <v>5.7953618693623152</v>
      </c>
      <c r="P33" s="13">
        <v>-6</v>
      </c>
      <c r="Q33" s="15">
        <v>-0.20463813063768477</v>
      </c>
      <c r="R33" s="15">
        <v>0.20463813063768477</v>
      </c>
      <c r="S33" s="13" t="s">
        <v>132</v>
      </c>
      <c r="T33" s="13" t="s">
        <v>136</v>
      </c>
      <c r="U33" s="14">
        <v>0.58017439841244001</v>
      </c>
      <c r="V33" s="13" t="s">
        <v>33</v>
      </c>
      <c r="W33" s="14">
        <v>0.57985529267433578</v>
      </c>
      <c r="X33" s="13">
        <v>33.607742791869939</v>
      </c>
      <c r="Y33" s="13">
        <v>33.607742791869939</v>
      </c>
      <c r="Z33" s="13" t="s">
        <v>132</v>
      </c>
      <c r="AA33" s="13" t="s">
        <v>136</v>
      </c>
      <c r="AB33" s="13" t="s">
        <v>136</v>
      </c>
      <c r="AC33" s="13" t="s">
        <v>33</v>
      </c>
      <c r="AD33" s="13" t="s">
        <v>33</v>
      </c>
      <c r="AE33" s="13" t="s">
        <v>33</v>
      </c>
    </row>
    <row r="34" spans="2:31" x14ac:dyDescent="0.25">
      <c r="B34" s="13" t="s">
        <v>85</v>
      </c>
      <c r="C34" s="13" t="s">
        <v>124</v>
      </c>
      <c r="D34" s="13">
        <v>3</v>
      </c>
      <c r="E34" s="13">
        <v>5</v>
      </c>
      <c r="F34" s="13">
        <v>8</v>
      </c>
      <c r="G34" s="14">
        <v>0.36363636363636365</v>
      </c>
      <c r="H34" s="14">
        <v>0.64358201969236273</v>
      </c>
      <c r="I34" s="14">
        <v>3.973164374913507E-2</v>
      </c>
      <c r="J34" s="13">
        <v>8</v>
      </c>
      <c r="K34" s="13">
        <v>3</v>
      </c>
      <c r="L34" s="14">
        <v>0.72727272727272729</v>
      </c>
      <c r="M34" s="14">
        <v>0.57816370353381796</v>
      </c>
      <c r="N34" s="13" t="s">
        <v>136</v>
      </c>
      <c r="O34" s="15">
        <v>4.6253096282705437</v>
      </c>
      <c r="P34" s="13">
        <v>-6</v>
      </c>
      <c r="Q34" s="15">
        <v>-1.3746903717294563</v>
      </c>
      <c r="R34" s="15">
        <v>1.3746903717294563</v>
      </c>
      <c r="S34" s="13" t="s">
        <v>132</v>
      </c>
      <c r="T34" s="13" t="s">
        <v>136</v>
      </c>
      <c r="U34" s="14">
        <v>0.62124352677888406</v>
      </c>
      <c r="V34" s="13" t="s">
        <v>33</v>
      </c>
      <c r="W34" s="14">
        <v>0.59970361515635107</v>
      </c>
      <c r="X34" s="13">
        <v>-82.51152455239415</v>
      </c>
      <c r="Y34" s="13">
        <v>82.51152455239415</v>
      </c>
      <c r="Z34" s="13" t="s">
        <v>132</v>
      </c>
      <c r="AA34" s="13" t="s">
        <v>136</v>
      </c>
      <c r="AB34" s="13" t="s">
        <v>136</v>
      </c>
      <c r="AC34" s="13" t="s">
        <v>33</v>
      </c>
      <c r="AD34" s="13" t="s">
        <v>33</v>
      </c>
      <c r="AE34" s="13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6">
        <v>3</v>
      </c>
      <c r="O53" s="16">
        <v>2</v>
      </c>
      <c r="P53" s="16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6">
        <v>7</v>
      </c>
      <c r="O54" s="16">
        <v>4</v>
      </c>
      <c r="P54" s="16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6">
        <v>5</v>
      </c>
      <c r="O55" s="16">
        <v>6</v>
      </c>
      <c r="P55" s="16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6">
        <v>8</v>
      </c>
      <c r="O56" s="16">
        <v>2</v>
      </c>
      <c r="P56" s="1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6">
        <v>7</v>
      </c>
      <c r="O57" s="16">
        <v>3</v>
      </c>
      <c r="P57" s="16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6">
        <v>6</v>
      </c>
      <c r="O58" s="16">
        <v>4</v>
      </c>
      <c r="P58" s="16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6">
        <v>6</v>
      </c>
      <c r="O59" s="16">
        <v>5</v>
      </c>
      <c r="P59" s="16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6">
        <v>42</v>
      </c>
      <c r="O60" s="16">
        <v>26</v>
      </c>
      <c r="P60" s="16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0"/>
  <sheetViews>
    <sheetView workbookViewId="0">
      <selection activeCell="C9" sqref="C9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97</v>
      </c>
      <c r="D2" t="s">
        <v>98</v>
      </c>
      <c r="E2" t="s">
        <v>50</v>
      </c>
      <c r="F2" t="s">
        <v>51</v>
      </c>
      <c r="G2" t="s">
        <v>99</v>
      </c>
      <c r="H2" t="s">
        <v>100</v>
      </c>
      <c r="I2" t="s">
        <v>48</v>
      </c>
    </row>
    <row r="3" spans="2:9" x14ac:dyDescent="0.25">
      <c r="B3" t="s">
        <v>117</v>
      </c>
      <c r="C3" t="s">
        <v>137</v>
      </c>
      <c r="D3" s="7">
        <v>0.87</v>
      </c>
      <c r="E3">
        <v>13</v>
      </c>
      <c r="F3">
        <v>-16</v>
      </c>
      <c r="G3" t="s">
        <v>125</v>
      </c>
      <c r="H3" t="s">
        <v>125</v>
      </c>
      <c r="I3">
        <f>ABS(((Table111[[#This Row],[ScoreDiff]]*0.75)-(ABS(Table111[[#This Row],[Handicap]]))*Table111[[#This Row],[ML Win%]]))</f>
        <v>4.17</v>
      </c>
    </row>
    <row r="4" spans="2:9" x14ac:dyDescent="0.25">
      <c r="B4" t="s">
        <v>118</v>
      </c>
      <c r="C4" t="s">
        <v>133</v>
      </c>
      <c r="D4" s="7">
        <v>0.51</v>
      </c>
      <c r="E4">
        <v>1</v>
      </c>
      <c r="F4">
        <v>-9.5</v>
      </c>
      <c r="G4" t="s">
        <v>126</v>
      </c>
      <c r="H4" t="s">
        <v>133</v>
      </c>
      <c r="I4">
        <f>ABS(((Table111[[#This Row],[ScoreDiff]]*0.75)-(ABS(Table111[[#This Row],[Handicap]]))*Table111[[#This Row],[ML Win%]]))</f>
        <v>4.0949999999999998</v>
      </c>
    </row>
    <row r="5" spans="2:9" x14ac:dyDescent="0.25">
      <c r="B5" t="s">
        <v>119</v>
      </c>
      <c r="C5" t="s">
        <v>127</v>
      </c>
      <c r="D5" s="7">
        <v>0.56000000000000005</v>
      </c>
      <c r="E5">
        <v>9</v>
      </c>
      <c r="F5">
        <v>5.5</v>
      </c>
      <c r="G5" t="s">
        <v>127</v>
      </c>
      <c r="H5" t="s">
        <v>127</v>
      </c>
      <c r="I5">
        <f>ABS(((Table111[[#This Row],[ScoreDiff]]*0.75)-(ABS(Table111[[#This Row],[Handicap]]))*Table111[[#This Row],[ML Win%]]))</f>
        <v>3.67</v>
      </c>
    </row>
    <row r="6" spans="2:9" x14ac:dyDescent="0.25">
      <c r="B6" t="s">
        <v>122</v>
      </c>
      <c r="C6" t="s">
        <v>130</v>
      </c>
      <c r="D6" s="7">
        <v>0.78</v>
      </c>
      <c r="E6">
        <v>7</v>
      </c>
      <c r="F6">
        <v>-2.5</v>
      </c>
      <c r="G6" t="s">
        <v>130</v>
      </c>
      <c r="H6" t="s">
        <v>130</v>
      </c>
      <c r="I6">
        <f>ABS(((Table111[[#This Row],[ScoreDiff]]*0.75)-(ABS(Table111[[#This Row],[Handicap]]))*Table111[[#This Row],[ML Win%]]))</f>
        <v>3.3</v>
      </c>
    </row>
    <row r="7" spans="2:9" x14ac:dyDescent="0.25">
      <c r="B7" t="s">
        <v>123</v>
      </c>
      <c r="C7" t="s">
        <v>131</v>
      </c>
      <c r="D7" s="7">
        <v>0.74</v>
      </c>
      <c r="E7">
        <v>9</v>
      </c>
      <c r="F7">
        <v>-6.5</v>
      </c>
      <c r="G7" t="s">
        <v>131</v>
      </c>
      <c r="H7" t="s">
        <v>131</v>
      </c>
      <c r="I7" s="16">
        <f>ABS(((Table111[[#This Row],[ScoreDiff]]*0.75)-(ABS(Table111[[#This Row],[Handicap]]))*Table111[[#This Row],[ML Win%]]))</f>
        <v>1.9400000000000004</v>
      </c>
    </row>
    <row r="8" spans="2:9" x14ac:dyDescent="0.25">
      <c r="B8" t="s">
        <v>121</v>
      </c>
      <c r="C8" t="s">
        <v>129</v>
      </c>
      <c r="D8" s="7">
        <v>0.85</v>
      </c>
      <c r="E8">
        <v>10</v>
      </c>
      <c r="F8">
        <v>-7.5</v>
      </c>
      <c r="G8" t="s">
        <v>129</v>
      </c>
      <c r="H8" t="s">
        <v>129</v>
      </c>
      <c r="I8">
        <f>ABS(((Table111[[#This Row],[ScoreDiff]]*0.75)-(ABS(Table111[[#This Row],[Handicap]]))*Table111[[#This Row],[ML Win%]]))</f>
        <v>1.125</v>
      </c>
    </row>
    <row r="9" spans="2:9" x14ac:dyDescent="0.25">
      <c r="B9" t="s">
        <v>120</v>
      </c>
      <c r="C9" t="s">
        <v>134</v>
      </c>
      <c r="D9" s="7">
        <v>0.52</v>
      </c>
      <c r="E9">
        <v>4</v>
      </c>
      <c r="F9">
        <v>-7.5</v>
      </c>
      <c r="G9" t="s">
        <v>128</v>
      </c>
      <c r="H9" t="s">
        <v>128</v>
      </c>
      <c r="I9">
        <f>ABS(((Table111[[#This Row],[ScoreDiff]]*0.75)-(ABS(Table111[[#This Row],[Handicap]]))*Table111[[#This Row],[ML Win%]]))</f>
        <v>0.90000000000000036</v>
      </c>
    </row>
    <row r="10" spans="2:9" x14ac:dyDescent="0.25">
      <c r="B10" t="s">
        <v>124</v>
      </c>
      <c r="C10" t="s">
        <v>136</v>
      </c>
      <c r="D10" s="7">
        <v>0.6</v>
      </c>
      <c r="E10">
        <v>5</v>
      </c>
      <c r="F10">
        <v>-6</v>
      </c>
      <c r="G10" t="s">
        <v>132</v>
      </c>
      <c r="H10" t="s">
        <v>136</v>
      </c>
      <c r="I10" s="16">
        <f>ABS(((Table111[[#This Row],[ScoreDiff]]*0.75)-(ABS(Table111[[#This Row],[Handicap]]))*Table111[[#This Row],[ML Win%]]))</f>
        <v>0.15000000000000036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112</v>
      </c>
      <c r="C2" t="s">
        <v>113</v>
      </c>
      <c r="D2" t="s">
        <v>39</v>
      </c>
      <c r="E2" t="s">
        <v>38</v>
      </c>
      <c r="F2" t="s">
        <v>171</v>
      </c>
    </row>
    <row r="3" spans="2:6" x14ac:dyDescent="0.25">
      <c r="B3" t="s">
        <v>141</v>
      </c>
      <c r="C3" t="s">
        <v>116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146</v>
      </c>
      <c r="C4" t="s">
        <v>116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148</v>
      </c>
      <c r="C5" t="s">
        <v>116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143</v>
      </c>
      <c r="C6" t="s">
        <v>116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138</v>
      </c>
      <c r="C7" t="s">
        <v>116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145</v>
      </c>
      <c r="C8" t="s">
        <v>116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158</v>
      </c>
      <c r="C9" t="s">
        <v>116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144</v>
      </c>
      <c r="C10" t="s">
        <v>116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156</v>
      </c>
      <c r="C11" t="s">
        <v>116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140</v>
      </c>
      <c r="C12" t="s">
        <v>116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147</v>
      </c>
      <c r="C13" t="s">
        <v>116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139</v>
      </c>
      <c r="C14" t="s">
        <v>116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154</v>
      </c>
      <c r="C15" t="s">
        <v>116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157</v>
      </c>
      <c r="C16" t="s">
        <v>116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168</v>
      </c>
      <c r="C17" t="s">
        <v>116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142</v>
      </c>
      <c r="C18" t="s">
        <v>116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149</v>
      </c>
      <c r="C19" t="s">
        <v>116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152</v>
      </c>
      <c r="C20" t="s">
        <v>116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150</v>
      </c>
      <c r="C21" t="s">
        <v>116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153</v>
      </c>
      <c r="C22" t="s">
        <v>116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167</v>
      </c>
      <c r="C23" t="s">
        <v>116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155</v>
      </c>
      <c r="C24" t="s">
        <v>116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164</v>
      </c>
      <c r="C25" t="s">
        <v>116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159</v>
      </c>
      <c r="C26" t="s">
        <v>116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162</v>
      </c>
      <c r="C27" t="s">
        <v>116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114</v>
      </c>
      <c r="C28" t="s">
        <v>116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170</v>
      </c>
      <c r="C29" t="s">
        <v>116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151</v>
      </c>
      <c r="C30" t="s">
        <v>116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169</v>
      </c>
      <c r="C31" t="s">
        <v>116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115</v>
      </c>
      <c r="C32" t="s">
        <v>116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160</v>
      </c>
      <c r="C33" t="s">
        <v>116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161</v>
      </c>
      <c r="C34" t="s">
        <v>116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166</v>
      </c>
      <c r="C35" t="s">
        <v>116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111</v>
      </c>
      <c r="C36" t="s">
        <v>116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165</v>
      </c>
      <c r="C37" t="s">
        <v>116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104</v>
      </c>
      <c r="C38" t="s">
        <v>116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107</v>
      </c>
      <c r="C39" t="s">
        <v>116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103</v>
      </c>
      <c r="C40" t="s">
        <v>116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163</v>
      </c>
      <c r="C41" t="s">
        <v>116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109</v>
      </c>
      <c r="C42" t="s">
        <v>116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110</v>
      </c>
      <c r="C43" t="s">
        <v>116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108</v>
      </c>
      <c r="C44" t="s">
        <v>116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106</v>
      </c>
      <c r="C45" t="s">
        <v>116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105</v>
      </c>
      <c r="C46" t="s">
        <v>116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Under</vt:lpstr>
      <vt:lpstr>Selections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2025-03-08T16:02:20Z</dcterms:modified>
</cp:coreProperties>
</file>