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B543CAD5-86A6-4F26-802E-623C4AE10F2C}" xr6:coauthVersionLast="47" xr6:coauthVersionMax="47" xr10:uidLastSave="{00000000-0000-0000-0000-000000000000}"/>
  <bookViews>
    <workbookView xWindow="12000" yWindow="0" windowWidth="12000" windowHeight="1290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Consolidate!$T$46:$V$75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73" i="3"/>
  <c r="B56" i="3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57" i="3"/>
  <c r="AS11" i="1"/>
  <c r="BA11" i="1"/>
  <c r="BB11" i="1" s="1"/>
  <c r="BJ11" i="1"/>
  <c r="AS12" i="1"/>
  <c r="BA12" i="1"/>
  <c r="BB12" i="1" s="1"/>
  <c r="BJ12" i="1"/>
  <c r="AS13" i="1"/>
  <c r="BA13" i="1"/>
  <c r="BB13" i="1" s="1"/>
  <c r="BJ13" i="1"/>
  <c r="AM11" i="1"/>
  <c r="AN11" i="1"/>
  <c r="AM12" i="1"/>
  <c r="AU12" i="1" s="1"/>
  <c r="AN12" i="1"/>
  <c r="AO12" i="1"/>
  <c r="AM13" i="1"/>
  <c r="AN13" i="1"/>
  <c r="AG33" i="1"/>
  <c r="AF33" i="1"/>
  <c r="AG30" i="1"/>
  <c r="AF30" i="1"/>
  <c r="AH30" i="1" s="1"/>
  <c r="AP12" i="1" s="1"/>
  <c r="AG27" i="1"/>
  <c r="AF27" i="1"/>
  <c r="AH27" i="1" s="1"/>
  <c r="AP11" i="1" s="1"/>
  <c r="H50" i="3"/>
  <c r="H51" i="3" s="1"/>
  <c r="H52" i="3" s="1"/>
  <c r="H53" i="3" s="1"/>
  <c r="H54" i="3" s="1"/>
  <c r="H55" i="3" s="1"/>
  <c r="H56" i="3" s="1"/>
  <c r="G7" i="6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33" i="1" l="1"/>
  <c r="AP13" i="1" s="1"/>
  <c r="AO11" i="1"/>
  <c r="AT11" i="1" s="1"/>
  <c r="AV11" i="1" s="1"/>
  <c r="AX11" i="1" s="1"/>
  <c r="AY11" i="1" s="1"/>
  <c r="AO13" i="1"/>
  <c r="AT13" i="1" s="1"/>
  <c r="AV13" i="1" s="1"/>
  <c r="AX13" i="1" s="1"/>
  <c r="AY13" i="1" s="1"/>
  <c r="AT12" i="1"/>
  <c r="AV12" i="1" s="1"/>
  <c r="AX12" i="1" s="1"/>
  <c r="AZ12" i="1" s="1"/>
  <c r="BK12" i="1" s="1"/>
  <c r="AU13" i="1"/>
  <c r="AU11" i="1"/>
  <c r="BL11" i="1" s="1"/>
  <c r="BL12" i="1"/>
  <c r="AO10" i="1"/>
  <c r="AT10" i="1" s="1"/>
  <c r="AV10" i="1" s="1"/>
  <c r="AX10" i="1" s="1"/>
  <c r="AO9" i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BD12" i="1" l="1"/>
  <c r="BD11" i="1"/>
  <c r="BE11" i="1" s="1"/>
  <c r="BF11" i="1" s="1"/>
  <c r="AZ13" i="1"/>
  <c r="BK13" i="1" s="1"/>
  <c r="BD13" i="1"/>
  <c r="BE13" i="1" s="1"/>
  <c r="BF13" i="1" s="1"/>
  <c r="AY12" i="1"/>
  <c r="AZ11" i="1"/>
  <c r="BK11" i="1" s="1"/>
  <c r="BL13" i="1"/>
  <c r="BC12" i="1"/>
  <c r="AZ10" i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E12" i="1" l="1"/>
  <c r="BF12" i="1" s="1"/>
  <c r="BC13" i="1"/>
  <c r="BC11" i="1"/>
  <c r="BK8" i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<sst xmlns="http://schemas.openxmlformats.org/spreadsheetml/2006/main" count="1636" uniqueCount="220">
  <si>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</si>
  <si>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</si>
  <si>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</si>
  <si>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</si>
  <si>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</si>
  <si>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</si>
  <si>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</si>
  <si>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</si>
  <si>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</si>
  <si>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</si>
  <si>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</si>
  <si>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</si>
  <si>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</si>
  <si>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</si>
  <si>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</si>
  <si>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</si>
  <si>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</si>
  <si>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</si>
  <si>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</si>
  <si>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</si>
  <si>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</si>
  <si>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</si>
  <si>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</si>
  <si>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</si>
  <si>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</si>
  <si>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</si>
  <si>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</si>
  <si>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</si>
  <si>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</si>
  <si>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</si>
  <si>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</si>
  <si>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</si>
  <si>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</si>
  <si>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</si>
  <si>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</si>
  <si>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</si>
  <si>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</si>
  <si>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</si>
  <si>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</si>
  <si>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</si>
  <si>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</si>
  <si>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</si>
  <si>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</si>
  <si>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</si>
  <si>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</si>
  <si>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</si>
  <si>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</si>
  <si>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</si>
  <si>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</si>
  <si>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</si>
  <si>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</si>
  <si>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</si>
  <si>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</si>
  <si>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</si>
  <si>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</si>
  <si>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</si>
  <si>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</si>
  <si>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</si>
  <si>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</si>
  <si>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</si>
  <si>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</si>
  <si>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</si>
  <si>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</si>
  <si>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</si>
  <si>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</si>
  <si>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</si>
  <si>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</si>
  <si>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</si>
  <si>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</si>
  <si>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</si>
  <si>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</si>
  <si>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</si>
  <si>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</si>
  <si>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</si>
  <si>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</si>
  <si>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</si>
  <si>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</si>
  <si>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</si>
  <si>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</si>
  <si>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</si>
  <si>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</si>
  <si>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</si>
  <si>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</si>
  <si>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</si>
  <si>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</si>
  <si>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</si>
  <si>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</si>
  <si>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</si>
  <si>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</si>
  <si>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</si>
  <si>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</si>
  <si>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</si>
  <si>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</si>
  <si>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</si>
  <si>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</si>
  <si>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</si>
  <si>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</si>
  <si>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</si>
  <si>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</si>
  <si>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</si>
  <si>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</si>
  <si>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</si>
  <si>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</si>
  <si>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</si>
  <si>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</si>
  <si>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</si>
  <si>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</si>
  <si>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</si>
  <si>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</si>
  <si>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</si>
  <si>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</si>
  <si>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</si>
  <si>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</si>
  <si>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</si>
  <si>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</si>
  <si>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</si>
  <si>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</si>
  <si>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</si>
  <si>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</si>
  <si>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</si>
  <si>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</si>
  <si>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</si>
  <si>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</si>
  <si>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</si>
  <si>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</si>
  <si>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</si>
  <si>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</si>
  <si>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</si>
  <si>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</si>
  <si>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</si>
  <si>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</si>
  <si>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</si>
  <si>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</si>
  <si>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</si>
  <si>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</si>
  <si>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</si>
  <si>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</si>
  <si>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</si>
  <si>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</si>
  <si>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</si>
  <si>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</si>
  <si>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</si>
  <si>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</si>
  <si>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</si>
  <si>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</si>
  <si>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</si>
  <si>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</si>
  <si>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</si>
  <si>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</si>
  <si>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</si>
  <si>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</si>
  <si>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</si>
  <si>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</si>
  <si>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</si>
  <si>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</si>
  <si>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</si>
  <si>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</si>
  <si>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</si>
  <si>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</si>
  <si>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</si>
  <si>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</si>
  <si>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</si>
  <si>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</si>
  <si>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</si>
  <si>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</si>
  <si>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</si>
  <si>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</si>
  <si>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</si>
  <si>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</si>
  <si>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</si>
  <si>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</si>
  <si>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</si>
  <si>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</si>
  <si>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</si>
  <si>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</si>
  <si>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</si>
  <si>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</si>
  <si>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</si>
  <si>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</si>
  <si>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</si>
  <si>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</si>
  <si>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</si>
  <si>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</si>
  <si>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</si>
  <si>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</si>
  <si>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</si>
  <si>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</si>
  <si>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</si>
  <si>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</si>
  <si>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</si>
  <si>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</si>
  <si>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</si>
  <si>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</si>
  <si>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</si>
  <si>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</si>
  <si>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</si>
  <si>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</si>
  <si>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</si>
  <si>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</si>
  <si>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CHI@UTA@2025_03_17</t>
  </si>
  <si>
    <t>DEN@GSW@2025_03_17</t>
  </si>
  <si>
    <t>DET@NOP@2025_03_17</t>
  </si>
  <si>
    <t>IND@MIN@2025_03_17</t>
  </si>
  <si>
    <t>MEM@SAC@2025_03_17</t>
  </si>
  <si>
    <t>MIA@NYK@2025_03_17</t>
  </si>
  <si>
    <t>ORL@SAS@2025_03_17</t>
  </si>
  <si>
    <t>PHI@HOU@2025_03_17</t>
  </si>
  <si>
    <t>SAS@LAL@2025_03_17</t>
  </si>
  <si>
    <t>TOR@PHO@2025_03_17</t>
  </si>
  <si>
    <t>WAS@POR@2025_03_17</t>
  </si>
  <si>
    <t>NOP</t>
  </si>
  <si>
    <t>IND</t>
  </si>
  <si>
    <t>NYK</t>
  </si>
  <si>
    <t>SAC</t>
  </si>
  <si>
    <t>WAS</t>
  </si>
  <si>
    <t>CHI</t>
  </si>
  <si>
    <t>NUM</t>
  </si>
  <si>
    <t>TEAM</t>
  </si>
  <si>
    <t>Sum of NUM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</si>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</sst>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7" fillId="41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2858796" createdVersion="8" refreshedVersion="8" minRefreshableVersion="3" recordCount="40" xr:uid="{7841021A-DAC8-41FF-88BA-9297318137BC}">
  <cacheSource type="worksheet">
    <worksheetSource ref="N46:O86" sheet="Consolidate"/>
  </cacheSource>
  <cacheFields count="2">
    <cacheField name="num" numFmtId="0">
      <sharedItems containsSemiMixedTypes="0" containsString="0" containsNumber="1" containsInteger="1" minValue="1" maxValue="10"/>
    </cacheField>
    <cacheField name="team" numFmtId="0">
      <sharedItems containsBlank="1" count="26">
        <s v="NOP"/>
        <s v="POR"/>
        <s v="PHI"/>
        <s v="UTA"/>
        <s v="MEM"/>
        <s v="NYK"/>
        <s v="TOR"/>
        <s v="SAS"/>
        <s v="IND"/>
        <s v="DEN"/>
        <s v="GSW"/>
        <s v="CHI"/>
        <s v="DET"/>
        <s v="MIN"/>
        <s v="HOU"/>
        <s v="WAS"/>
        <s v="BRK" u="1"/>
        <s v="LAC" u="1"/>
        <s v="MIL" u="1"/>
        <s v="DAL" u="1"/>
        <s v="LAL" u="1"/>
        <s v="ORL" u="1"/>
        <s v="CLE" u="1"/>
        <s v="ATL" u="1"/>
        <s v="PH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6683796298" createdVersion="8" refreshedVersion="8" minRefreshableVersion="3" recordCount="29" xr:uid="{39A8C153-E581-4D70-B521-BDD6BC31FADF}">
  <cacheSource type="worksheet">
    <worksheetSource ref="T46:U75" sheet="Consolidate"/>
  </cacheSource>
  <cacheFields count="2">
    <cacheField name="team" numFmtId="0">
      <sharedItems count="19">
        <s v="HOU"/>
        <s v="GSW"/>
        <s v="MIN"/>
        <s v="NYK"/>
        <s v="DET"/>
        <s v="CHI"/>
        <s v="POR"/>
        <s v="LAL"/>
        <s v="MEM"/>
        <s v="PHO"/>
        <s v="TOR"/>
        <s v="SAC"/>
        <s v="SAS"/>
        <s v="NOP"/>
        <s v="PHI"/>
        <s v="UTA"/>
        <s v="IND"/>
        <s v="WAS"/>
        <s v="DEN"/>
      </sharedItems>
    </cacheField>
    <cacheField name="points" numFmtId="0">
      <sharedItems containsSemiMixedTypes="0" containsString="0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796104166664" createdVersion="8" refreshedVersion="8" minRefreshableVersion="3" recordCount="29" xr:uid="{85498596-7C2B-4DA5-88AF-7300D0B58CD1}">
  <cacheSource type="worksheet">
    <worksheetSource ref="B45:C74" sheet="Consolidate"/>
  </cacheSource>
  <cacheFields count="2">
    <cacheField name="NUM" numFmtId="0">
      <sharedItems containsSemiMixedTypes="0" containsString="0" containsNumber="1" containsInteger="1" minValue="1" maxValue="16"/>
    </cacheField>
    <cacheField name="TEAM" numFmtId="0">
      <sharedItems count="19">
        <s v="HOU"/>
        <s v="GSW"/>
        <s v="MIN"/>
        <s v="NYK"/>
        <s v="DET"/>
        <s v="CHI"/>
        <s v="POR"/>
        <s v="LAL"/>
        <s v="MEM"/>
        <s v="PHO"/>
        <s v="TOR"/>
        <s v="SAC"/>
        <s v="SAS"/>
        <s v="NOP"/>
        <s v="PHI"/>
        <s v="UTA"/>
        <s v="IND"/>
        <s v="WAS"/>
        <s v="D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29166668" createdVersion="8" refreshedVersion="8" minRefreshableVersion="3" recordCount="40" xr:uid="{1A84D706-4F26-41AB-8F1D-3CCEAFDC0445}">
  <cacheSource type="worksheet">
    <worksheetSource ref="H46:I86" sheet="Consolidate"/>
  </cacheSource>
  <cacheFields count="2">
    <cacheField name="num" numFmtId="0">
      <sharedItems containsSemiMixedTypes="0" containsString="0" containsNumber="1" containsInteger="1" minValue="1" maxValue="10"/>
    </cacheField>
    <cacheField name="team" numFmtId="0">
      <sharedItems containsBlank="1" count="14">
        <s v="HOU"/>
        <s v="POR"/>
        <s v="LAL"/>
        <s v="DET"/>
        <s v="MIN"/>
        <s v="PHO"/>
        <s v="MEM"/>
        <s v="NYK"/>
        <s v="GSW"/>
        <s v="CHI"/>
        <s v="SAC"/>
        <s v="TOR"/>
        <s v="SA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0324077" createdVersion="8" refreshedVersion="8" minRefreshableVersion="3" recordCount="40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7318661831077311" maxValue="0.91406177325537008"/>
    </cacheField>
    <cacheField name="MLDiff%" numFmtId="9">
      <sharedItems containsSemiMixedTypes="0" containsString="0" containsNumber="1" minValue="5.7320547861127169E-3" maxValue="0.91406177325537008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8232545203535562" maxValue="0.97135392441845669"/>
    </cacheField>
    <cacheField name="Winner" numFmtId="0">
      <sharedItems containsBlank="1" count="32">
        <s v="DET"/>
        <s v="POR"/>
        <s v="HOU"/>
        <s v="CHI"/>
        <s v="MEM"/>
        <s v="NYK"/>
        <s v="PHO"/>
        <s v="LAL"/>
        <s v="MIN"/>
        <s v="GSW"/>
        <s v="SAC"/>
        <s v="TOR"/>
        <s v="SAS"/>
        <m u="1"/>
        <s v="BRK" u="1"/>
        <s v="ATL" u="1"/>
        <s v="LAC" u="1"/>
        <s v="OKC" u="1"/>
        <s v="MIL" u="1"/>
        <s v="CLE" u="1"/>
        <s v="DAL" u="1"/>
        <s v="PHI" u="1"/>
        <s v="DEN" u="1"/>
        <s v="BOS" u="1"/>
        <s v="MIA" u="1"/>
        <s v="IND" u="1"/>
        <s v="NOP" u="1"/>
        <s v="ORL" u="1"/>
        <s v="UTA" u="1"/>
        <s v="CHO" u="1"/>
        <s v="WAS" u="1"/>
        <s v="Winner" u="1"/>
      </sharedItems>
    </cacheField>
    <cacheField name="ScoreDiff" numFmtId="1">
      <sharedItems containsSemiMixedTypes="0" containsString="0" containsNumber="1" minValue="1.008344586540036" maxValue="21.369786337206047"/>
    </cacheField>
    <cacheField name="Handicap" numFmtId="0">
      <sharedItems containsSemiMixedTypes="0" containsString="0" containsNumber="1" minValue="-15.5" maxValue="8.5"/>
    </cacheField>
    <cacheField name="Avd" numFmtId="1">
      <sharedItems containsSemiMixedTypes="0" containsString="0" containsNumber="1" minValue="-5.6767149682717468" maxValue="24.232364395779509"/>
    </cacheField>
    <cacheField name="AdvAbs" numFmtId="1">
      <sharedItems containsSemiMixedTypes="0" containsString="0" containsNumber="1" minValue="7.6234038142963811E-3" maxValue="24.232364395779509"/>
    </cacheField>
    <cacheField name="SpreadWinner" numFmtId="0">
      <sharedItems containsBlank="1" count="32">
        <s v="NOP"/>
        <s v="POR"/>
        <s v="PHI"/>
        <s v="UTA"/>
        <s v="MEM"/>
        <s v="NYK"/>
        <s v="TOR"/>
        <s v="SAS"/>
        <s v="IND"/>
        <s v="DEN"/>
        <s v="GSW"/>
        <s v="CHI"/>
        <s v="DET"/>
        <s v="MIN"/>
        <s v="HOU"/>
        <s v="WAS"/>
        <m u="1"/>
        <s v="BRK" u="1"/>
        <s v="ATL" u="1"/>
        <s v="LAC" u="1"/>
        <s v="MIL" u="1"/>
        <s v="ORL" u="1"/>
        <s v="CLE" u="1"/>
        <s v="DAL" u="1"/>
        <s v="LAL" u="1"/>
        <s v="PHO" u="1"/>
        <s v="MIA" u="1"/>
        <s v="BOS" u="1"/>
        <s v="OKC" u="1"/>
        <s v="SAC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23714322605933"/>
    </cacheField>
    <cacheField name="Consitent" numFmtId="0">
      <sharedItems/>
    </cacheField>
    <cacheField name="Final%" numFmtId="9">
      <sharedItems containsSemiMixedTypes="0" containsString="0" containsNumber="1" minValue="0.44116272601767781" maxValue="0.94753412351219479"/>
    </cacheField>
    <cacheField name="Ranking" numFmtId="0">
      <sharedItems containsSemiMixedTypes="0" containsString="0" containsNumber="1" minValue="-389.2974423491487" maxValue="2252.522970065866"/>
    </cacheField>
    <cacheField name="AbsRanking" numFmtId="0">
      <sharedItems containsSemiMixedTypes="0" containsString="0" containsNumber="1" minValue="9.2057887084912657" maxValue="2252.522970065866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1365739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194444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2870371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3449071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39120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4490741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"/>
    <x v="0"/>
  </r>
  <r>
    <n v="9"/>
    <x v="1"/>
  </r>
  <r>
    <n v="8"/>
    <x v="2"/>
  </r>
  <r>
    <n v="7"/>
    <x v="3"/>
  </r>
  <r>
    <n v="6"/>
    <x v="4"/>
  </r>
  <r>
    <n v="5"/>
    <x v="5"/>
  </r>
  <r>
    <n v="4"/>
    <x v="6"/>
  </r>
  <r>
    <n v="3"/>
    <x v="7"/>
  </r>
  <r>
    <n v="2"/>
    <x v="8"/>
  </r>
  <r>
    <n v="1"/>
    <x v="9"/>
  </r>
  <r>
    <n v="10"/>
    <x v="10"/>
  </r>
  <r>
    <n v="9"/>
    <x v="11"/>
  </r>
  <r>
    <n v="8"/>
    <x v="5"/>
  </r>
  <r>
    <n v="7"/>
    <x v="12"/>
  </r>
  <r>
    <n v="6"/>
    <x v="1"/>
  </r>
  <r>
    <n v="5"/>
    <x v="13"/>
  </r>
  <r>
    <n v="4"/>
    <x v="6"/>
  </r>
  <r>
    <n v="3"/>
    <x v="14"/>
  </r>
  <r>
    <n v="2"/>
    <x v="7"/>
  </r>
  <r>
    <n v="1"/>
    <x v="4"/>
  </r>
  <r>
    <n v="10"/>
    <x v="4"/>
  </r>
  <r>
    <n v="9"/>
    <x v="10"/>
  </r>
  <r>
    <n v="8"/>
    <x v="11"/>
  </r>
  <r>
    <n v="7"/>
    <x v="5"/>
  </r>
  <r>
    <n v="6"/>
    <x v="13"/>
  </r>
  <r>
    <n v="5"/>
    <x v="6"/>
  </r>
  <r>
    <n v="4"/>
    <x v="7"/>
  </r>
  <r>
    <n v="3"/>
    <x v="12"/>
  </r>
  <r>
    <n v="2"/>
    <x v="14"/>
  </r>
  <r>
    <n v="1"/>
    <x v="15"/>
  </r>
  <r>
    <n v="10"/>
    <x v="4"/>
  </r>
  <r>
    <n v="9"/>
    <x v="10"/>
  </r>
  <r>
    <n v="8"/>
    <x v="11"/>
  </r>
  <r>
    <n v="7"/>
    <x v="5"/>
  </r>
  <r>
    <n v="6"/>
    <x v="6"/>
  </r>
  <r>
    <n v="5"/>
    <x v="13"/>
  </r>
  <r>
    <n v="4"/>
    <x v="7"/>
  </r>
  <r>
    <n v="3"/>
    <x v="12"/>
  </r>
  <r>
    <n v="2"/>
    <x v="14"/>
  </r>
  <r>
    <n v="1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9"/>
  </r>
  <r>
    <x v="1"/>
    <n v="27"/>
  </r>
  <r>
    <x v="2"/>
    <n v="27"/>
  </r>
  <r>
    <x v="3"/>
    <n v="23"/>
  </r>
  <r>
    <x v="4"/>
    <n v="20"/>
  </r>
  <r>
    <x v="5"/>
    <n v="19"/>
  </r>
  <r>
    <x v="6"/>
    <n v="17"/>
  </r>
  <r>
    <x v="7"/>
    <n v="17"/>
  </r>
  <r>
    <x v="8"/>
    <n v="17"/>
  </r>
  <r>
    <x v="9"/>
    <n v="6"/>
  </r>
  <r>
    <x v="10"/>
    <n v="5"/>
  </r>
  <r>
    <x v="11"/>
    <n v="2"/>
  </r>
  <r>
    <x v="12"/>
    <n v="1"/>
  </r>
  <r>
    <x v="1"/>
    <n v="28"/>
  </r>
  <r>
    <x v="8"/>
    <n v="27"/>
  </r>
  <r>
    <x v="3"/>
    <n v="27"/>
  </r>
  <r>
    <x v="5"/>
    <n v="25"/>
  </r>
  <r>
    <x v="10"/>
    <n v="19"/>
  </r>
  <r>
    <x v="2"/>
    <n v="16"/>
  </r>
  <r>
    <x v="6"/>
    <n v="16"/>
  </r>
  <r>
    <x v="12"/>
    <n v="13"/>
  </r>
  <r>
    <x v="4"/>
    <n v="13"/>
  </r>
  <r>
    <x v="13"/>
    <n v="10"/>
  </r>
  <r>
    <x v="14"/>
    <n v="8"/>
  </r>
  <r>
    <x v="0"/>
    <n v="7"/>
  </r>
  <r>
    <x v="15"/>
    <n v="7"/>
  </r>
  <r>
    <x v="16"/>
    <n v="2"/>
  </r>
  <r>
    <x v="17"/>
    <n v="1"/>
  </r>
  <r>
    <x v="18"/>
    <n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3"/>
    <x v="0"/>
  </r>
  <r>
    <n v="12"/>
    <x v="1"/>
  </r>
  <r>
    <n v="11"/>
    <x v="2"/>
  </r>
  <r>
    <n v="10"/>
    <x v="3"/>
  </r>
  <r>
    <n v="9"/>
    <x v="4"/>
  </r>
  <r>
    <n v="8"/>
    <x v="5"/>
  </r>
  <r>
    <n v="7"/>
    <x v="6"/>
  </r>
  <r>
    <n v="6"/>
    <x v="7"/>
  </r>
  <r>
    <n v="5"/>
    <x v="8"/>
  </r>
  <r>
    <n v="4"/>
    <x v="9"/>
  </r>
  <r>
    <n v="3"/>
    <x v="10"/>
  </r>
  <r>
    <n v="2"/>
    <x v="11"/>
  </r>
  <r>
    <n v="1"/>
    <x v="12"/>
  </r>
  <r>
    <n v="16"/>
    <x v="1"/>
  </r>
  <r>
    <n v="15"/>
    <x v="8"/>
  </r>
  <r>
    <n v="14"/>
    <x v="3"/>
  </r>
  <r>
    <n v="13"/>
    <x v="5"/>
  </r>
  <r>
    <n v="12"/>
    <x v="10"/>
  </r>
  <r>
    <n v="11"/>
    <x v="2"/>
  </r>
  <r>
    <n v="10"/>
    <x v="6"/>
  </r>
  <r>
    <n v="9"/>
    <x v="12"/>
  </r>
  <r>
    <n v="8"/>
    <x v="4"/>
  </r>
  <r>
    <n v="7"/>
    <x v="13"/>
  </r>
  <r>
    <n v="6"/>
    <x v="14"/>
  </r>
  <r>
    <n v="5"/>
    <x v="0"/>
  </r>
  <r>
    <n v="4"/>
    <x v="15"/>
  </r>
  <r>
    <n v="3"/>
    <x v="16"/>
  </r>
  <r>
    <n v="2"/>
    <x v="17"/>
  </r>
  <r>
    <n v="1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"/>
    <x v="0"/>
  </r>
  <r>
    <n v="9"/>
    <x v="1"/>
  </r>
  <r>
    <n v="8"/>
    <x v="2"/>
  </r>
  <r>
    <n v="7"/>
    <x v="3"/>
  </r>
  <r>
    <n v="6"/>
    <x v="4"/>
  </r>
  <r>
    <n v="5"/>
    <x v="5"/>
  </r>
  <r>
    <n v="4"/>
    <x v="6"/>
  </r>
  <r>
    <n v="3"/>
    <x v="7"/>
  </r>
  <r>
    <n v="2"/>
    <x v="8"/>
  </r>
  <r>
    <n v="1"/>
    <x v="9"/>
  </r>
  <r>
    <n v="10"/>
    <x v="0"/>
  </r>
  <r>
    <n v="9"/>
    <x v="8"/>
  </r>
  <r>
    <n v="8"/>
    <x v="9"/>
  </r>
  <r>
    <n v="7"/>
    <x v="2"/>
  </r>
  <r>
    <n v="6"/>
    <x v="4"/>
  </r>
  <r>
    <n v="5"/>
    <x v="3"/>
  </r>
  <r>
    <n v="4"/>
    <x v="1"/>
  </r>
  <r>
    <n v="3"/>
    <x v="7"/>
  </r>
  <r>
    <n v="2"/>
    <x v="10"/>
  </r>
  <r>
    <n v="1"/>
    <x v="5"/>
  </r>
  <r>
    <n v="10"/>
    <x v="0"/>
  </r>
  <r>
    <n v="9"/>
    <x v="4"/>
  </r>
  <r>
    <n v="8"/>
    <x v="8"/>
  </r>
  <r>
    <n v="7"/>
    <x v="7"/>
  </r>
  <r>
    <n v="6"/>
    <x v="6"/>
  </r>
  <r>
    <n v="5"/>
    <x v="9"/>
  </r>
  <r>
    <n v="4"/>
    <x v="3"/>
  </r>
  <r>
    <n v="3"/>
    <x v="11"/>
  </r>
  <r>
    <n v="2"/>
    <x v="2"/>
  </r>
  <r>
    <n v="1"/>
    <x v="1"/>
  </r>
  <r>
    <n v="10"/>
    <x v="7"/>
  </r>
  <r>
    <n v="9"/>
    <x v="0"/>
  </r>
  <r>
    <n v="8"/>
    <x v="8"/>
  </r>
  <r>
    <n v="7"/>
    <x v="6"/>
  </r>
  <r>
    <n v="6"/>
    <x v="4"/>
  </r>
  <r>
    <n v="5"/>
    <x v="9"/>
  </r>
  <r>
    <n v="4"/>
    <x v="3"/>
  </r>
  <r>
    <n v="3"/>
    <x v="1"/>
  </r>
  <r>
    <n v="2"/>
    <x v="11"/>
  </r>
  <r>
    <n v="1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ET@NOP@2025_03_17"/>
    <n v="1"/>
    <n v="-5"/>
    <n v="-4"/>
    <n v="0.18181818181818182"/>
    <n v="0.64729303103946745"/>
    <n v="5.7320547861127169E-3"/>
    <n v="6"/>
    <n v="5"/>
    <n v="0.54545454545454541"/>
    <n v="0.45818858610406488"/>
    <x v="0"/>
    <n v="1.8327543444162595"/>
    <n v="-7.5"/>
    <n v="-5.6672456555837405"/>
    <n v="5.6672456555837405"/>
    <x v="0"/>
    <s v="DET"/>
    <n v="0.68605526105943804"/>
    <s v="No"/>
    <n v="0.5721219235817514"/>
    <n v="-388.70322619925224"/>
    <n v="388.70322619925224"/>
    <s v="NOP"/>
    <s v="DET"/>
    <s v="DET"/>
    <s v="No"/>
    <s v="No"/>
    <s v="No"/>
  </r>
  <r>
    <x v="0"/>
    <s v="WAS@POR@2025_03_17"/>
    <n v="5"/>
    <n v="11"/>
    <n v="16"/>
    <n v="0.72727272727272729"/>
    <n v="0.71358690741572672"/>
    <n v="5.7546763317456562E-2"/>
    <n v="8"/>
    <n v="3"/>
    <n v="0.72727272727272729"/>
    <n v="0.72271078732039362"/>
    <x v="1"/>
    <n v="11.563372597126298"/>
    <n v="-6"/>
    <n v="5.5633725971262979"/>
    <n v="5.5633725971262979"/>
    <x v="1"/>
    <s v="POR"/>
    <n v="0.73795945813902653"/>
    <s v="Yes"/>
    <n v="0.73033512272971013"/>
    <n v="411.58872900848638"/>
    <n v="411.58872900848638"/>
    <s v="WAS"/>
    <s v="POR"/>
    <s v="POR"/>
    <s v="No"/>
    <s v="No"/>
    <s v="No"/>
  </r>
  <r>
    <x v="0"/>
    <s v="PHI@HOU@2025_03_17"/>
    <n v="5"/>
    <n v="9"/>
    <n v="14"/>
    <n v="0.63636363636363635"/>
    <n v="0.77854797769069428"/>
    <n v="9.3122156909467124E-2"/>
    <n v="9"/>
    <n v="2"/>
    <n v="0.81818181818181823"/>
    <n v="0.74436447741204959"/>
    <x v="2"/>
    <n v="10.421102683768694"/>
    <n v="-15.5"/>
    <n v="-5.0788973162313056"/>
    <n v="5.0788973162313056"/>
    <x v="2"/>
    <s v="HOU"/>
    <n v="0.77010998512011897"/>
    <s v="No"/>
    <n v="0.75723723126608422"/>
    <n v="-389.2974423491487"/>
    <n v="389.2974423491487"/>
    <s v="PHI"/>
    <s v="PHI"/>
    <s v="PHI"/>
    <s v="Yes"/>
    <s v="Yes"/>
    <s v="No"/>
  </r>
  <r>
    <x v="0"/>
    <s v="CHI@UTA@2025_03_17"/>
    <n v="1"/>
    <n v="-5"/>
    <n v="-4"/>
    <n v="0.18181818181818182"/>
    <n v="0.57318661831077311"/>
    <n v="6.2013831944160769E-2"/>
    <n v="6"/>
    <n v="5"/>
    <n v="0.54545454545454541"/>
    <n v="0.43348644852783341"/>
    <x v="3"/>
    <n v="1.7339457941113336"/>
    <n v="-6"/>
    <n v="-4.2660542058886666"/>
    <n v="4.2660542058886666"/>
    <x v="3"/>
    <s v="None"/>
    <n v="0.5"/>
    <s v="No"/>
    <n v="0.46674322426391668"/>
    <n v="-211.84905244220633"/>
    <n v="211.84905244220633"/>
    <s v="UTA"/>
    <s v="UTA"/>
    <s v="UTA"/>
    <s v="Yes"/>
    <s v="Yes"/>
    <s v="No"/>
  </r>
  <r>
    <x v="0"/>
    <s v="MEM@SAC@2025_03_17"/>
    <n v="-3"/>
    <n v="1"/>
    <n v="-2"/>
    <n v="9.0909090909090898E-2"/>
    <n v="0.60342597071914472"/>
    <n v="3.3434765398132837E-2"/>
    <n v="9"/>
    <n v="2"/>
    <n v="0.81818181818181823"/>
    <n v="0.504172293270018"/>
    <x v="4"/>
    <n v="1.008344586540036"/>
    <n v="3"/>
    <n v="4.0083445865400362"/>
    <n v="4.0083445865400362"/>
    <x v="4"/>
    <s v="MEM"/>
    <n v="0.580204772679903"/>
    <s v="Yes"/>
    <n v="0.5421885329749605"/>
    <n v="233.40019498512424"/>
    <n v="233.40019498512424"/>
    <s v="SAC"/>
    <s v="MEM"/>
    <s v="MEM"/>
    <s v="No"/>
    <s v="No"/>
    <s v="No"/>
  </r>
  <r>
    <x v="0"/>
    <s v="MIA@NYK@2025_03_17"/>
    <n v="5"/>
    <n v="7"/>
    <n v="12"/>
    <n v="0.54545454545454541"/>
    <n v="0.6430193762820442"/>
    <n v="4.9405980938870497E-2"/>
    <n v="10"/>
    <n v="1"/>
    <n v="0.90909090909090906"/>
    <n v="0.69918827694249952"/>
    <x v="5"/>
    <n v="8.3902593233099942"/>
    <n v="-7"/>
    <n v="1.3902593233099942"/>
    <n v="1.3902593233099942"/>
    <x v="5"/>
    <s v="NYK"/>
    <n v="0.57960728901804592"/>
    <s v="Yes"/>
    <n v="0.63939778298027272"/>
    <n v="92.44659703178543"/>
    <n v="92.44659703178543"/>
    <s v="NYK"/>
    <s v="NYK"/>
    <s v="NYK"/>
    <s v="Yes"/>
    <s v="Yes"/>
    <s v="Yes"/>
  </r>
  <r>
    <x v="0"/>
    <s v="TOR@PHO@2025_03_17"/>
    <n v="3"/>
    <n v="9"/>
    <n v="12"/>
    <n v="0.54545454545454541"/>
    <n v="0.63890615245671756"/>
    <n v="1.8193550859018526E-2"/>
    <n v="8"/>
    <n v="3"/>
    <n v="0.72727272727272729"/>
    <n v="0.63721114172799675"/>
    <x v="6"/>
    <n v="7.6465337007359615"/>
    <n v="-8.5"/>
    <n v="-0.8534662992640385"/>
    <n v="0.8534662992640385"/>
    <x v="6"/>
    <s v="PHO"/>
    <n v="0.60615351237107151"/>
    <s v="No"/>
    <n v="0.62168232704953419"/>
    <n v="-50.926766921342185"/>
    <n v="50.926766921342185"/>
    <s v="TOR"/>
    <s v="TOR"/>
    <s v="TOR"/>
    <s v="Yes"/>
    <s v="Yes"/>
    <s v="No"/>
  </r>
  <r>
    <x v="0"/>
    <s v="SAS@LAL@2025_03_17"/>
    <n v="3"/>
    <n v="9"/>
    <n v="12"/>
    <n v="0.54545454545454541"/>
    <n v="0.69784167161286881"/>
    <n v="9.477769469868258E-2"/>
    <n v="8"/>
    <n v="3"/>
    <n v="0.72727272727272729"/>
    <n v="0.65685631478004713"/>
    <x v="7"/>
    <n v="7.8822757773605652"/>
    <n v="-8.5"/>
    <n v="-0.61772422263943483"/>
    <n v="0.61772422263943483"/>
    <x v="7"/>
    <s v="LAL"/>
    <n v="0.71132158229216302"/>
    <s v="No"/>
    <n v="0.68408894853610502"/>
    <n v="-28.597013888165257"/>
    <n v="28.597013888165257"/>
    <s v="SAS"/>
    <s v="SAS"/>
    <s v="LAL"/>
    <s v="No"/>
    <s v="No"/>
    <s v="No"/>
  </r>
  <r>
    <x v="0"/>
    <s v="IND@MIN@2025_03_17"/>
    <n v="5"/>
    <n v="5"/>
    <n v="10"/>
    <n v="0.45454545454545453"/>
    <n v="0.66992710178053483"/>
    <n v="8.1704117404185927E-2"/>
    <n v="11"/>
    <n v="0"/>
    <n v="1"/>
    <n v="0.70815751877532984"/>
    <x v="8"/>
    <n v="7.0815751877532982"/>
    <n v="-7.5"/>
    <n v="-0.4184248122467018"/>
    <n v="0.4184248122467018"/>
    <x v="8"/>
    <s v="MIN"/>
    <n v="0.66520192901790254"/>
    <s v="No"/>
    <n v="0.68667972389661625"/>
    <n v="-9.2057887084912657"/>
    <n v="9.2057887084912657"/>
    <s v="IND"/>
    <s v="MIN"/>
    <s v="MIN"/>
    <s v="No"/>
    <s v="No"/>
    <s v="No"/>
  </r>
  <r>
    <x v="0"/>
    <s v="DEN@GSW@2025_03_17"/>
    <n v="3"/>
    <n v="5"/>
    <n v="8"/>
    <n v="0.36363636363636365"/>
    <n v="0.59373213266054781"/>
    <n v="1.9104129821866378E-2"/>
    <n v="8"/>
    <n v="3"/>
    <n v="0.72727272727272729"/>
    <n v="0.56154707452321295"/>
    <x v="9"/>
    <n v="4.4923765961857036"/>
    <n v="-4.5"/>
    <n v="-7.6234038142963811E-3"/>
    <n v="7.6234038142963811E-3"/>
    <x v="9"/>
    <s v="GSW"/>
    <n v="0.52596247458344458"/>
    <s v="No"/>
    <n v="0.54375477455332877"/>
    <n v="250.18389788380154"/>
    <n v="250.18389788380154"/>
    <s v="DEN"/>
    <s v="DEN"/>
    <s v="DEN"/>
    <s v="Yes"/>
    <s v="Yes"/>
    <s v="No"/>
  </r>
  <r>
    <x v="1"/>
    <s v="DEN@GSW@2025_03_17"/>
    <n v="11"/>
    <n v="9"/>
    <n v="20"/>
    <n v="0.90909090909090917"/>
    <n v="0.77902081040226689"/>
    <n v="0.77902081040226689"/>
    <n v="10"/>
    <n v="1"/>
    <n v="0.90909090909090906"/>
    <n v="0.86573420952802838"/>
    <x v="9"/>
    <n v="17.314684190560566"/>
    <n v="-4.5"/>
    <n v="12.814684190560566"/>
    <n v="12.814684190560566"/>
    <x v="10"/>
    <s v="GSW"/>
    <n v="0.80998314173535302"/>
    <s v="Yes"/>
    <n v="0.8378586756316907"/>
    <n v="1079.7685585474433"/>
    <n v="1079.7685585474433"/>
    <s v="DEN"/>
    <s v="DEN"/>
    <s v="DEN"/>
    <s v="Yes"/>
    <s v="No"/>
    <s v="No"/>
  </r>
  <r>
    <x v="1"/>
    <s v="CHI@UTA@2025_03_17"/>
    <n v="-9"/>
    <n v="-11"/>
    <n v="-20"/>
    <n v="0.90909090909090917"/>
    <n v="0.70442662272292278"/>
    <n v="0.12785966823784833"/>
    <n v="10"/>
    <n v="1"/>
    <n v="0.90909090909090906"/>
    <n v="0.84086948030158037"/>
    <x v="3"/>
    <n v="16.817389606031607"/>
    <n v="-6"/>
    <n v="10.817389606031607"/>
    <n v="10.817389606031607"/>
    <x v="11"/>
    <s v="CHI"/>
    <n v="0.73307582790326553"/>
    <s v="Yes"/>
    <n v="0.7869726541024229"/>
    <n v="852.48096352104903"/>
    <n v="852.48096352104903"/>
    <s v="UTA"/>
    <s v="UTA"/>
    <s v="UTA"/>
    <s v="Yes"/>
    <s v="No"/>
    <s v="No"/>
  </r>
  <r>
    <x v="1"/>
    <s v="MIA@NYK@2025_03_17"/>
    <n v="9"/>
    <n v="11"/>
    <n v="20"/>
    <n v="0.90909090909090917"/>
    <n v="0.72369351394845427"/>
    <n v="0.15250481320650022"/>
    <n v="10"/>
    <n v="1"/>
    <n v="0.90909090909090906"/>
    <n v="0.84729177737675754"/>
    <x v="5"/>
    <n v="16.94583554753515"/>
    <n v="-7"/>
    <n v="9.9458355475351503"/>
    <n v="9.9458355475351503"/>
    <x v="5"/>
    <s v="NYK"/>
    <n v="0.66899423438219752"/>
    <s v="Yes"/>
    <n v="0.75814300587947758"/>
    <n v="755.5699192562347"/>
    <n v="755.5699192562347"/>
    <s v="NYK"/>
    <s v="NYK"/>
    <s v="NYK"/>
    <s v="Yes"/>
    <s v="Yes"/>
    <s v="Yes"/>
  </r>
  <r>
    <x v="1"/>
    <s v="DET@NOP@2025_03_17"/>
    <n v="-11"/>
    <n v="-9"/>
    <n v="-20"/>
    <n v="0.90909090909090917"/>
    <n v="0.70614617639026034"/>
    <n v="0.70614617639026034"/>
    <n v="10"/>
    <n v="1"/>
    <n v="0.90909090909090906"/>
    <n v="0.84144266485735952"/>
    <x v="0"/>
    <n v="16.828853297147191"/>
    <n v="-7.5"/>
    <n v="9.3288532971471909"/>
    <n v="9.3288532971471909"/>
    <x v="12"/>
    <s v="DET"/>
    <n v="0.69944855694032304"/>
    <s v="Yes"/>
    <n v="0.77044561089884134"/>
    <n v="726.30689302279768"/>
    <n v="726.30689302279768"/>
    <s v="NOP"/>
    <s v="DET"/>
    <s v="DET"/>
    <s v="No"/>
    <s v="No"/>
    <s v="No"/>
  </r>
  <r>
    <x v="1"/>
    <s v="WAS@POR@2025_03_17"/>
    <n v="9"/>
    <n v="9"/>
    <n v="18"/>
    <n v="0.81818181818181823"/>
    <n v="0.65289196263846183"/>
    <n v="5.6369724304523361E-2"/>
    <n v="9"/>
    <n v="2"/>
    <n v="0.81818181818181823"/>
    <n v="0.7630851996673661"/>
    <x v="1"/>
    <n v="13.73553359401259"/>
    <n v="-6"/>
    <n v="7.7355335940125904"/>
    <n v="7.7355335940125904"/>
    <x v="1"/>
    <s v="POR"/>
    <n v="0.691764244288673"/>
    <s v="Yes"/>
    <n v="0.72742472197801955"/>
    <n v="563.4305489159625"/>
    <n v="563.4305489159625"/>
    <s v="WAS"/>
    <s v="POR"/>
    <s v="POR"/>
    <s v="No"/>
    <s v="No"/>
    <s v="No"/>
  </r>
  <r>
    <x v="1"/>
    <s v="IND@MIN@2025_03_17"/>
    <n v="9"/>
    <n v="9"/>
    <n v="18"/>
    <n v="0.81818181818181823"/>
    <n v="0.71693246576219927"/>
    <n v="0.13104930182718733"/>
    <n v="9"/>
    <n v="2"/>
    <n v="0.81818181818181823"/>
    <n v="0.78443203404194517"/>
    <x v="8"/>
    <n v="14.119776612755013"/>
    <n v="-7.5"/>
    <n v="6.6197766127550128"/>
    <n v="6.6197766127550128"/>
    <x v="13"/>
    <s v="MIN"/>
    <n v="0.72524191571626451"/>
    <s v="Yes"/>
    <n v="0.75483697487910484"/>
    <n v="501.66487878143528"/>
    <n v="501.66487878143528"/>
    <s v="IND"/>
    <s v="MIN"/>
    <s v="MIN"/>
    <s v="No"/>
    <s v="No"/>
    <s v="No"/>
  </r>
  <r>
    <x v="1"/>
    <s v="TOR@PHO@2025_03_17"/>
    <n v="1"/>
    <n v="5"/>
    <n v="6"/>
    <n v="0.27272727272727271"/>
    <n v="0.6843697885913993"/>
    <n v="6.8891161920926702E-2"/>
    <n v="5"/>
    <n v="6"/>
    <n v="0.45454545454545453"/>
    <n v="0.47054750528804218"/>
    <x v="6"/>
    <n v="2.8232850317282532"/>
    <n v="-8.5"/>
    <n v="-5.6767149682717468"/>
    <n v="5.6767149682717468"/>
    <x v="6"/>
    <s v="None"/>
    <n v="0.5"/>
    <s v="No"/>
    <n v="0.48527375264402106"/>
    <n v="-282.62217397298264"/>
    <n v="282.62217397298264"/>
    <s v="TOR"/>
    <s v="TOR"/>
    <s v="TOR"/>
    <s v="Yes"/>
    <s v="Yes"/>
    <s v="No"/>
  </r>
  <r>
    <x v="1"/>
    <s v="PHI@HOU@2025_03_17"/>
    <n v="11"/>
    <n v="11"/>
    <n v="22"/>
    <n v="1"/>
    <n v="0.84891832061826844"/>
    <n v="0.84891832061826844"/>
    <n v="11"/>
    <n v="0"/>
    <n v="1"/>
    <n v="0.94963944020608937"/>
    <x v="2"/>
    <n v="20.892067684533966"/>
    <n v="-15.5"/>
    <n v="5.3920676845339663"/>
    <n v="5.3920676845339663"/>
    <x v="14"/>
    <s v="HOU"/>
    <n v="0.87596553253033949"/>
    <s v="Yes"/>
    <n v="0.91280248636821448"/>
    <n v="507.93311541817292"/>
    <n v="507.93311541817292"/>
    <s v="PHI"/>
    <s v="PHI"/>
    <s v="PHI"/>
    <s v="Yes"/>
    <s v="No"/>
    <s v="No"/>
  </r>
  <r>
    <x v="1"/>
    <s v="SAS@LAL@2025_03_17"/>
    <n v="7"/>
    <n v="5"/>
    <n v="12"/>
    <n v="0.54545454545454541"/>
    <n v="0.67106413980150548"/>
    <n v="0.12742263102675677"/>
    <n v="6"/>
    <n v="5"/>
    <n v="0.54545454545454541"/>
    <n v="0.58732441023686544"/>
    <x v="7"/>
    <n v="7.0478929228423848"/>
    <n v="-8.5"/>
    <n v="-1.4521070771576152"/>
    <n v="1.4521070771576152"/>
    <x v="7"/>
    <s v="LAL"/>
    <n v="0.72698261271082809"/>
    <s v="No"/>
    <n v="0.65715351147384671"/>
    <n v="-96.790643504987841"/>
    <n v="96.790643504987841"/>
    <s v="SAS"/>
    <s v="SAS"/>
    <s v="LAL"/>
    <s v="No"/>
    <s v="No"/>
    <s v="No"/>
  </r>
  <r>
    <x v="1"/>
    <s v="MEM@SAC@2025_03_17"/>
    <n v="1"/>
    <n v="3"/>
    <n v="4"/>
    <n v="0.18181818181818182"/>
    <n v="0.64637164919558376"/>
    <n v="8.1664044094596044E-2"/>
    <n v="8"/>
    <n v="3"/>
    <n v="0.72727272727272729"/>
    <n v="0.51848751942883098"/>
    <x v="10"/>
    <n v="2.0739500777153239"/>
    <n v="-3"/>
    <n v="-0.92604992228467609"/>
    <n v="0.92604992228467609"/>
    <x v="4"/>
    <s v="SAC"/>
    <n v="0.57183946880102499"/>
    <s v="No"/>
    <n v="0.54516349411492793"/>
    <n v="-44.136653745671083"/>
    <n v="44.136653745671083"/>
    <s v="SAC"/>
    <s v="MEM"/>
    <s v="MEM"/>
    <s v="No"/>
    <s v="No"/>
    <s v="No"/>
  </r>
  <r>
    <x v="2"/>
    <s v="MEM@SAC@2025_03_17"/>
    <n v="-11"/>
    <n v="-11"/>
    <n v="-22"/>
    <n v="1"/>
    <n v="0.79866274461012143"/>
    <n v="0.79866274461012143"/>
    <n v="11"/>
    <n v="0"/>
    <n v="1"/>
    <n v="0.93288758153670714"/>
    <x v="4"/>
    <n v="20.523526793807559"/>
    <n v="3"/>
    <n v="23.523526793807559"/>
    <n v="23.523526793807559"/>
    <x v="4"/>
    <s v="MEM"/>
    <n v="0.79942025725480104"/>
    <s v="Yes"/>
    <n v="0.86615391939575415"/>
    <n v="2040.8946588805541"/>
    <n v="2040.8946588805541"/>
    <s v="SAC"/>
    <s v="MEM"/>
    <s v="MEM"/>
    <s v="No"/>
    <s v="No"/>
    <s v="No"/>
  </r>
  <r>
    <x v="2"/>
    <s v="DEN@GSW@2025_03_17"/>
    <n v="11"/>
    <n v="11"/>
    <n v="22"/>
    <n v="1"/>
    <n v="0.8359549543050826"/>
    <n v="0.8359549543050826"/>
    <n v="11"/>
    <n v="0"/>
    <n v="1"/>
    <n v="0.9453183181016942"/>
    <x v="9"/>
    <n v="20.797002998237271"/>
    <n v="-4.5"/>
    <n v="16.297002998237271"/>
    <n v="16.297002998237271"/>
    <x v="10"/>
    <s v="GSW"/>
    <n v="0.84667512105612297"/>
    <s v="Yes"/>
    <n v="0.89599671957890858"/>
    <n v="1465.335623677134"/>
    <n v="1465.335623677134"/>
    <s v="DEN"/>
    <s v="DEN"/>
    <s v="DEN"/>
    <s v="Yes"/>
    <s v="No"/>
    <s v="No"/>
  </r>
  <r>
    <x v="2"/>
    <s v="CHI@UTA@2025_03_17"/>
    <n v="-11"/>
    <n v="-11"/>
    <n v="-22"/>
    <n v="1"/>
    <n v="0.75124136002112496"/>
    <n v="0.75124136002112496"/>
    <n v="11"/>
    <n v="0"/>
    <n v="1"/>
    <n v="0.91708045334037502"/>
    <x v="3"/>
    <n v="20.175769973488251"/>
    <n v="-6"/>
    <n v="14.175769973488251"/>
    <n v="14.175769973488251"/>
    <x v="11"/>
    <s v="CHI"/>
    <n v="0.79448046727848498"/>
    <s v="Yes"/>
    <n v="0.85578046030943"/>
    <n v="1218.4341701333678"/>
    <n v="1218.4341701333678"/>
    <s v="UTA"/>
    <s v="UTA"/>
    <s v="UTA"/>
    <s v="Yes"/>
    <s v="No"/>
    <s v="No"/>
  </r>
  <r>
    <x v="2"/>
    <s v="MIA@NYK@2025_03_17"/>
    <n v="11"/>
    <n v="11"/>
    <n v="22"/>
    <n v="1"/>
    <n v="0.83800199565554034"/>
    <n v="0.83800199565554034"/>
    <n v="11"/>
    <n v="0"/>
    <n v="1"/>
    <n v="0.94600066521851345"/>
    <x v="5"/>
    <n v="20.812014634807294"/>
    <n v="-7"/>
    <n v="13.812014634807294"/>
    <n v="13.812014634807294"/>
    <x v="5"/>
    <s v="NYK"/>
    <n v="0.83705873481573345"/>
    <s v="Yes"/>
    <n v="0.89152970001712339"/>
    <n v="1237.4493223727691"/>
    <n v="1237.4493223727691"/>
    <s v="NYK"/>
    <s v="NYK"/>
    <s v="NYK"/>
    <s v="Yes"/>
    <s v="Yes"/>
    <s v="Yes"/>
  </r>
  <r>
    <x v="2"/>
    <s v="IND@MIN@2025_03_17"/>
    <n v="11"/>
    <n v="11"/>
    <n v="22"/>
    <n v="1"/>
    <n v="0.85756281214239327"/>
    <n v="0.85756281214239327"/>
    <n v="11"/>
    <n v="0"/>
    <n v="1"/>
    <n v="0.95252093738079768"/>
    <x v="8"/>
    <n v="20.955460622377551"/>
    <n v="-7.5"/>
    <n v="13.455460622377551"/>
    <n v="13.455460622377551"/>
    <x v="13"/>
    <s v="MIN"/>
    <n v="0.90959970954065694"/>
    <s v="Yes"/>
    <n v="0.93106032346072731"/>
    <n v="1259.157896086241"/>
    <n v="1259.157896086241"/>
    <s v="IND"/>
    <s v="MIN"/>
    <s v="MIN"/>
    <s v="No"/>
    <s v="No"/>
    <s v="No"/>
  </r>
  <r>
    <x v="2"/>
    <s v="TOR@PHO@2025_03_17"/>
    <n v="-1"/>
    <n v="-7"/>
    <n v="-8"/>
    <n v="0.36363636363636365"/>
    <n v="0.66370397584562491"/>
    <n v="7.0696533405080419E-2"/>
    <n v="6"/>
    <n v="5"/>
    <n v="0.54545454545454541"/>
    <n v="0.52426496164551128"/>
    <x v="11"/>
    <n v="4.1941196931640903"/>
    <n v="8.5"/>
    <n v="12.69411969316409"/>
    <n v="12.69411969316409"/>
    <x v="6"/>
    <s v="TOR"/>
    <n v="0.58717475199858149"/>
    <s v="Yes"/>
    <n v="0.55571985682204639"/>
    <n v="745.92358174939864"/>
    <n v="745.92358174939864"/>
    <s v="TOR"/>
    <s v="TOR"/>
    <s v="TOR"/>
    <s v="Yes"/>
    <s v="Yes"/>
    <s v="Yes"/>
  </r>
  <r>
    <x v="2"/>
    <s v="SAS@LAL@2025_03_17"/>
    <n v="-1"/>
    <n v="-1"/>
    <n v="-2"/>
    <n v="9.0909090909090912E-2"/>
    <n v="0.60356478379700707"/>
    <n v="8.6351486837623614E-3"/>
    <n v="9"/>
    <n v="2"/>
    <n v="0.81818181818181823"/>
    <n v="0.50421856429597212"/>
    <x v="12"/>
    <n v="1.0084371285919442"/>
    <n v="8.5"/>
    <n v="9.5084371285919449"/>
    <n v="9.5084371285919449"/>
    <x v="7"/>
    <s v="LAL"/>
    <n v="0.54684984027169747"/>
    <s v="No"/>
    <n v="0.52553420228383474"/>
    <n v="520.0595481472493"/>
    <n v="520.0595481472493"/>
    <s v="SAS"/>
    <s v="SAS"/>
    <s v="LAL"/>
    <s v="No"/>
    <s v="No"/>
    <s v="No"/>
  </r>
  <r>
    <x v="2"/>
    <s v="DET@NOP@2025_03_17"/>
    <n v="-11"/>
    <n v="-7"/>
    <n v="-18"/>
    <n v="0.81818181818181812"/>
    <n v="0.68759973488265635"/>
    <n v="0.68759973488265635"/>
    <n v="9"/>
    <n v="2"/>
    <n v="0.81818181818181823"/>
    <n v="0.77465445708209757"/>
    <x v="0"/>
    <n v="13.943780227477756"/>
    <n v="-7.5"/>
    <n v="6.443780227477756"/>
    <n v="6.443780227477756"/>
    <x v="12"/>
    <s v="DET"/>
    <n v="0.73185454066164946"/>
    <s v="Yes"/>
    <n v="0.75325449887187346"/>
    <n v="496.05139548200003"/>
    <n v="496.05139548200003"/>
    <s v="NOP"/>
    <s v="DET"/>
    <s v="DET"/>
    <s v="No"/>
    <s v="No"/>
    <s v="No"/>
  </r>
  <r>
    <x v="2"/>
    <s v="PHI@HOU@2025_03_17"/>
    <n v="11"/>
    <n v="11"/>
    <n v="22"/>
    <n v="1"/>
    <n v="0.8722124083105568"/>
    <n v="0.8722124083105568"/>
    <n v="11"/>
    <n v="0"/>
    <n v="1"/>
    <n v="0.95740413610351893"/>
    <x v="2"/>
    <n v="21.062890994277417"/>
    <n v="-15.5"/>
    <n v="5.5628909942774172"/>
    <n v="5.5628909942774172"/>
    <x v="14"/>
    <s v="HOU"/>
    <n v="0.91557063438809894"/>
    <s v="Yes"/>
    <n v="0.93648738524580888"/>
    <n v="536.63684513182852"/>
    <n v="536.63684513182852"/>
    <s v="PHI"/>
    <s v="PHI"/>
    <s v="PHI"/>
    <s v="Yes"/>
    <s v="No"/>
    <s v="No"/>
  </r>
  <r>
    <x v="2"/>
    <s v="WAS@POR@2025_03_17"/>
    <n v="7"/>
    <n v="-3"/>
    <n v="4"/>
    <n v="0.18181818181818182"/>
    <n v="0.60152181065152122"/>
    <n v="6.7558402472518431E-3"/>
    <n v="4"/>
    <n v="7"/>
    <n v="0.36363636363636365"/>
    <n v="0.38232545203535562"/>
    <x v="1"/>
    <n v="1.5293018081414225"/>
    <n v="-6"/>
    <n v="-4.4706981918585775"/>
    <n v="4.4706981918585775"/>
    <x v="15"/>
    <s v="None"/>
    <n v="0.5"/>
    <s v="No"/>
    <n v="0.44116272601767781"/>
    <n v="-223.38379583043971"/>
    <n v="223.38379583043971"/>
    <s v="WAS"/>
    <s v="POR"/>
    <s v="POR"/>
    <s v="No"/>
    <s v="No"/>
    <s v="No"/>
  </r>
  <r>
    <x v="3"/>
    <s v="MEM@SAC@2025_03_17"/>
    <n v="-11"/>
    <n v="-11"/>
    <n v="-22"/>
    <n v="1"/>
    <n v="0.89532241760629661"/>
    <n v="0.89532241760629661"/>
    <n v="11"/>
    <n v="0"/>
    <n v="1"/>
    <n v="0.96510747253543216"/>
    <x v="4"/>
    <n v="21.232364395779509"/>
    <n v="3"/>
    <n v="24.232364395779509"/>
    <n v="24.232364395779509"/>
    <x v="4"/>
    <s v="MEM"/>
    <n v="0.89094602283401847"/>
    <s v="Yes"/>
    <n v="0.92802674768472526"/>
    <n v="2252.522970065866"/>
    <n v="2252.522970065866"/>
    <s v="SAC"/>
    <s v="MEM"/>
    <s v="MEM"/>
    <s v="No"/>
    <s v="No"/>
    <s v="No"/>
  </r>
  <r>
    <x v="3"/>
    <s v="DEN@GSW@2025_03_17"/>
    <n v="11"/>
    <n v="11"/>
    <n v="22"/>
    <n v="1"/>
    <n v="0.87786079620970381"/>
    <n v="0.87786079620970381"/>
    <n v="11"/>
    <n v="0"/>
    <n v="1"/>
    <n v="0.95928693206990123"/>
    <x v="9"/>
    <n v="21.104312505537827"/>
    <n v="-4.5"/>
    <n v="16.604312505537827"/>
    <n v="16.604312505537827"/>
    <x v="10"/>
    <s v="GSW"/>
    <n v="0.8932782109281765"/>
    <s v="Yes"/>
    <n v="0.92628257149903881"/>
    <n v="1543.3154731171473"/>
    <n v="1543.3154731171473"/>
    <s v="DEN"/>
    <s v="DEN"/>
    <s v="DEN"/>
    <s v="Yes"/>
    <s v="No"/>
    <s v="No"/>
  </r>
  <r>
    <x v="3"/>
    <s v="CHI@UTA@2025_03_17"/>
    <n v="-11"/>
    <n v="-11"/>
    <n v="-22"/>
    <n v="1"/>
    <n v="0.83972084006603231"/>
    <n v="0.83972084006603231"/>
    <n v="11"/>
    <n v="0"/>
    <n v="1"/>
    <n v="0.94657361335534418"/>
    <x v="3"/>
    <n v="20.824619493817572"/>
    <n v="-6"/>
    <n v="14.824619493817572"/>
    <n v="14.824619493817572"/>
    <x v="11"/>
    <s v="CHI"/>
    <n v="0.81336482084160555"/>
    <s v="Yes"/>
    <n v="0.87996921709847487"/>
    <n v="1310.1852478784911"/>
    <n v="1310.1852478784911"/>
    <s v="UTA"/>
    <s v="UTA"/>
    <s v="UTA"/>
    <s v="Yes"/>
    <s v="No"/>
    <s v="No"/>
  </r>
  <r>
    <x v="3"/>
    <s v="MIA@NYK@2025_03_17"/>
    <n v="11"/>
    <n v="11"/>
    <n v="22"/>
    <n v="1"/>
    <n v="0.91406177325537008"/>
    <n v="0.91406177325537008"/>
    <n v="11"/>
    <n v="0"/>
    <n v="1"/>
    <n v="0.97135392441845669"/>
    <x v="5"/>
    <n v="21.369786337206047"/>
    <n v="-7"/>
    <n v="14.369786337206047"/>
    <n v="14.369786337206047"/>
    <x v="5"/>
    <s v="NYK"/>
    <n v="0.923714322605933"/>
    <s v="Yes"/>
    <n v="0.94753412351219479"/>
    <n v="1367.9472878723707"/>
    <n v="1367.9472878723707"/>
    <s v="NYK"/>
    <s v="NYK"/>
    <s v="NYK"/>
    <s v="Yes"/>
    <s v="Yes"/>
    <s v="Yes"/>
  </r>
  <r>
    <x v="3"/>
    <s v="TOR@PHO@2025_03_17"/>
    <n v="-5"/>
    <n v="-5"/>
    <n v="-10"/>
    <n v="0.45454545454545453"/>
    <n v="0.62826198069157968"/>
    <n v="3.5319325352414221E-2"/>
    <n v="5"/>
    <n v="6"/>
    <n v="0.45454545454545453"/>
    <n v="0.51245096326082962"/>
    <x v="11"/>
    <n v="5.1245096326082962"/>
    <n v="8.5"/>
    <n v="13.624509632608296"/>
    <n v="13.624509632608296"/>
    <x v="6"/>
    <s v="TOR"/>
    <n v="0.60137034004339951"/>
    <s v="Yes"/>
    <n v="0.55691065165211451"/>
    <n v="819.59683280476997"/>
    <n v="819.59683280476997"/>
    <s v="TOR"/>
    <s v="TOR"/>
    <s v="TOR"/>
    <s v="Yes"/>
    <s v="Yes"/>
    <s v="Yes"/>
  </r>
  <r>
    <x v="3"/>
    <s v="IND@MIN@2025_03_17"/>
    <n v="11"/>
    <n v="11"/>
    <n v="22"/>
    <n v="1"/>
    <n v="0.84148859197636772"/>
    <n v="0.84148859197636772"/>
    <n v="11"/>
    <n v="0"/>
    <n v="1"/>
    <n v="0.94716286399212246"/>
    <x v="8"/>
    <n v="20.837583007826694"/>
    <n v="-7.5"/>
    <n v="13.337583007826694"/>
    <n v="13.337583007826694"/>
    <x v="13"/>
    <s v="MIN"/>
    <n v="0.8541805299733255"/>
    <s v="Yes"/>
    <n v="0.90067169698272398"/>
    <n v="1207.587505681875"/>
    <n v="1207.587505681875"/>
    <s v="IND"/>
    <s v="MIN"/>
    <s v="MIN"/>
    <s v="No"/>
    <s v="No"/>
    <s v="No"/>
  </r>
  <r>
    <x v="3"/>
    <s v="SAS@LAL@2025_03_17"/>
    <n v="-7"/>
    <n v="-1"/>
    <n v="-8"/>
    <n v="0.36363636363636365"/>
    <n v="0.639386403752215"/>
    <n v="3.778849884226676E-2"/>
    <n v="6"/>
    <n v="5"/>
    <n v="0.54545454545454541"/>
    <n v="0.51615910428104128"/>
    <x v="12"/>
    <n v="4.1292728342483302"/>
    <n v="8.5"/>
    <n v="12.629272834248329"/>
    <n v="12.629272834248329"/>
    <x v="7"/>
    <s v="None"/>
    <n v="0.5"/>
    <s v="No"/>
    <n v="0.50807955214052059"/>
    <n v="641.96674212431265"/>
    <n v="641.96674212431265"/>
    <s v="SAS"/>
    <s v="SAS"/>
    <s v="LAL"/>
    <s v="No"/>
    <s v="No"/>
    <s v="No"/>
  </r>
  <r>
    <x v="3"/>
    <s v="DET@NOP@2025_03_17"/>
    <n v="-7"/>
    <n v="-11"/>
    <n v="-18"/>
    <n v="0.81818181818181812"/>
    <n v="0.66015723031584694"/>
    <n v="4.3212175209734194E-2"/>
    <n v="9"/>
    <n v="2"/>
    <n v="0.81818181818181823"/>
    <n v="0.76550695555982784"/>
    <x v="0"/>
    <n v="13.779125200076901"/>
    <n v="-7.5"/>
    <n v="6.2791252000769013"/>
    <n v="6.2791252000769013"/>
    <x v="12"/>
    <s v="DET"/>
    <n v="0.67782086333074609"/>
    <s v="Yes"/>
    <n v="0.72166390944528702"/>
    <n v="453.82999180444756"/>
    <n v="453.82999180444756"/>
    <s v="NOP"/>
    <s v="DET"/>
    <s v="DET"/>
    <s v="No"/>
    <s v="No"/>
    <s v="No"/>
  </r>
  <r>
    <x v="3"/>
    <s v="PHI@HOU@2025_03_17"/>
    <n v="11"/>
    <n v="11"/>
    <n v="22"/>
    <n v="1"/>
    <n v="0.89593375139878018"/>
    <n v="0.89593375139878018"/>
    <n v="11"/>
    <n v="0"/>
    <n v="1"/>
    <n v="0.96531125046625998"/>
    <x v="2"/>
    <n v="21.236847510257718"/>
    <n v="-15.5"/>
    <n v="5.7368475102577179"/>
    <n v="5.7368475102577179"/>
    <x v="14"/>
    <s v="HOU"/>
    <n v="0.89635896906443202"/>
    <s v="Yes"/>
    <n v="0.930835109765346"/>
    <n v="549.62308730969767"/>
    <n v="549.62308730969767"/>
    <s v="PHI"/>
    <s v="PHI"/>
    <s v="PHI"/>
    <s v="Yes"/>
    <s v="No"/>
    <s v="No"/>
  </r>
  <r>
    <x v="3"/>
    <s v="WAS@POR@2025_03_17"/>
    <n v="7"/>
    <n v="5"/>
    <n v="12"/>
    <n v="0.54545454545454541"/>
    <n v="0.68111075696042078"/>
    <n v="8.3055482275830039E-2"/>
    <n v="6"/>
    <n v="5"/>
    <n v="0.54545454545454541"/>
    <n v="0.59067328262317054"/>
    <x v="1"/>
    <n v="7.0880793914780469"/>
    <n v="-6"/>
    <n v="1.0880793914780469"/>
    <n v="1.0880793914780469"/>
    <x v="1"/>
    <s v="POR"/>
    <n v="0.64467929693174497"/>
    <s v="Yes"/>
    <n v="0.6176762897774577"/>
    <n v="77.779444658053677"/>
    <n v="77.779444658053677"/>
    <s v="WAS"/>
    <s v="POR"/>
    <s v="POR"/>
    <s v="No"/>
    <s v="No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87902310632690395"/>
    <n v="-1"/>
    <n v="0.56999999999999995"/>
    <m/>
    <m/>
    <m/>
    <m/>
    <x v="0"/>
  </r>
  <r>
    <x v="1"/>
    <x v="0"/>
    <n v="-1"/>
    <n v="0.92050259697699399"/>
    <n v="-1"/>
    <n v="0.73"/>
    <m/>
    <m/>
    <m/>
    <m/>
    <x v="0"/>
  </r>
  <r>
    <x v="2"/>
    <x v="0"/>
    <n v="-1"/>
    <n v="0.97197762871673599"/>
    <n v="-1"/>
    <n v="0.76"/>
    <m/>
    <m/>
    <m/>
    <m/>
    <x v="0"/>
  </r>
  <r>
    <x v="3"/>
    <x v="0"/>
    <n v="-1"/>
    <n v="0.896770034879251"/>
    <n v="-1"/>
    <n v="0.78"/>
    <m/>
    <m/>
    <m/>
    <m/>
    <x v="0"/>
  </r>
  <r>
    <x v="4"/>
    <x v="0"/>
    <n v="-1"/>
    <n v="0.95640786841542602"/>
    <n v="-1"/>
    <n v="0.76"/>
    <m/>
    <m/>
    <m/>
    <m/>
    <x v="0"/>
  </r>
  <r>
    <x v="5"/>
    <x v="0"/>
    <n v="-1"/>
    <n v="0.90470022375177295"/>
    <n v="-1"/>
    <n v="0.76"/>
    <m/>
    <m/>
    <m/>
    <m/>
    <x v="0"/>
  </r>
  <r>
    <x v="6"/>
    <x v="0"/>
    <n v="-1"/>
    <n v="0.87460888955423199"/>
    <n v="-1"/>
    <n v="0.83"/>
    <m/>
    <m/>
    <m/>
    <m/>
    <x v="0"/>
  </r>
  <r>
    <x v="7"/>
    <x v="0"/>
    <n v="-1"/>
    <n v="0.97079308671548203"/>
    <n v="-1"/>
    <n v="0.77"/>
    <m/>
    <m/>
    <m/>
    <m/>
    <x v="0"/>
  </r>
  <r>
    <x v="8"/>
    <x v="0"/>
    <n v="-1"/>
    <n v="0.95655222829874598"/>
    <n v="-1"/>
    <n v="0.7"/>
    <m/>
    <m/>
    <m/>
    <m/>
    <x v="0"/>
  </r>
  <r>
    <x v="9"/>
    <x v="0"/>
    <n v="-1"/>
    <n v="0.96579317613395899"/>
    <n v="-1"/>
    <n v="0.89"/>
    <m/>
    <m/>
    <m/>
    <m/>
    <x v="0"/>
  </r>
  <r>
    <x v="10"/>
    <x v="0"/>
    <n v="-1"/>
    <n v="0.91672964168321103"/>
    <n v="-1"/>
    <n v="0.71"/>
    <m/>
    <m/>
    <m/>
    <m/>
    <x v="0"/>
  </r>
  <r>
    <x v="0"/>
    <x v="1"/>
    <n v="1"/>
    <n v="0.98111438898375702"/>
    <n v="1"/>
    <n v="0.87"/>
    <m/>
    <m/>
    <m/>
    <m/>
    <x v="0"/>
  </r>
  <r>
    <x v="1"/>
    <x v="1"/>
    <n v="1"/>
    <n v="0.92921637913269195"/>
    <n v="1"/>
    <n v="0.74"/>
    <m/>
    <m/>
    <m/>
    <m/>
    <x v="0"/>
  </r>
  <r>
    <x v="2"/>
    <x v="1"/>
    <n v="1"/>
    <n v="0.97406531494173898"/>
    <n v="1"/>
    <n v="0.68"/>
    <m/>
    <m/>
    <m/>
    <m/>
    <x v="0"/>
  </r>
  <r>
    <x v="3"/>
    <x v="1"/>
    <n v="1"/>
    <n v="0.96722279550286905"/>
    <n v="1"/>
    <n v="0.8"/>
    <m/>
    <m/>
    <m/>
    <m/>
    <x v="0"/>
  </r>
  <r>
    <x v="4"/>
    <x v="1"/>
    <n v="1"/>
    <n v="0.93572049759683995"/>
    <n v="1"/>
    <n v="0.74"/>
    <m/>
    <m/>
    <m/>
    <m/>
    <x v="0"/>
  </r>
  <r>
    <x v="5"/>
    <x v="1"/>
    <n v="1"/>
    <n v="0.978827982929661"/>
    <n v="1"/>
    <n v="0.88"/>
    <m/>
    <m/>
    <m/>
    <m/>
    <x v="0"/>
  </r>
  <r>
    <x v="6"/>
    <x v="1"/>
    <n v="1"/>
    <n v="0.936826663131334"/>
    <n v="1"/>
    <n v="0.69"/>
    <m/>
    <m/>
    <m/>
    <m/>
    <x v="0"/>
  </r>
  <r>
    <x v="7"/>
    <x v="1"/>
    <n v="1"/>
    <n v="0.95802170644004203"/>
    <n v="1"/>
    <n v="0.88"/>
    <m/>
    <m/>
    <m/>
    <m/>
    <x v="0"/>
  </r>
  <r>
    <x v="8"/>
    <x v="1"/>
    <n v="1"/>
    <n v="0.90582332139159105"/>
    <n v="1"/>
    <n v="0.81"/>
    <m/>
    <m/>
    <m/>
    <m/>
    <x v="0"/>
  </r>
  <r>
    <x v="9"/>
    <x v="1"/>
    <n v="1"/>
    <n v="0.94954204470660597"/>
    <n v="1"/>
    <n v="0.92"/>
    <m/>
    <m/>
    <m/>
    <m/>
    <x v="0"/>
  </r>
  <r>
    <x v="10"/>
    <x v="1"/>
    <n v="1"/>
    <n v="0.95655642185635303"/>
    <n v="1"/>
    <n v="0.83"/>
    <m/>
    <m/>
    <m/>
    <m/>
    <x v="0"/>
  </r>
  <r>
    <x v="0"/>
    <x v="2"/>
    <n v="-1"/>
    <n v="0.87277172551973903"/>
    <n v="-1"/>
    <n v="0.52"/>
    <m/>
    <m/>
    <m/>
    <m/>
    <x v="0"/>
  </r>
  <r>
    <x v="1"/>
    <x v="2"/>
    <n v="-1"/>
    <n v="0.71056527724252805"/>
    <n v="-1"/>
    <n v="0.5"/>
    <m/>
    <m/>
    <m/>
    <m/>
    <x v="0"/>
  </r>
  <r>
    <x v="2"/>
    <x v="2"/>
    <n v="1"/>
    <n v="0.58439126763433602"/>
    <n v="-1"/>
    <n v="0.61"/>
    <m/>
    <m/>
    <m/>
    <m/>
    <x v="1"/>
  </r>
  <r>
    <x v="3"/>
    <x v="2"/>
    <n v="-1"/>
    <n v="0.74348096467418601"/>
    <n v="-1"/>
    <n v="0.56000000000000005"/>
    <m/>
    <m/>
    <m/>
    <m/>
    <x v="0"/>
  </r>
  <r>
    <x v="4"/>
    <x v="2"/>
    <n v="-1"/>
    <n v="0.904238748685947"/>
    <n v="-1"/>
    <n v="0.59"/>
    <m/>
    <m/>
    <m/>
    <m/>
    <x v="0"/>
  </r>
  <r>
    <x v="5"/>
    <x v="2"/>
    <n v="1"/>
    <n v="0.62338895279011497"/>
    <n v="-1"/>
    <n v="0.65"/>
    <m/>
    <m/>
    <m/>
    <m/>
    <x v="1"/>
  </r>
  <r>
    <x v="6"/>
    <x v="2"/>
    <n v="-1"/>
    <n v="0.64377430170626804"/>
    <n v="-1"/>
    <n v="0.67"/>
    <m/>
    <m/>
    <m/>
    <m/>
    <x v="0"/>
  </r>
  <r>
    <x v="7"/>
    <x v="2"/>
    <n v="-1"/>
    <n v="0.77654501930500397"/>
    <n v="-1"/>
    <n v="0.59"/>
    <m/>
    <m/>
    <m/>
    <m/>
    <x v="0"/>
  </r>
  <r>
    <x v="8"/>
    <x v="2"/>
    <n v="-1"/>
    <n v="0.51171089860722196"/>
    <n v="-1"/>
    <n v="0.68"/>
    <m/>
    <m/>
    <m/>
    <m/>
    <x v="0"/>
  </r>
  <r>
    <x v="9"/>
    <x v="2"/>
    <n v="-1"/>
    <n v="0.64410148328285899"/>
    <n v="-1"/>
    <n v="0.61"/>
    <m/>
    <m/>
    <m/>
    <m/>
    <x v="0"/>
  </r>
  <r>
    <x v="10"/>
    <x v="2"/>
    <n v="-1"/>
    <n v="0.68564172666149203"/>
    <n v="-1"/>
    <n v="0.67"/>
    <m/>
    <m/>
    <m/>
    <m/>
    <x v="0"/>
  </r>
  <r>
    <x v="0"/>
    <x v="3"/>
    <n v="1"/>
    <n v="0.91194907013475901"/>
    <n v="1"/>
    <n v="0.73"/>
    <m/>
    <m/>
    <m/>
    <m/>
    <x v="0"/>
  </r>
  <r>
    <x v="1"/>
    <x v="3"/>
    <n v="1"/>
    <n v="0.86701559986232102"/>
    <n v="1"/>
    <n v="0.79"/>
    <m/>
    <m/>
    <m/>
    <m/>
    <x v="0"/>
  </r>
  <r>
    <x v="2"/>
    <x v="3"/>
    <n v="1"/>
    <n v="0.89271838191092401"/>
    <n v="1"/>
    <n v="0.75"/>
    <m/>
    <m/>
    <m/>
    <m/>
    <x v="0"/>
  </r>
  <r>
    <x v="3"/>
    <x v="3"/>
    <n v="1"/>
    <n v="0.98222961679496201"/>
    <n v="1"/>
    <n v="0.88"/>
    <m/>
    <m/>
    <m/>
    <m/>
    <x v="0"/>
  </r>
  <r>
    <x v="4"/>
    <x v="3"/>
    <n v="1"/>
    <n v="0.80472477379362395"/>
    <n v="1"/>
    <n v="0.78"/>
    <m/>
    <m/>
    <m/>
    <m/>
    <x v="0"/>
  </r>
  <r>
    <x v="5"/>
    <x v="3"/>
    <n v="1"/>
    <n v="0.89517036472710798"/>
    <n v="1"/>
    <n v="0.71"/>
    <m/>
    <m/>
    <m/>
    <m/>
    <x v="0"/>
  </r>
  <r>
    <x v="6"/>
    <x v="3"/>
    <n v="1"/>
    <n v="0.98302905533245299"/>
    <n v="1"/>
    <n v="0.82"/>
    <m/>
    <m/>
    <m/>
    <m/>
    <x v="0"/>
  </r>
  <r>
    <x v="7"/>
    <x v="3"/>
    <n v="1"/>
    <n v="0.94418019844610102"/>
    <n v="1"/>
    <n v="0.8"/>
    <m/>
    <m/>
    <m/>
    <m/>
    <x v="0"/>
  </r>
  <r>
    <x v="8"/>
    <x v="3"/>
    <n v="1"/>
    <n v="0.87599422239032998"/>
    <n v="1"/>
    <n v="0.77"/>
    <m/>
    <m/>
    <m/>
    <m/>
    <x v="0"/>
  </r>
  <r>
    <x v="9"/>
    <x v="3"/>
    <n v="1"/>
    <n v="0.85737668014085999"/>
    <n v="1"/>
    <n v="0.76"/>
    <m/>
    <m/>
    <m/>
    <m/>
    <x v="0"/>
  </r>
  <r>
    <x v="10"/>
    <x v="3"/>
    <n v="1"/>
    <n v="0.91836105994665096"/>
    <n v="1"/>
    <n v="0.79"/>
    <m/>
    <m/>
    <m/>
    <m/>
    <x v="0"/>
  </r>
  <r>
    <x v="0"/>
    <x v="4"/>
    <n v="-1"/>
    <n v="0.99375688810914897"/>
    <n v="-1"/>
    <n v="0.66"/>
    <m/>
    <m/>
    <m/>
    <m/>
    <x v="0"/>
  </r>
  <r>
    <x v="1"/>
    <x v="4"/>
    <n v="-1"/>
    <n v="0.98564987442583496"/>
    <n v="-1"/>
    <n v="0.77"/>
    <m/>
    <m/>
    <m/>
    <m/>
    <x v="0"/>
  </r>
  <r>
    <x v="2"/>
    <x v="4"/>
    <n v="-1"/>
    <n v="0.98369929550628199"/>
    <n v="-1"/>
    <n v="0.83"/>
    <m/>
    <m/>
    <m/>
    <m/>
    <x v="0"/>
  </r>
  <r>
    <x v="3"/>
    <x v="4"/>
    <n v="-1"/>
    <n v="0.97613842790510597"/>
    <n v="-1"/>
    <n v="0.8"/>
    <m/>
    <m/>
    <m/>
    <m/>
    <x v="0"/>
  </r>
  <r>
    <x v="4"/>
    <x v="4"/>
    <n v="-1"/>
    <n v="0.99328100305397704"/>
    <n v="-1"/>
    <n v="0.8"/>
    <m/>
    <m/>
    <m/>
    <m/>
    <x v="0"/>
  </r>
  <r>
    <x v="5"/>
    <x v="4"/>
    <n v="-1"/>
    <n v="0.99201947164006898"/>
    <n v="-1"/>
    <n v="0.85"/>
    <m/>
    <m/>
    <m/>
    <m/>
    <x v="0"/>
  </r>
  <r>
    <x v="6"/>
    <x v="4"/>
    <n v="-1"/>
    <n v="0.97189387376599801"/>
    <n v="-1"/>
    <n v="0.84"/>
    <m/>
    <m/>
    <m/>
    <m/>
    <x v="0"/>
  </r>
  <r>
    <x v="7"/>
    <x v="4"/>
    <n v="-1"/>
    <n v="0.99205382965199296"/>
    <n v="-1"/>
    <n v="0.76"/>
    <m/>
    <m/>
    <m/>
    <m/>
    <x v="0"/>
  </r>
  <r>
    <x v="8"/>
    <x v="4"/>
    <n v="-1"/>
    <n v="0.98335119583256403"/>
    <n v="-1"/>
    <n v="0.86"/>
    <m/>
    <m/>
    <m/>
    <m/>
    <x v="0"/>
  </r>
  <r>
    <x v="9"/>
    <x v="4"/>
    <n v="-1"/>
    <n v="0.99335728177951599"/>
    <n v="-1"/>
    <n v="0.88"/>
    <m/>
    <m/>
    <m/>
    <m/>
    <x v="0"/>
  </r>
  <r>
    <x v="10"/>
    <x v="4"/>
    <n v="-1"/>
    <n v="0.99189204566803701"/>
    <n v="-1"/>
    <n v="0.79"/>
    <m/>
    <m/>
    <m/>
    <m/>
    <x v="0"/>
  </r>
  <r>
    <x v="0"/>
    <x v="5"/>
    <n v="1"/>
    <n v="0.99622149536907101"/>
    <n v="1"/>
    <n v="0.86"/>
    <m/>
    <m/>
    <m/>
    <m/>
    <x v="0"/>
  </r>
  <r>
    <x v="1"/>
    <x v="5"/>
    <n v="1"/>
    <n v="0.98214345771711598"/>
    <n v="1"/>
    <n v="0.84"/>
    <m/>
    <m/>
    <m/>
    <m/>
    <x v="0"/>
  </r>
  <r>
    <x v="2"/>
    <x v="5"/>
    <n v="1"/>
    <n v="0.98771546710118197"/>
    <n v="1"/>
    <n v="0.89"/>
    <m/>
    <m/>
    <m/>
    <m/>
    <x v="0"/>
  </r>
  <r>
    <x v="3"/>
    <x v="5"/>
    <n v="1"/>
    <n v="0.99175291431194201"/>
    <n v="1"/>
    <n v="0.79"/>
    <m/>
    <m/>
    <m/>
    <m/>
    <x v="0"/>
  </r>
  <r>
    <x v="4"/>
    <x v="5"/>
    <n v="1"/>
    <n v="0.99592800475013499"/>
    <n v="1"/>
    <n v="0.85"/>
    <m/>
    <m/>
    <m/>
    <m/>
    <x v="0"/>
  </r>
  <r>
    <x v="5"/>
    <x v="5"/>
    <n v="1"/>
    <n v="0.98028274124993997"/>
    <n v="1"/>
    <n v="0.85"/>
    <m/>
    <m/>
    <m/>
    <m/>
    <x v="0"/>
  </r>
  <r>
    <x v="6"/>
    <x v="5"/>
    <n v="1"/>
    <n v="0.96460382108008602"/>
    <n v="1"/>
    <n v="0.82"/>
    <m/>
    <m/>
    <m/>
    <m/>
    <x v="0"/>
  </r>
  <r>
    <x v="7"/>
    <x v="5"/>
    <n v="1"/>
    <n v="0.98193579971057499"/>
    <n v="1"/>
    <n v="0.86"/>
    <m/>
    <m/>
    <m/>
    <m/>
    <x v="0"/>
  </r>
  <r>
    <x v="8"/>
    <x v="5"/>
    <n v="1"/>
    <n v="0.95974988958695295"/>
    <n v="1"/>
    <n v="0.8"/>
    <m/>
    <m/>
    <m/>
    <m/>
    <x v="0"/>
  </r>
  <r>
    <x v="9"/>
    <x v="5"/>
    <n v="1"/>
    <n v="0.97159677552927903"/>
    <n v="1"/>
    <n v="0.89"/>
    <m/>
    <m/>
    <m/>
    <m/>
    <x v="0"/>
  </r>
  <r>
    <x v="10"/>
    <x v="5"/>
    <n v="1"/>
    <n v="0.98742864521186602"/>
    <n v="1"/>
    <n v="0.86"/>
    <m/>
    <m/>
    <m/>
    <m/>
    <x v="0"/>
  </r>
  <r>
    <x v="0"/>
    <x v="6"/>
    <n v="1"/>
    <n v="0.58857555308220399"/>
    <n v="1"/>
    <n v="0.55000000000000004"/>
    <m/>
    <m/>
    <m/>
    <m/>
    <x v="0"/>
  </r>
  <r>
    <x v="1"/>
    <x v="6"/>
    <n v="1"/>
    <n v="0.56985826030286002"/>
    <n v="1"/>
    <n v="0.53"/>
    <m/>
    <m/>
    <m/>
    <m/>
    <x v="0"/>
  </r>
  <r>
    <x v="2"/>
    <x v="6"/>
    <n v="1"/>
    <n v="0.942122605812862"/>
    <n v="1"/>
    <n v="0.59"/>
    <m/>
    <m/>
    <m/>
    <m/>
    <x v="0"/>
  </r>
  <r>
    <x v="3"/>
    <x v="6"/>
    <n v="1"/>
    <n v="0.77799999549338295"/>
    <n v="1"/>
    <n v="0.53"/>
    <m/>
    <m/>
    <m/>
    <m/>
    <x v="0"/>
  </r>
  <r>
    <x v="4"/>
    <x v="6"/>
    <n v="1"/>
    <n v="0.53847006449060797"/>
    <n v="-1"/>
    <n v="0.56000000000000005"/>
    <m/>
    <m/>
    <m/>
    <m/>
    <x v="1"/>
  </r>
  <r>
    <x v="5"/>
    <x v="6"/>
    <n v="-1"/>
    <n v="0.50705404603650805"/>
    <n v="-1"/>
    <n v="0.6"/>
    <m/>
    <m/>
    <m/>
    <m/>
    <x v="0"/>
  </r>
  <r>
    <x v="6"/>
    <x v="6"/>
    <n v="1"/>
    <n v="0.65992770716279903"/>
    <n v="1"/>
    <n v="0.56000000000000005"/>
    <m/>
    <m/>
    <m/>
    <m/>
    <x v="0"/>
  </r>
  <r>
    <x v="7"/>
    <x v="6"/>
    <n v="-1"/>
    <n v="0.62075342560599001"/>
    <n v="-1"/>
    <n v="0.53"/>
    <m/>
    <m/>
    <m/>
    <m/>
    <x v="0"/>
  </r>
  <r>
    <x v="8"/>
    <x v="6"/>
    <n v="1"/>
    <n v="0.66354505770852801"/>
    <n v="-1"/>
    <n v="0.5"/>
    <m/>
    <m/>
    <m/>
    <m/>
    <x v="1"/>
  </r>
  <r>
    <x v="9"/>
    <x v="6"/>
    <n v="-1"/>
    <n v="0.89346616604670404"/>
    <n v="-1"/>
    <n v="0.54"/>
    <m/>
    <m/>
    <m/>
    <m/>
    <x v="0"/>
  </r>
  <r>
    <x v="10"/>
    <x v="6"/>
    <n v="1"/>
    <n v="0.50444880850441798"/>
    <n v="-1"/>
    <n v="0.53"/>
    <m/>
    <m/>
    <m/>
    <m/>
    <x v="1"/>
  </r>
  <r>
    <x v="0"/>
    <x v="7"/>
    <n v="1"/>
    <n v="0.99189049331812296"/>
    <n v="1"/>
    <n v="0.85"/>
    <m/>
    <m/>
    <m/>
    <m/>
    <x v="0"/>
  </r>
  <r>
    <x v="1"/>
    <x v="7"/>
    <n v="1"/>
    <n v="0.98917411356248097"/>
    <n v="1"/>
    <n v="0.83"/>
    <m/>
    <m/>
    <m/>
    <m/>
    <x v="0"/>
  </r>
  <r>
    <x v="2"/>
    <x v="7"/>
    <n v="1"/>
    <n v="0.96467089425358898"/>
    <n v="1"/>
    <n v="0.84"/>
    <m/>
    <m/>
    <m/>
    <m/>
    <x v="0"/>
  </r>
  <r>
    <x v="3"/>
    <x v="7"/>
    <n v="1"/>
    <n v="0.95945090403917699"/>
    <n v="1"/>
    <n v="0.8"/>
    <m/>
    <m/>
    <m/>
    <m/>
    <x v="0"/>
  </r>
  <r>
    <x v="4"/>
    <x v="7"/>
    <n v="1"/>
    <n v="0.99643778835596797"/>
    <n v="1"/>
    <n v="0.87"/>
    <m/>
    <m/>
    <m/>
    <m/>
    <x v="0"/>
  </r>
  <r>
    <x v="5"/>
    <x v="7"/>
    <n v="1"/>
    <n v="0.91800930546644299"/>
    <n v="1"/>
    <n v="0.84"/>
    <m/>
    <m/>
    <m/>
    <m/>
    <x v="0"/>
  </r>
  <r>
    <x v="6"/>
    <x v="7"/>
    <n v="1"/>
    <n v="0.84030201111769598"/>
    <n v="1"/>
    <n v="0.8"/>
    <m/>
    <m/>
    <m/>
    <m/>
    <x v="0"/>
  </r>
  <r>
    <x v="7"/>
    <x v="7"/>
    <n v="1"/>
    <n v="0.97382395687583301"/>
    <n v="1"/>
    <n v="0.81"/>
    <m/>
    <m/>
    <m/>
    <m/>
    <x v="0"/>
  </r>
  <r>
    <x v="8"/>
    <x v="7"/>
    <n v="1"/>
    <n v="0.96731467037359398"/>
    <n v="1"/>
    <n v="0.86"/>
    <m/>
    <m/>
    <m/>
    <m/>
    <x v="0"/>
  </r>
  <r>
    <x v="9"/>
    <x v="7"/>
    <n v="1"/>
    <n v="0.94675045528139601"/>
    <n v="1"/>
    <n v="0.87"/>
    <m/>
    <m/>
    <m/>
    <m/>
    <x v="0"/>
  </r>
  <r>
    <x v="10"/>
    <x v="7"/>
    <n v="1"/>
    <n v="0.95271793812886396"/>
    <n v="1"/>
    <n v="0.84"/>
    <m/>
    <m/>
    <m/>
    <m/>
    <x v="0"/>
  </r>
  <r>
    <x v="0"/>
    <x v="8"/>
    <n v="1"/>
    <n v="0.67646248767449102"/>
    <n v="1"/>
    <n v="0.52"/>
    <m/>
    <m/>
    <m/>
    <m/>
    <x v="0"/>
  </r>
  <r>
    <x v="1"/>
    <x v="8"/>
    <n v="-1"/>
    <n v="0.86783899117423102"/>
    <n v="-1"/>
    <n v="0.6"/>
    <m/>
    <m/>
    <m/>
    <m/>
    <x v="0"/>
  </r>
  <r>
    <x v="2"/>
    <x v="8"/>
    <n v="-1"/>
    <n v="0.77497748572659197"/>
    <n v="-1"/>
    <n v="0.61"/>
    <m/>
    <m/>
    <m/>
    <m/>
    <x v="0"/>
  </r>
  <r>
    <x v="3"/>
    <x v="8"/>
    <n v="-1"/>
    <n v="0.584157840634839"/>
    <n v="1"/>
    <n v="0.6"/>
    <m/>
    <m/>
    <m/>
    <m/>
    <x v="1"/>
  </r>
  <r>
    <x v="4"/>
    <x v="8"/>
    <n v="-1"/>
    <n v="0.77842012191610799"/>
    <n v="1"/>
    <n v="0.57999999999999996"/>
    <m/>
    <m/>
    <m/>
    <m/>
    <x v="1"/>
  </r>
  <r>
    <x v="5"/>
    <x v="8"/>
    <n v="-1"/>
    <n v="0.77760953128555199"/>
    <n v="-1"/>
    <n v="0.51"/>
    <m/>
    <m/>
    <m/>
    <m/>
    <x v="0"/>
  </r>
  <r>
    <x v="6"/>
    <x v="8"/>
    <n v="-1"/>
    <n v="0.83938316640260902"/>
    <n v="1"/>
    <n v="0.56999999999999995"/>
    <m/>
    <m/>
    <m/>
    <m/>
    <x v="1"/>
  </r>
  <r>
    <x v="7"/>
    <x v="8"/>
    <n v="-1"/>
    <n v="0.59510402246174399"/>
    <n v="-1"/>
    <n v="0.54"/>
    <m/>
    <m/>
    <m/>
    <m/>
    <x v="0"/>
  </r>
  <r>
    <x v="8"/>
    <x v="8"/>
    <n v="-1"/>
    <n v="0.61708896404521796"/>
    <n v="-1"/>
    <n v="0.53"/>
    <m/>
    <m/>
    <m/>
    <m/>
    <x v="0"/>
  </r>
  <r>
    <x v="9"/>
    <x v="8"/>
    <n v="1"/>
    <n v="0.65992913196530201"/>
    <n v="-1"/>
    <n v="0.55000000000000004"/>
    <m/>
    <m/>
    <m/>
    <m/>
    <x v="1"/>
  </r>
  <r>
    <x v="10"/>
    <x v="8"/>
    <n v="-1"/>
    <n v="0.60437514389297797"/>
    <n v="1"/>
    <n v="0.53"/>
    <m/>
    <m/>
    <m/>
    <m/>
    <x v="1"/>
  </r>
  <r>
    <x v="0"/>
    <x v="9"/>
    <n v="-1"/>
    <n v="0.77704809295148303"/>
    <n v="1"/>
    <n v="0.52"/>
    <m/>
    <m/>
    <m/>
    <m/>
    <x v="1"/>
  </r>
  <r>
    <x v="1"/>
    <x v="9"/>
    <n v="-1"/>
    <n v="0.75164567570424101"/>
    <n v="1"/>
    <n v="0.54"/>
    <m/>
    <m/>
    <m/>
    <m/>
    <x v="1"/>
  </r>
  <r>
    <x v="2"/>
    <x v="9"/>
    <n v="1"/>
    <n v="0.555485308892676"/>
    <n v="-1"/>
    <n v="0.54"/>
    <m/>
    <m/>
    <m/>
    <m/>
    <x v="1"/>
  </r>
  <r>
    <x v="3"/>
    <x v="9"/>
    <n v="-1"/>
    <n v="0.84910670289262202"/>
    <n v="-1"/>
    <n v="0.57999999999999996"/>
    <m/>
    <m/>
    <m/>
    <m/>
    <x v="0"/>
  </r>
  <r>
    <x v="4"/>
    <x v="9"/>
    <n v="-1"/>
    <n v="0.90737124943251601"/>
    <n v="-1"/>
    <n v="0.64"/>
    <m/>
    <m/>
    <m/>
    <m/>
    <x v="0"/>
  </r>
  <r>
    <x v="5"/>
    <x v="9"/>
    <n v="1"/>
    <n v="0.63082021804846"/>
    <n v="-1"/>
    <n v="0.53"/>
    <m/>
    <m/>
    <m/>
    <m/>
    <x v="1"/>
  </r>
  <r>
    <x v="6"/>
    <x v="9"/>
    <n v="-1"/>
    <n v="0.59237464368493697"/>
    <n v="-1"/>
    <n v="0.51"/>
    <m/>
    <m/>
    <m/>
    <m/>
    <x v="0"/>
  </r>
  <r>
    <x v="7"/>
    <x v="9"/>
    <n v="-1"/>
    <n v="0.55457423193884403"/>
    <n v="-1"/>
    <n v="0.53"/>
    <m/>
    <m/>
    <m/>
    <m/>
    <x v="0"/>
  </r>
  <r>
    <x v="8"/>
    <x v="9"/>
    <n v="-1"/>
    <n v="0.57733041437383303"/>
    <n v="1"/>
    <n v="0.52"/>
    <m/>
    <m/>
    <m/>
    <m/>
    <x v="1"/>
  </r>
  <r>
    <x v="9"/>
    <x v="9"/>
    <n v="1"/>
    <n v="0.74135040509385697"/>
    <n v="-1"/>
    <n v="0.56000000000000005"/>
    <m/>
    <m/>
    <m/>
    <m/>
    <x v="1"/>
  </r>
  <r>
    <x v="10"/>
    <x v="9"/>
    <n v="-1"/>
    <n v="0.67274068008679899"/>
    <n v="-1"/>
    <n v="0.53"/>
    <m/>
    <m/>
    <m/>
    <m/>
    <x v="0"/>
  </r>
  <r>
    <x v="0"/>
    <x v="10"/>
    <n v="1"/>
    <n v="0.58684171197642099"/>
    <n v="1"/>
    <n v="0.67"/>
    <m/>
    <m/>
    <m/>
    <m/>
    <x v="0"/>
  </r>
  <r>
    <x v="1"/>
    <x v="10"/>
    <n v="1"/>
    <n v="0.76369079241661897"/>
    <n v="-1"/>
    <n v="0.5"/>
    <m/>
    <m/>
    <m/>
    <m/>
    <x v="1"/>
  </r>
  <r>
    <x v="2"/>
    <x v="10"/>
    <n v="-1"/>
    <n v="0.57130448411976598"/>
    <n v="1"/>
    <n v="0.54"/>
    <m/>
    <m/>
    <m/>
    <m/>
    <x v="1"/>
  </r>
  <r>
    <x v="3"/>
    <x v="10"/>
    <n v="1"/>
    <n v="0.93621389975593206"/>
    <n v="1"/>
    <n v="0.66"/>
    <m/>
    <m/>
    <m/>
    <m/>
    <x v="0"/>
  </r>
  <r>
    <x v="4"/>
    <x v="10"/>
    <n v="1"/>
    <n v="0.67364115738344699"/>
    <n v="-1"/>
    <n v="0.5"/>
    <m/>
    <m/>
    <m/>
    <m/>
    <x v="1"/>
  </r>
  <r>
    <x v="5"/>
    <x v="10"/>
    <n v="1"/>
    <n v="0.82331988018245506"/>
    <n v="1"/>
    <n v="0.63"/>
    <m/>
    <m/>
    <m/>
    <m/>
    <x v="0"/>
  </r>
  <r>
    <x v="6"/>
    <x v="10"/>
    <n v="1"/>
    <n v="0.88751915094613998"/>
    <n v="1"/>
    <n v="0.73"/>
    <m/>
    <m/>
    <m/>
    <m/>
    <x v="0"/>
  </r>
  <r>
    <x v="7"/>
    <x v="10"/>
    <n v="-1"/>
    <n v="0.55091661461859698"/>
    <n v="1"/>
    <n v="0.73"/>
    <m/>
    <m/>
    <m/>
    <m/>
    <x v="1"/>
  </r>
  <r>
    <x v="8"/>
    <x v="10"/>
    <n v="1"/>
    <n v="0.73448041039468803"/>
    <n v="-1"/>
    <n v="0.56000000000000005"/>
    <m/>
    <m/>
    <m/>
    <m/>
    <x v="1"/>
  </r>
  <r>
    <x v="9"/>
    <x v="10"/>
    <n v="1"/>
    <n v="0.70492802836837998"/>
    <n v="1"/>
    <n v="0.61"/>
    <m/>
    <m/>
    <m/>
    <m/>
    <x v="0"/>
  </r>
  <r>
    <x v="10"/>
    <x v="10"/>
    <n v="1"/>
    <n v="0.73935859386349001"/>
    <n v="1"/>
    <n v="0.55000000000000004"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7902310632690395"/>
    <n v="-1"/>
    <n v="0.56999999999999995"/>
  </r>
  <r>
    <x v="0"/>
    <x v="0"/>
    <n v="0.92050259697699399"/>
    <n v="-1"/>
    <n v="0.73"/>
  </r>
  <r>
    <x v="0"/>
    <x v="0"/>
    <n v="0.97197762871673599"/>
    <n v="-1"/>
    <n v="0.76"/>
  </r>
  <r>
    <x v="0"/>
    <x v="0"/>
    <n v="0.896770034879251"/>
    <n v="-1"/>
    <n v="0.78"/>
  </r>
  <r>
    <x v="0"/>
    <x v="0"/>
    <n v="0.95640786841542602"/>
    <n v="-1"/>
    <n v="0.76"/>
  </r>
  <r>
    <x v="0"/>
    <x v="0"/>
    <n v="0.90470022375177295"/>
    <n v="-1"/>
    <n v="0.76"/>
  </r>
  <r>
    <x v="0"/>
    <x v="0"/>
    <n v="0.87460888955423199"/>
    <n v="-1"/>
    <n v="0.83"/>
  </r>
  <r>
    <x v="0"/>
    <x v="0"/>
    <n v="0.97079308671548203"/>
    <n v="-1"/>
    <n v="0.77"/>
  </r>
  <r>
    <x v="0"/>
    <x v="0"/>
    <n v="0.95655222829874598"/>
    <n v="-1"/>
    <n v="0.7"/>
  </r>
  <r>
    <x v="0"/>
    <x v="0"/>
    <n v="0.96579317613395899"/>
    <n v="-1"/>
    <n v="0.89"/>
  </r>
  <r>
    <x v="0"/>
    <x v="0"/>
    <n v="0.91672964168321103"/>
    <n v="-1"/>
    <n v="0.71"/>
  </r>
  <r>
    <x v="1"/>
    <x v="1"/>
    <n v="0.98111438898375702"/>
    <n v="1"/>
    <n v="0.87"/>
  </r>
  <r>
    <x v="1"/>
    <x v="1"/>
    <n v="0.92921637913269195"/>
    <n v="1"/>
    <n v="0.74"/>
  </r>
  <r>
    <x v="1"/>
    <x v="1"/>
    <n v="0.97406531494173898"/>
    <n v="1"/>
    <n v="0.68"/>
  </r>
  <r>
    <x v="1"/>
    <x v="1"/>
    <n v="0.96722279550286905"/>
    <n v="1"/>
    <n v="0.8"/>
  </r>
  <r>
    <x v="1"/>
    <x v="1"/>
    <n v="0.93572049759683995"/>
    <n v="1"/>
    <n v="0.74"/>
  </r>
  <r>
    <x v="1"/>
    <x v="1"/>
    <n v="0.978827982929661"/>
    <n v="1"/>
    <n v="0.88"/>
  </r>
  <r>
    <x v="1"/>
    <x v="1"/>
    <n v="0.936826663131334"/>
    <n v="1"/>
    <n v="0.69"/>
  </r>
  <r>
    <x v="1"/>
    <x v="1"/>
    <n v="0.95802170644004203"/>
    <n v="1"/>
    <n v="0.88"/>
  </r>
  <r>
    <x v="1"/>
    <x v="1"/>
    <n v="0.90582332139159105"/>
    <n v="1"/>
    <n v="0.81"/>
  </r>
  <r>
    <x v="1"/>
    <x v="1"/>
    <n v="0.94954204470660597"/>
    <n v="1"/>
    <n v="0.92"/>
  </r>
  <r>
    <x v="1"/>
    <x v="1"/>
    <n v="0.95655642185635303"/>
    <n v="1"/>
    <n v="0.83"/>
  </r>
  <r>
    <x v="2"/>
    <x v="0"/>
    <n v="0.87277172551973903"/>
    <n v="-1"/>
    <n v="0.52"/>
  </r>
  <r>
    <x v="2"/>
    <x v="0"/>
    <n v="0.71056527724252805"/>
    <n v="-1"/>
    <n v="0.5"/>
  </r>
  <r>
    <x v="2"/>
    <x v="1"/>
    <n v="0.58439126763433602"/>
    <n v="-1"/>
    <n v="0.61"/>
  </r>
  <r>
    <x v="2"/>
    <x v="0"/>
    <n v="0.74348096467418601"/>
    <n v="-1"/>
    <n v="0.56000000000000005"/>
  </r>
  <r>
    <x v="2"/>
    <x v="0"/>
    <n v="0.904238748685947"/>
    <n v="-1"/>
    <n v="0.59"/>
  </r>
  <r>
    <x v="2"/>
    <x v="1"/>
    <n v="0.62338895279011497"/>
    <n v="-1"/>
    <n v="0.65"/>
  </r>
  <r>
    <x v="2"/>
    <x v="0"/>
    <n v="0.64377430170626804"/>
    <n v="-1"/>
    <n v="0.67"/>
  </r>
  <r>
    <x v="2"/>
    <x v="0"/>
    <n v="0.77654501930500397"/>
    <n v="-1"/>
    <n v="0.59"/>
  </r>
  <r>
    <x v="2"/>
    <x v="0"/>
    <n v="0.51171089860722196"/>
    <n v="-1"/>
    <n v="0.68"/>
  </r>
  <r>
    <x v="2"/>
    <x v="0"/>
    <n v="0.64410148328285899"/>
    <n v="-1"/>
    <n v="0.61"/>
  </r>
  <r>
    <x v="2"/>
    <x v="0"/>
    <n v="0.68564172666149203"/>
    <n v="-1"/>
    <n v="0.67"/>
  </r>
  <r>
    <x v="3"/>
    <x v="1"/>
    <n v="0.91194907013475901"/>
    <n v="1"/>
    <n v="0.73"/>
  </r>
  <r>
    <x v="3"/>
    <x v="1"/>
    <n v="0.86701559986232102"/>
    <n v="1"/>
    <n v="0.79"/>
  </r>
  <r>
    <x v="3"/>
    <x v="1"/>
    <n v="0.89271838191092401"/>
    <n v="1"/>
    <n v="0.75"/>
  </r>
  <r>
    <x v="3"/>
    <x v="1"/>
    <n v="0.98222961679496201"/>
    <n v="1"/>
    <n v="0.88"/>
  </r>
  <r>
    <x v="3"/>
    <x v="1"/>
    <n v="0.80472477379362395"/>
    <n v="1"/>
    <n v="0.78"/>
  </r>
  <r>
    <x v="3"/>
    <x v="1"/>
    <n v="0.89517036472710798"/>
    <n v="1"/>
    <n v="0.71"/>
  </r>
  <r>
    <x v="3"/>
    <x v="1"/>
    <n v="0.98302905533245299"/>
    <n v="1"/>
    <n v="0.82"/>
  </r>
  <r>
    <x v="3"/>
    <x v="1"/>
    <n v="0.94418019844610102"/>
    <n v="1"/>
    <n v="0.8"/>
  </r>
  <r>
    <x v="3"/>
    <x v="1"/>
    <n v="0.87599422239032998"/>
    <n v="1"/>
    <n v="0.77"/>
  </r>
  <r>
    <x v="3"/>
    <x v="1"/>
    <n v="0.85737668014085999"/>
    <n v="1"/>
    <n v="0.76"/>
  </r>
  <r>
    <x v="3"/>
    <x v="1"/>
    <n v="0.91836105994665096"/>
    <n v="1"/>
    <n v="0.79"/>
  </r>
  <r>
    <x v="4"/>
    <x v="0"/>
    <n v="0.99375688810914897"/>
    <n v="-1"/>
    <n v="0.66"/>
  </r>
  <r>
    <x v="4"/>
    <x v="0"/>
    <n v="0.98564987442583496"/>
    <n v="-1"/>
    <n v="0.77"/>
  </r>
  <r>
    <x v="4"/>
    <x v="0"/>
    <n v="0.98369929550628199"/>
    <n v="-1"/>
    <n v="0.83"/>
  </r>
  <r>
    <x v="4"/>
    <x v="0"/>
    <n v="0.97613842790510597"/>
    <n v="-1"/>
    <n v="0.8"/>
  </r>
  <r>
    <x v="4"/>
    <x v="0"/>
    <n v="0.99328100305397704"/>
    <n v="-1"/>
    <n v="0.8"/>
  </r>
  <r>
    <x v="4"/>
    <x v="0"/>
    <n v="0.99201947164006898"/>
    <n v="-1"/>
    <n v="0.85"/>
  </r>
  <r>
    <x v="4"/>
    <x v="0"/>
    <n v="0.97189387376599801"/>
    <n v="-1"/>
    <n v="0.84"/>
  </r>
  <r>
    <x v="4"/>
    <x v="0"/>
    <n v="0.99205382965199296"/>
    <n v="-1"/>
    <n v="0.76"/>
  </r>
  <r>
    <x v="4"/>
    <x v="0"/>
    <n v="0.98335119583256403"/>
    <n v="-1"/>
    <n v="0.86"/>
  </r>
  <r>
    <x v="4"/>
    <x v="0"/>
    <n v="0.99335728177951599"/>
    <n v="-1"/>
    <n v="0.88"/>
  </r>
  <r>
    <x v="4"/>
    <x v="0"/>
    <n v="0.99189204566803701"/>
    <n v="-1"/>
    <n v="0.79"/>
  </r>
  <r>
    <x v="5"/>
    <x v="1"/>
    <n v="0.99622149536907101"/>
    <n v="1"/>
    <n v="0.86"/>
  </r>
  <r>
    <x v="5"/>
    <x v="1"/>
    <n v="0.98214345771711598"/>
    <n v="1"/>
    <n v="0.84"/>
  </r>
  <r>
    <x v="5"/>
    <x v="1"/>
    <n v="0.98771546710118197"/>
    <n v="1"/>
    <n v="0.89"/>
  </r>
  <r>
    <x v="5"/>
    <x v="1"/>
    <n v="0.99175291431194201"/>
    <n v="1"/>
    <n v="0.79"/>
  </r>
  <r>
    <x v="5"/>
    <x v="1"/>
    <n v="0.99592800475013499"/>
    <n v="1"/>
    <n v="0.85"/>
  </r>
  <r>
    <x v="5"/>
    <x v="1"/>
    <n v="0.98028274124993997"/>
    <n v="1"/>
    <n v="0.85"/>
  </r>
  <r>
    <x v="5"/>
    <x v="1"/>
    <n v="0.96460382108008602"/>
    <n v="1"/>
    <n v="0.82"/>
  </r>
  <r>
    <x v="5"/>
    <x v="1"/>
    <n v="0.98193579971057499"/>
    <n v="1"/>
    <n v="0.86"/>
  </r>
  <r>
    <x v="5"/>
    <x v="1"/>
    <n v="0.95974988958695295"/>
    <n v="1"/>
    <n v="0.8"/>
  </r>
  <r>
    <x v="5"/>
    <x v="1"/>
    <n v="0.97159677552927903"/>
    <n v="1"/>
    <n v="0.89"/>
  </r>
  <r>
    <x v="5"/>
    <x v="1"/>
    <n v="0.98742864521186602"/>
    <n v="1"/>
    <n v="0.86"/>
  </r>
  <r>
    <x v="6"/>
    <x v="1"/>
    <n v="0.58857555308220399"/>
    <n v="1"/>
    <n v="0.55000000000000004"/>
  </r>
  <r>
    <x v="6"/>
    <x v="1"/>
    <n v="0.56985826030286002"/>
    <n v="1"/>
    <n v="0.53"/>
  </r>
  <r>
    <x v="6"/>
    <x v="1"/>
    <n v="0.942122605812862"/>
    <n v="1"/>
    <n v="0.59"/>
  </r>
  <r>
    <x v="6"/>
    <x v="1"/>
    <n v="0.77799999549338295"/>
    <n v="1"/>
    <n v="0.53"/>
  </r>
  <r>
    <x v="6"/>
    <x v="1"/>
    <n v="0.53847006449060797"/>
    <n v="-1"/>
    <n v="0.56000000000000005"/>
  </r>
  <r>
    <x v="6"/>
    <x v="0"/>
    <n v="0.50705404603650805"/>
    <n v="-1"/>
    <n v="0.6"/>
  </r>
  <r>
    <x v="6"/>
    <x v="1"/>
    <n v="0.65992770716279903"/>
    <n v="1"/>
    <n v="0.56000000000000005"/>
  </r>
  <r>
    <x v="6"/>
    <x v="0"/>
    <n v="0.62075342560599001"/>
    <n v="-1"/>
    <n v="0.53"/>
  </r>
  <r>
    <x v="6"/>
    <x v="1"/>
    <n v="0.66354505770852801"/>
    <n v="-1"/>
    <n v="0.5"/>
  </r>
  <r>
    <x v="6"/>
    <x v="0"/>
    <n v="0.89346616604670404"/>
    <n v="-1"/>
    <n v="0.54"/>
  </r>
  <r>
    <x v="6"/>
    <x v="1"/>
    <n v="0.50444880850441798"/>
    <n v="-1"/>
    <n v="0.53"/>
  </r>
  <r>
    <x v="7"/>
    <x v="1"/>
    <n v="0.99189049331812296"/>
    <n v="1"/>
    <n v="0.85"/>
  </r>
  <r>
    <x v="7"/>
    <x v="1"/>
    <n v="0.98917411356248097"/>
    <n v="1"/>
    <n v="0.83"/>
  </r>
  <r>
    <x v="7"/>
    <x v="1"/>
    <n v="0.96467089425358898"/>
    <n v="1"/>
    <n v="0.84"/>
  </r>
  <r>
    <x v="7"/>
    <x v="1"/>
    <n v="0.95945090403917699"/>
    <n v="1"/>
    <n v="0.8"/>
  </r>
  <r>
    <x v="7"/>
    <x v="1"/>
    <n v="0.99643778835596797"/>
    <n v="1"/>
    <n v="0.87"/>
  </r>
  <r>
    <x v="7"/>
    <x v="1"/>
    <n v="0.91800930546644299"/>
    <n v="1"/>
    <n v="0.84"/>
  </r>
  <r>
    <x v="7"/>
    <x v="1"/>
    <n v="0.84030201111769598"/>
    <n v="1"/>
    <n v="0.8"/>
  </r>
  <r>
    <x v="7"/>
    <x v="1"/>
    <n v="0.97382395687583301"/>
    <n v="1"/>
    <n v="0.81"/>
  </r>
  <r>
    <x v="7"/>
    <x v="1"/>
    <n v="0.96731467037359398"/>
    <n v="1"/>
    <n v="0.86"/>
  </r>
  <r>
    <x v="7"/>
    <x v="1"/>
    <n v="0.94675045528139601"/>
    <n v="1"/>
    <n v="0.87"/>
  </r>
  <r>
    <x v="7"/>
    <x v="1"/>
    <n v="0.95271793812886396"/>
    <n v="1"/>
    <n v="0.84"/>
  </r>
  <r>
    <x v="8"/>
    <x v="1"/>
    <n v="0.67646248767449102"/>
    <n v="1"/>
    <n v="0.52"/>
  </r>
  <r>
    <x v="8"/>
    <x v="0"/>
    <n v="0.86783899117423102"/>
    <n v="-1"/>
    <n v="0.6"/>
  </r>
  <r>
    <x v="8"/>
    <x v="0"/>
    <n v="0.77497748572659197"/>
    <n v="-1"/>
    <n v="0.61"/>
  </r>
  <r>
    <x v="8"/>
    <x v="0"/>
    <n v="0.584157840634839"/>
    <n v="1"/>
    <n v="0.6"/>
  </r>
  <r>
    <x v="8"/>
    <x v="0"/>
    <n v="0.77842012191610799"/>
    <n v="1"/>
    <n v="0.57999999999999996"/>
  </r>
  <r>
    <x v="8"/>
    <x v="0"/>
    <n v="0.77760953128555199"/>
    <n v="-1"/>
    <n v="0.51"/>
  </r>
  <r>
    <x v="8"/>
    <x v="0"/>
    <n v="0.83938316640260902"/>
    <n v="1"/>
    <n v="0.56999999999999995"/>
  </r>
  <r>
    <x v="8"/>
    <x v="0"/>
    <n v="0.59510402246174399"/>
    <n v="-1"/>
    <n v="0.54"/>
  </r>
  <r>
    <x v="8"/>
    <x v="0"/>
    <n v="0.61708896404521796"/>
    <n v="-1"/>
    <n v="0.53"/>
  </r>
  <r>
    <x v="8"/>
    <x v="1"/>
    <n v="0.65992913196530201"/>
    <n v="-1"/>
    <n v="0.55000000000000004"/>
  </r>
  <r>
    <x v="8"/>
    <x v="0"/>
    <n v="0.60437514389297797"/>
    <n v="1"/>
    <n v="0.53"/>
  </r>
  <r>
    <x v="9"/>
    <x v="0"/>
    <n v="0.77704809295148303"/>
    <n v="1"/>
    <n v="0.52"/>
  </r>
  <r>
    <x v="9"/>
    <x v="0"/>
    <n v="0.75164567570424101"/>
    <n v="1"/>
    <n v="0.54"/>
  </r>
  <r>
    <x v="9"/>
    <x v="1"/>
    <n v="0.555485308892676"/>
    <n v="-1"/>
    <n v="0.54"/>
  </r>
  <r>
    <x v="9"/>
    <x v="0"/>
    <n v="0.84910670289262202"/>
    <n v="-1"/>
    <n v="0.57999999999999996"/>
  </r>
  <r>
    <x v="9"/>
    <x v="0"/>
    <n v="0.90737124943251601"/>
    <n v="-1"/>
    <n v="0.64"/>
  </r>
  <r>
    <x v="9"/>
    <x v="1"/>
    <n v="0.63082021804846"/>
    <n v="-1"/>
    <n v="0.53"/>
  </r>
  <r>
    <x v="9"/>
    <x v="0"/>
    <n v="0.59237464368493697"/>
    <n v="-1"/>
    <n v="0.51"/>
  </r>
  <r>
    <x v="9"/>
    <x v="0"/>
    <n v="0.55457423193884403"/>
    <n v="-1"/>
    <n v="0.53"/>
  </r>
  <r>
    <x v="9"/>
    <x v="0"/>
    <n v="0.57733041437383303"/>
    <n v="1"/>
    <n v="0.52"/>
  </r>
  <r>
    <x v="9"/>
    <x v="1"/>
    <n v="0.74135040509385697"/>
    <n v="-1"/>
    <n v="0.56000000000000005"/>
  </r>
  <r>
    <x v="9"/>
    <x v="0"/>
    <n v="0.67274068008679899"/>
    <n v="-1"/>
    <n v="0.53"/>
  </r>
  <r>
    <x v="10"/>
    <x v="1"/>
    <n v="0.58684171197642099"/>
    <n v="1"/>
    <n v="0.67"/>
  </r>
  <r>
    <x v="10"/>
    <x v="1"/>
    <n v="0.76369079241661897"/>
    <n v="-1"/>
    <n v="0.5"/>
  </r>
  <r>
    <x v="10"/>
    <x v="0"/>
    <n v="0.57130448411976598"/>
    <n v="1"/>
    <n v="0.54"/>
  </r>
  <r>
    <x v="10"/>
    <x v="1"/>
    <n v="0.93621389975593206"/>
    <n v="1"/>
    <n v="0.66"/>
  </r>
  <r>
    <x v="10"/>
    <x v="1"/>
    <n v="0.67364115738344699"/>
    <n v="-1"/>
    <n v="0.5"/>
  </r>
  <r>
    <x v="10"/>
    <x v="1"/>
    <n v="0.82331988018245506"/>
    <n v="1"/>
    <n v="0.63"/>
  </r>
  <r>
    <x v="10"/>
    <x v="1"/>
    <n v="0.88751915094613998"/>
    <n v="1"/>
    <n v="0.73"/>
  </r>
  <r>
    <x v="10"/>
    <x v="0"/>
    <n v="0.55091661461859698"/>
    <n v="1"/>
    <n v="0.73"/>
  </r>
  <r>
    <x v="10"/>
    <x v="1"/>
    <n v="0.73448041039468803"/>
    <n v="-1"/>
    <n v="0.56000000000000005"/>
  </r>
  <r>
    <x v="10"/>
    <x v="1"/>
    <n v="0.70492802836837998"/>
    <n v="1"/>
    <n v="0.61"/>
  </r>
  <r>
    <x v="10"/>
    <x v="1"/>
    <n v="0.73935859386349001"/>
    <n v="1"/>
    <n v="0.55000000000000004"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87902310632690395"/>
    <n v="-1"/>
    <n v="0.56999999999999995"/>
    <m/>
    <m/>
    <m/>
    <m/>
    <x v="0"/>
  </r>
  <r>
    <x v="0"/>
    <n v="-1"/>
    <n v="0.92050259697699399"/>
    <n v="-1"/>
    <n v="0.73"/>
    <m/>
    <m/>
    <m/>
    <m/>
    <x v="0"/>
  </r>
  <r>
    <x v="0"/>
    <n v="-1"/>
    <n v="0.97197762871673599"/>
    <n v="-1"/>
    <n v="0.76"/>
    <m/>
    <m/>
    <m/>
    <m/>
    <x v="0"/>
  </r>
  <r>
    <x v="0"/>
    <n v="-1"/>
    <n v="0.896770034879251"/>
    <n v="-1"/>
    <n v="0.78"/>
    <m/>
    <m/>
    <m/>
    <m/>
    <x v="0"/>
  </r>
  <r>
    <x v="0"/>
    <n v="-1"/>
    <n v="0.95640786841542602"/>
    <n v="-1"/>
    <n v="0.76"/>
    <m/>
    <m/>
    <m/>
    <m/>
    <x v="0"/>
  </r>
  <r>
    <x v="0"/>
    <n v="-1"/>
    <n v="0.90470022375177295"/>
    <n v="-1"/>
    <n v="0.76"/>
    <m/>
    <m/>
    <m/>
    <m/>
    <x v="0"/>
  </r>
  <r>
    <x v="0"/>
    <n v="-1"/>
    <n v="0.87460888955423199"/>
    <n v="-1"/>
    <n v="0.83"/>
    <m/>
    <m/>
    <m/>
    <m/>
    <x v="0"/>
  </r>
  <r>
    <x v="0"/>
    <n v="-1"/>
    <n v="0.97079308671548203"/>
    <n v="-1"/>
    <n v="0.77"/>
    <m/>
    <m/>
    <m/>
    <m/>
    <x v="0"/>
  </r>
  <r>
    <x v="0"/>
    <n v="-1"/>
    <n v="0.95655222829874598"/>
    <n v="-1"/>
    <n v="0.7"/>
    <m/>
    <m/>
    <m/>
    <m/>
    <x v="0"/>
  </r>
  <r>
    <x v="0"/>
    <n v="-1"/>
    <n v="0.96579317613395899"/>
    <n v="-1"/>
    <n v="0.89"/>
    <m/>
    <m/>
    <m/>
    <m/>
    <x v="0"/>
  </r>
  <r>
    <x v="0"/>
    <n v="-1"/>
    <n v="0.91672964168321103"/>
    <n v="-1"/>
    <n v="0.71"/>
    <m/>
    <m/>
    <m/>
    <m/>
    <x v="0"/>
  </r>
  <r>
    <x v="1"/>
    <n v="1"/>
    <n v="0.98111438898375702"/>
    <n v="1"/>
    <n v="0.87"/>
    <m/>
    <m/>
    <m/>
    <m/>
    <x v="0"/>
  </r>
  <r>
    <x v="1"/>
    <n v="1"/>
    <n v="0.92921637913269195"/>
    <n v="1"/>
    <n v="0.74"/>
    <m/>
    <m/>
    <m/>
    <m/>
    <x v="0"/>
  </r>
  <r>
    <x v="1"/>
    <n v="1"/>
    <n v="0.97406531494173898"/>
    <n v="1"/>
    <n v="0.68"/>
    <m/>
    <m/>
    <m/>
    <m/>
    <x v="0"/>
  </r>
  <r>
    <x v="1"/>
    <n v="1"/>
    <n v="0.96722279550286905"/>
    <n v="1"/>
    <n v="0.8"/>
    <m/>
    <m/>
    <m/>
    <m/>
    <x v="0"/>
  </r>
  <r>
    <x v="1"/>
    <n v="1"/>
    <n v="0.93572049759683995"/>
    <n v="1"/>
    <n v="0.74"/>
    <m/>
    <m/>
    <m/>
    <m/>
    <x v="0"/>
  </r>
  <r>
    <x v="1"/>
    <n v="1"/>
    <n v="0.978827982929661"/>
    <n v="1"/>
    <n v="0.88"/>
    <m/>
    <m/>
    <m/>
    <m/>
    <x v="0"/>
  </r>
  <r>
    <x v="1"/>
    <n v="1"/>
    <n v="0.936826663131334"/>
    <n v="1"/>
    <n v="0.69"/>
    <m/>
    <m/>
    <m/>
    <m/>
    <x v="0"/>
  </r>
  <r>
    <x v="1"/>
    <n v="1"/>
    <n v="0.95802170644004203"/>
    <n v="1"/>
    <n v="0.88"/>
    <m/>
    <m/>
    <m/>
    <m/>
    <x v="0"/>
  </r>
  <r>
    <x v="1"/>
    <n v="1"/>
    <n v="0.90582332139159105"/>
    <n v="1"/>
    <n v="0.81"/>
    <m/>
    <m/>
    <m/>
    <m/>
    <x v="0"/>
  </r>
  <r>
    <x v="1"/>
    <n v="1"/>
    <n v="0.94954204470660597"/>
    <n v="1"/>
    <n v="0.92"/>
    <m/>
    <m/>
    <m/>
    <m/>
    <x v="0"/>
  </r>
  <r>
    <x v="1"/>
    <n v="1"/>
    <n v="0.95655642185635303"/>
    <n v="1"/>
    <n v="0.83"/>
    <m/>
    <m/>
    <m/>
    <m/>
    <x v="0"/>
  </r>
  <r>
    <x v="2"/>
    <n v="-1"/>
    <n v="0.87277172551973903"/>
    <n v="-1"/>
    <n v="0.52"/>
    <m/>
    <m/>
    <m/>
    <m/>
    <x v="0"/>
  </r>
  <r>
    <x v="2"/>
    <n v="-1"/>
    <n v="0.71056527724252805"/>
    <n v="-1"/>
    <n v="0.5"/>
    <m/>
    <m/>
    <m/>
    <m/>
    <x v="0"/>
  </r>
  <r>
    <x v="2"/>
    <n v="1"/>
    <n v="0.58439126763433602"/>
    <n v="-1"/>
    <n v="0.61"/>
    <m/>
    <m/>
    <m/>
    <m/>
    <x v="1"/>
  </r>
  <r>
    <x v="2"/>
    <n v="-1"/>
    <n v="0.74348096467418601"/>
    <n v="-1"/>
    <n v="0.56000000000000005"/>
    <m/>
    <m/>
    <m/>
    <m/>
    <x v="0"/>
  </r>
  <r>
    <x v="2"/>
    <n v="-1"/>
    <n v="0.904238748685947"/>
    <n v="-1"/>
    <n v="0.59"/>
    <m/>
    <m/>
    <m/>
    <m/>
    <x v="0"/>
  </r>
  <r>
    <x v="2"/>
    <n v="1"/>
    <n v="0.62338895279011497"/>
    <n v="-1"/>
    <n v="0.65"/>
    <m/>
    <m/>
    <m/>
    <m/>
    <x v="1"/>
  </r>
  <r>
    <x v="2"/>
    <n v="-1"/>
    <n v="0.64377430170626804"/>
    <n v="-1"/>
    <n v="0.67"/>
    <m/>
    <m/>
    <m/>
    <m/>
    <x v="0"/>
  </r>
  <r>
    <x v="2"/>
    <n v="-1"/>
    <n v="0.77654501930500397"/>
    <n v="-1"/>
    <n v="0.59"/>
    <m/>
    <m/>
    <m/>
    <m/>
    <x v="0"/>
  </r>
  <r>
    <x v="2"/>
    <n v="-1"/>
    <n v="0.51171089860722196"/>
    <n v="-1"/>
    <n v="0.68"/>
    <m/>
    <m/>
    <m/>
    <m/>
    <x v="0"/>
  </r>
  <r>
    <x v="2"/>
    <n v="-1"/>
    <n v="0.64410148328285899"/>
    <n v="-1"/>
    <n v="0.61"/>
    <m/>
    <m/>
    <m/>
    <m/>
    <x v="0"/>
  </r>
  <r>
    <x v="2"/>
    <n v="-1"/>
    <n v="0.68564172666149203"/>
    <n v="-1"/>
    <n v="0.67"/>
    <m/>
    <m/>
    <m/>
    <m/>
    <x v="0"/>
  </r>
  <r>
    <x v="3"/>
    <n v="1"/>
    <n v="0.91194907013475901"/>
    <n v="1"/>
    <n v="0.73"/>
    <m/>
    <m/>
    <m/>
    <m/>
    <x v="0"/>
  </r>
  <r>
    <x v="3"/>
    <n v="1"/>
    <n v="0.86701559986232102"/>
    <n v="1"/>
    <n v="0.79"/>
    <m/>
    <m/>
    <m/>
    <m/>
    <x v="0"/>
  </r>
  <r>
    <x v="3"/>
    <n v="1"/>
    <n v="0.89271838191092401"/>
    <n v="1"/>
    <n v="0.75"/>
    <m/>
    <m/>
    <m/>
    <m/>
    <x v="0"/>
  </r>
  <r>
    <x v="3"/>
    <n v="1"/>
    <n v="0.98222961679496201"/>
    <n v="1"/>
    <n v="0.88"/>
    <m/>
    <m/>
    <m/>
    <m/>
    <x v="0"/>
  </r>
  <r>
    <x v="3"/>
    <n v="1"/>
    <n v="0.80472477379362395"/>
    <n v="1"/>
    <n v="0.78"/>
    <m/>
    <m/>
    <m/>
    <m/>
    <x v="0"/>
  </r>
  <r>
    <x v="3"/>
    <n v="1"/>
    <n v="0.89517036472710798"/>
    <n v="1"/>
    <n v="0.71"/>
    <m/>
    <m/>
    <m/>
    <m/>
    <x v="0"/>
  </r>
  <r>
    <x v="3"/>
    <n v="1"/>
    <n v="0.98302905533245299"/>
    <n v="1"/>
    <n v="0.82"/>
    <m/>
    <m/>
    <m/>
    <m/>
    <x v="0"/>
  </r>
  <r>
    <x v="3"/>
    <n v="1"/>
    <n v="0.94418019844610102"/>
    <n v="1"/>
    <n v="0.8"/>
    <m/>
    <m/>
    <m/>
    <m/>
    <x v="0"/>
  </r>
  <r>
    <x v="3"/>
    <n v="1"/>
    <n v="0.87599422239032998"/>
    <n v="1"/>
    <n v="0.77"/>
    <m/>
    <m/>
    <m/>
    <m/>
    <x v="0"/>
  </r>
  <r>
    <x v="3"/>
    <n v="1"/>
    <n v="0.85737668014085999"/>
    <n v="1"/>
    <n v="0.76"/>
    <m/>
    <m/>
    <m/>
    <m/>
    <x v="0"/>
  </r>
  <r>
    <x v="3"/>
    <n v="1"/>
    <n v="0.91836105994665096"/>
    <n v="1"/>
    <n v="0.79"/>
    <m/>
    <m/>
    <m/>
    <m/>
    <x v="0"/>
  </r>
  <r>
    <x v="4"/>
    <n v="-1"/>
    <n v="0.99375688810914897"/>
    <n v="-1"/>
    <n v="0.66"/>
    <m/>
    <m/>
    <m/>
    <m/>
    <x v="0"/>
  </r>
  <r>
    <x v="4"/>
    <n v="-1"/>
    <n v="0.98564987442583496"/>
    <n v="-1"/>
    <n v="0.77"/>
    <m/>
    <m/>
    <m/>
    <m/>
    <x v="0"/>
  </r>
  <r>
    <x v="4"/>
    <n v="-1"/>
    <n v="0.98369929550628199"/>
    <n v="-1"/>
    <n v="0.83"/>
    <m/>
    <m/>
    <m/>
    <m/>
    <x v="0"/>
  </r>
  <r>
    <x v="4"/>
    <n v="-1"/>
    <n v="0.97613842790510597"/>
    <n v="-1"/>
    <n v="0.8"/>
    <m/>
    <m/>
    <m/>
    <m/>
    <x v="0"/>
  </r>
  <r>
    <x v="4"/>
    <n v="-1"/>
    <n v="0.99328100305397704"/>
    <n v="-1"/>
    <n v="0.8"/>
    <m/>
    <m/>
    <m/>
    <m/>
    <x v="0"/>
  </r>
  <r>
    <x v="4"/>
    <n v="-1"/>
    <n v="0.99201947164006898"/>
    <n v="-1"/>
    <n v="0.85"/>
    <m/>
    <m/>
    <m/>
    <m/>
    <x v="0"/>
  </r>
  <r>
    <x v="4"/>
    <n v="-1"/>
    <n v="0.97189387376599801"/>
    <n v="-1"/>
    <n v="0.84"/>
    <m/>
    <m/>
    <m/>
    <m/>
    <x v="0"/>
  </r>
  <r>
    <x v="4"/>
    <n v="-1"/>
    <n v="0.99205382965199296"/>
    <n v="-1"/>
    <n v="0.76"/>
    <m/>
    <m/>
    <m/>
    <m/>
    <x v="0"/>
  </r>
  <r>
    <x v="4"/>
    <n v="-1"/>
    <n v="0.98335119583256403"/>
    <n v="-1"/>
    <n v="0.86"/>
    <m/>
    <m/>
    <m/>
    <m/>
    <x v="0"/>
  </r>
  <r>
    <x v="4"/>
    <n v="-1"/>
    <n v="0.99335728177951599"/>
    <n v="-1"/>
    <n v="0.88"/>
    <m/>
    <m/>
    <m/>
    <m/>
    <x v="0"/>
  </r>
  <r>
    <x v="4"/>
    <n v="-1"/>
    <n v="0.99189204566803701"/>
    <n v="-1"/>
    <n v="0.79"/>
    <m/>
    <m/>
    <m/>
    <m/>
    <x v="0"/>
  </r>
  <r>
    <x v="5"/>
    <n v="1"/>
    <n v="0.99622149536907101"/>
    <n v="1"/>
    <n v="0.86"/>
    <m/>
    <m/>
    <m/>
    <m/>
    <x v="0"/>
  </r>
  <r>
    <x v="5"/>
    <n v="1"/>
    <n v="0.98214345771711598"/>
    <n v="1"/>
    <n v="0.84"/>
    <m/>
    <m/>
    <m/>
    <m/>
    <x v="0"/>
  </r>
  <r>
    <x v="5"/>
    <n v="1"/>
    <n v="0.98771546710118197"/>
    <n v="1"/>
    <n v="0.89"/>
    <m/>
    <m/>
    <m/>
    <m/>
    <x v="0"/>
  </r>
  <r>
    <x v="5"/>
    <n v="1"/>
    <n v="0.99175291431194201"/>
    <n v="1"/>
    <n v="0.79"/>
    <m/>
    <m/>
    <m/>
    <m/>
    <x v="0"/>
  </r>
  <r>
    <x v="5"/>
    <n v="1"/>
    <n v="0.99592800475013499"/>
    <n v="1"/>
    <n v="0.85"/>
    <m/>
    <m/>
    <m/>
    <m/>
    <x v="0"/>
  </r>
  <r>
    <x v="5"/>
    <n v="1"/>
    <n v="0.98028274124993997"/>
    <n v="1"/>
    <n v="0.85"/>
    <m/>
    <m/>
    <m/>
    <m/>
    <x v="0"/>
  </r>
  <r>
    <x v="5"/>
    <n v="1"/>
    <n v="0.96460382108008602"/>
    <n v="1"/>
    <n v="0.82"/>
    <m/>
    <m/>
    <m/>
    <m/>
    <x v="0"/>
  </r>
  <r>
    <x v="5"/>
    <n v="1"/>
    <n v="0.98193579971057499"/>
    <n v="1"/>
    <n v="0.86"/>
    <m/>
    <m/>
    <m/>
    <m/>
    <x v="0"/>
  </r>
  <r>
    <x v="5"/>
    <n v="1"/>
    <n v="0.95974988958695295"/>
    <n v="1"/>
    <n v="0.8"/>
    <m/>
    <m/>
    <m/>
    <m/>
    <x v="0"/>
  </r>
  <r>
    <x v="5"/>
    <n v="1"/>
    <n v="0.97159677552927903"/>
    <n v="1"/>
    <n v="0.89"/>
    <m/>
    <m/>
    <m/>
    <m/>
    <x v="0"/>
  </r>
  <r>
    <x v="5"/>
    <n v="1"/>
    <n v="0.98742864521186602"/>
    <n v="1"/>
    <n v="0.86"/>
    <m/>
    <m/>
    <m/>
    <m/>
    <x v="0"/>
  </r>
  <r>
    <x v="6"/>
    <n v="1"/>
    <n v="0.58857555308220399"/>
    <n v="1"/>
    <n v="0.55000000000000004"/>
    <m/>
    <m/>
    <m/>
    <m/>
    <x v="0"/>
  </r>
  <r>
    <x v="6"/>
    <n v="1"/>
    <n v="0.56985826030286002"/>
    <n v="1"/>
    <n v="0.53"/>
    <m/>
    <m/>
    <m/>
    <m/>
    <x v="0"/>
  </r>
  <r>
    <x v="6"/>
    <n v="1"/>
    <n v="0.942122605812862"/>
    <n v="1"/>
    <n v="0.59"/>
    <m/>
    <m/>
    <m/>
    <m/>
    <x v="0"/>
  </r>
  <r>
    <x v="6"/>
    <n v="1"/>
    <n v="0.77799999549338295"/>
    <n v="1"/>
    <n v="0.53"/>
    <m/>
    <m/>
    <m/>
    <m/>
    <x v="0"/>
  </r>
  <r>
    <x v="6"/>
    <n v="1"/>
    <n v="0.53847006449060797"/>
    <n v="-1"/>
    <n v="0.56000000000000005"/>
    <m/>
    <m/>
    <m/>
    <m/>
    <x v="1"/>
  </r>
  <r>
    <x v="6"/>
    <n v="-1"/>
    <n v="0.50705404603650805"/>
    <n v="-1"/>
    <n v="0.6"/>
    <m/>
    <m/>
    <m/>
    <m/>
    <x v="0"/>
  </r>
  <r>
    <x v="6"/>
    <n v="1"/>
    <n v="0.65992770716279903"/>
    <n v="1"/>
    <n v="0.56000000000000005"/>
    <m/>
    <m/>
    <m/>
    <m/>
    <x v="0"/>
  </r>
  <r>
    <x v="6"/>
    <n v="-1"/>
    <n v="0.62075342560599001"/>
    <n v="-1"/>
    <n v="0.53"/>
    <m/>
    <m/>
    <m/>
    <m/>
    <x v="0"/>
  </r>
  <r>
    <x v="6"/>
    <n v="1"/>
    <n v="0.66354505770852801"/>
    <n v="-1"/>
    <n v="0.5"/>
    <m/>
    <m/>
    <m/>
    <m/>
    <x v="1"/>
  </r>
  <r>
    <x v="6"/>
    <n v="-1"/>
    <n v="0.89346616604670404"/>
    <n v="-1"/>
    <n v="0.54"/>
    <m/>
    <m/>
    <m/>
    <m/>
    <x v="0"/>
  </r>
  <r>
    <x v="6"/>
    <n v="1"/>
    <n v="0.50444880850441798"/>
    <n v="-1"/>
    <n v="0.53"/>
    <m/>
    <m/>
    <m/>
    <m/>
    <x v="1"/>
  </r>
  <r>
    <x v="7"/>
    <n v="1"/>
    <n v="0.99189049331812296"/>
    <n v="1"/>
    <n v="0.85"/>
    <m/>
    <m/>
    <m/>
    <m/>
    <x v="0"/>
  </r>
  <r>
    <x v="7"/>
    <n v="1"/>
    <n v="0.98917411356248097"/>
    <n v="1"/>
    <n v="0.83"/>
    <m/>
    <m/>
    <m/>
    <m/>
    <x v="0"/>
  </r>
  <r>
    <x v="7"/>
    <n v="1"/>
    <n v="0.96467089425358898"/>
    <n v="1"/>
    <n v="0.84"/>
    <m/>
    <m/>
    <m/>
    <m/>
    <x v="0"/>
  </r>
  <r>
    <x v="7"/>
    <n v="1"/>
    <n v="0.95945090403917699"/>
    <n v="1"/>
    <n v="0.8"/>
    <m/>
    <m/>
    <m/>
    <m/>
    <x v="0"/>
  </r>
  <r>
    <x v="7"/>
    <n v="1"/>
    <n v="0.99643778835596797"/>
    <n v="1"/>
    <n v="0.87"/>
    <m/>
    <m/>
    <m/>
    <m/>
    <x v="0"/>
  </r>
  <r>
    <x v="7"/>
    <n v="1"/>
    <n v="0.91800930546644299"/>
    <n v="1"/>
    <n v="0.84"/>
    <m/>
    <m/>
    <m/>
    <m/>
    <x v="0"/>
  </r>
  <r>
    <x v="7"/>
    <n v="1"/>
    <n v="0.84030201111769598"/>
    <n v="1"/>
    <n v="0.8"/>
    <m/>
    <m/>
    <m/>
    <m/>
    <x v="0"/>
  </r>
  <r>
    <x v="7"/>
    <n v="1"/>
    <n v="0.97382395687583301"/>
    <n v="1"/>
    <n v="0.81"/>
    <m/>
    <m/>
    <m/>
    <m/>
    <x v="0"/>
  </r>
  <r>
    <x v="7"/>
    <n v="1"/>
    <n v="0.96731467037359398"/>
    <n v="1"/>
    <n v="0.86"/>
    <m/>
    <m/>
    <m/>
    <m/>
    <x v="0"/>
  </r>
  <r>
    <x v="7"/>
    <n v="1"/>
    <n v="0.94675045528139601"/>
    <n v="1"/>
    <n v="0.87"/>
    <m/>
    <m/>
    <m/>
    <m/>
    <x v="0"/>
  </r>
  <r>
    <x v="7"/>
    <n v="1"/>
    <n v="0.95271793812886396"/>
    <n v="1"/>
    <n v="0.84"/>
    <m/>
    <m/>
    <m/>
    <m/>
    <x v="0"/>
  </r>
  <r>
    <x v="8"/>
    <n v="1"/>
    <n v="0.67646248767449102"/>
    <n v="1"/>
    <n v="0.52"/>
    <m/>
    <m/>
    <m/>
    <m/>
    <x v="0"/>
  </r>
  <r>
    <x v="8"/>
    <n v="-1"/>
    <n v="0.86783899117423102"/>
    <n v="-1"/>
    <n v="0.6"/>
    <m/>
    <m/>
    <m/>
    <m/>
    <x v="0"/>
  </r>
  <r>
    <x v="8"/>
    <n v="-1"/>
    <n v="0.77497748572659197"/>
    <n v="-1"/>
    <n v="0.61"/>
    <m/>
    <m/>
    <m/>
    <m/>
    <x v="0"/>
  </r>
  <r>
    <x v="8"/>
    <n v="-1"/>
    <n v="0.584157840634839"/>
    <n v="1"/>
    <n v="0.6"/>
    <m/>
    <m/>
    <m/>
    <m/>
    <x v="1"/>
  </r>
  <r>
    <x v="8"/>
    <n v="-1"/>
    <n v="0.77842012191610799"/>
    <n v="1"/>
    <n v="0.57999999999999996"/>
    <m/>
    <m/>
    <m/>
    <m/>
    <x v="1"/>
  </r>
  <r>
    <x v="8"/>
    <n v="-1"/>
    <n v="0.77760953128555199"/>
    <n v="-1"/>
    <n v="0.51"/>
    <m/>
    <m/>
    <m/>
    <m/>
    <x v="0"/>
  </r>
  <r>
    <x v="8"/>
    <n v="-1"/>
    <n v="0.83938316640260902"/>
    <n v="1"/>
    <n v="0.56999999999999995"/>
    <m/>
    <m/>
    <m/>
    <m/>
    <x v="1"/>
  </r>
  <r>
    <x v="8"/>
    <n v="-1"/>
    <n v="0.59510402246174399"/>
    <n v="-1"/>
    <n v="0.54"/>
    <m/>
    <m/>
    <m/>
    <m/>
    <x v="0"/>
  </r>
  <r>
    <x v="8"/>
    <n v="-1"/>
    <n v="0.61708896404521796"/>
    <n v="-1"/>
    <n v="0.53"/>
    <m/>
    <m/>
    <m/>
    <m/>
    <x v="0"/>
  </r>
  <r>
    <x v="8"/>
    <n v="1"/>
    <n v="0.65992913196530201"/>
    <n v="-1"/>
    <n v="0.55000000000000004"/>
    <m/>
    <m/>
    <m/>
    <m/>
    <x v="1"/>
  </r>
  <r>
    <x v="8"/>
    <n v="-1"/>
    <n v="0.60437514389297797"/>
    <n v="1"/>
    <n v="0.53"/>
    <m/>
    <m/>
    <m/>
    <m/>
    <x v="1"/>
  </r>
  <r>
    <x v="9"/>
    <n v="-1"/>
    <n v="0.77704809295148303"/>
    <n v="1"/>
    <n v="0.52"/>
    <m/>
    <m/>
    <m/>
    <m/>
    <x v="1"/>
  </r>
  <r>
    <x v="9"/>
    <n v="-1"/>
    <n v="0.75164567570424101"/>
    <n v="1"/>
    <n v="0.54"/>
    <m/>
    <m/>
    <m/>
    <m/>
    <x v="1"/>
  </r>
  <r>
    <x v="9"/>
    <n v="1"/>
    <n v="0.555485308892676"/>
    <n v="-1"/>
    <n v="0.54"/>
    <m/>
    <m/>
    <m/>
    <m/>
    <x v="1"/>
  </r>
  <r>
    <x v="9"/>
    <n v="-1"/>
    <n v="0.84910670289262202"/>
    <n v="-1"/>
    <n v="0.57999999999999996"/>
    <m/>
    <m/>
    <m/>
    <m/>
    <x v="0"/>
  </r>
  <r>
    <x v="9"/>
    <n v="-1"/>
    <n v="0.90737124943251601"/>
    <n v="-1"/>
    <n v="0.64"/>
    <m/>
    <m/>
    <m/>
    <m/>
    <x v="0"/>
  </r>
  <r>
    <x v="9"/>
    <n v="1"/>
    <n v="0.63082021804846"/>
    <n v="-1"/>
    <n v="0.53"/>
    <m/>
    <m/>
    <m/>
    <m/>
    <x v="1"/>
  </r>
  <r>
    <x v="9"/>
    <n v="-1"/>
    <n v="0.59237464368493697"/>
    <n v="-1"/>
    <n v="0.51"/>
    <m/>
    <m/>
    <m/>
    <m/>
    <x v="0"/>
  </r>
  <r>
    <x v="9"/>
    <n v="-1"/>
    <n v="0.55457423193884403"/>
    <n v="-1"/>
    <n v="0.53"/>
    <m/>
    <m/>
    <m/>
    <m/>
    <x v="0"/>
  </r>
  <r>
    <x v="9"/>
    <n v="-1"/>
    <n v="0.57733041437383303"/>
    <n v="1"/>
    <n v="0.52"/>
    <m/>
    <m/>
    <m/>
    <m/>
    <x v="1"/>
  </r>
  <r>
    <x v="9"/>
    <n v="1"/>
    <n v="0.74135040509385697"/>
    <n v="-1"/>
    <n v="0.56000000000000005"/>
    <m/>
    <m/>
    <m/>
    <m/>
    <x v="1"/>
  </r>
  <r>
    <x v="9"/>
    <n v="-1"/>
    <n v="0.67274068008679899"/>
    <n v="-1"/>
    <n v="0.53"/>
    <m/>
    <m/>
    <m/>
    <m/>
    <x v="0"/>
  </r>
  <r>
    <x v="10"/>
    <n v="1"/>
    <n v="0.58684171197642099"/>
    <n v="1"/>
    <n v="0.67"/>
    <m/>
    <m/>
    <m/>
    <m/>
    <x v="0"/>
  </r>
  <r>
    <x v="10"/>
    <n v="1"/>
    <n v="0.76369079241661897"/>
    <n v="-1"/>
    <n v="0.5"/>
    <m/>
    <m/>
    <m/>
    <m/>
    <x v="1"/>
  </r>
  <r>
    <x v="10"/>
    <n v="-1"/>
    <n v="0.57130448411976598"/>
    <n v="1"/>
    <n v="0.54"/>
    <m/>
    <m/>
    <m/>
    <m/>
    <x v="1"/>
  </r>
  <r>
    <x v="10"/>
    <n v="1"/>
    <n v="0.93621389975593206"/>
    <n v="1"/>
    <n v="0.66"/>
    <m/>
    <m/>
    <m/>
    <m/>
    <x v="0"/>
  </r>
  <r>
    <x v="10"/>
    <n v="1"/>
    <n v="0.67364115738344699"/>
    <n v="-1"/>
    <n v="0.5"/>
    <m/>
    <m/>
    <m/>
    <m/>
    <x v="1"/>
  </r>
  <r>
    <x v="10"/>
    <n v="1"/>
    <n v="0.82331988018245506"/>
    <n v="1"/>
    <n v="0.63"/>
    <m/>
    <m/>
    <m/>
    <m/>
    <x v="0"/>
  </r>
  <r>
    <x v="10"/>
    <n v="1"/>
    <n v="0.88751915094613998"/>
    <n v="1"/>
    <n v="0.73"/>
    <m/>
    <m/>
    <m/>
    <m/>
    <x v="0"/>
  </r>
  <r>
    <x v="10"/>
    <n v="-1"/>
    <n v="0.55091661461859698"/>
    <n v="1"/>
    <n v="0.73"/>
    <m/>
    <m/>
    <m/>
    <m/>
    <x v="1"/>
  </r>
  <r>
    <x v="10"/>
    <n v="1"/>
    <n v="0.73448041039468803"/>
    <n v="-1"/>
    <n v="0.56000000000000005"/>
    <m/>
    <m/>
    <m/>
    <m/>
    <x v="1"/>
  </r>
  <r>
    <x v="10"/>
    <n v="1"/>
    <n v="0.70492802836837998"/>
    <n v="1"/>
    <n v="0.61"/>
    <m/>
    <m/>
    <m/>
    <m/>
    <x v="0"/>
  </r>
  <r>
    <x v="10"/>
    <n v="1"/>
    <n v="0.73935859386349001"/>
    <n v="1"/>
    <n v="0.55000000000000004"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4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0">
    <i>
      <x v="219"/>
    </i>
    <i>
      <x v="220"/>
    </i>
    <i>
      <x v="221"/>
    </i>
    <i>
      <x v="222"/>
    </i>
    <i>
      <x v="223"/>
    </i>
    <i>
      <x v="224"/>
    </i>
    <i>
      <x v="226"/>
    </i>
    <i>
      <x v="228"/>
    </i>
    <i>
      <x v="2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6:L60" firstHeaderRow="1" firstDataRow="1" firstDataCol="1"/>
  <pivotFields count="2">
    <pivotField dataField="1" showAll="0"/>
    <pivotField axis="axisRow" showAll="0" sortType="descending">
      <items count="15"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">
    <i>
      <x v="1"/>
    </i>
    <i>
      <x v="9"/>
    </i>
    <i>
      <x v="5"/>
    </i>
    <i>
      <x v="8"/>
    </i>
    <i>
      <x v="4"/>
    </i>
    <i>
      <x v="10"/>
    </i>
    <i>
      <x v="2"/>
    </i>
    <i>
      <x v="3"/>
    </i>
    <i>
      <x v="7"/>
    </i>
    <i>
      <x v="6"/>
    </i>
    <i>
      <x v="12"/>
    </i>
    <i>
      <x v="11"/>
    </i>
    <i>
      <x v="13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6" firstHeaderRow="1" firstDataRow="2" firstDataCol="1"/>
  <pivotFields count="10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3">
    <i>
      <x v="20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32" firstHeaderRow="0" firstDataRow="1" firstDataCol="1"/>
  <pivotFields count="6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30">
    <i>
      <x v="20"/>
    </i>
    <i r="1">
      <x v="2"/>
    </i>
    <i>
      <x v="219"/>
    </i>
    <i r="1">
      <x/>
    </i>
    <i>
      <x v="220"/>
    </i>
    <i r="1">
      <x v="1"/>
    </i>
    <i>
      <x v="221"/>
    </i>
    <i r="1">
      <x/>
    </i>
    <i r="1">
      <x v="1"/>
    </i>
    <i>
      <x v="222"/>
    </i>
    <i r="1">
      <x v="1"/>
    </i>
    <i>
      <x v="223"/>
    </i>
    <i r="1">
      <x/>
    </i>
    <i>
      <x v="224"/>
    </i>
    <i r="1">
      <x v="1"/>
    </i>
    <i>
      <x v="225"/>
    </i>
    <i r="1">
      <x/>
    </i>
    <i r="1">
      <x v="1"/>
    </i>
    <i>
      <x v="226"/>
    </i>
    <i r="1">
      <x v="1"/>
    </i>
    <i>
      <x v="227"/>
    </i>
    <i r="1">
      <x/>
    </i>
    <i r="1">
      <x v="1"/>
    </i>
    <i>
      <x v="228"/>
    </i>
    <i r="1">
      <x/>
    </i>
    <i r="1">
      <x v="1"/>
    </i>
    <i>
      <x v="229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5" firstHeaderRow="0" firstDataRow="1" firstDataCol="1"/>
  <pivotFields count="6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3">
    <i>
      <x v="20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7C835-64E7-4E31-914F-6ECE9AD11E43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5:E65" firstHeaderRow="1" firstDataRow="1" firstDataCol="1"/>
  <pivotFields count="2">
    <pivotField dataField="1" showAll="0"/>
    <pivotField axis="axisRow" showAll="0" sortType="descending">
      <items count="20">
        <item x="5"/>
        <item x="18"/>
        <item x="4"/>
        <item x="1"/>
        <item x="0"/>
        <item x="16"/>
        <item x="7"/>
        <item x="8"/>
        <item x="2"/>
        <item x="13"/>
        <item x="3"/>
        <item x="14"/>
        <item x="9"/>
        <item x="6"/>
        <item x="11"/>
        <item x="12"/>
        <item x="10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0">
    <i>
      <x v="3"/>
    </i>
    <i>
      <x v="10"/>
    </i>
    <i>
      <x v="8"/>
    </i>
    <i>
      <x/>
    </i>
    <i>
      <x v="7"/>
    </i>
    <i>
      <x v="4"/>
    </i>
    <i>
      <x v="2"/>
    </i>
    <i>
      <x v="13"/>
    </i>
    <i>
      <x v="16"/>
    </i>
    <i>
      <x v="15"/>
    </i>
    <i>
      <x v="9"/>
    </i>
    <i>
      <x v="6"/>
    </i>
    <i>
      <x v="11"/>
    </i>
    <i>
      <x v="17"/>
    </i>
    <i>
      <x v="12"/>
    </i>
    <i>
      <x v="5"/>
    </i>
    <i>
      <x v="18"/>
    </i>
    <i>
      <x v="14"/>
    </i>
    <i>
      <x v="1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20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8"/>
        <item m="1" x="27"/>
        <item m="1" x="17"/>
        <item x="11"/>
        <item m="1" x="30"/>
        <item m="1" x="22"/>
        <item m="1" x="23"/>
        <item x="9"/>
        <item x="12"/>
        <item x="10"/>
        <item x="14"/>
        <item x="8"/>
        <item m="1" x="19"/>
        <item m="1" x="24"/>
        <item x="4"/>
        <item m="1" x="26"/>
        <item m="1" x="20"/>
        <item x="13"/>
        <item x="0"/>
        <item x="5"/>
        <item m="1" x="28"/>
        <item m="1" x="21"/>
        <item x="2"/>
        <item m="1" x="25"/>
        <item x="1"/>
        <item m="1" x="29"/>
        <item x="7"/>
        <item x="6"/>
        <item x="3"/>
        <item x="15"/>
        <item m="1" x="16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7">
    <i>
      <x v="3"/>
    </i>
    <i>
      <x v="7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2"/>
    </i>
    <i>
      <x v="24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5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5"/>
        <item m="1" x="23"/>
        <item m="1" x="19"/>
        <item x="0"/>
        <item x="9"/>
        <item m="1" x="25"/>
        <item m="1" x="16"/>
        <item m="1" x="18"/>
        <item m="1" x="17"/>
        <item m="1" x="27"/>
        <item x="6"/>
        <item x="12"/>
        <item x="11"/>
        <item m="1" x="14"/>
        <item m="1" x="21"/>
        <item x="10"/>
        <item m="1" x="22"/>
        <item m="1" x="28"/>
        <item m="1" x="13"/>
        <item m="1" x="24"/>
        <item x="1"/>
        <item x="7"/>
        <item x="2"/>
        <item x="4"/>
        <item m="1" x="26"/>
        <item x="5"/>
        <item x="3"/>
        <item m="1" x="31"/>
        <item m="1" x="20"/>
        <item x="8"/>
        <item m="1" x="29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 v="3"/>
    </i>
    <i>
      <x v="4"/>
    </i>
    <i>
      <x v="10"/>
    </i>
    <i>
      <x v="15"/>
    </i>
    <i>
      <x v="20"/>
    </i>
    <i>
      <x v="21"/>
    </i>
    <i>
      <x v="22"/>
    </i>
    <i>
      <x v="23"/>
    </i>
    <i>
      <x v="25"/>
    </i>
    <i>
      <x v="26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46:Y66" firstHeaderRow="1" firstDataRow="1" firstDataCol="1"/>
  <pivotFields count="2">
    <pivotField axis="axisRow" showAll="0" sortType="descending">
      <items count="20">
        <item x="7"/>
        <item x="2"/>
        <item x="14"/>
        <item x="9"/>
        <item x="6"/>
        <item x="10"/>
        <item x="15"/>
        <item x="0"/>
        <item x="1"/>
        <item x="3"/>
        <item x="4"/>
        <item x="5"/>
        <item x="8"/>
        <item x="11"/>
        <item x="12"/>
        <item x="13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0">
    <i>
      <x v="8"/>
    </i>
    <i>
      <x v="9"/>
    </i>
    <i>
      <x v="7"/>
    </i>
    <i>
      <x v="11"/>
    </i>
    <i>
      <x v="12"/>
    </i>
    <i>
      <x v="1"/>
    </i>
    <i>
      <x v="4"/>
    </i>
    <i>
      <x v="10"/>
    </i>
    <i>
      <x v="5"/>
    </i>
    <i>
      <x/>
    </i>
    <i>
      <x v="14"/>
    </i>
    <i>
      <x v="15"/>
    </i>
    <i>
      <x v="2"/>
    </i>
    <i>
      <x v="6"/>
    </i>
    <i>
      <x v="3"/>
    </i>
    <i>
      <x v="16"/>
    </i>
    <i>
      <x v="13"/>
    </i>
    <i>
      <x v="18"/>
    </i>
    <i>
      <x v="17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6:R63" firstHeaderRow="1" firstDataRow="1" firstDataCol="1"/>
  <pivotFields count="2">
    <pivotField dataField="1" showAll="0"/>
    <pivotField axis="axisRow" showAll="0" sortType="descending">
      <items count="27">
        <item m="1" x="16"/>
        <item m="1" x="18"/>
        <item m="1" x="25"/>
        <item m="1" x="17"/>
        <item m="1" x="19"/>
        <item m="1" x="20"/>
        <item x="3"/>
        <item x="6"/>
        <item m="1" x="21"/>
        <item x="2"/>
        <item x="13"/>
        <item m="1" x="22"/>
        <item m="1" x="23"/>
        <item x="1"/>
        <item m="1" x="24"/>
        <item x="0"/>
        <item x="4"/>
        <item x="5"/>
        <item x="7"/>
        <item x="8"/>
        <item x="9"/>
        <item x="10"/>
        <item x="11"/>
        <item x="12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21"/>
    </i>
    <i>
      <x v="16"/>
    </i>
    <i>
      <x v="17"/>
    </i>
    <i>
      <x v="22"/>
    </i>
    <i>
      <x v="7"/>
    </i>
    <i>
      <x v="10"/>
    </i>
    <i>
      <x v="13"/>
    </i>
    <i>
      <x v="18"/>
    </i>
    <i>
      <x v="23"/>
    </i>
    <i>
      <x v="15"/>
    </i>
    <i>
      <x v="9"/>
    </i>
    <i>
      <x v="24"/>
    </i>
    <i>
      <x v="6"/>
    </i>
    <i>
      <x v="19"/>
    </i>
    <i>
      <x v="25"/>
    </i>
    <i>
      <x v="20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42" totalsRowShown="0" headerRowDxfId="57" dataDxfId="56">
  <autoFilter ref="B2:AE42" xr:uid="{23B59A0C-054A-4F30-9EF5-070D83BF6EAF}">
    <filterColumn colId="0">
      <filters>
        <filter val="10"/>
        <filter val="All"/>
      </filters>
    </filterColumn>
  </autoFilter>
  <sortState xmlns:xlrd2="http://schemas.microsoft.com/office/spreadsheetml/2017/richdata2" ref="B3:AE42">
    <sortCondition ref="C2:C42"/>
  </sortState>
  <tableColumns count="30">
    <tableColumn id="1" xr3:uid="{24593591-B60A-4BAA-AE9E-AD09A97415CB}" name="Periodicity" dataDxfId="55"/>
    <tableColumn id="2" xr3:uid="{9E7F04FA-E2CF-4020-8B2F-7A5FC57A6729}" name="Game" dataDxfId="54"/>
    <tableColumn id="3" xr3:uid="{B110EACF-2F8B-48AE-9468-15B7E6B5D8DC}" name="LR" dataDxfId="53"/>
    <tableColumn id="4" xr3:uid="{201D140A-D037-4471-A2E8-FE8C8B8EA1EC}" name="RF" dataDxfId="52"/>
    <tableColumn id="5" xr3:uid="{B4C395E6-CF63-4654-96B1-CC60AA2E999E}" name="Total" dataDxfId="51"/>
    <tableColumn id="6" xr3:uid="{408B21E6-7F5A-42AC-A537-1A7F9F7CE3D6}" name="Win%" dataDxfId="50" dataCellStyle="Percent"/>
    <tableColumn id="7" xr3:uid="{8470C779-CCA2-4304-B535-7A9B5797C774}" name="ML%" dataDxfId="49" dataCellStyle="Percent"/>
    <tableColumn id="8" xr3:uid="{3DEA8DEE-44A2-49C3-964D-59F1841AA21E}" name="MLDiff%" dataDxfId="48" dataCellStyle="Percent"/>
    <tableColumn id="9" xr3:uid="{F992361E-BC4E-45C7-A991-D74C430D3FCD}" name="Consistent" dataDxfId="47"/>
    <tableColumn id="10" xr3:uid="{DAAA9A8A-D26C-4112-8C69-D67FAC3C9556}" name="No" dataDxfId="46"/>
    <tableColumn id="11" xr3:uid="{D3EEE7C9-D797-40AD-83EC-136EA7D579B9}" name="Consistency" dataDxfId="45" dataCellStyle="Percent"/>
    <tableColumn id="12" xr3:uid="{FD15055B-E1B9-42F2-9A36-8EC6C6B272CE}" name="Factor" dataDxfId="44" dataCellStyle="Percent"/>
    <tableColumn id="13" xr3:uid="{9F969F80-232A-4C59-8D15-C1A648816AC6}" name="Winner" dataDxfId="43"/>
    <tableColumn id="14" xr3:uid="{60F811CB-3A76-4726-8569-7B236B136EE0}" name="ScoreDiff" dataDxfId="42"/>
    <tableColumn id="15" xr3:uid="{FFE4F106-7CBC-436A-8073-09C027394E30}" name="Handicap" dataDxfId="41"/>
    <tableColumn id="16" xr3:uid="{5C03892B-5CAD-4DFF-A220-AF470C1723E9}" name="Avd" dataDxfId="40"/>
    <tableColumn id="17" xr3:uid="{C67C1DAF-6E0A-4852-A8CD-701F56755FFC}" name="AdvAbs" dataDxfId="39"/>
    <tableColumn id="18" xr3:uid="{4EAD0FEA-09D9-489E-B1DD-01A1BEB6C235}" name="SpreadWinner" dataDxfId="38"/>
    <tableColumn id="19" xr3:uid="{446AB8A5-E7D9-4D19-A7D6-1BDEE6E33681}" name="ALWinner" dataDxfId="37"/>
    <tableColumn id="20" xr3:uid="{E4E3C559-64A7-4C91-9B37-02DB275CFADD}" name="AL%" dataDxfId="36" dataCellStyle="Percent"/>
    <tableColumn id="21" xr3:uid="{523CD2CA-6675-4379-85A4-AC0A30CA68C9}" name="Consitent" dataDxfId="35"/>
    <tableColumn id="22" xr3:uid="{43B1E650-1620-4074-AC57-3B39AEDF22E7}" name="Final%" dataDxfId="34" dataCellStyle="Percent"/>
    <tableColumn id="23" xr3:uid="{CA6D2144-C60E-4FB5-B32B-FAAEA55582A6}" name="Ranking" dataDxfId="33"/>
    <tableColumn id="24" xr3:uid="{BAAB4390-0BAF-4781-8C7F-7471845D96C1}" name="AbsRanking" dataDxfId="32"/>
    <tableColumn id="25" xr3:uid="{57CD29B5-18B6-49A1-B4C2-0FFF3204AF74}" name="MoneyLeaders" dataDxfId="31"/>
    <tableColumn id="26" xr3:uid="{5DA8DB83-1D83-4D6C-BEBA-B659DC37607C}" name="Top10%" dataDxfId="30"/>
    <tableColumn id="27" xr3:uid="{B0C41434-66FB-4770-ACB9-CFC8151EB700}" name="Overall" dataDxfId="29"/>
    <tableColumn id="28" xr3:uid="{2ABDFBD8-7FD2-4BDD-8C9D-7526B94F49E4}" name="CoversConsistent" dataDxfId="28"/>
    <tableColumn id="29" xr3:uid="{A8295CCC-9D95-4081-9A7F-FBCD98D87AF1}" name="SpreadPotential" dataDxfId="27"/>
    <tableColumn id="30" xr3:uid="{363AE8A3-3795-44FE-83EA-DF647ADA356C}" name="MLPotenti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5"/>
    <tableColumn id="5" xr3:uid="{3561302D-EE9B-42CC-85CD-E711E9864CF1}" name="Average of ScoreDiff" dataDxfId="24"/>
    <tableColumn id="6" xr3:uid="{267FF7EE-C850-4394-B718-E99597E11087}" name="Max of ScoreDiff" dataDxfId="2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21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20"/>
    <tableColumn id="2" xr3:uid="{AD869B99-095F-4BE7-A413-E609CAB0F902}" name="Count of Winner" dataDxfId="19"/>
    <tableColumn id="3" xr3:uid="{1CECCB19-4B6D-4C5B-8830-2F423852F7E4}" name="Average of AL%" dataDxfId="18" dataCellStyle="Percent"/>
    <tableColumn id="4" xr3:uid="{E0A1CA23-0926-4418-85AD-6E9AE6367600}" name="Average of MLDiff%" dataDxfId="17"/>
    <tableColumn id="5" xr3:uid="{F9DF9285-C80D-468E-8601-0BF3C163ADD0}" name="Min of ScoreDiff" dataDxfId="16" dataCellStyle="Percent"/>
    <tableColumn id="6" xr3:uid="{642B3F80-5BEE-485E-8570-6C11D675BD85}" name="Average of ScoreDiff" dataDxfId="15"/>
    <tableColumn id="7" xr3:uid="{FACF3C5A-CD21-4F10-9F90-72F0D4070FF7}" name="Max of ScoreDiff" dataDxfId="14"/>
    <tableColumn id="8" xr3:uid="{22507F89-141D-474B-9314-040C6C3B4F36}" name="Average of Handicap" dataDxfId="13"/>
    <tableColumn id="9" xr3:uid="{EC29AD05-8E65-4733-BCA5-414A85C886C0}" name="Average of Factor" dataDxfId="12"/>
    <tableColumn id="10" xr3:uid="{F57E27A6-1351-4123-9BA4-9FB4289A1109}" name="Average of AdvAbs" dataDxfId="1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10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9"/>
    <tableColumn id="2" xr3:uid="{0753FD2E-378D-4FC9-BAAF-F4B6F678B951}" name="ML Winner" dataDxfId="8"/>
    <tableColumn id="3" xr3:uid="{91F7B914-D66A-459E-8EE1-B643E620A47B}" name="ML Win%" dataDxfId="7"/>
    <tableColumn id="4" xr3:uid="{37EFAEF1-C1D6-47A0-80F9-F4ADCFD57F29}" name="ScoreDiff" dataDxfId="6"/>
    <tableColumn id="5" xr3:uid="{AE527ACF-069F-4E1D-82A9-18EB5A482E4F}" name="Handicap" dataDxfId="5"/>
    <tableColumn id="9" xr3:uid="{BB9BD1AA-A216-4605-9BB9-535C5847A8D4}" name="Adv" dataDxfId="4">
      <calculatedColumnFormula>Table111[[#This Row],[ScoreDiff]]+Table111[[#This Row],[Handicap]]</calculatedColumnFormula>
    </tableColumn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3" sqref="AJ3:BL13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28515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28515625" bestFit="1" customWidth="1"/>
    <col min="19" max="20" width="20" bestFit="1" customWidth="1"/>
    <col min="23" max="23" width="24.5703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28515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181</v>
      </c>
    </row>
    <row r="2" spans="1:70" x14ac:dyDescent="0.25">
      <c r="A2" t="s">
        <v>171</v>
      </c>
      <c r="B2" t="s">
        <v>199</v>
      </c>
      <c r="C2" s="3">
        <v>-1</v>
      </c>
      <c r="D2">
        <v>0.87902310632690395</v>
      </c>
      <c r="E2" s="3">
        <v>-1</v>
      </c>
      <c r="F2" s="3">
        <v>0.56999999999999995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172</v>
      </c>
      <c r="B3" t="s">
        <v>199</v>
      </c>
      <c r="C3" s="3">
        <v>-1</v>
      </c>
      <c r="D3">
        <v>0.92050259697699399</v>
      </c>
      <c r="E3" s="3">
        <v>-1</v>
      </c>
      <c r="F3" s="3">
        <v>0.73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199</v>
      </c>
      <c r="AD3">
        <v>0.74196966940260023</v>
      </c>
      <c r="AE3">
        <v>0.64363636363636367</v>
      </c>
      <c r="AF3">
        <f>AVERAGE(AD4,AE4)</f>
        <v>0.83972084006603231</v>
      </c>
      <c r="AG3">
        <f>AVERAGE(AD5,AE5)</f>
        <v>0</v>
      </c>
      <c r="AH3">
        <f>ABS(AF3-AG3)</f>
        <v>0.83972084006603231</v>
      </c>
      <c r="AJ3" s="2" t="s">
        <v>199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0.83972084006603231</v>
      </c>
      <c r="AP3" s="5">
        <f>VLOOKUP(AJ3,$AC$3:$AH$47,6,FALSE)</f>
        <v>0.83972084006603231</v>
      </c>
      <c r="AQ3">
        <v>11</v>
      </c>
      <c r="AR3">
        <v>0</v>
      </c>
      <c r="AS3" s="5">
        <f>AQ3/(AR3+AQ3)</f>
        <v>1</v>
      </c>
      <c r="AT3" s="5">
        <f>AVERAGE(AN3,AO3,AS3)</f>
        <v>0.94657361335534418</v>
      </c>
      <c r="AU3" t="str">
        <f>IF(AM3&gt;0,MID(AJ3, FIND("@", AJ3) + 1, 3),LEFT(AJ3, 3))</f>
        <v>CHI</v>
      </c>
      <c r="AV3" s="6">
        <f>ABS(AM3*AT3)</f>
        <v>20.824619493817572</v>
      </c>
      <c r="AW3">
        <v>-6</v>
      </c>
      <c r="AX3" s="6">
        <f>AW3+AV3</f>
        <v>14.824619493817572</v>
      </c>
      <c r="AY3" s="6">
        <f>ABS(AX3)</f>
        <v>14.824619493817572</v>
      </c>
      <c r="AZ3" t="str">
        <f>IF(AX3&gt;0,AU3,IF(AU3=MID(AJ3, FIND("@", AJ3) + 1, 3),LEFT(AJ3, 3),MID(AJ3, FIND("@", AJ3) + 1, 3)))</f>
        <v>CHI</v>
      </c>
      <c r="BA3" t="str">
        <f>IFERROR(IF(VLOOKUP(AJ3,$BN$5:$BR$20,2,FALSE)=1,MID(AJ3, FIND("@", AJ3) + 1, 3),LEFT(AJ3, 3)),"None")</f>
        <v>CHI</v>
      </c>
      <c r="BB3" s="5">
        <f>IF(BA3="None",0.5, AVERAGE(VLOOKUP(AJ3,$BN$5:$BR$20,4,FALSE),VLOOKUP(AJ3,$BN$5:$BR$20,5,FALSE)))</f>
        <v>0.81336482084160555</v>
      </c>
      <c r="BC3" t="str">
        <f>IF(AND(BA3=AU3,BA3,AZ3=AU3), "Yes","No")</f>
        <v>Yes</v>
      </c>
      <c r="BD3" s="7">
        <f>AVERAGE(BB3,AT3)</f>
        <v>0.87996921709847487</v>
      </c>
      <c r="BE3">
        <f>((MAX(BD3,BB3)*AX3*100)+(AP3*100)/AY3)</f>
        <v>1310.1852478784911</v>
      </c>
      <c r="BF3">
        <f>ABS(BE3)</f>
        <v>1310.1852478784911</v>
      </c>
      <c r="BG3" t="s">
        <v>190</v>
      </c>
      <c r="BH3" t="s">
        <v>190</v>
      </c>
      <c r="BI3" t="s">
        <v>190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173</v>
      </c>
      <c r="B4" t="s">
        <v>199</v>
      </c>
      <c r="C4" s="3">
        <v>-1</v>
      </c>
      <c r="D4">
        <v>0.97197762871673599</v>
      </c>
      <c r="E4" s="3">
        <v>-1</v>
      </c>
      <c r="F4" s="3">
        <v>0.76</v>
      </c>
      <c r="G4" s="3"/>
      <c r="I4" s="3"/>
      <c r="J4" s="3"/>
      <c r="K4" t="str">
        <f t="shared" si="0"/>
        <v>Consistency</v>
      </c>
      <c r="M4" s="2" t="s">
        <v>83</v>
      </c>
      <c r="N4">
        <v>44</v>
      </c>
      <c r="P4">
        <v>44</v>
      </c>
      <c r="R4" s="2" t="s">
        <v>199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0.92853258922297399</v>
      </c>
      <c r="AE4">
        <v>0.75090909090909075</v>
      </c>
      <c r="AJ4" s="2" t="s">
        <v>200</v>
      </c>
      <c r="AK4" s="3">
        <v>11</v>
      </c>
      <c r="AL4" s="3">
        <v>11</v>
      </c>
      <c r="AM4">
        <f>AL4+AK4</f>
        <v>22</v>
      </c>
      <c r="AN4" s="5">
        <f>ABS(((AK4/11)+(AL4/11))/2)</f>
        <v>1</v>
      </c>
      <c r="AO4" s="5">
        <f>VLOOKUP(AJ4,$AC$3:$AH$47,IF(AM4&gt;0,5,4),FALSE)</f>
        <v>0.87786079620970381</v>
      </c>
      <c r="AP4" s="5">
        <f>VLOOKUP(AJ4,$AC$3:$AH$47,6,FALSE)</f>
        <v>0.87786079620970381</v>
      </c>
      <c r="AQ4">
        <v>11</v>
      </c>
      <c r="AR4">
        <v>0</v>
      </c>
      <c r="AS4" s="5">
        <f>AQ4/(AR4+AQ4)</f>
        <v>1</v>
      </c>
      <c r="AT4" s="5">
        <f>AVERAGE(AN4,AO4,AS4)</f>
        <v>0.95928693206990123</v>
      </c>
      <c r="AU4" t="str">
        <f>IF(AM4&gt;0,MID(AJ4, FIND("@", AJ4) + 1, 3),LEFT(AJ4, 3))</f>
        <v>GSW</v>
      </c>
      <c r="AV4" s="6">
        <f>ABS(AM4*AT4)</f>
        <v>21.104312505537827</v>
      </c>
      <c r="AW4">
        <v>-4.5</v>
      </c>
      <c r="AX4" s="6">
        <f>AW4+AV4</f>
        <v>16.604312505537827</v>
      </c>
      <c r="AY4" s="6">
        <f>ABS(AX4)</f>
        <v>16.604312505537827</v>
      </c>
      <c r="AZ4" t="str">
        <f>IF(AX4&gt;0,AU4,IF(AU4=MID(AJ4, FIND("@", AJ4) + 1, 3),LEFT(AJ4, 3),MID(AJ4, FIND("@", AJ4) + 1, 3)))</f>
        <v>GSW</v>
      </c>
      <c r="BA4" t="str">
        <f>IFERROR(IF(VLOOKUP(AJ4,$BN$5:$BR$20,2,FALSE)=1,MID(AJ4, FIND("@", AJ4) + 1, 3),LEFT(AJ4, 3)),"None")</f>
        <v>GSW</v>
      </c>
      <c r="BB4" s="5">
        <f>IF(BA4="None",0.5, AVERAGE(VLOOKUP(AJ4,$BN$5:$BR$20,4,FALSE),VLOOKUP(AJ4,$BN$5:$BR$20,5,FALSE)))</f>
        <v>0.8932782109281765</v>
      </c>
      <c r="BC4" t="str">
        <f>IF(AND(BA4=AU4,BA4,AZ4=AU4), "Yes","No")</f>
        <v>Yes</v>
      </c>
      <c r="BD4" s="7">
        <f>AVERAGE(BB4,AT4)</f>
        <v>0.92628257149903881</v>
      </c>
      <c r="BE4">
        <f>((MAX(BD4,BB4)*AX4*100)+(AP4*100)/AY4)</f>
        <v>1543.3154731171473</v>
      </c>
      <c r="BF4">
        <f>ABS(BE4)</f>
        <v>1543.3154731171473</v>
      </c>
      <c r="BG4" t="s">
        <v>156</v>
      </c>
      <c r="BH4" t="s">
        <v>156</v>
      </c>
      <c r="BI4" t="s">
        <v>156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174</v>
      </c>
      <c r="B5" t="s">
        <v>199</v>
      </c>
      <c r="C5" s="3">
        <v>-1</v>
      </c>
      <c r="D5">
        <v>0.896770034879251</v>
      </c>
      <c r="E5" s="3">
        <v>-1</v>
      </c>
      <c r="F5" s="3">
        <v>0.78</v>
      </c>
      <c r="G5" s="3"/>
      <c r="I5" s="3"/>
      <c r="J5" s="3"/>
      <c r="K5" t="str">
        <f t="shared" si="0"/>
        <v>Consistency</v>
      </c>
      <c r="M5" s="2" t="s">
        <v>199</v>
      </c>
      <c r="N5">
        <v>11</v>
      </c>
      <c r="P5">
        <v>11</v>
      </c>
      <c r="R5" s="2" t="s">
        <v>200</v>
      </c>
      <c r="S5" s="3">
        <v>11</v>
      </c>
      <c r="T5" s="3">
        <v>11</v>
      </c>
      <c r="W5" s="2" t="s">
        <v>199</v>
      </c>
      <c r="X5" s="3">
        <v>0.92853258922297399</v>
      </c>
      <c r="Y5" s="3">
        <v>0.75090909090909075</v>
      </c>
      <c r="AA5" s="3"/>
      <c r="AC5">
        <v>1</v>
      </c>
      <c r="AD5">
        <v>0</v>
      </c>
      <c r="AE5">
        <v>0</v>
      </c>
      <c r="AJ5" s="2" t="s">
        <v>201</v>
      </c>
      <c r="AK5" s="3">
        <v>-7</v>
      </c>
      <c r="AL5" s="3">
        <v>-11</v>
      </c>
      <c r="AM5">
        <f>AL5+AK5</f>
        <v>-18</v>
      </c>
      <c r="AN5" s="5">
        <f>ABS(((AK5/11)+(AL5/11))/2)</f>
        <v>0.81818181818181812</v>
      </c>
      <c r="AO5" s="5">
        <f>VLOOKUP(AJ5,$AC$3:$AH$47,IF(AM5&gt;0,5,4),FALSE)</f>
        <v>0.66015723031584694</v>
      </c>
      <c r="AP5" s="5">
        <f>VLOOKUP(AJ5,$AC$3:$AH$47,6,FALSE)</f>
        <v>4.3212175209734194E-2</v>
      </c>
      <c r="AQ5">
        <v>9</v>
      </c>
      <c r="AR5">
        <v>2</v>
      </c>
      <c r="AS5" s="5">
        <f>AQ5/(AR5+AQ5)</f>
        <v>0.81818181818181823</v>
      </c>
      <c r="AT5" s="5">
        <f>AVERAGE(AN5,AO5,AS5)</f>
        <v>0.76550695555982784</v>
      </c>
      <c r="AU5" t="str">
        <f>IF(AM5&gt;0,MID(AJ5, FIND("@", AJ5) + 1, 3),LEFT(AJ5, 3))</f>
        <v>DET</v>
      </c>
      <c r="AV5" s="6">
        <f>ABS(AM5*AT5)</f>
        <v>13.779125200076901</v>
      </c>
      <c r="AW5">
        <v>-7.5</v>
      </c>
      <c r="AX5" s="6">
        <f>AW5+AV5</f>
        <v>6.2791252000769013</v>
      </c>
      <c r="AY5" s="6">
        <f>ABS(AX5)</f>
        <v>6.2791252000769013</v>
      </c>
      <c r="AZ5" t="str">
        <f>IF(AX5&gt;0,AU5,IF(AU5=MID(AJ5, FIND("@", AJ5) + 1, 3),LEFT(AJ5, 3),MID(AJ5, FIND("@", AJ5) + 1, 3)))</f>
        <v>DET</v>
      </c>
      <c r="BA5" t="str">
        <f>IFERROR(IF(VLOOKUP(AJ5,$BN$5:$BR$20,2,FALSE)=1,MID(AJ5, FIND("@", AJ5) + 1, 3),LEFT(AJ5, 3)),"None")</f>
        <v>DET</v>
      </c>
      <c r="BB5" s="5">
        <f>IF(BA5="None",0.5, AVERAGE(VLOOKUP(AJ5,$BN$5:$BR$20,4,FALSE),VLOOKUP(AJ5,$BN$5:$BR$20,5,FALSE)))</f>
        <v>0.67782086333074609</v>
      </c>
      <c r="BC5" t="str">
        <f>IF(AND(BA5=AU5,BA5,AZ5=AU5), "Yes","No")</f>
        <v>Yes</v>
      </c>
      <c r="BD5" s="7">
        <f>AVERAGE(BB5,AT5)</f>
        <v>0.72166390944528702</v>
      </c>
      <c r="BE5">
        <f>((MAX(BD5,BB5)*AX5*100)+(AP5*100)/AY5)</f>
        <v>453.82999180444756</v>
      </c>
      <c r="BF5">
        <f>ABS(BE5)</f>
        <v>453.82999180444756</v>
      </c>
      <c r="BG5" t="s">
        <v>210</v>
      </c>
      <c r="BH5" t="s">
        <v>170</v>
      </c>
      <c r="BI5" t="s">
        <v>170</v>
      </c>
      <c r="BJ5" t="str">
        <f>IF(AND(BI5=BH5,BH5=BG5,BG5=BI5),"Yes","No")</f>
        <v>No</v>
      </c>
      <c r="BK5" t="str">
        <f>IF(AND(BJ5="Yes",BH5=AZ5),"Yes","No")</f>
        <v>No</v>
      </c>
      <c r="BL5" t="str">
        <f>IF(AND(BJ5="Yes",BH5=AU5),"Yes","No")</f>
        <v>No</v>
      </c>
      <c r="BN5" s="2" t="s">
        <v>199</v>
      </c>
      <c r="BO5" s="3">
        <v>-1</v>
      </c>
      <c r="BP5" s="3">
        <v>-1</v>
      </c>
      <c r="BQ5">
        <v>0.91672964168321103</v>
      </c>
      <c r="BR5" s="3">
        <v>0.71</v>
      </c>
    </row>
    <row r="6" spans="1:70" x14ac:dyDescent="0.25">
      <c r="A6" t="s">
        <v>175</v>
      </c>
      <c r="B6" t="s">
        <v>199</v>
      </c>
      <c r="C6" s="3">
        <v>-1</v>
      </c>
      <c r="D6">
        <v>0.95640786841542602</v>
      </c>
      <c r="E6" s="3">
        <v>-1</v>
      </c>
      <c r="F6" s="3">
        <v>0.76</v>
      </c>
      <c r="G6" s="3"/>
      <c r="I6" s="3"/>
      <c r="J6" s="3"/>
      <c r="K6" t="str">
        <f t="shared" si="0"/>
        <v>Consistency</v>
      </c>
      <c r="M6" s="2" t="s">
        <v>200</v>
      </c>
      <c r="N6">
        <v>11</v>
      </c>
      <c r="P6">
        <v>11</v>
      </c>
      <c r="R6" s="2" t="s">
        <v>201</v>
      </c>
      <c r="S6" s="3">
        <v>-7</v>
      </c>
      <c r="T6" s="3">
        <v>-11</v>
      </c>
      <c r="W6" s="4">
        <v>-1</v>
      </c>
      <c r="X6" s="3">
        <v>0.92853258922297399</v>
      </c>
      <c r="Y6" s="3">
        <v>0.75090909090909075</v>
      </c>
      <c r="AA6" s="3"/>
      <c r="AC6" t="s">
        <v>200</v>
      </c>
      <c r="AD6">
        <v>0.64953999610063484</v>
      </c>
      <c r="AE6">
        <v>0.55181818181818187</v>
      </c>
      <c r="AF6">
        <f>AVERAGE(AD7,AE7)</f>
        <v>0</v>
      </c>
      <c r="AG6">
        <f>AVERAGE(AD8,AE8)</f>
        <v>0.87786079620970381</v>
      </c>
      <c r="AH6">
        <f>ABS(AF6-AG6)</f>
        <v>0.87786079620970381</v>
      </c>
      <c r="AJ6" s="2" t="s">
        <v>202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0.84148859197636772</v>
      </c>
      <c r="AP6" s="5">
        <f>VLOOKUP(AJ6,$AC$3:$AH$47,6,FALSE)</f>
        <v>0.84148859197636772</v>
      </c>
      <c r="AQ6">
        <v>11</v>
      </c>
      <c r="AR6">
        <v>0</v>
      </c>
      <c r="AS6" s="5">
        <f>AQ6/(AR6+AQ6)</f>
        <v>1</v>
      </c>
      <c r="AT6" s="5">
        <f>AVERAGE(AN6,AO6,AS6)</f>
        <v>0.94716286399212246</v>
      </c>
      <c r="AU6" t="str">
        <f>IF(AM6&gt;0,MID(AJ6, FIND("@", AJ6) + 1, 3),LEFT(AJ6, 3))</f>
        <v>MIN</v>
      </c>
      <c r="AV6" s="6">
        <f>ABS(AM6*AT6)</f>
        <v>20.837583007826694</v>
      </c>
      <c r="AW6">
        <v>-7.5</v>
      </c>
      <c r="AX6" s="6">
        <f>AW6+AV6</f>
        <v>13.337583007826694</v>
      </c>
      <c r="AY6" s="6">
        <f>ABS(AX6)</f>
        <v>13.337583007826694</v>
      </c>
      <c r="AZ6" t="str">
        <f>IF(AX6&gt;0,AU6,IF(AU6=MID(AJ6, FIND("@", AJ6) + 1, 3),LEFT(AJ6, 3),MID(AJ6, FIND("@", AJ6) + 1, 3)))</f>
        <v>MIN</v>
      </c>
      <c r="BA6" t="str">
        <f>IFERROR(IF(VLOOKUP(AJ6,$BN$5:$BR$20,2,FALSE)=1,MID(AJ6, FIND("@", AJ6) + 1, 3),LEFT(AJ6, 3)),"None")</f>
        <v>MIN</v>
      </c>
      <c r="BB6" s="5">
        <f>IF(BA6="None",0.5, AVERAGE(VLOOKUP(AJ6,$BN$5:$BR$20,4,FALSE),VLOOKUP(AJ6,$BN$5:$BR$20,5,FALSE)))</f>
        <v>0.8541805299733255</v>
      </c>
      <c r="BC6" t="str">
        <f>IF(AND(BA6=AU6,BA6,AZ6=AU6), "Yes","No")</f>
        <v>Yes</v>
      </c>
      <c r="BD6" s="7">
        <f>AVERAGE(BB6,AT6)</f>
        <v>0.90067169698272398</v>
      </c>
      <c r="BE6">
        <f>((MAX(BD6,BB6)*AX6*100)+(AP6*100)/AY6)</f>
        <v>1207.587505681875</v>
      </c>
      <c r="BF6">
        <f>ABS(BE6)</f>
        <v>1207.587505681875</v>
      </c>
      <c r="BG6" t="s">
        <v>211</v>
      </c>
      <c r="BH6" t="s">
        <v>189</v>
      </c>
      <c r="BI6" t="s">
        <v>189</v>
      </c>
      <c r="BJ6" t="str">
        <f>IF(AND(BI6=BH6,BH6=BG6,BG6=BI6),"Yes","No")</f>
        <v>No</v>
      </c>
      <c r="BK6" t="str">
        <f>IF(AND(BJ6="Yes",BH6=AZ6),"Yes","No")</f>
        <v>No</v>
      </c>
      <c r="BL6" t="str">
        <f>IF(AND(BJ6="Yes",BH6=AU6),"Yes","No")</f>
        <v>No</v>
      </c>
      <c r="BN6" s="2" t="s">
        <v>200</v>
      </c>
      <c r="BO6" s="3">
        <v>1</v>
      </c>
      <c r="BP6" s="3">
        <v>1</v>
      </c>
      <c r="BQ6">
        <v>0.95655642185635303</v>
      </c>
      <c r="BR6" s="3">
        <v>0.83</v>
      </c>
    </row>
    <row r="7" spans="1:70" x14ac:dyDescent="0.25">
      <c r="A7" t="s">
        <v>176</v>
      </c>
      <c r="B7" t="s">
        <v>199</v>
      </c>
      <c r="C7" s="3">
        <v>-1</v>
      </c>
      <c r="D7">
        <v>0.90470022375177295</v>
      </c>
      <c r="E7" s="3">
        <v>-1</v>
      </c>
      <c r="F7" s="3">
        <v>0.76</v>
      </c>
      <c r="G7" s="3"/>
      <c r="I7" s="3"/>
      <c r="J7" s="3"/>
      <c r="K7" t="str">
        <f t="shared" si="0"/>
        <v>Consistency</v>
      </c>
      <c r="M7" s="2" t="s">
        <v>201</v>
      </c>
      <c r="N7">
        <v>9</v>
      </c>
      <c r="O7">
        <v>2</v>
      </c>
      <c r="P7">
        <v>11</v>
      </c>
      <c r="R7" s="2" t="s">
        <v>202</v>
      </c>
      <c r="S7" s="3">
        <v>11</v>
      </c>
      <c r="T7" s="3">
        <v>11</v>
      </c>
      <c r="W7" s="2" t="s">
        <v>200</v>
      </c>
      <c r="X7" s="3">
        <v>0.95208522878304402</v>
      </c>
      <c r="Y7" s="3">
        <v>0.80363636363636359</v>
      </c>
      <c r="AA7" s="3"/>
      <c r="AC7">
        <v>-1</v>
      </c>
      <c r="AD7">
        <v>0</v>
      </c>
      <c r="AE7">
        <v>0</v>
      </c>
      <c r="AJ7" s="2" t="s">
        <v>203</v>
      </c>
      <c r="AK7" s="3">
        <v>-11</v>
      </c>
      <c r="AL7" s="3">
        <v>-11</v>
      </c>
      <c r="AM7">
        <f>AL7+AK7</f>
        <v>-22</v>
      </c>
      <c r="AN7" s="5">
        <f>ABS(((AK7/11)+(AL7/11))/2)</f>
        <v>1</v>
      </c>
      <c r="AO7" s="5">
        <f>VLOOKUP(AJ7,$AC$3:$AH$47,IF(AM7&gt;0,5,4),FALSE)</f>
        <v>0.89532241760629661</v>
      </c>
      <c r="AP7" s="5">
        <f>VLOOKUP(AJ7,$AC$3:$AH$47,6,FALSE)</f>
        <v>0.89532241760629661</v>
      </c>
      <c r="AQ7">
        <v>11</v>
      </c>
      <c r="AR7">
        <v>0</v>
      </c>
      <c r="AS7" s="5">
        <f>AQ7/(AR7+AQ7)</f>
        <v>1</v>
      </c>
      <c r="AT7" s="5">
        <f>AVERAGE(AN7,AO7,AS7)</f>
        <v>0.96510747253543216</v>
      </c>
      <c r="AU7" t="str">
        <f>IF(AM7&gt;0,MID(AJ7, FIND("@", AJ7) + 1, 3),LEFT(AJ7, 3))</f>
        <v>MEM</v>
      </c>
      <c r="AV7" s="6">
        <f>ABS(AM7*AT7)</f>
        <v>21.232364395779509</v>
      </c>
      <c r="AW7">
        <v>3</v>
      </c>
      <c r="AX7" s="6">
        <f>AW7+AV7</f>
        <v>24.232364395779509</v>
      </c>
      <c r="AY7" s="6">
        <f>ABS(AX7)</f>
        <v>24.232364395779509</v>
      </c>
      <c r="AZ7" t="str">
        <f>IF(AX7&gt;0,AU7,IF(AU7=MID(AJ7, FIND("@", AJ7) + 1, 3),LEFT(AJ7, 3),MID(AJ7, FIND("@", AJ7) + 1, 3)))</f>
        <v>MEM</v>
      </c>
      <c r="BA7" t="str">
        <f>IFERROR(IF(VLOOKUP(AJ7,$BN$5:$BR$20,2,FALSE)=1,MID(AJ7, FIND("@", AJ7) + 1, 3),LEFT(AJ7, 3)),"None")</f>
        <v>MEM</v>
      </c>
      <c r="BB7" s="5">
        <f>IF(BA7="None",0.5, AVERAGE(VLOOKUP(AJ7,$BN$5:$BR$20,4,FALSE),VLOOKUP(AJ7,$BN$5:$BR$20,5,FALSE)))</f>
        <v>0.89094602283401847</v>
      </c>
      <c r="BC7" t="str">
        <f>IF(AND(BA7=AU7,BA7,AZ7=AU7), "Yes","No")</f>
        <v>Yes</v>
      </c>
      <c r="BD7" s="7">
        <f>AVERAGE(BB7,AT7)</f>
        <v>0.92802674768472526</v>
      </c>
      <c r="BE7">
        <f>((MAX(BD7,BB7)*AX7*100)+(AP7*100)/AY7)</f>
        <v>2252.522970065866</v>
      </c>
      <c r="BF7">
        <f>ABS(BE7)</f>
        <v>2252.522970065866</v>
      </c>
      <c r="BG7" t="s">
        <v>213</v>
      </c>
      <c r="BH7" t="s">
        <v>154</v>
      </c>
      <c r="BI7" t="s">
        <v>154</v>
      </c>
      <c r="BJ7" t="str">
        <f>IF(AND(BI7=BH7,BH7=BG7,BG7=BI7),"Yes","No")</f>
        <v>No</v>
      </c>
      <c r="BK7" t="str">
        <f>IF(AND(BJ7="Yes",BH7=AZ7),"Yes","No")</f>
        <v>No</v>
      </c>
      <c r="BL7" t="str">
        <f>IF(AND(BJ7="Yes",BH7=AU7),"Yes","No")</f>
        <v>No</v>
      </c>
      <c r="BN7" s="2" t="s">
        <v>201</v>
      </c>
      <c r="BO7" s="3">
        <v>-1</v>
      </c>
      <c r="BP7" s="3">
        <v>-1</v>
      </c>
      <c r="BQ7">
        <v>0.68564172666149203</v>
      </c>
      <c r="BR7" s="3">
        <v>0.67</v>
      </c>
    </row>
    <row r="8" spans="1:70" x14ac:dyDescent="0.25">
      <c r="A8" t="s">
        <v>177</v>
      </c>
      <c r="B8" t="s">
        <v>199</v>
      </c>
      <c r="C8" s="3">
        <v>-1</v>
      </c>
      <c r="D8">
        <v>0.87460888955423199</v>
      </c>
      <c r="E8" s="3">
        <v>-1</v>
      </c>
      <c r="F8" s="3">
        <v>0.83</v>
      </c>
      <c r="G8" s="3"/>
      <c r="I8" s="3"/>
      <c r="J8" s="3"/>
      <c r="K8" t="str">
        <f t="shared" si="0"/>
        <v>Consistency</v>
      </c>
      <c r="M8" s="2" t="s">
        <v>202</v>
      </c>
      <c r="N8">
        <v>11</v>
      </c>
      <c r="P8">
        <v>11</v>
      </c>
      <c r="R8" s="2" t="s">
        <v>203</v>
      </c>
      <c r="S8" s="3">
        <v>-11</v>
      </c>
      <c r="T8" s="3">
        <v>-11</v>
      </c>
      <c r="W8" s="4">
        <v>1</v>
      </c>
      <c r="X8" s="3">
        <v>0.95208522878304402</v>
      </c>
      <c r="Y8" s="3">
        <v>0.80363636363636359</v>
      </c>
      <c r="AA8" s="3"/>
      <c r="AC8">
        <v>1</v>
      </c>
      <c r="AD8">
        <v>0.95208522878304402</v>
      </c>
      <c r="AE8">
        <v>0.80363636363636359</v>
      </c>
      <c r="AJ8" s="2" t="s">
        <v>204</v>
      </c>
      <c r="AK8" s="3">
        <v>11</v>
      </c>
      <c r="AL8" s="3">
        <v>11</v>
      </c>
      <c r="AM8">
        <f t="shared" ref="AM8:AM10" si="1">AL8+AK8</f>
        <v>22</v>
      </c>
      <c r="AN8" s="5">
        <f t="shared" ref="AN8:AN10" si="2">ABS(((AK8/11)+(AL8/11))/2)</f>
        <v>1</v>
      </c>
      <c r="AO8" s="5">
        <f t="shared" ref="AO8:AO10" si="3">VLOOKUP(AJ8,$AC$3:$AH$47,IF(AM8&gt;0,5,4),FALSE)</f>
        <v>0.91406177325537008</v>
      </c>
      <c r="AP8" s="5">
        <f t="shared" ref="AP8:AP10" si="4">VLOOKUP(AJ8,$AC$3:$AH$47,6,FALSE)</f>
        <v>0.91406177325537008</v>
      </c>
      <c r="AQ8">
        <v>11</v>
      </c>
      <c r="AR8">
        <v>0</v>
      </c>
      <c r="AS8" s="5">
        <f t="shared" ref="AS8:AS10" si="5">AQ8/(AR8+AQ8)</f>
        <v>1</v>
      </c>
      <c r="AT8" s="5">
        <f t="shared" ref="AT8:AT10" si="6">AVERAGE(AN8,AO8,AS8)</f>
        <v>0.97135392441845669</v>
      </c>
      <c r="AU8" t="str">
        <f t="shared" ref="AU8:AU10" si="7">IF(AM8&gt;0,MID(AJ8, FIND("@", AJ8) + 1, 3),LEFT(AJ8, 3))</f>
        <v>NYK</v>
      </c>
      <c r="AV8" s="6">
        <f t="shared" ref="AV8:AV10" si="8">ABS(AM8*AT8)</f>
        <v>21.369786337206047</v>
      </c>
      <c r="AW8">
        <v>-7</v>
      </c>
      <c r="AX8" s="6">
        <f t="shared" ref="AX8:AX10" si="9">AW8+AV8</f>
        <v>14.369786337206047</v>
      </c>
      <c r="AY8" s="6">
        <f t="shared" ref="AY8:AY10" si="10">ABS(AX8)</f>
        <v>14.369786337206047</v>
      </c>
      <c r="AZ8" t="str">
        <f t="shared" ref="AZ8:AZ10" si="11">IF(AX8&gt;0,AU8,IF(AU8=MID(AJ8, FIND("@", AJ8) + 1, 3),LEFT(AJ8, 3),MID(AJ8, FIND("@", AJ8) + 1, 3)))</f>
        <v>NYK</v>
      </c>
      <c r="BA8" t="str">
        <f t="shared" ref="BA8:BA10" si="12">IFERROR(IF(VLOOKUP(AJ8,$BN$5:$BR$20,2,FALSE)=1,MID(AJ8, FIND("@", AJ8) + 1, 3),LEFT(AJ8, 3)),"None")</f>
        <v>NYK</v>
      </c>
      <c r="BB8" s="5">
        <f t="shared" ref="BB8:BB10" si="13">IF(BA8="None",0.5, AVERAGE(VLOOKUP(AJ8,$BN$5:$BR$20,4,FALSE),VLOOKUP(AJ8,$BN$5:$BR$20,5,FALSE)))</f>
        <v>0.923714322605933</v>
      </c>
      <c r="BC8" t="str">
        <f t="shared" ref="BC8:BC10" si="14">IF(AND(BA8=AU8,BA8,AZ8=AU8), "Yes","No")</f>
        <v>Yes</v>
      </c>
      <c r="BD8" s="7">
        <f t="shared" ref="BD8:BD10" si="15">AVERAGE(BB8,AT8)</f>
        <v>0.94753412351219479</v>
      </c>
      <c r="BE8">
        <f t="shared" ref="BE8:BE10" si="16">((MAX(BD8,BB8)*AX8*100)+(AP8*100)/AY8)</f>
        <v>1367.9472878723707</v>
      </c>
      <c r="BF8">
        <f t="shared" ref="BF8:BF10" si="17">ABS(BE8)</f>
        <v>1367.9472878723707</v>
      </c>
      <c r="BG8" t="s">
        <v>212</v>
      </c>
      <c r="BH8" t="s">
        <v>212</v>
      </c>
      <c r="BI8" t="s">
        <v>212</v>
      </c>
      <c r="BJ8" t="str">
        <f t="shared" ref="BJ8:BJ10" si="18">IF(AND(BI8=BH8,BH8=BG8,BG8=BI8),"Yes","No")</f>
        <v>Yes</v>
      </c>
      <c r="BK8" t="str">
        <f t="shared" ref="BK8:BK10" si="19">IF(AND(BJ8="Yes",BH8=AZ8),"Yes","No")</f>
        <v>Yes</v>
      </c>
      <c r="BL8" t="str">
        <f t="shared" ref="BL8:BL10" si="20">IF(AND(BJ8="Yes",BH8=AU8),"Yes","No")</f>
        <v>Yes</v>
      </c>
      <c r="BN8" s="2" t="s">
        <v>202</v>
      </c>
      <c r="BO8" s="3">
        <v>1</v>
      </c>
      <c r="BP8" s="3">
        <v>1</v>
      </c>
      <c r="BQ8">
        <v>0.91836105994665096</v>
      </c>
      <c r="BR8" s="3">
        <v>0.79</v>
      </c>
    </row>
    <row r="9" spans="1:70" x14ac:dyDescent="0.25">
      <c r="A9" t="s">
        <v>178</v>
      </c>
      <c r="B9" t="s">
        <v>199</v>
      </c>
      <c r="C9" s="3">
        <v>-1</v>
      </c>
      <c r="D9">
        <v>0.97079308671548203</v>
      </c>
      <c r="E9" s="3">
        <v>-1</v>
      </c>
      <c r="F9" s="3">
        <v>0.77</v>
      </c>
      <c r="G9" s="3"/>
      <c r="I9" s="3"/>
      <c r="J9" s="3"/>
      <c r="K9" t="str">
        <f t="shared" si="0"/>
        <v>Consistency</v>
      </c>
      <c r="M9" s="2" t="s">
        <v>203</v>
      </c>
      <c r="N9">
        <v>11</v>
      </c>
      <c r="P9">
        <v>11</v>
      </c>
      <c r="R9" s="2" t="s">
        <v>204</v>
      </c>
      <c r="S9" s="3">
        <v>11</v>
      </c>
      <c r="T9" s="3">
        <v>11</v>
      </c>
      <c r="W9" s="2" t="s">
        <v>201</v>
      </c>
      <c r="X9" s="3">
        <v>0.70005548782815419</v>
      </c>
      <c r="Y9" s="3">
        <v>0.60454545454545461</v>
      </c>
      <c r="AA9" s="3"/>
      <c r="AC9" t="s">
        <v>201</v>
      </c>
      <c r="AD9">
        <v>0.66447557639105781</v>
      </c>
      <c r="AE9">
        <v>0.63636363636363635</v>
      </c>
      <c r="AF9">
        <f>AVERAGE(AD10,AE10)</f>
        <v>0.66015723031584694</v>
      </c>
      <c r="AG9">
        <f>AVERAGE(AD11,AE11)</f>
        <v>0.61694505510611275</v>
      </c>
      <c r="AH9">
        <f>ABS(AF9-AG9)</f>
        <v>4.3212175209734194E-2</v>
      </c>
      <c r="AJ9" s="2" t="s">
        <v>205</v>
      </c>
      <c r="AK9" s="3">
        <v>5</v>
      </c>
      <c r="AL9" s="3">
        <v>-1</v>
      </c>
      <c r="AM9">
        <f t="shared" si="1"/>
        <v>4</v>
      </c>
      <c r="AN9" s="5">
        <f t="shared" si="2"/>
        <v>0.18181818181818182</v>
      </c>
      <c r="AO9" s="5">
        <f t="shared" si="3"/>
        <v>0.59968425328485386</v>
      </c>
      <c r="AP9" s="5">
        <f t="shared" si="4"/>
        <v>1.5528019663346493E-2</v>
      </c>
      <c r="AQ9">
        <v>8</v>
      </c>
      <c r="AR9">
        <v>3</v>
      </c>
      <c r="AS9" s="5">
        <f t="shared" si="5"/>
        <v>0.72727272727272729</v>
      </c>
      <c r="AT9" s="5">
        <f t="shared" si="6"/>
        <v>0.50292505412525434</v>
      </c>
      <c r="AU9" t="str">
        <f t="shared" si="7"/>
        <v>SAS</v>
      </c>
      <c r="AV9" s="6">
        <f t="shared" si="8"/>
        <v>2.0117002165010174</v>
      </c>
      <c r="AW9">
        <v>8.5</v>
      </c>
      <c r="AX9" s="6">
        <f t="shared" si="9"/>
        <v>10.511700216501017</v>
      </c>
      <c r="AY9" s="6">
        <f t="shared" si="10"/>
        <v>10.511700216501017</v>
      </c>
      <c r="AZ9" t="str">
        <f t="shared" si="11"/>
        <v>SAS</v>
      </c>
      <c r="BA9" t="str">
        <f t="shared" si="12"/>
        <v>None</v>
      </c>
      <c r="BB9" s="5">
        <f t="shared" si="13"/>
        <v>0.5</v>
      </c>
      <c r="BC9" t="str">
        <f t="shared" si="14"/>
        <v>No</v>
      </c>
      <c r="BD9" s="7">
        <f t="shared" si="15"/>
        <v>0.50146252706262717</v>
      </c>
      <c r="BE9">
        <f t="shared" si="16"/>
        <v>527.27009672391796</v>
      </c>
      <c r="BF9">
        <f t="shared" si="17"/>
        <v>527.27009672391796</v>
      </c>
      <c r="BG9" t="s">
        <v>153</v>
      </c>
      <c r="BH9" t="s">
        <v>153</v>
      </c>
      <c r="BI9" t="s">
        <v>186</v>
      </c>
      <c r="BJ9" t="str">
        <f t="shared" si="18"/>
        <v>No</v>
      </c>
      <c r="BK9" t="str">
        <f t="shared" si="19"/>
        <v>No</v>
      </c>
      <c r="BL9" t="str">
        <f t="shared" si="20"/>
        <v>No</v>
      </c>
      <c r="BN9" s="2" t="s">
        <v>203</v>
      </c>
      <c r="BO9" s="3">
        <v>-1</v>
      </c>
      <c r="BP9" s="3">
        <v>-1</v>
      </c>
      <c r="BQ9">
        <v>0.99189204566803701</v>
      </c>
      <c r="BR9" s="3">
        <v>0.79</v>
      </c>
    </row>
    <row r="10" spans="1:70" x14ac:dyDescent="0.25">
      <c r="A10" t="s">
        <v>179</v>
      </c>
      <c r="B10" t="s">
        <v>199</v>
      </c>
      <c r="C10" s="3">
        <v>-1</v>
      </c>
      <c r="D10">
        <v>0.95655222829874598</v>
      </c>
      <c r="E10" s="3">
        <v>-1</v>
      </c>
      <c r="F10" s="3">
        <v>0.7</v>
      </c>
      <c r="G10" s="3"/>
      <c r="I10" s="3"/>
      <c r="J10" s="3"/>
      <c r="K10" t="str">
        <f t="shared" si="0"/>
        <v>Consistency</v>
      </c>
      <c r="M10" s="2" t="s">
        <v>204</v>
      </c>
      <c r="N10">
        <v>11</v>
      </c>
      <c r="P10">
        <v>11</v>
      </c>
      <c r="R10" s="2" t="s">
        <v>205</v>
      </c>
      <c r="S10" s="3">
        <v>5</v>
      </c>
      <c r="T10" s="3">
        <v>-1</v>
      </c>
      <c r="W10" s="4">
        <v>-1</v>
      </c>
      <c r="X10" s="3">
        <v>0.72142557174280508</v>
      </c>
      <c r="Y10" s="3">
        <v>0.5988888888888888</v>
      </c>
      <c r="AA10" s="3"/>
      <c r="AC10">
        <v>-1</v>
      </c>
      <c r="AD10">
        <v>0.72142557174280508</v>
      </c>
      <c r="AE10">
        <v>0.5988888888888888</v>
      </c>
      <c r="AJ10" s="2" t="s">
        <v>206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0.89593375139878018</v>
      </c>
      <c r="AP10" s="5">
        <f t="shared" si="4"/>
        <v>0.89593375139878018</v>
      </c>
      <c r="AQ10">
        <v>11</v>
      </c>
      <c r="AR10">
        <v>0</v>
      </c>
      <c r="AS10" s="5">
        <f t="shared" si="5"/>
        <v>1</v>
      </c>
      <c r="AT10" s="5">
        <f t="shared" si="6"/>
        <v>0.96531125046625998</v>
      </c>
      <c r="AU10" t="str">
        <f t="shared" si="7"/>
        <v>HOU</v>
      </c>
      <c r="AV10" s="6">
        <f t="shared" si="8"/>
        <v>21.236847510257718</v>
      </c>
      <c r="AW10">
        <v>-15.5</v>
      </c>
      <c r="AX10" s="6">
        <f t="shared" si="9"/>
        <v>5.7368475102577179</v>
      </c>
      <c r="AY10" s="6">
        <f t="shared" si="10"/>
        <v>5.7368475102577179</v>
      </c>
      <c r="AZ10" t="str">
        <f t="shared" si="11"/>
        <v>HOU</v>
      </c>
      <c r="BA10" t="str">
        <f t="shared" si="12"/>
        <v>HOU</v>
      </c>
      <c r="BB10" s="5">
        <f t="shared" si="13"/>
        <v>0.89635896906443202</v>
      </c>
      <c r="BC10" t="str">
        <f t="shared" si="14"/>
        <v>Yes</v>
      </c>
      <c r="BD10" s="7">
        <f t="shared" si="15"/>
        <v>0.930835109765346</v>
      </c>
      <c r="BE10">
        <f t="shared" si="16"/>
        <v>549.62308730969767</v>
      </c>
      <c r="BF10">
        <f t="shared" si="17"/>
        <v>549.62308730969767</v>
      </c>
      <c r="BG10" t="s">
        <v>191</v>
      </c>
      <c r="BH10" t="s">
        <v>191</v>
      </c>
      <c r="BI10" t="s">
        <v>191</v>
      </c>
      <c r="BJ10" t="str">
        <f t="shared" si="18"/>
        <v>Yes</v>
      </c>
      <c r="BK10" t="str">
        <f t="shared" si="19"/>
        <v>No</v>
      </c>
      <c r="BL10" t="str">
        <f t="shared" si="20"/>
        <v>No</v>
      </c>
      <c r="BN10" s="2" t="s">
        <v>204</v>
      </c>
      <c r="BO10" s="3">
        <v>1</v>
      </c>
      <c r="BP10" s="3">
        <v>1</v>
      </c>
      <c r="BQ10">
        <v>0.98742864521186602</v>
      </c>
      <c r="BR10" s="3">
        <v>0.86</v>
      </c>
    </row>
    <row r="11" spans="1:70" x14ac:dyDescent="0.25">
      <c r="A11" t="s">
        <v>180</v>
      </c>
      <c r="B11" t="s">
        <v>199</v>
      </c>
      <c r="C11" s="3">
        <v>-1</v>
      </c>
      <c r="D11">
        <v>0.96579317613395899</v>
      </c>
      <c r="E11" s="3">
        <v>-1</v>
      </c>
      <c r="F11" s="3">
        <v>0.89</v>
      </c>
      <c r="G11" s="3"/>
      <c r="I11" s="3"/>
      <c r="J11" s="3"/>
      <c r="K11" t="str">
        <f t="shared" si="0"/>
        <v>Consistency</v>
      </c>
      <c r="M11" s="2" t="s">
        <v>205</v>
      </c>
      <c r="N11">
        <v>8</v>
      </c>
      <c r="O11">
        <v>3</v>
      </c>
      <c r="P11">
        <v>11</v>
      </c>
      <c r="R11" s="2" t="s">
        <v>206</v>
      </c>
      <c r="S11" s="3">
        <v>11</v>
      </c>
      <c r="T11" s="3">
        <v>11</v>
      </c>
      <c r="W11" s="4">
        <v>1</v>
      </c>
      <c r="X11" s="3">
        <v>0.60389011021222549</v>
      </c>
      <c r="Y11" s="3">
        <v>0.63</v>
      </c>
      <c r="AA11" s="3"/>
      <c r="AC11">
        <v>1</v>
      </c>
      <c r="AD11">
        <v>0.60389011021222549</v>
      </c>
      <c r="AE11">
        <v>0.63</v>
      </c>
      <c r="AJ11" s="2" t="s">
        <v>207</v>
      </c>
      <c r="AK11" s="3">
        <v>-7</v>
      </c>
      <c r="AL11" s="3">
        <v>-1</v>
      </c>
      <c r="AM11">
        <f t="shared" ref="AM11:AM13" si="21">AL11+AK11</f>
        <v>-8</v>
      </c>
      <c r="AN11" s="5">
        <f t="shared" ref="AN11:AN13" si="22">ABS(((AK11/11)+(AL11/11))/2)</f>
        <v>0.36363636363636365</v>
      </c>
      <c r="AO11" s="5">
        <f t="shared" ref="AO11:AO13" si="23">VLOOKUP(AJ11,$AC$3:$AH$47,IF(AM11&gt;0,5,4),FALSE)</f>
        <v>0.639386403752215</v>
      </c>
      <c r="AP11" s="5">
        <f t="shared" ref="AP11:AP13" si="24">VLOOKUP(AJ11,$AC$3:$AH$47,6,FALSE)</f>
        <v>3.778849884226676E-2</v>
      </c>
      <c r="AQ11">
        <v>6</v>
      </c>
      <c r="AR11">
        <v>5</v>
      </c>
      <c r="AS11" s="5">
        <f t="shared" ref="AS11:AS13" si="25">AQ11/(AR11+AQ11)</f>
        <v>0.54545454545454541</v>
      </c>
      <c r="AT11" s="5">
        <f t="shared" ref="AT11:AT13" si="26">AVERAGE(AN11,AO11,AS11)</f>
        <v>0.51615910428104128</v>
      </c>
      <c r="AU11" t="str">
        <f t="shared" ref="AU11:AU13" si="27">IF(AM11&gt;0,MID(AJ11, FIND("@", AJ11) + 1, 3),LEFT(AJ11, 3))</f>
        <v>SAS</v>
      </c>
      <c r="AV11" s="6">
        <f t="shared" ref="AV11:AV13" si="28">ABS(AM11*AT11)</f>
        <v>4.1292728342483302</v>
      </c>
      <c r="AW11">
        <v>8.5</v>
      </c>
      <c r="AX11" s="6">
        <f t="shared" ref="AX11:AX13" si="29">AW11+AV11</f>
        <v>12.629272834248329</v>
      </c>
      <c r="AY11" s="6">
        <f t="shared" ref="AY11:AY13" si="30">ABS(AX11)</f>
        <v>12.629272834248329</v>
      </c>
      <c r="AZ11" t="str">
        <f t="shared" ref="AZ11:AZ13" si="31">IF(AX11&gt;0,AU11,IF(AU11=MID(AJ11, FIND("@", AJ11) + 1, 3),LEFT(AJ11, 3),MID(AJ11, FIND("@", AJ11) + 1, 3)))</f>
        <v>SAS</v>
      </c>
      <c r="BA11" t="str">
        <f t="shared" ref="BA11:BA13" si="32">IFERROR(IF(VLOOKUP(AJ11,$BN$5:$BR$20,2,FALSE)=1,MID(AJ11, FIND("@", AJ11) + 1, 3),LEFT(AJ11, 3)),"None")</f>
        <v>None</v>
      </c>
      <c r="BB11" s="5">
        <f t="shared" ref="BB11:BB13" si="33">IF(BA11="None",0.5, AVERAGE(VLOOKUP(AJ11,$BN$5:$BR$20,4,FALSE),VLOOKUP(AJ11,$BN$5:$BR$20,5,FALSE)))</f>
        <v>0.5</v>
      </c>
      <c r="BC11" t="str">
        <f t="shared" ref="BC11:BC13" si="34">IF(AND(BA11=AU11,BA11,AZ11=AU11), "Yes","No")</f>
        <v>No</v>
      </c>
      <c r="BD11" s="7">
        <f t="shared" ref="BD11:BD13" si="35">AVERAGE(BB11,AT11)</f>
        <v>0.50807955214052059</v>
      </c>
      <c r="BE11">
        <f t="shared" ref="BE11:BE13" si="36">((MAX(BD11,BB11)*AX11*100)+(AP11*100)/AY11)</f>
        <v>641.96674212431265</v>
      </c>
      <c r="BF11">
        <f t="shared" ref="BF11:BF13" si="37">ABS(BE11)</f>
        <v>641.96674212431265</v>
      </c>
      <c r="BG11" t="s">
        <v>153</v>
      </c>
      <c r="BH11" t="s">
        <v>153</v>
      </c>
      <c r="BI11" t="s">
        <v>186</v>
      </c>
      <c r="BJ11" t="str">
        <f t="shared" ref="BJ11:BJ13" si="38">IF(AND(BI11=BH11,BH11=BG11,BG11=BI11),"Yes","No")</f>
        <v>No</v>
      </c>
      <c r="BK11" t="str">
        <f t="shared" ref="BK11:BK13" si="39">IF(AND(BJ11="Yes",BH11=AZ11),"Yes","No")</f>
        <v>No</v>
      </c>
      <c r="BL11" t="str">
        <f t="shared" ref="BL11:BL13" si="40">IF(AND(BJ11="Yes",BH11=AU11),"Yes","No")</f>
        <v>No</v>
      </c>
      <c r="BN11" s="2" t="s">
        <v>206</v>
      </c>
      <c r="BO11" s="3">
        <v>1</v>
      </c>
      <c r="BP11" s="3">
        <v>1</v>
      </c>
      <c r="BQ11">
        <v>0.95271793812886396</v>
      </c>
      <c r="BR11" s="3">
        <v>0.84</v>
      </c>
    </row>
    <row r="12" spans="1:70" x14ac:dyDescent="0.25">
      <c r="A12" t="s">
        <v>181</v>
      </c>
      <c r="B12" t="s">
        <v>199</v>
      </c>
      <c r="C12" s="3">
        <v>-1</v>
      </c>
      <c r="D12">
        <v>0.91672964168321103</v>
      </c>
      <c r="E12" s="3">
        <v>-1</v>
      </c>
      <c r="F12" s="3">
        <v>0.71</v>
      </c>
      <c r="G12" s="3"/>
      <c r="I12" s="3"/>
      <c r="J12" s="3"/>
      <c r="K12" t="str">
        <f t="shared" si="0"/>
        <v>Consistency</v>
      </c>
      <c r="M12" s="2" t="s">
        <v>206</v>
      </c>
      <c r="N12">
        <v>11</v>
      </c>
      <c r="P12">
        <v>11</v>
      </c>
      <c r="R12" s="2" t="s">
        <v>207</v>
      </c>
      <c r="S12" s="3">
        <v>-7</v>
      </c>
      <c r="T12" s="3">
        <v>-1</v>
      </c>
      <c r="W12" s="2" t="s">
        <v>202</v>
      </c>
      <c r="X12" s="3">
        <v>0.90297718395273563</v>
      </c>
      <c r="Y12" s="3">
        <v>0.7799999999999998</v>
      </c>
      <c r="AA12" s="3"/>
      <c r="AC12" t="s">
        <v>202</v>
      </c>
      <c r="AD12">
        <v>0.76821960391945521</v>
      </c>
      <c r="AE12">
        <v>0.64181818181818184</v>
      </c>
      <c r="AF12">
        <f>AVERAGE(AD13,AE13)</f>
        <v>0</v>
      </c>
      <c r="AG12">
        <f>AVERAGE(AD14,AE14)</f>
        <v>0.84148859197636772</v>
      </c>
      <c r="AH12">
        <f>ABS(AF12-AG12)</f>
        <v>0.84148859197636772</v>
      </c>
      <c r="AJ12" s="2" t="s">
        <v>208</v>
      </c>
      <c r="AK12">
        <v>-5</v>
      </c>
      <c r="AL12" s="3">
        <v>-5</v>
      </c>
      <c r="AM12">
        <f t="shared" si="21"/>
        <v>-10</v>
      </c>
      <c r="AN12" s="5">
        <f t="shared" si="22"/>
        <v>0.45454545454545453</v>
      </c>
      <c r="AO12" s="5">
        <f t="shared" si="23"/>
        <v>0.62826198069157968</v>
      </c>
      <c r="AP12" s="5">
        <f t="shared" si="24"/>
        <v>3.5319325352414221E-2</v>
      </c>
      <c r="AQ12">
        <v>5</v>
      </c>
      <c r="AR12">
        <v>6</v>
      </c>
      <c r="AS12" s="5">
        <f t="shared" si="25"/>
        <v>0.45454545454545453</v>
      </c>
      <c r="AT12" s="5">
        <f t="shared" si="26"/>
        <v>0.51245096326082962</v>
      </c>
      <c r="AU12" t="str">
        <f t="shared" si="27"/>
        <v>TOR</v>
      </c>
      <c r="AV12" s="6">
        <f t="shared" si="28"/>
        <v>5.1245096326082962</v>
      </c>
      <c r="AW12">
        <v>8.5</v>
      </c>
      <c r="AX12" s="6">
        <f t="shared" si="29"/>
        <v>13.624509632608296</v>
      </c>
      <c r="AY12" s="6">
        <f t="shared" si="30"/>
        <v>13.624509632608296</v>
      </c>
      <c r="AZ12" t="str">
        <f t="shared" si="31"/>
        <v>TOR</v>
      </c>
      <c r="BA12" t="str">
        <f t="shared" si="32"/>
        <v>TOR</v>
      </c>
      <c r="BB12" s="5">
        <f t="shared" si="33"/>
        <v>0.60137034004339951</v>
      </c>
      <c r="BC12" t="str">
        <f t="shared" si="34"/>
        <v>Yes</v>
      </c>
      <c r="BD12" s="7">
        <f t="shared" si="35"/>
        <v>0.55691065165211451</v>
      </c>
      <c r="BE12">
        <f t="shared" si="36"/>
        <v>819.59683280476997</v>
      </c>
      <c r="BF12">
        <f t="shared" si="37"/>
        <v>819.59683280476997</v>
      </c>
      <c r="BG12" t="s">
        <v>188</v>
      </c>
      <c r="BH12" t="s">
        <v>188</v>
      </c>
      <c r="BI12" t="s">
        <v>188</v>
      </c>
      <c r="BJ12" t="str">
        <f t="shared" si="38"/>
        <v>Yes</v>
      </c>
      <c r="BK12" t="str">
        <f t="shared" si="39"/>
        <v>Yes</v>
      </c>
      <c r="BL12" t="str">
        <f t="shared" si="40"/>
        <v>Yes</v>
      </c>
      <c r="BN12" s="2" t="s">
        <v>208</v>
      </c>
      <c r="BO12" s="3">
        <v>-1</v>
      </c>
      <c r="BP12" s="3">
        <v>-1</v>
      </c>
      <c r="BQ12">
        <v>0.67274068008679899</v>
      </c>
      <c r="BR12" s="3">
        <v>0.53</v>
      </c>
    </row>
    <row r="13" spans="1:70" x14ac:dyDescent="0.25">
      <c r="A13" t="s">
        <v>171</v>
      </c>
      <c r="B13" t="s">
        <v>200</v>
      </c>
      <c r="C13" s="3">
        <v>1</v>
      </c>
      <c r="D13">
        <v>0.98111438898375702</v>
      </c>
      <c r="E13" s="3">
        <v>1</v>
      </c>
      <c r="F13" s="3">
        <v>0.87</v>
      </c>
      <c r="G13" s="3"/>
      <c r="I13" s="3"/>
      <c r="J13" s="3"/>
      <c r="K13" t="str">
        <f t="shared" si="0"/>
        <v>Consistency</v>
      </c>
      <c r="M13" s="2" t="s">
        <v>207</v>
      </c>
      <c r="N13">
        <v>6</v>
      </c>
      <c r="O13">
        <v>5</v>
      </c>
      <c r="P13">
        <v>11</v>
      </c>
      <c r="R13" s="2" t="s">
        <v>208</v>
      </c>
      <c r="S13" s="3">
        <v>-5</v>
      </c>
      <c r="T13" s="3">
        <v>-5</v>
      </c>
      <c r="W13" s="4">
        <v>1</v>
      </c>
      <c r="X13" s="3">
        <v>0.90297718395273563</v>
      </c>
      <c r="Y13" s="3">
        <v>0.7799999999999998</v>
      </c>
      <c r="AA13" s="3"/>
      <c r="AC13">
        <v>-1</v>
      </c>
      <c r="AD13">
        <v>0</v>
      </c>
      <c r="AE13">
        <v>0</v>
      </c>
      <c r="AJ13" s="2" t="s">
        <v>209</v>
      </c>
      <c r="AK13">
        <v>7</v>
      </c>
      <c r="AL13">
        <v>5</v>
      </c>
      <c r="AM13">
        <f t="shared" si="21"/>
        <v>12</v>
      </c>
      <c r="AN13" s="5">
        <f t="shared" si="22"/>
        <v>0.54545454545454541</v>
      </c>
      <c r="AO13" s="5">
        <f t="shared" si="23"/>
        <v>0.68111075696042078</v>
      </c>
      <c r="AP13" s="5">
        <f t="shared" si="24"/>
        <v>8.3055482275830039E-2</v>
      </c>
      <c r="AQ13">
        <v>6</v>
      </c>
      <c r="AR13">
        <v>5</v>
      </c>
      <c r="AS13" s="5">
        <f t="shared" si="25"/>
        <v>0.54545454545454541</v>
      </c>
      <c r="AT13" s="5">
        <f t="shared" si="26"/>
        <v>0.59067328262317054</v>
      </c>
      <c r="AU13" t="str">
        <f t="shared" si="27"/>
        <v>POR</v>
      </c>
      <c r="AV13" s="6">
        <f t="shared" si="28"/>
        <v>7.0880793914780469</v>
      </c>
      <c r="AW13">
        <v>-6</v>
      </c>
      <c r="AX13" s="6">
        <f t="shared" si="29"/>
        <v>1.0880793914780469</v>
      </c>
      <c r="AY13" s="6">
        <f t="shared" si="30"/>
        <v>1.0880793914780469</v>
      </c>
      <c r="AZ13" t="str">
        <f t="shared" si="31"/>
        <v>POR</v>
      </c>
      <c r="BA13" t="str">
        <f t="shared" si="32"/>
        <v>POR</v>
      </c>
      <c r="BB13" s="5">
        <f t="shared" si="33"/>
        <v>0.64467929693174497</v>
      </c>
      <c r="BC13" t="str">
        <f t="shared" si="34"/>
        <v>Yes</v>
      </c>
      <c r="BD13" s="7">
        <f t="shared" si="35"/>
        <v>0.6176762897774577</v>
      </c>
      <c r="BE13">
        <f t="shared" si="36"/>
        <v>77.779444658053677</v>
      </c>
      <c r="BF13">
        <f t="shared" si="37"/>
        <v>77.779444658053677</v>
      </c>
      <c r="BG13" t="s">
        <v>214</v>
      </c>
      <c r="BH13" t="s">
        <v>187</v>
      </c>
      <c r="BI13" t="s">
        <v>187</v>
      </c>
      <c r="BJ13" t="str">
        <f t="shared" si="38"/>
        <v>No</v>
      </c>
      <c r="BK13" t="str">
        <f t="shared" si="39"/>
        <v>No</v>
      </c>
      <c r="BL13" t="str">
        <f t="shared" si="40"/>
        <v>No</v>
      </c>
      <c r="BN13" s="2" t="s">
        <v>209</v>
      </c>
      <c r="BO13" s="3">
        <v>1</v>
      </c>
      <c r="BP13" s="3">
        <v>1</v>
      </c>
      <c r="BQ13">
        <v>0.73935859386349001</v>
      </c>
      <c r="BR13" s="3">
        <v>0.55000000000000004</v>
      </c>
    </row>
    <row r="14" spans="1:70" x14ac:dyDescent="0.25">
      <c r="A14" t="s">
        <v>172</v>
      </c>
      <c r="B14" t="s">
        <v>200</v>
      </c>
      <c r="C14" s="3">
        <v>1</v>
      </c>
      <c r="D14">
        <v>0.92921637913269195</v>
      </c>
      <c r="E14" s="3">
        <v>1</v>
      </c>
      <c r="F14" s="3">
        <v>0.74</v>
      </c>
      <c r="G14" s="3"/>
      <c r="I14" s="3"/>
      <c r="J14" s="3"/>
      <c r="K14" t="str">
        <f t="shared" si="0"/>
        <v>Consistency</v>
      </c>
      <c r="M14" s="2" t="s">
        <v>208</v>
      </c>
      <c r="N14">
        <v>5</v>
      </c>
      <c r="O14">
        <v>6</v>
      </c>
      <c r="P14">
        <v>11</v>
      </c>
      <c r="R14" s="2" t="s">
        <v>209</v>
      </c>
      <c r="S14" s="3">
        <v>7</v>
      </c>
      <c r="T14" s="3">
        <v>5</v>
      </c>
      <c r="W14" s="2" t="s">
        <v>203</v>
      </c>
      <c r="X14" s="3">
        <v>0.98700847157622962</v>
      </c>
      <c r="Y14" s="3">
        <v>0.80363636363636359</v>
      </c>
      <c r="AA14" s="3"/>
      <c r="AC14">
        <v>1</v>
      </c>
      <c r="AD14">
        <v>0.90297718395273563</v>
      </c>
      <c r="AE14">
        <v>0.7799999999999998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30</v>
      </c>
      <c r="BO14" s="3">
        <v>1</v>
      </c>
      <c r="BP14" s="3">
        <v>1</v>
      </c>
      <c r="BQ14">
        <v>7.8214267531067643</v>
      </c>
      <c r="BR14" s="3">
        <v>6.57</v>
      </c>
    </row>
    <row r="15" spans="1:70" x14ac:dyDescent="0.25">
      <c r="A15" t="s">
        <v>173</v>
      </c>
      <c r="B15" t="s">
        <v>200</v>
      </c>
      <c r="C15" s="3">
        <v>1</v>
      </c>
      <c r="D15">
        <v>0.97406531494173898</v>
      </c>
      <c r="E15" s="3">
        <v>1</v>
      </c>
      <c r="F15" s="3">
        <v>0.68</v>
      </c>
      <c r="G15" s="3"/>
      <c r="I15" s="3"/>
      <c r="J15" s="3"/>
      <c r="K15" t="str">
        <f t="shared" si="0"/>
        <v>Consistency</v>
      </c>
      <c r="M15" s="2" t="s">
        <v>209</v>
      </c>
      <c r="N15">
        <v>6</v>
      </c>
      <c r="O15">
        <v>5</v>
      </c>
      <c r="P15">
        <v>11</v>
      </c>
      <c r="R15" s="2" t="s">
        <v>30</v>
      </c>
      <c r="S15" s="3">
        <v>15</v>
      </c>
      <c r="T15" s="3">
        <v>9</v>
      </c>
      <c r="W15" s="4">
        <v>-1</v>
      </c>
      <c r="X15" s="3">
        <v>0.98700847157622962</v>
      </c>
      <c r="Y15" s="3">
        <v>0.80363636363636359</v>
      </c>
      <c r="AA15" s="3"/>
      <c r="AC15" t="s">
        <v>203</v>
      </c>
      <c r="AD15">
        <v>0.62486689466880752</v>
      </c>
      <c r="AE15">
        <v>0.59363636363636374</v>
      </c>
      <c r="AF15">
        <f>AVERAGE(AD16,AE16)</f>
        <v>0.89532241760629661</v>
      </c>
      <c r="AG15">
        <f>AVERAGE(AD17,AE17)</f>
        <v>0</v>
      </c>
      <c r="AH15">
        <f>ABS(AF15-AG15)</f>
        <v>0.89532241760629661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174</v>
      </c>
      <c r="B16" t="s">
        <v>200</v>
      </c>
      <c r="C16" s="3">
        <v>1</v>
      </c>
      <c r="D16">
        <v>0.96722279550286905</v>
      </c>
      <c r="E16" s="3">
        <v>1</v>
      </c>
      <c r="F16" s="3">
        <v>0.8</v>
      </c>
      <c r="G16" s="3"/>
      <c r="I16" s="3"/>
      <c r="J16" s="3"/>
      <c r="K16" t="str">
        <f t="shared" si="0"/>
        <v>Consistency</v>
      </c>
      <c r="M16" s="2" t="s">
        <v>30</v>
      </c>
      <c r="N16">
        <v>144</v>
      </c>
      <c r="O16">
        <v>21</v>
      </c>
      <c r="P16">
        <v>165</v>
      </c>
      <c r="W16" s="2" t="s">
        <v>204</v>
      </c>
      <c r="X16" s="3">
        <v>0.98175991014710395</v>
      </c>
      <c r="Y16" s="3">
        <v>0.84636363636363621</v>
      </c>
      <c r="AA16" s="3"/>
      <c r="AC16">
        <v>-1</v>
      </c>
      <c r="AD16">
        <v>0.98700847157622962</v>
      </c>
      <c r="AE16">
        <v>0.80363636363636359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175</v>
      </c>
      <c r="B17" t="s">
        <v>200</v>
      </c>
      <c r="C17" s="3">
        <v>1</v>
      </c>
      <c r="D17">
        <v>0.93572049759683995</v>
      </c>
      <c r="E17" s="3">
        <v>1</v>
      </c>
      <c r="F17" s="3">
        <v>0.74</v>
      </c>
      <c r="G17" s="3"/>
      <c r="I17" s="3"/>
      <c r="J17" s="3"/>
      <c r="K17" t="str">
        <f t="shared" si="0"/>
        <v>Consistency</v>
      </c>
      <c r="W17" s="4">
        <v>1</v>
      </c>
      <c r="X17" s="3">
        <v>0.98175991014710395</v>
      </c>
      <c r="Y17" s="3">
        <v>0.84636363636363621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176</v>
      </c>
      <c r="B18" t="s">
        <v>200</v>
      </c>
      <c r="C18" s="3">
        <v>1</v>
      </c>
      <c r="D18">
        <v>0.978827982929661</v>
      </c>
      <c r="E18" s="3">
        <v>1</v>
      </c>
      <c r="F18" s="3">
        <v>0.88</v>
      </c>
      <c r="G18" s="3"/>
      <c r="I18" s="3"/>
      <c r="J18" s="3"/>
      <c r="K18" t="str">
        <f t="shared" si="0"/>
        <v>Consistency</v>
      </c>
      <c r="W18" s="2" t="s">
        <v>205</v>
      </c>
      <c r="X18" s="3">
        <v>0.66056560820426047</v>
      </c>
      <c r="Y18" s="3">
        <v>0.54727272727272736</v>
      </c>
      <c r="AA18" s="3"/>
      <c r="AC18" t="s">
        <v>204</v>
      </c>
      <c r="AD18">
        <v>0.72602251640481752</v>
      </c>
      <c r="AE18">
        <v>0.69363636363636361</v>
      </c>
      <c r="AF18">
        <f>AVERAGE(AD19,AE19)</f>
        <v>0</v>
      </c>
      <c r="AG18">
        <f>AVERAGE(AD20,AE20)</f>
        <v>0.91406177325537008</v>
      </c>
      <c r="AH18">
        <f>ABS(AF18-AG18)</f>
        <v>0.91406177325537008</v>
      </c>
    </row>
    <row r="19" spans="1:56" x14ac:dyDescent="0.25">
      <c r="A19" t="s">
        <v>177</v>
      </c>
      <c r="B19" t="s">
        <v>200</v>
      </c>
      <c r="C19" s="3">
        <v>1</v>
      </c>
      <c r="D19">
        <v>0.936826663131334</v>
      </c>
      <c r="E19" s="3">
        <v>1</v>
      </c>
      <c r="F19" s="3">
        <v>0.69</v>
      </c>
      <c r="G19" s="3"/>
      <c r="I19" s="3"/>
      <c r="J19" s="3"/>
      <c r="K19" t="str">
        <f t="shared" si="0"/>
        <v>Consistency</v>
      </c>
      <c r="W19" s="4">
        <v>-1</v>
      </c>
      <c r="X19" s="3">
        <v>0.67375787922973407</v>
      </c>
      <c r="Y19" s="3">
        <v>0.55666666666666664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178</v>
      </c>
      <c r="B20" t="s">
        <v>200</v>
      </c>
      <c r="C20" s="3">
        <v>1</v>
      </c>
      <c r="D20">
        <v>0.95802170644004203</v>
      </c>
      <c r="E20" s="3">
        <v>1</v>
      </c>
      <c r="F20" s="3">
        <v>0.88</v>
      </c>
      <c r="G20" s="3"/>
      <c r="I20" s="3"/>
      <c r="J20" s="3"/>
      <c r="K20" t="str">
        <f t="shared" si="0"/>
        <v>Consistency</v>
      </c>
      <c r="W20" s="4">
        <v>1</v>
      </c>
      <c r="X20" s="3">
        <v>0.65561850656970777</v>
      </c>
      <c r="Y20" s="3">
        <v>0.54375000000000007</v>
      </c>
      <c r="AA20" s="3"/>
      <c r="AC20">
        <v>1</v>
      </c>
      <c r="AD20">
        <v>0.98175991014710395</v>
      </c>
      <c r="AE20">
        <v>0.84636363636363621</v>
      </c>
    </row>
    <row r="21" spans="1:56" x14ac:dyDescent="0.25">
      <c r="A21" t="s">
        <v>179</v>
      </c>
      <c r="B21" t="s">
        <v>200</v>
      </c>
      <c r="C21" s="3">
        <v>1</v>
      </c>
      <c r="D21">
        <v>0.90582332139159105</v>
      </c>
      <c r="E21" s="3">
        <v>1</v>
      </c>
      <c r="F21" s="3">
        <v>0.81</v>
      </c>
      <c r="G21" s="3"/>
      <c r="I21" s="3"/>
      <c r="J21" s="3"/>
      <c r="K21" t="str">
        <f t="shared" si="0"/>
        <v>Consistency</v>
      </c>
      <c r="W21" s="2" t="s">
        <v>206</v>
      </c>
      <c r="X21" s="3">
        <v>0.95459477552483307</v>
      </c>
      <c r="Y21" s="3">
        <v>0.83727272727272739</v>
      </c>
      <c r="AA21" s="3"/>
      <c r="AC21" t="s">
        <v>205</v>
      </c>
      <c r="AD21">
        <v>0.65705134503740448</v>
      </c>
      <c r="AE21">
        <v>0.6045454545454545</v>
      </c>
      <c r="AF21">
        <f>AVERAGE(AD22,AE22)</f>
        <v>0.61521227294820036</v>
      </c>
      <c r="AG21">
        <f>AVERAGE(AD23,AE23)</f>
        <v>0.59968425328485386</v>
      </c>
      <c r="AH21">
        <f>ABS(AF21-AG21)</f>
        <v>1.5528019663346493E-2</v>
      </c>
    </row>
    <row r="22" spans="1:56" x14ac:dyDescent="0.25">
      <c r="A22" t="s">
        <v>180</v>
      </c>
      <c r="B22" t="s">
        <v>200</v>
      </c>
      <c r="C22" s="3">
        <v>1</v>
      </c>
      <c r="D22">
        <v>0.94954204470660597</v>
      </c>
      <c r="E22" s="3">
        <v>1</v>
      </c>
      <c r="F22" s="3">
        <v>0.92</v>
      </c>
      <c r="G22" s="3"/>
      <c r="I22" s="3"/>
      <c r="J22" s="3"/>
      <c r="K22" t="str">
        <f t="shared" si="0"/>
        <v>Consistency</v>
      </c>
      <c r="W22" s="4">
        <v>1</v>
      </c>
      <c r="X22" s="3">
        <v>0.95459477552483307</v>
      </c>
      <c r="Y22" s="3">
        <v>0.83727272727272739</v>
      </c>
      <c r="AA22" s="3"/>
      <c r="AC22">
        <v>-1</v>
      </c>
      <c r="AD22">
        <v>0.67375787922973407</v>
      </c>
      <c r="AE22">
        <v>0.55666666666666664</v>
      </c>
    </row>
    <row r="23" spans="1:56" x14ac:dyDescent="0.25">
      <c r="A23" t="s">
        <v>181</v>
      </c>
      <c r="B23" t="s">
        <v>200</v>
      </c>
      <c r="C23" s="3">
        <v>1</v>
      </c>
      <c r="D23">
        <v>0.95655642185635303</v>
      </c>
      <c r="E23" s="3">
        <v>1</v>
      </c>
      <c r="F23" s="3">
        <v>0.83</v>
      </c>
      <c r="G23" s="3"/>
      <c r="I23" s="3"/>
      <c r="J23" s="3"/>
      <c r="K23" t="str">
        <f t="shared" si="0"/>
        <v>Consistency</v>
      </c>
      <c r="W23" s="2" t="s">
        <v>207</v>
      </c>
      <c r="X23" s="3">
        <v>0.70684971701633303</v>
      </c>
      <c r="Y23" s="3">
        <v>0.55818181818181811</v>
      </c>
      <c r="AA23" s="3"/>
      <c r="AC23">
        <v>1</v>
      </c>
      <c r="AD23">
        <v>0.65561850656970777</v>
      </c>
      <c r="AE23">
        <v>0.54375000000000007</v>
      </c>
    </row>
    <row r="24" spans="1:56" x14ac:dyDescent="0.25">
      <c r="A24" t="s">
        <v>171</v>
      </c>
      <c r="B24" t="s">
        <v>201</v>
      </c>
      <c r="C24" s="3">
        <v>-1</v>
      </c>
      <c r="D24">
        <v>0.87277172551973903</v>
      </c>
      <c r="E24" s="3">
        <v>-1</v>
      </c>
      <c r="F24" s="3">
        <v>0.52</v>
      </c>
      <c r="G24" s="3"/>
      <c r="I24" s="3"/>
      <c r="J24" s="3"/>
      <c r="K24" t="str">
        <f t="shared" si="0"/>
        <v>Consistency</v>
      </c>
      <c r="W24" s="4">
        <v>-1</v>
      </c>
      <c r="X24" s="3">
        <v>0.71543947417109666</v>
      </c>
      <c r="Y24" s="3">
        <v>0.56333333333333335</v>
      </c>
      <c r="AA24" s="3"/>
      <c r="AC24" t="s">
        <v>206</v>
      </c>
      <c r="AD24">
        <v>0.90783664123653696</v>
      </c>
      <c r="AE24">
        <v>0.78999999999999992</v>
      </c>
      <c r="AF24">
        <f>AVERAGE(AD25,AE25)</f>
        <v>0</v>
      </c>
      <c r="AG24">
        <f>AVERAGE(AD26,AE26)</f>
        <v>0.89593375139878018</v>
      </c>
      <c r="AH24">
        <f>ABS(AF24-AG24)</f>
        <v>0.89593375139878018</v>
      </c>
    </row>
    <row r="25" spans="1:56" x14ac:dyDescent="0.25">
      <c r="A25" t="s">
        <v>172</v>
      </c>
      <c r="B25" t="s">
        <v>201</v>
      </c>
      <c r="C25" s="3">
        <v>-1</v>
      </c>
      <c r="D25">
        <v>0.71056527724252805</v>
      </c>
      <c r="E25" s="3">
        <v>-1</v>
      </c>
      <c r="F25" s="3">
        <v>0.5</v>
      </c>
      <c r="G25" s="3"/>
      <c r="I25" s="3"/>
      <c r="J25" s="3"/>
      <c r="K25" t="str">
        <f t="shared" si="0"/>
        <v>Consistency</v>
      </c>
      <c r="W25" s="4">
        <v>1</v>
      </c>
      <c r="X25" s="3">
        <v>0.66819580981989657</v>
      </c>
      <c r="Y25" s="3">
        <v>0.53500000000000003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173</v>
      </c>
      <c r="B26" t="s">
        <v>201</v>
      </c>
      <c r="C26" s="3">
        <v>1</v>
      </c>
      <c r="D26">
        <v>0.58439126763433602</v>
      </c>
      <c r="E26" s="3">
        <v>-1</v>
      </c>
      <c r="F26" s="3">
        <v>0.61</v>
      </c>
      <c r="G26" s="3"/>
      <c r="I26" s="3"/>
      <c r="J26" s="3"/>
      <c r="K26" t="str">
        <f t="shared" si="0"/>
        <v>No</v>
      </c>
      <c r="W26" s="2" t="s">
        <v>208</v>
      </c>
      <c r="X26" s="3">
        <v>0.69180432937275149</v>
      </c>
      <c r="Y26" s="3">
        <v>0.54545454545454541</v>
      </c>
      <c r="AA26" s="3"/>
      <c r="AC26">
        <v>1</v>
      </c>
      <c r="AD26">
        <v>0.95459477552483307</v>
      </c>
      <c r="AE26">
        <v>0.83727272727272739</v>
      </c>
    </row>
    <row r="27" spans="1:56" x14ac:dyDescent="0.25">
      <c r="A27" t="s">
        <v>174</v>
      </c>
      <c r="B27" t="s">
        <v>201</v>
      </c>
      <c r="C27" s="3">
        <v>-1</v>
      </c>
      <c r="D27">
        <v>0.74348096467418601</v>
      </c>
      <c r="E27" s="3">
        <v>-1</v>
      </c>
      <c r="F27" s="3">
        <v>0.56000000000000005</v>
      </c>
      <c r="G27" s="3"/>
      <c r="I27" s="3"/>
      <c r="J27" s="3"/>
      <c r="K27" t="str">
        <f t="shared" si="0"/>
        <v>Consistency</v>
      </c>
      <c r="W27" s="4">
        <v>-1</v>
      </c>
      <c r="X27" s="3">
        <v>0.71027396138315924</v>
      </c>
      <c r="Y27" s="3">
        <v>0.54625000000000001</v>
      </c>
      <c r="AA27" s="3"/>
      <c r="AC27" t="s">
        <v>207</v>
      </c>
      <c r="AD27">
        <v>0.72852005013873578</v>
      </c>
      <c r="AE27">
        <v>0.56727272727272726</v>
      </c>
      <c r="AF27">
        <f>AVERAGE(AD28,AE28)</f>
        <v>0.639386403752215</v>
      </c>
      <c r="AG27">
        <f>AVERAGE(AD29,AE29)</f>
        <v>0.60159790490994824</v>
      </c>
      <c r="AH27">
        <f>ABS(AF27-AG27)</f>
        <v>3.778849884226676E-2</v>
      </c>
    </row>
    <row r="28" spans="1:56" x14ac:dyDescent="0.25">
      <c r="A28" t="s">
        <v>175</v>
      </c>
      <c r="B28" t="s">
        <v>201</v>
      </c>
      <c r="C28" s="3">
        <v>-1</v>
      </c>
      <c r="D28">
        <v>0.904238748685947</v>
      </c>
      <c r="E28" s="3">
        <v>-1</v>
      </c>
      <c r="F28" s="3">
        <v>0.59</v>
      </c>
      <c r="G28" s="3"/>
      <c r="I28" s="3"/>
      <c r="J28" s="3"/>
      <c r="K28" t="str">
        <f t="shared" si="0"/>
        <v>Consistency</v>
      </c>
      <c r="W28" s="4">
        <v>1</v>
      </c>
      <c r="X28" s="3">
        <v>0.64255197734499758</v>
      </c>
      <c r="Y28" s="3">
        <v>0.54333333333333333</v>
      </c>
      <c r="AA28" s="3"/>
      <c r="AC28">
        <v>-1</v>
      </c>
      <c r="AD28">
        <v>0.71543947417109666</v>
      </c>
      <c r="AE28">
        <v>0.56333333333333335</v>
      </c>
    </row>
    <row r="29" spans="1:56" x14ac:dyDescent="0.25">
      <c r="A29" t="s">
        <v>176</v>
      </c>
      <c r="B29" t="s">
        <v>201</v>
      </c>
      <c r="C29" s="3">
        <v>1</v>
      </c>
      <c r="D29">
        <v>0.62338895279011497</v>
      </c>
      <c r="E29" s="3">
        <v>-1</v>
      </c>
      <c r="F29" s="3">
        <v>0.65</v>
      </c>
      <c r="G29" s="3"/>
      <c r="I29" s="3"/>
      <c r="J29" s="3"/>
      <c r="K29" t="str">
        <f t="shared" si="0"/>
        <v>No</v>
      </c>
      <c r="W29" s="2" t="s">
        <v>209</v>
      </c>
      <c r="X29" s="3">
        <v>0.72474679309326695</v>
      </c>
      <c r="Y29" s="3">
        <v>0.60727272727272741</v>
      </c>
      <c r="AA29" s="3"/>
      <c r="AC29">
        <v>1</v>
      </c>
      <c r="AD29">
        <v>0.66819580981989657</v>
      </c>
      <c r="AE29">
        <v>0.53500000000000003</v>
      </c>
    </row>
    <row r="30" spans="1:56" x14ac:dyDescent="0.25">
      <c r="A30" t="s">
        <v>177</v>
      </c>
      <c r="B30" t="s">
        <v>201</v>
      </c>
      <c r="C30" s="3">
        <v>-1</v>
      </c>
      <c r="D30">
        <v>0.64377430170626804</v>
      </c>
      <c r="E30" s="3">
        <v>-1</v>
      </c>
      <c r="F30" s="3">
        <v>0.67</v>
      </c>
      <c r="G30" s="3"/>
      <c r="H30" s="3"/>
      <c r="I30" s="3"/>
      <c r="J30" s="3"/>
      <c r="K30" t="str">
        <f t="shared" si="0"/>
        <v>Consistency</v>
      </c>
      <c r="W30" s="4">
        <v>-1</v>
      </c>
      <c r="X30" s="3">
        <v>0.56111054936918148</v>
      </c>
      <c r="Y30" s="3">
        <v>0.63500000000000001</v>
      </c>
      <c r="AA30" s="3"/>
      <c r="AC30" t="s">
        <v>208</v>
      </c>
      <c r="AD30">
        <v>0.70677473950481295</v>
      </c>
      <c r="AE30">
        <v>0.55636363636363628</v>
      </c>
      <c r="AF30">
        <f>AVERAGE(AD31,AE31)</f>
        <v>0.62826198069157968</v>
      </c>
      <c r="AG30">
        <f>AVERAGE(AD32,AE32)</f>
        <v>0.59294265533916546</v>
      </c>
      <c r="AH30">
        <f>ABS(AF30-AG30)</f>
        <v>3.5319325352414221E-2</v>
      </c>
    </row>
    <row r="31" spans="1:56" x14ac:dyDescent="0.25">
      <c r="A31" t="s">
        <v>178</v>
      </c>
      <c r="B31" t="s">
        <v>201</v>
      </c>
      <c r="C31" s="3">
        <v>-1</v>
      </c>
      <c r="D31">
        <v>0.77654501930500397</v>
      </c>
      <c r="E31" s="3">
        <v>-1</v>
      </c>
      <c r="F31" s="3">
        <v>0.59</v>
      </c>
      <c r="G31" s="3"/>
      <c r="I31" s="3"/>
      <c r="J31" s="3"/>
      <c r="K31" t="str">
        <f t="shared" si="0"/>
        <v>Consistency</v>
      </c>
      <c r="W31" s="4">
        <v>1</v>
      </c>
      <c r="X31" s="3">
        <v>0.76111040280973041</v>
      </c>
      <c r="Y31" s="3">
        <v>0.60111111111111115</v>
      </c>
      <c r="AA31" s="3"/>
      <c r="AC31">
        <v>-1</v>
      </c>
      <c r="AD31">
        <v>0.71027396138315924</v>
      </c>
      <c r="AE31">
        <v>0.54625000000000001</v>
      </c>
    </row>
    <row r="32" spans="1:56" x14ac:dyDescent="0.25">
      <c r="A32" t="s">
        <v>179</v>
      </c>
      <c r="B32" t="s">
        <v>201</v>
      </c>
      <c r="C32" s="3">
        <v>-1</v>
      </c>
      <c r="D32">
        <v>0.51171089860722196</v>
      </c>
      <c r="E32" s="3">
        <v>-1</v>
      </c>
      <c r="F32" s="3">
        <v>0.68</v>
      </c>
      <c r="G32" s="3"/>
      <c r="I32" s="3"/>
      <c r="J32" s="3"/>
      <c r="K32" t="str">
        <f t="shared" si="0"/>
        <v>Consistency</v>
      </c>
      <c r="W32" s="2" t="s">
        <v>30</v>
      </c>
      <c r="X32" s="3">
        <v>0.83554364497469857</v>
      </c>
      <c r="Y32" s="3">
        <v>0.69859504132231431</v>
      </c>
      <c r="AA32" s="3"/>
      <c r="AC32">
        <v>1</v>
      </c>
      <c r="AD32">
        <v>0.64255197734499758</v>
      </c>
      <c r="AE32">
        <v>0.54333333333333333</v>
      </c>
    </row>
    <row r="33" spans="1:34" x14ac:dyDescent="0.25">
      <c r="A33" t="s">
        <v>180</v>
      </c>
      <c r="B33" t="s">
        <v>201</v>
      </c>
      <c r="C33" s="3">
        <v>-1</v>
      </c>
      <c r="D33">
        <v>0.64410148328285899</v>
      </c>
      <c r="E33" s="3">
        <v>-1</v>
      </c>
      <c r="F33" s="3">
        <v>0.61</v>
      </c>
      <c r="G33" s="3"/>
      <c r="I33" s="3"/>
      <c r="J33" s="3"/>
      <c r="K33" t="str">
        <f t="shared" si="0"/>
        <v>Consistency</v>
      </c>
      <c r="AA33" s="3"/>
      <c r="AC33" t="s">
        <v>209</v>
      </c>
      <c r="AD33">
        <v>0.64277301775658868</v>
      </c>
      <c r="AE33">
        <v>0.56272727272727263</v>
      </c>
      <c r="AF33">
        <f>AVERAGE(AD34,AE34)</f>
        <v>0.59805527468459074</v>
      </c>
      <c r="AG33">
        <f>AVERAGE(AD35,AE35)</f>
        <v>0.68111075696042078</v>
      </c>
      <c r="AH33">
        <f>ABS(AF33-AG33)</f>
        <v>8.3055482275830039E-2</v>
      </c>
    </row>
    <row r="34" spans="1:34" x14ac:dyDescent="0.25">
      <c r="A34" t="s">
        <v>181</v>
      </c>
      <c r="B34" t="s">
        <v>201</v>
      </c>
      <c r="C34" s="3">
        <v>-1</v>
      </c>
      <c r="D34">
        <v>0.68564172666149203</v>
      </c>
      <c r="E34" s="3">
        <v>-1</v>
      </c>
      <c r="F34" s="3">
        <v>0.67</v>
      </c>
      <c r="G34" s="3"/>
      <c r="I34" s="3"/>
      <c r="J34" s="3"/>
      <c r="K34" t="str">
        <f t="shared" si="0"/>
        <v>Consistency</v>
      </c>
      <c r="AA34" s="3"/>
      <c r="AC34">
        <v>-1</v>
      </c>
      <c r="AD34">
        <v>0.56111054936918148</v>
      </c>
      <c r="AE34">
        <v>0.63500000000000001</v>
      </c>
    </row>
    <row r="35" spans="1:34" x14ac:dyDescent="0.25">
      <c r="A35" t="s">
        <v>171</v>
      </c>
      <c r="B35" t="s">
        <v>202</v>
      </c>
      <c r="C35">
        <v>1</v>
      </c>
      <c r="D35">
        <v>0.91194907013475901</v>
      </c>
      <c r="E35">
        <v>1</v>
      </c>
      <c r="F35">
        <v>0.73</v>
      </c>
      <c r="K35" t="str">
        <f t="shared" si="0"/>
        <v>Consistency</v>
      </c>
      <c r="AA35" s="3"/>
      <c r="AC35">
        <v>1</v>
      </c>
      <c r="AD35">
        <v>0.76111040280973041</v>
      </c>
      <c r="AE35">
        <v>0.60111111111111115</v>
      </c>
    </row>
    <row r="36" spans="1:34" x14ac:dyDescent="0.25">
      <c r="A36" t="s">
        <v>172</v>
      </c>
      <c r="B36" t="s">
        <v>202</v>
      </c>
      <c r="C36">
        <v>1</v>
      </c>
      <c r="D36">
        <v>0.86701559986232102</v>
      </c>
      <c r="E36">
        <v>1</v>
      </c>
      <c r="F36">
        <v>0.79</v>
      </c>
      <c r="K36" t="str">
        <f t="shared" si="0"/>
        <v>Consistency</v>
      </c>
    </row>
    <row r="37" spans="1:34" x14ac:dyDescent="0.25">
      <c r="A37" t="s">
        <v>173</v>
      </c>
      <c r="B37" t="s">
        <v>202</v>
      </c>
      <c r="C37">
        <v>1</v>
      </c>
      <c r="D37">
        <v>0.89271838191092401</v>
      </c>
      <c r="E37">
        <v>1</v>
      </c>
      <c r="F37">
        <v>0.75</v>
      </c>
      <c r="K37" t="str">
        <f t="shared" si="0"/>
        <v>Consistency</v>
      </c>
    </row>
    <row r="38" spans="1:34" x14ac:dyDescent="0.25">
      <c r="A38" t="s">
        <v>174</v>
      </c>
      <c r="B38" t="s">
        <v>202</v>
      </c>
      <c r="C38">
        <v>1</v>
      </c>
      <c r="D38">
        <v>0.98222961679496201</v>
      </c>
      <c r="E38">
        <v>1</v>
      </c>
      <c r="F38">
        <v>0.88</v>
      </c>
      <c r="K38" t="str">
        <f t="shared" si="0"/>
        <v>Consistency</v>
      </c>
    </row>
    <row r="39" spans="1:34" x14ac:dyDescent="0.25">
      <c r="A39" t="s">
        <v>175</v>
      </c>
      <c r="B39" t="s">
        <v>202</v>
      </c>
      <c r="C39">
        <v>1</v>
      </c>
      <c r="D39">
        <v>0.80472477379362395</v>
      </c>
      <c r="E39">
        <v>1</v>
      </c>
      <c r="F39">
        <v>0.78</v>
      </c>
      <c r="K39" t="str">
        <f t="shared" si="0"/>
        <v>Consistency</v>
      </c>
    </row>
    <row r="40" spans="1:34" x14ac:dyDescent="0.25">
      <c r="A40" t="s">
        <v>176</v>
      </c>
      <c r="B40" t="s">
        <v>202</v>
      </c>
      <c r="C40">
        <v>1</v>
      </c>
      <c r="D40">
        <v>0.89517036472710798</v>
      </c>
      <c r="E40">
        <v>1</v>
      </c>
      <c r="F40">
        <v>0.71</v>
      </c>
      <c r="K40" t="str">
        <f t="shared" si="0"/>
        <v>Consistency</v>
      </c>
    </row>
    <row r="41" spans="1:34" x14ac:dyDescent="0.25">
      <c r="A41" t="s">
        <v>177</v>
      </c>
      <c r="B41" t="s">
        <v>202</v>
      </c>
      <c r="C41">
        <v>1</v>
      </c>
      <c r="D41">
        <v>0.98302905533245299</v>
      </c>
      <c r="E41">
        <v>1</v>
      </c>
      <c r="F41">
        <v>0.82</v>
      </c>
      <c r="K41" t="str">
        <f t="shared" si="0"/>
        <v>Consistency</v>
      </c>
    </row>
    <row r="42" spans="1:34" x14ac:dyDescent="0.25">
      <c r="A42" t="s">
        <v>178</v>
      </c>
      <c r="B42" t="s">
        <v>202</v>
      </c>
      <c r="C42">
        <v>1</v>
      </c>
      <c r="D42">
        <v>0.94418019844610102</v>
      </c>
      <c r="E42">
        <v>1</v>
      </c>
      <c r="F42">
        <v>0.8</v>
      </c>
      <c r="K42" t="str">
        <f t="shared" si="0"/>
        <v>Consistency</v>
      </c>
    </row>
    <row r="43" spans="1:34" x14ac:dyDescent="0.25">
      <c r="A43" t="s">
        <v>179</v>
      </c>
      <c r="B43" t="s">
        <v>202</v>
      </c>
      <c r="C43">
        <v>1</v>
      </c>
      <c r="D43">
        <v>0.87599422239032998</v>
      </c>
      <c r="E43">
        <v>1</v>
      </c>
      <c r="F43">
        <v>0.77</v>
      </c>
      <c r="K43" t="str">
        <f t="shared" si="0"/>
        <v>Consistency</v>
      </c>
    </row>
    <row r="44" spans="1:34" x14ac:dyDescent="0.25">
      <c r="A44" t="s">
        <v>180</v>
      </c>
      <c r="B44" t="s">
        <v>202</v>
      </c>
      <c r="C44">
        <v>1</v>
      </c>
      <c r="D44">
        <v>0.85737668014085999</v>
      </c>
      <c r="E44">
        <v>1</v>
      </c>
      <c r="F44">
        <v>0.76</v>
      </c>
      <c r="K44" t="str">
        <f t="shared" si="0"/>
        <v>Consistency</v>
      </c>
    </row>
    <row r="45" spans="1:34" x14ac:dyDescent="0.25">
      <c r="A45" t="s">
        <v>181</v>
      </c>
      <c r="B45" t="s">
        <v>202</v>
      </c>
      <c r="C45">
        <v>1</v>
      </c>
      <c r="D45">
        <v>0.91836105994665096</v>
      </c>
      <c r="E45">
        <v>1</v>
      </c>
      <c r="F45">
        <v>0.79</v>
      </c>
      <c r="K45" t="str">
        <f t="shared" si="0"/>
        <v>Consistency</v>
      </c>
    </row>
    <row r="46" spans="1:34" x14ac:dyDescent="0.25">
      <c r="A46" t="s">
        <v>171</v>
      </c>
      <c r="B46" t="s">
        <v>203</v>
      </c>
      <c r="C46" s="3">
        <v>-1</v>
      </c>
      <c r="D46">
        <v>0.99375688810914897</v>
      </c>
      <c r="E46" s="3">
        <v>-1</v>
      </c>
      <c r="F46" s="3">
        <v>0.66</v>
      </c>
      <c r="G46" s="3"/>
      <c r="I46" s="3"/>
      <c r="J46" s="3"/>
      <c r="K46" t="str">
        <f t="shared" si="0"/>
        <v>Consistency</v>
      </c>
    </row>
    <row r="47" spans="1:34" x14ac:dyDescent="0.25">
      <c r="A47" t="s">
        <v>172</v>
      </c>
      <c r="B47" t="s">
        <v>203</v>
      </c>
      <c r="C47" s="3">
        <v>-1</v>
      </c>
      <c r="D47">
        <v>0.98564987442583496</v>
      </c>
      <c r="E47" s="3">
        <v>-1</v>
      </c>
      <c r="F47" s="3">
        <v>0.77</v>
      </c>
      <c r="G47" s="3"/>
      <c r="I47" s="3"/>
      <c r="J47" s="3"/>
      <c r="K47" t="str">
        <f t="shared" si="0"/>
        <v>Consistency</v>
      </c>
    </row>
    <row r="48" spans="1:34" x14ac:dyDescent="0.25">
      <c r="A48" t="s">
        <v>173</v>
      </c>
      <c r="B48" t="s">
        <v>203</v>
      </c>
      <c r="C48" s="3">
        <v>-1</v>
      </c>
      <c r="D48">
        <v>0.98369929550628199</v>
      </c>
      <c r="E48" s="3">
        <v>-1</v>
      </c>
      <c r="F48" s="3">
        <v>0.83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174</v>
      </c>
      <c r="B49" t="s">
        <v>203</v>
      </c>
      <c r="C49" s="3">
        <v>-1</v>
      </c>
      <c r="D49">
        <v>0.97613842790510597</v>
      </c>
      <c r="E49" s="3">
        <v>-1</v>
      </c>
      <c r="F49" s="3">
        <v>0.8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175</v>
      </c>
      <c r="B50" t="s">
        <v>203</v>
      </c>
      <c r="C50" s="3">
        <v>-1</v>
      </c>
      <c r="D50">
        <v>0.99328100305397704</v>
      </c>
      <c r="E50" s="3">
        <v>-1</v>
      </c>
      <c r="F50" s="3">
        <v>0.8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176</v>
      </c>
      <c r="B51" t="s">
        <v>203</v>
      </c>
      <c r="C51" s="3">
        <v>-1</v>
      </c>
      <c r="D51">
        <v>0.99201947164006898</v>
      </c>
      <c r="E51" s="3">
        <v>-1</v>
      </c>
      <c r="F51" s="3">
        <v>0.85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177</v>
      </c>
      <c r="B52" t="s">
        <v>203</v>
      </c>
      <c r="C52" s="3">
        <v>-1</v>
      </c>
      <c r="D52">
        <v>0.97189387376599801</v>
      </c>
      <c r="E52" s="3">
        <v>-1</v>
      </c>
      <c r="F52" s="3">
        <v>0.84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178</v>
      </c>
      <c r="B53" t="s">
        <v>203</v>
      </c>
      <c r="C53" s="3">
        <v>-1</v>
      </c>
      <c r="D53">
        <v>0.99205382965199296</v>
      </c>
      <c r="E53" s="3">
        <v>-1</v>
      </c>
      <c r="F53" s="3">
        <v>0.76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179</v>
      </c>
      <c r="B54" t="s">
        <v>203</v>
      </c>
      <c r="C54" s="3">
        <v>-1</v>
      </c>
      <c r="D54">
        <v>0.98335119583256403</v>
      </c>
      <c r="E54" s="3">
        <v>-1</v>
      </c>
      <c r="F54" s="3">
        <v>0.86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180</v>
      </c>
      <c r="B55" t="s">
        <v>203</v>
      </c>
      <c r="C55" s="3">
        <v>-1</v>
      </c>
      <c r="D55">
        <v>0.99335728177951599</v>
      </c>
      <c r="E55" s="3">
        <v>-1</v>
      </c>
      <c r="F55" s="3">
        <v>0.88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181</v>
      </c>
      <c r="B56" t="s">
        <v>203</v>
      </c>
      <c r="C56" s="3">
        <v>-1</v>
      </c>
      <c r="D56">
        <v>0.99189204566803701</v>
      </c>
      <c r="E56" s="3">
        <v>-1</v>
      </c>
      <c r="F56" s="3">
        <v>0.79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171</v>
      </c>
      <c r="B57" t="s">
        <v>204</v>
      </c>
      <c r="C57">
        <v>1</v>
      </c>
      <c r="D57">
        <v>0.99622149536907101</v>
      </c>
      <c r="E57">
        <v>1</v>
      </c>
      <c r="F57">
        <v>0.86</v>
      </c>
      <c r="K57" t="str">
        <f t="shared" si="0"/>
        <v>Consistency</v>
      </c>
    </row>
    <row r="58" spans="1:11" x14ac:dyDescent="0.25">
      <c r="A58" t="s">
        <v>172</v>
      </c>
      <c r="B58" t="s">
        <v>204</v>
      </c>
      <c r="C58">
        <v>1</v>
      </c>
      <c r="D58">
        <v>0.98214345771711598</v>
      </c>
      <c r="E58">
        <v>1</v>
      </c>
      <c r="F58">
        <v>0.84</v>
      </c>
      <c r="K58" t="str">
        <f t="shared" si="0"/>
        <v>Consistency</v>
      </c>
    </row>
    <row r="59" spans="1:11" x14ac:dyDescent="0.25">
      <c r="A59" t="s">
        <v>173</v>
      </c>
      <c r="B59" t="s">
        <v>204</v>
      </c>
      <c r="C59">
        <v>1</v>
      </c>
      <c r="D59">
        <v>0.98771546710118197</v>
      </c>
      <c r="E59">
        <v>1</v>
      </c>
      <c r="F59">
        <v>0.89</v>
      </c>
      <c r="K59" t="str">
        <f t="shared" si="0"/>
        <v>Consistency</v>
      </c>
    </row>
    <row r="60" spans="1:11" x14ac:dyDescent="0.25">
      <c r="A60" t="s">
        <v>174</v>
      </c>
      <c r="B60" t="s">
        <v>204</v>
      </c>
      <c r="C60">
        <v>1</v>
      </c>
      <c r="D60">
        <v>0.99175291431194201</v>
      </c>
      <c r="E60">
        <v>1</v>
      </c>
      <c r="F60">
        <v>0.79</v>
      </c>
      <c r="K60" t="str">
        <f t="shared" si="0"/>
        <v>Consistency</v>
      </c>
    </row>
    <row r="61" spans="1:11" x14ac:dyDescent="0.25">
      <c r="A61" t="s">
        <v>175</v>
      </c>
      <c r="B61" t="s">
        <v>204</v>
      </c>
      <c r="C61">
        <v>1</v>
      </c>
      <c r="D61">
        <v>0.99592800475013499</v>
      </c>
      <c r="E61">
        <v>1</v>
      </c>
      <c r="F61">
        <v>0.85</v>
      </c>
      <c r="K61" t="str">
        <f t="shared" si="0"/>
        <v>Consistency</v>
      </c>
    </row>
    <row r="62" spans="1:11" x14ac:dyDescent="0.25">
      <c r="A62" t="s">
        <v>176</v>
      </c>
      <c r="B62" t="s">
        <v>204</v>
      </c>
      <c r="C62">
        <v>1</v>
      </c>
      <c r="D62">
        <v>0.98028274124993997</v>
      </c>
      <c r="E62">
        <v>1</v>
      </c>
      <c r="F62">
        <v>0.85</v>
      </c>
      <c r="K62" t="str">
        <f t="shared" si="0"/>
        <v>Consistency</v>
      </c>
    </row>
    <row r="63" spans="1:11" x14ac:dyDescent="0.25">
      <c r="A63" t="s">
        <v>177</v>
      </c>
      <c r="B63" t="s">
        <v>204</v>
      </c>
      <c r="C63">
        <v>1</v>
      </c>
      <c r="D63">
        <v>0.96460382108008602</v>
      </c>
      <c r="E63">
        <v>1</v>
      </c>
      <c r="F63">
        <v>0.82</v>
      </c>
      <c r="K63" t="str">
        <f t="shared" si="0"/>
        <v>Consistency</v>
      </c>
    </row>
    <row r="64" spans="1:11" x14ac:dyDescent="0.25">
      <c r="A64" t="s">
        <v>178</v>
      </c>
      <c r="B64" t="s">
        <v>204</v>
      </c>
      <c r="C64">
        <v>1</v>
      </c>
      <c r="D64">
        <v>0.98193579971057499</v>
      </c>
      <c r="E64">
        <v>1</v>
      </c>
      <c r="F64">
        <v>0.86</v>
      </c>
      <c r="K64" t="str">
        <f t="shared" si="0"/>
        <v>Consistency</v>
      </c>
    </row>
    <row r="65" spans="1:11" x14ac:dyDescent="0.25">
      <c r="A65" t="s">
        <v>179</v>
      </c>
      <c r="B65" t="s">
        <v>204</v>
      </c>
      <c r="C65">
        <v>1</v>
      </c>
      <c r="D65">
        <v>0.95974988958695295</v>
      </c>
      <c r="E65">
        <v>1</v>
      </c>
      <c r="F65">
        <v>0.8</v>
      </c>
      <c r="K65" t="str">
        <f t="shared" si="0"/>
        <v>Consistency</v>
      </c>
    </row>
    <row r="66" spans="1:11" x14ac:dyDescent="0.25">
      <c r="A66" t="s">
        <v>180</v>
      </c>
      <c r="B66" t="s">
        <v>204</v>
      </c>
      <c r="C66">
        <v>1</v>
      </c>
      <c r="D66">
        <v>0.97159677552927903</v>
      </c>
      <c r="E66">
        <v>1</v>
      </c>
      <c r="F66">
        <v>0.89</v>
      </c>
      <c r="K66" t="str">
        <f t="shared" si="0"/>
        <v>Consistency</v>
      </c>
    </row>
    <row r="67" spans="1:11" x14ac:dyDescent="0.25">
      <c r="A67" t="s">
        <v>181</v>
      </c>
      <c r="B67" t="s">
        <v>204</v>
      </c>
      <c r="C67">
        <v>1</v>
      </c>
      <c r="D67">
        <v>0.98742864521186602</v>
      </c>
      <c r="E67">
        <v>1</v>
      </c>
      <c r="F67">
        <v>0.86</v>
      </c>
      <c r="K67" t="str">
        <f t="shared" ref="K67:K130" si="41">IF(E67=C67, "Consistency", "No")</f>
        <v>Consistency</v>
      </c>
    </row>
    <row r="68" spans="1:11" x14ac:dyDescent="0.25">
      <c r="A68" t="s">
        <v>171</v>
      </c>
      <c r="B68" t="s">
        <v>205</v>
      </c>
      <c r="C68" s="3">
        <v>1</v>
      </c>
      <c r="D68">
        <v>0.58857555308220399</v>
      </c>
      <c r="E68" s="3">
        <v>1</v>
      </c>
      <c r="F68" s="3">
        <v>0.55000000000000004</v>
      </c>
      <c r="G68" s="3"/>
      <c r="I68" s="3"/>
      <c r="J68" s="3"/>
      <c r="K68" t="str">
        <f t="shared" si="41"/>
        <v>Consistency</v>
      </c>
    </row>
    <row r="69" spans="1:11" x14ac:dyDescent="0.25">
      <c r="A69" t="s">
        <v>172</v>
      </c>
      <c r="B69" t="s">
        <v>205</v>
      </c>
      <c r="C69" s="3">
        <v>1</v>
      </c>
      <c r="D69">
        <v>0.56985826030286002</v>
      </c>
      <c r="E69" s="3">
        <v>1</v>
      </c>
      <c r="F69" s="3">
        <v>0.53</v>
      </c>
      <c r="G69" s="3"/>
      <c r="I69" s="3"/>
      <c r="J69" s="3"/>
      <c r="K69" t="str">
        <f t="shared" si="41"/>
        <v>Consistency</v>
      </c>
    </row>
    <row r="70" spans="1:11" x14ac:dyDescent="0.25">
      <c r="A70" t="s">
        <v>173</v>
      </c>
      <c r="B70" t="s">
        <v>205</v>
      </c>
      <c r="C70" s="3">
        <v>1</v>
      </c>
      <c r="D70">
        <v>0.942122605812862</v>
      </c>
      <c r="E70" s="3">
        <v>1</v>
      </c>
      <c r="F70" s="3">
        <v>0.59</v>
      </c>
      <c r="G70" s="3"/>
      <c r="I70" s="3"/>
      <c r="J70" s="3"/>
      <c r="K70" t="str">
        <f t="shared" si="41"/>
        <v>Consistency</v>
      </c>
    </row>
    <row r="71" spans="1:11" x14ac:dyDescent="0.25">
      <c r="A71" t="s">
        <v>174</v>
      </c>
      <c r="B71" t="s">
        <v>205</v>
      </c>
      <c r="C71" s="3">
        <v>1</v>
      </c>
      <c r="D71" s="3">
        <v>0.77799999549338295</v>
      </c>
      <c r="E71" s="3">
        <v>1</v>
      </c>
      <c r="F71" s="3">
        <v>0.53</v>
      </c>
      <c r="G71" s="3"/>
      <c r="I71" s="3"/>
      <c r="J71" s="3"/>
      <c r="K71" t="str">
        <f t="shared" si="41"/>
        <v>Consistency</v>
      </c>
    </row>
    <row r="72" spans="1:11" x14ac:dyDescent="0.25">
      <c r="A72" t="s">
        <v>175</v>
      </c>
      <c r="B72" t="s">
        <v>205</v>
      </c>
      <c r="C72" s="3">
        <v>1</v>
      </c>
      <c r="D72">
        <v>0.53847006449060797</v>
      </c>
      <c r="E72" s="3">
        <v>-1</v>
      </c>
      <c r="F72" s="3">
        <v>0.56000000000000005</v>
      </c>
      <c r="G72" s="3"/>
      <c r="H72" s="3"/>
      <c r="I72" s="3"/>
      <c r="J72" s="3"/>
      <c r="K72" t="str">
        <f t="shared" si="41"/>
        <v>No</v>
      </c>
    </row>
    <row r="73" spans="1:11" x14ac:dyDescent="0.25">
      <c r="A73" t="s">
        <v>176</v>
      </c>
      <c r="B73" t="s">
        <v>205</v>
      </c>
      <c r="C73" s="3">
        <v>-1</v>
      </c>
      <c r="D73">
        <v>0.50705404603650805</v>
      </c>
      <c r="E73" s="3">
        <v>-1</v>
      </c>
      <c r="F73" s="3">
        <v>0.6</v>
      </c>
      <c r="G73" s="3"/>
      <c r="I73" s="3"/>
      <c r="J73" s="3"/>
      <c r="K73" t="str">
        <f t="shared" si="41"/>
        <v>Consistency</v>
      </c>
    </row>
    <row r="74" spans="1:11" x14ac:dyDescent="0.25">
      <c r="A74" t="s">
        <v>177</v>
      </c>
      <c r="B74" t="s">
        <v>205</v>
      </c>
      <c r="C74" s="3">
        <v>1</v>
      </c>
      <c r="D74">
        <v>0.65992770716279903</v>
      </c>
      <c r="E74" s="3">
        <v>1</v>
      </c>
      <c r="F74" s="3">
        <v>0.56000000000000005</v>
      </c>
      <c r="G74" s="3"/>
      <c r="I74" s="3"/>
      <c r="J74" s="3"/>
      <c r="K74" t="str">
        <f t="shared" si="41"/>
        <v>Consistency</v>
      </c>
    </row>
    <row r="75" spans="1:11" x14ac:dyDescent="0.25">
      <c r="A75" t="s">
        <v>178</v>
      </c>
      <c r="B75" t="s">
        <v>205</v>
      </c>
      <c r="C75" s="3">
        <v>-1</v>
      </c>
      <c r="D75">
        <v>0.62075342560599001</v>
      </c>
      <c r="E75" s="3">
        <v>-1</v>
      </c>
      <c r="F75" s="3">
        <v>0.53</v>
      </c>
      <c r="G75" s="3"/>
      <c r="I75" s="3"/>
      <c r="J75" s="3"/>
      <c r="K75" t="str">
        <f t="shared" si="41"/>
        <v>Consistency</v>
      </c>
    </row>
    <row r="76" spans="1:11" x14ac:dyDescent="0.25">
      <c r="A76" t="s">
        <v>179</v>
      </c>
      <c r="B76" t="s">
        <v>205</v>
      </c>
      <c r="C76" s="3">
        <v>1</v>
      </c>
      <c r="D76">
        <v>0.66354505770852801</v>
      </c>
      <c r="E76" s="3">
        <v>-1</v>
      </c>
      <c r="F76" s="3">
        <v>0.5</v>
      </c>
      <c r="G76" s="3"/>
      <c r="I76" s="3"/>
      <c r="J76" s="3"/>
      <c r="K76" t="str">
        <f t="shared" si="41"/>
        <v>No</v>
      </c>
    </row>
    <row r="77" spans="1:11" x14ac:dyDescent="0.25">
      <c r="A77" t="s">
        <v>180</v>
      </c>
      <c r="B77" t="s">
        <v>205</v>
      </c>
      <c r="C77" s="3">
        <v>-1</v>
      </c>
      <c r="D77" s="3">
        <v>0.89346616604670404</v>
      </c>
      <c r="E77" s="3">
        <v>-1</v>
      </c>
      <c r="F77" s="3">
        <v>0.54</v>
      </c>
      <c r="G77" s="3"/>
      <c r="I77" s="3"/>
      <c r="J77" s="3"/>
      <c r="K77" t="str">
        <f t="shared" si="41"/>
        <v>Consistency</v>
      </c>
    </row>
    <row r="78" spans="1:11" x14ac:dyDescent="0.25">
      <c r="A78" t="s">
        <v>181</v>
      </c>
      <c r="B78" t="s">
        <v>205</v>
      </c>
      <c r="C78" s="3">
        <v>1</v>
      </c>
      <c r="D78">
        <v>0.50444880850441798</v>
      </c>
      <c r="E78" s="3">
        <v>-1</v>
      </c>
      <c r="F78" s="3">
        <v>0.53</v>
      </c>
      <c r="G78" s="3"/>
      <c r="I78" s="3"/>
      <c r="J78" s="3"/>
      <c r="K78" t="str">
        <f t="shared" si="41"/>
        <v>No</v>
      </c>
    </row>
    <row r="79" spans="1:11" x14ac:dyDescent="0.25">
      <c r="A79" t="s">
        <v>171</v>
      </c>
      <c r="B79" t="s">
        <v>206</v>
      </c>
      <c r="C79" s="3">
        <v>1</v>
      </c>
      <c r="D79">
        <v>0.99189049331812296</v>
      </c>
      <c r="E79" s="3">
        <v>1</v>
      </c>
      <c r="F79" s="3">
        <v>0.85</v>
      </c>
      <c r="G79" s="3"/>
      <c r="I79" s="3"/>
      <c r="J79" s="3"/>
      <c r="K79" t="str">
        <f t="shared" si="41"/>
        <v>Consistency</v>
      </c>
    </row>
    <row r="80" spans="1:11" x14ac:dyDescent="0.25">
      <c r="A80" t="s">
        <v>172</v>
      </c>
      <c r="B80" t="s">
        <v>206</v>
      </c>
      <c r="C80" s="3">
        <v>1</v>
      </c>
      <c r="D80">
        <v>0.98917411356248097</v>
      </c>
      <c r="E80" s="3">
        <v>1</v>
      </c>
      <c r="F80" s="3">
        <v>0.83</v>
      </c>
      <c r="G80" s="3"/>
      <c r="I80" s="3"/>
      <c r="J80" s="3"/>
      <c r="K80" t="str">
        <f t="shared" si="41"/>
        <v>Consistency</v>
      </c>
    </row>
    <row r="81" spans="1:11" x14ac:dyDescent="0.25">
      <c r="A81" t="s">
        <v>173</v>
      </c>
      <c r="B81" t="s">
        <v>206</v>
      </c>
      <c r="C81" s="3">
        <v>1</v>
      </c>
      <c r="D81">
        <v>0.96467089425358898</v>
      </c>
      <c r="E81" s="3">
        <v>1</v>
      </c>
      <c r="F81" s="3">
        <v>0.84</v>
      </c>
      <c r="G81" s="3"/>
      <c r="I81" s="3"/>
      <c r="J81" s="3"/>
      <c r="K81" t="str">
        <f t="shared" si="41"/>
        <v>Consistency</v>
      </c>
    </row>
    <row r="82" spans="1:11" x14ac:dyDescent="0.25">
      <c r="A82" t="s">
        <v>174</v>
      </c>
      <c r="B82" t="s">
        <v>206</v>
      </c>
      <c r="C82" s="3">
        <v>1</v>
      </c>
      <c r="D82">
        <v>0.95945090403917699</v>
      </c>
      <c r="E82" s="3">
        <v>1</v>
      </c>
      <c r="F82" s="3">
        <v>0.8</v>
      </c>
      <c r="G82" s="3"/>
      <c r="I82" s="3"/>
      <c r="J82" s="3"/>
      <c r="K82" t="str">
        <f t="shared" si="41"/>
        <v>Consistency</v>
      </c>
    </row>
    <row r="83" spans="1:11" x14ac:dyDescent="0.25">
      <c r="A83" t="s">
        <v>175</v>
      </c>
      <c r="B83" t="s">
        <v>206</v>
      </c>
      <c r="C83" s="3">
        <v>1</v>
      </c>
      <c r="D83" s="3">
        <v>0.99643778835596797</v>
      </c>
      <c r="E83" s="3">
        <v>1</v>
      </c>
      <c r="F83" s="3">
        <v>0.87</v>
      </c>
      <c r="G83" s="3"/>
      <c r="I83" s="3"/>
      <c r="J83" s="3"/>
      <c r="K83" t="str">
        <f t="shared" si="41"/>
        <v>Consistency</v>
      </c>
    </row>
    <row r="84" spans="1:11" x14ac:dyDescent="0.25">
      <c r="A84" t="s">
        <v>176</v>
      </c>
      <c r="B84" t="s">
        <v>206</v>
      </c>
      <c r="C84" s="3">
        <v>1</v>
      </c>
      <c r="D84">
        <v>0.91800930546644299</v>
      </c>
      <c r="E84" s="3">
        <v>1</v>
      </c>
      <c r="F84" s="3">
        <v>0.84</v>
      </c>
      <c r="G84" s="3"/>
      <c r="I84" s="3"/>
      <c r="J84" s="3"/>
      <c r="K84" t="str">
        <f t="shared" si="41"/>
        <v>Consistency</v>
      </c>
    </row>
    <row r="85" spans="1:11" x14ac:dyDescent="0.25">
      <c r="A85" t="s">
        <v>177</v>
      </c>
      <c r="B85" t="s">
        <v>206</v>
      </c>
      <c r="C85" s="3">
        <v>1</v>
      </c>
      <c r="D85">
        <v>0.84030201111769598</v>
      </c>
      <c r="E85" s="3">
        <v>1</v>
      </c>
      <c r="F85" s="3">
        <v>0.8</v>
      </c>
      <c r="G85" s="3"/>
      <c r="I85" s="3"/>
      <c r="J85" s="3"/>
      <c r="K85" t="str">
        <f t="shared" si="41"/>
        <v>Consistency</v>
      </c>
    </row>
    <row r="86" spans="1:11" x14ac:dyDescent="0.25">
      <c r="A86" t="s">
        <v>178</v>
      </c>
      <c r="B86" t="s">
        <v>206</v>
      </c>
      <c r="C86" s="3">
        <v>1</v>
      </c>
      <c r="D86">
        <v>0.97382395687583301</v>
      </c>
      <c r="E86" s="3">
        <v>1</v>
      </c>
      <c r="F86" s="3">
        <v>0.81</v>
      </c>
      <c r="G86" s="3"/>
      <c r="I86" s="3"/>
      <c r="J86" s="3"/>
      <c r="K86" t="str">
        <f t="shared" si="41"/>
        <v>Consistency</v>
      </c>
    </row>
    <row r="87" spans="1:11" x14ac:dyDescent="0.25">
      <c r="A87" t="s">
        <v>179</v>
      </c>
      <c r="B87" t="s">
        <v>206</v>
      </c>
      <c r="C87" s="3">
        <v>1</v>
      </c>
      <c r="D87">
        <v>0.96731467037359398</v>
      </c>
      <c r="E87" s="3">
        <v>1</v>
      </c>
      <c r="F87" s="3">
        <v>0.86</v>
      </c>
      <c r="G87" s="3"/>
      <c r="I87" s="3"/>
      <c r="J87" s="3"/>
      <c r="K87" t="str">
        <f t="shared" si="41"/>
        <v>Consistency</v>
      </c>
    </row>
    <row r="88" spans="1:11" x14ac:dyDescent="0.25">
      <c r="A88" t="s">
        <v>180</v>
      </c>
      <c r="B88" t="s">
        <v>206</v>
      </c>
      <c r="C88" s="3">
        <v>1</v>
      </c>
      <c r="D88">
        <v>0.94675045528139601</v>
      </c>
      <c r="E88" s="3">
        <v>1</v>
      </c>
      <c r="F88" s="3">
        <v>0.87</v>
      </c>
      <c r="G88" s="3"/>
      <c r="I88" s="3"/>
      <c r="J88" s="3"/>
      <c r="K88" t="str">
        <f t="shared" si="41"/>
        <v>Consistency</v>
      </c>
    </row>
    <row r="89" spans="1:11" x14ac:dyDescent="0.25">
      <c r="A89" t="s">
        <v>181</v>
      </c>
      <c r="B89" t="s">
        <v>206</v>
      </c>
      <c r="C89" s="3">
        <v>1</v>
      </c>
      <c r="D89">
        <v>0.95271793812886396</v>
      </c>
      <c r="E89" s="3">
        <v>1</v>
      </c>
      <c r="F89" s="3">
        <v>0.84</v>
      </c>
      <c r="G89" s="3"/>
      <c r="I89" s="3"/>
      <c r="J89" s="3"/>
      <c r="K89" t="str">
        <f t="shared" si="41"/>
        <v>Consistency</v>
      </c>
    </row>
    <row r="90" spans="1:11" x14ac:dyDescent="0.25">
      <c r="A90" t="s">
        <v>171</v>
      </c>
      <c r="B90" t="s">
        <v>207</v>
      </c>
      <c r="C90">
        <v>1</v>
      </c>
      <c r="D90">
        <v>0.67646248767449102</v>
      </c>
      <c r="E90">
        <v>1</v>
      </c>
      <c r="F90">
        <v>0.52</v>
      </c>
      <c r="K90" t="str">
        <f t="shared" si="41"/>
        <v>Consistency</v>
      </c>
    </row>
    <row r="91" spans="1:11" x14ac:dyDescent="0.25">
      <c r="A91" t="s">
        <v>172</v>
      </c>
      <c r="B91" t="s">
        <v>207</v>
      </c>
      <c r="C91">
        <v>-1</v>
      </c>
      <c r="D91">
        <v>0.86783899117423102</v>
      </c>
      <c r="E91">
        <v>-1</v>
      </c>
      <c r="F91">
        <v>0.6</v>
      </c>
      <c r="K91" t="str">
        <f t="shared" si="41"/>
        <v>Consistency</v>
      </c>
    </row>
    <row r="92" spans="1:11" x14ac:dyDescent="0.25">
      <c r="A92" t="s">
        <v>173</v>
      </c>
      <c r="B92" t="s">
        <v>207</v>
      </c>
      <c r="C92">
        <v>-1</v>
      </c>
      <c r="D92">
        <v>0.77497748572659197</v>
      </c>
      <c r="E92">
        <v>-1</v>
      </c>
      <c r="F92">
        <v>0.61</v>
      </c>
      <c r="K92" t="str">
        <f t="shared" si="41"/>
        <v>Consistency</v>
      </c>
    </row>
    <row r="93" spans="1:11" x14ac:dyDescent="0.25">
      <c r="A93" t="s">
        <v>174</v>
      </c>
      <c r="B93" t="s">
        <v>207</v>
      </c>
      <c r="C93">
        <v>-1</v>
      </c>
      <c r="D93">
        <v>0.584157840634839</v>
      </c>
      <c r="E93">
        <v>1</v>
      </c>
      <c r="F93">
        <v>0.6</v>
      </c>
      <c r="K93" t="str">
        <f t="shared" si="41"/>
        <v>No</v>
      </c>
    </row>
    <row r="94" spans="1:11" x14ac:dyDescent="0.25">
      <c r="A94" t="s">
        <v>175</v>
      </c>
      <c r="B94" t="s">
        <v>207</v>
      </c>
      <c r="C94">
        <v>-1</v>
      </c>
      <c r="D94">
        <v>0.77842012191610799</v>
      </c>
      <c r="E94">
        <v>1</v>
      </c>
      <c r="F94">
        <v>0.57999999999999996</v>
      </c>
      <c r="K94" t="str">
        <f t="shared" si="41"/>
        <v>No</v>
      </c>
    </row>
    <row r="95" spans="1:11" x14ac:dyDescent="0.25">
      <c r="A95" t="s">
        <v>176</v>
      </c>
      <c r="B95" t="s">
        <v>207</v>
      </c>
      <c r="C95">
        <v>-1</v>
      </c>
      <c r="D95">
        <v>0.77760953128555199</v>
      </c>
      <c r="E95">
        <v>-1</v>
      </c>
      <c r="F95">
        <v>0.51</v>
      </c>
      <c r="K95" t="str">
        <f t="shared" si="41"/>
        <v>Consistency</v>
      </c>
    </row>
    <row r="96" spans="1:11" x14ac:dyDescent="0.25">
      <c r="A96" t="s">
        <v>177</v>
      </c>
      <c r="B96" t="s">
        <v>207</v>
      </c>
      <c r="C96">
        <v>-1</v>
      </c>
      <c r="D96">
        <v>0.83938316640260902</v>
      </c>
      <c r="E96">
        <v>1</v>
      </c>
      <c r="F96">
        <v>0.56999999999999995</v>
      </c>
      <c r="K96" t="str">
        <f t="shared" si="41"/>
        <v>No</v>
      </c>
    </row>
    <row r="97" spans="1:11" x14ac:dyDescent="0.25">
      <c r="A97" t="s">
        <v>178</v>
      </c>
      <c r="B97" t="s">
        <v>207</v>
      </c>
      <c r="C97">
        <v>-1</v>
      </c>
      <c r="D97">
        <v>0.59510402246174399</v>
      </c>
      <c r="E97">
        <v>-1</v>
      </c>
      <c r="F97">
        <v>0.54</v>
      </c>
      <c r="K97" t="str">
        <f t="shared" si="41"/>
        <v>Consistency</v>
      </c>
    </row>
    <row r="98" spans="1:11" x14ac:dyDescent="0.25">
      <c r="A98" t="s">
        <v>179</v>
      </c>
      <c r="B98" t="s">
        <v>207</v>
      </c>
      <c r="C98">
        <v>-1</v>
      </c>
      <c r="D98">
        <v>0.61708896404521796</v>
      </c>
      <c r="E98">
        <v>-1</v>
      </c>
      <c r="F98">
        <v>0.53</v>
      </c>
      <c r="K98" t="str">
        <f t="shared" si="41"/>
        <v>Consistency</v>
      </c>
    </row>
    <row r="99" spans="1:11" x14ac:dyDescent="0.25">
      <c r="A99" t="s">
        <v>180</v>
      </c>
      <c r="B99" t="s">
        <v>207</v>
      </c>
      <c r="C99">
        <v>1</v>
      </c>
      <c r="D99">
        <v>0.65992913196530201</v>
      </c>
      <c r="E99">
        <v>-1</v>
      </c>
      <c r="F99">
        <v>0.55000000000000004</v>
      </c>
      <c r="K99" t="str">
        <f t="shared" si="41"/>
        <v>No</v>
      </c>
    </row>
    <row r="100" spans="1:11" x14ac:dyDescent="0.25">
      <c r="A100" t="s">
        <v>181</v>
      </c>
      <c r="B100" t="s">
        <v>207</v>
      </c>
      <c r="C100">
        <v>-1</v>
      </c>
      <c r="D100">
        <v>0.60437514389297797</v>
      </c>
      <c r="E100">
        <v>1</v>
      </c>
      <c r="F100">
        <v>0.53</v>
      </c>
      <c r="K100" t="str">
        <f t="shared" si="41"/>
        <v>No</v>
      </c>
    </row>
    <row r="101" spans="1:11" x14ac:dyDescent="0.25">
      <c r="A101" t="s">
        <v>171</v>
      </c>
      <c r="B101" t="s">
        <v>208</v>
      </c>
      <c r="C101" s="3">
        <v>-1</v>
      </c>
      <c r="D101">
        <v>0.77704809295148303</v>
      </c>
      <c r="E101" s="3">
        <v>1</v>
      </c>
      <c r="F101" s="3">
        <v>0.52</v>
      </c>
      <c r="G101" s="3"/>
      <c r="I101" s="3"/>
      <c r="J101" s="3"/>
      <c r="K101" t="str">
        <f t="shared" si="41"/>
        <v>No</v>
      </c>
    </row>
    <row r="102" spans="1:11" x14ac:dyDescent="0.25">
      <c r="A102" t="s">
        <v>172</v>
      </c>
      <c r="B102" t="s">
        <v>208</v>
      </c>
      <c r="C102" s="3">
        <v>-1</v>
      </c>
      <c r="D102">
        <v>0.75164567570424101</v>
      </c>
      <c r="E102" s="3">
        <v>1</v>
      </c>
      <c r="F102" s="3">
        <v>0.54</v>
      </c>
      <c r="G102" s="3"/>
      <c r="H102" s="3"/>
      <c r="I102" s="3"/>
      <c r="J102" s="3"/>
      <c r="K102" t="str">
        <f t="shared" si="41"/>
        <v>No</v>
      </c>
    </row>
    <row r="103" spans="1:11" x14ac:dyDescent="0.25">
      <c r="A103" t="s">
        <v>173</v>
      </c>
      <c r="B103" t="s">
        <v>208</v>
      </c>
      <c r="C103" s="3">
        <v>1</v>
      </c>
      <c r="D103">
        <v>0.555485308892676</v>
      </c>
      <c r="E103" s="3">
        <v>-1</v>
      </c>
      <c r="F103" s="3">
        <v>0.54</v>
      </c>
      <c r="G103" s="3"/>
      <c r="I103" s="3"/>
      <c r="J103" s="3"/>
      <c r="K103" t="str">
        <f t="shared" si="41"/>
        <v>No</v>
      </c>
    </row>
    <row r="104" spans="1:11" x14ac:dyDescent="0.25">
      <c r="A104" t="s">
        <v>174</v>
      </c>
      <c r="B104" t="s">
        <v>208</v>
      </c>
      <c r="C104" s="3">
        <v>-1</v>
      </c>
      <c r="D104">
        <v>0.84910670289262202</v>
      </c>
      <c r="E104" s="3">
        <v>-1</v>
      </c>
      <c r="F104" s="3">
        <v>0.57999999999999996</v>
      </c>
      <c r="G104" s="3"/>
      <c r="I104" s="3"/>
      <c r="J104" s="3"/>
      <c r="K104" t="str">
        <f t="shared" si="41"/>
        <v>Consistency</v>
      </c>
    </row>
    <row r="105" spans="1:11" x14ac:dyDescent="0.25">
      <c r="A105" t="s">
        <v>175</v>
      </c>
      <c r="B105" t="s">
        <v>208</v>
      </c>
      <c r="C105" s="3">
        <v>-1</v>
      </c>
      <c r="D105">
        <v>0.90737124943251601</v>
      </c>
      <c r="E105" s="3">
        <v>-1</v>
      </c>
      <c r="F105" s="3">
        <v>0.64</v>
      </c>
      <c r="G105" s="3"/>
      <c r="I105" s="3"/>
      <c r="J105" s="3"/>
      <c r="K105" t="str">
        <f t="shared" si="41"/>
        <v>Consistency</v>
      </c>
    </row>
    <row r="106" spans="1:11" x14ac:dyDescent="0.25">
      <c r="A106" t="s">
        <v>176</v>
      </c>
      <c r="B106" t="s">
        <v>208</v>
      </c>
      <c r="C106" s="3">
        <v>1</v>
      </c>
      <c r="D106">
        <v>0.63082021804846</v>
      </c>
      <c r="E106" s="3">
        <v>-1</v>
      </c>
      <c r="F106" s="3">
        <v>0.53</v>
      </c>
      <c r="G106" s="3"/>
      <c r="I106" s="3"/>
      <c r="J106" s="3"/>
      <c r="K106" t="str">
        <f t="shared" si="41"/>
        <v>No</v>
      </c>
    </row>
    <row r="107" spans="1:11" x14ac:dyDescent="0.25">
      <c r="A107" t="s">
        <v>177</v>
      </c>
      <c r="B107" t="s">
        <v>208</v>
      </c>
      <c r="C107" s="3">
        <v>-1</v>
      </c>
      <c r="D107">
        <v>0.59237464368493697</v>
      </c>
      <c r="E107" s="3">
        <v>-1</v>
      </c>
      <c r="F107" s="3">
        <v>0.51</v>
      </c>
      <c r="G107" s="3"/>
      <c r="I107" s="3"/>
      <c r="J107" s="3"/>
      <c r="K107" t="str">
        <f t="shared" si="41"/>
        <v>Consistency</v>
      </c>
    </row>
    <row r="108" spans="1:11" x14ac:dyDescent="0.25">
      <c r="A108" t="s">
        <v>178</v>
      </c>
      <c r="B108" t="s">
        <v>208</v>
      </c>
      <c r="C108" s="3">
        <v>-1</v>
      </c>
      <c r="D108">
        <v>0.55457423193884403</v>
      </c>
      <c r="E108" s="3">
        <v>-1</v>
      </c>
      <c r="F108" s="3">
        <v>0.53</v>
      </c>
      <c r="G108" s="3"/>
      <c r="I108" s="3"/>
      <c r="J108" s="3"/>
      <c r="K108" t="str">
        <f t="shared" si="41"/>
        <v>Consistency</v>
      </c>
    </row>
    <row r="109" spans="1:11" x14ac:dyDescent="0.25">
      <c r="A109" t="s">
        <v>179</v>
      </c>
      <c r="B109" t="s">
        <v>208</v>
      </c>
      <c r="C109" s="3">
        <v>-1</v>
      </c>
      <c r="D109">
        <v>0.57733041437383303</v>
      </c>
      <c r="E109" s="3">
        <v>1</v>
      </c>
      <c r="F109" s="3">
        <v>0.52</v>
      </c>
      <c r="G109" s="3"/>
      <c r="I109" s="3"/>
      <c r="J109" s="3"/>
      <c r="K109" t="str">
        <f t="shared" si="41"/>
        <v>No</v>
      </c>
    </row>
    <row r="110" spans="1:11" x14ac:dyDescent="0.25">
      <c r="A110" t="s">
        <v>180</v>
      </c>
      <c r="B110" t="s">
        <v>208</v>
      </c>
      <c r="C110" s="3">
        <v>1</v>
      </c>
      <c r="D110">
        <v>0.74135040509385697</v>
      </c>
      <c r="E110" s="3">
        <v>-1</v>
      </c>
      <c r="F110" s="3">
        <v>0.56000000000000005</v>
      </c>
      <c r="G110" s="3"/>
      <c r="I110" s="3"/>
      <c r="J110" s="3"/>
      <c r="K110" t="str">
        <f t="shared" si="41"/>
        <v>No</v>
      </c>
    </row>
    <row r="111" spans="1:11" x14ac:dyDescent="0.25">
      <c r="A111" t="s">
        <v>181</v>
      </c>
      <c r="B111" t="s">
        <v>208</v>
      </c>
      <c r="C111" s="3">
        <v>-1</v>
      </c>
      <c r="D111">
        <v>0.67274068008679899</v>
      </c>
      <c r="E111" s="3">
        <v>-1</v>
      </c>
      <c r="F111" s="3">
        <v>0.53</v>
      </c>
      <c r="G111" s="3"/>
      <c r="I111" s="3"/>
      <c r="J111" s="3"/>
      <c r="K111" t="str">
        <f t="shared" si="41"/>
        <v>Consistency</v>
      </c>
    </row>
    <row r="112" spans="1:11" x14ac:dyDescent="0.25">
      <c r="A112" t="s">
        <v>171</v>
      </c>
      <c r="B112" t="s">
        <v>209</v>
      </c>
      <c r="C112" s="3">
        <v>1</v>
      </c>
      <c r="D112">
        <v>0.58684171197642099</v>
      </c>
      <c r="E112" s="3">
        <v>1</v>
      </c>
      <c r="F112" s="3">
        <v>0.67</v>
      </c>
      <c r="G112" s="3"/>
      <c r="I112" s="3"/>
      <c r="J112" s="3"/>
      <c r="K112" t="str">
        <f t="shared" si="41"/>
        <v>Consistency</v>
      </c>
    </row>
    <row r="113" spans="1:11" x14ac:dyDescent="0.25">
      <c r="A113" t="s">
        <v>172</v>
      </c>
      <c r="B113" t="s">
        <v>209</v>
      </c>
      <c r="C113" s="3">
        <v>1</v>
      </c>
      <c r="D113" s="3">
        <v>0.76369079241661897</v>
      </c>
      <c r="E113" s="3">
        <v>-1</v>
      </c>
      <c r="F113" s="3">
        <v>0.5</v>
      </c>
      <c r="G113" s="3"/>
      <c r="I113" s="3"/>
      <c r="J113" s="3"/>
      <c r="K113" t="str">
        <f t="shared" si="41"/>
        <v>No</v>
      </c>
    </row>
    <row r="114" spans="1:11" x14ac:dyDescent="0.25">
      <c r="A114" t="s">
        <v>173</v>
      </c>
      <c r="B114" t="s">
        <v>209</v>
      </c>
      <c r="C114" s="3">
        <v>-1</v>
      </c>
      <c r="D114">
        <v>0.57130448411976598</v>
      </c>
      <c r="E114" s="3">
        <v>1</v>
      </c>
      <c r="F114" s="3">
        <v>0.54</v>
      </c>
      <c r="G114" s="3"/>
      <c r="I114" s="3"/>
      <c r="J114" s="3"/>
      <c r="K114" t="str">
        <f t="shared" si="41"/>
        <v>No</v>
      </c>
    </row>
    <row r="115" spans="1:11" x14ac:dyDescent="0.25">
      <c r="A115" t="s">
        <v>174</v>
      </c>
      <c r="B115" t="s">
        <v>209</v>
      </c>
      <c r="C115" s="3">
        <v>1</v>
      </c>
      <c r="D115">
        <v>0.93621389975593206</v>
      </c>
      <c r="E115" s="3">
        <v>1</v>
      </c>
      <c r="F115" s="3">
        <v>0.66</v>
      </c>
      <c r="G115" s="3"/>
      <c r="I115" s="3"/>
      <c r="J115" s="3"/>
      <c r="K115" t="str">
        <f t="shared" si="41"/>
        <v>Consistency</v>
      </c>
    </row>
    <row r="116" spans="1:11" x14ac:dyDescent="0.25">
      <c r="A116" t="s">
        <v>175</v>
      </c>
      <c r="B116" t="s">
        <v>209</v>
      </c>
      <c r="C116" s="3">
        <v>1</v>
      </c>
      <c r="D116">
        <v>0.67364115738344699</v>
      </c>
      <c r="E116" s="3">
        <v>-1</v>
      </c>
      <c r="F116" s="3">
        <v>0.5</v>
      </c>
      <c r="G116" s="3"/>
      <c r="I116" s="3"/>
      <c r="J116" s="3"/>
      <c r="K116" t="str">
        <f t="shared" si="41"/>
        <v>No</v>
      </c>
    </row>
    <row r="117" spans="1:11" x14ac:dyDescent="0.25">
      <c r="A117" t="s">
        <v>176</v>
      </c>
      <c r="B117" t="s">
        <v>209</v>
      </c>
      <c r="C117" s="3">
        <v>1</v>
      </c>
      <c r="D117">
        <v>0.82331988018245506</v>
      </c>
      <c r="E117" s="3">
        <v>1</v>
      </c>
      <c r="F117" s="3">
        <v>0.63</v>
      </c>
      <c r="G117" s="3"/>
      <c r="H117" s="3"/>
      <c r="I117" s="3"/>
      <c r="J117" s="3"/>
      <c r="K117" t="str">
        <f t="shared" si="41"/>
        <v>Consistency</v>
      </c>
    </row>
    <row r="118" spans="1:11" x14ac:dyDescent="0.25">
      <c r="A118" t="s">
        <v>177</v>
      </c>
      <c r="B118" t="s">
        <v>209</v>
      </c>
      <c r="C118" s="3">
        <v>1</v>
      </c>
      <c r="D118">
        <v>0.88751915094613998</v>
      </c>
      <c r="E118" s="3">
        <v>1</v>
      </c>
      <c r="F118" s="3">
        <v>0.73</v>
      </c>
      <c r="G118" s="3"/>
      <c r="I118" s="3"/>
      <c r="J118" s="3"/>
      <c r="K118" t="str">
        <f t="shared" si="41"/>
        <v>Consistency</v>
      </c>
    </row>
    <row r="119" spans="1:11" x14ac:dyDescent="0.25">
      <c r="A119" t="s">
        <v>178</v>
      </c>
      <c r="B119" t="s">
        <v>209</v>
      </c>
      <c r="C119" s="3">
        <v>-1</v>
      </c>
      <c r="D119">
        <v>0.55091661461859698</v>
      </c>
      <c r="E119" s="3">
        <v>1</v>
      </c>
      <c r="F119" s="3">
        <v>0.73</v>
      </c>
      <c r="G119" s="3"/>
      <c r="I119" s="3"/>
      <c r="J119" s="3"/>
      <c r="K119" t="str">
        <f t="shared" si="41"/>
        <v>No</v>
      </c>
    </row>
    <row r="120" spans="1:11" x14ac:dyDescent="0.25">
      <c r="A120" t="s">
        <v>179</v>
      </c>
      <c r="B120" t="s">
        <v>209</v>
      </c>
      <c r="C120" s="3">
        <v>1</v>
      </c>
      <c r="D120">
        <v>0.73448041039468803</v>
      </c>
      <c r="E120" s="3">
        <v>-1</v>
      </c>
      <c r="F120" s="3">
        <v>0.56000000000000005</v>
      </c>
      <c r="G120" s="3"/>
      <c r="I120" s="3"/>
      <c r="J120" s="3"/>
      <c r="K120" t="str">
        <f t="shared" si="41"/>
        <v>No</v>
      </c>
    </row>
    <row r="121" spans="1:11" x14ac:dyDescent="0.25">
      <c r="A121" t="s">
        <v>180</v>
      </c>
      <c r="B121" t="s">
        <v>209</v>
      </c>
      <c r="C121" s="3">
        <v>1</v>
      </c>
      <c r="D121">
        <v>0.70492802836837998</v>
      </c>
      <c r="E121" s="3">
        <v>1</v>
      </c>
      <c r="F121" s="3">
        <v>0.61</v>
      </c>
      <c r="G121" s="3"/>
      <c r="I121" s="3"/>
      <c r="J121" s="3"/>
      <c r="K121" t="str">
        <f t="shared" si="41"/>
        <v>Consistency</v>
      </c>
    </row>
    <row r="122" spans="1:11" x14ac:dyDescent="0.25">
      <c r="A122" t="s">
        <v>181</v>
      </c>
      <c r="B122" t="s">
        <v>209</v>
      </c>
      <c r="C122" s="3">
        <v>1</v>
      </c>
      <c r="D122">
        <v>0.73935859386349001</v>
      </c>
      <c r="E122" s="3">
        <v>1</v>
      </c>
      <c r="F122" s="3">
        <v>0.55000000000000004</v>
      </c>
      <c r="G122" s="3"/>
      <c r="I122" s="3"/>
      <c r="J122" s="3"/>
      <c r="K122" t="str">
        <f t="shared" si="41"/>
        <v>Consistency</v>
      </c>
    </row>
    <row r="123" spans="1:11" x14ac:dyDescent="0.25">
      <c r="K123" t="str">
        <f t="shared" si="41"/>
        <v>Consistency</v>
      </c>
    </row>
    <row r="124" spans="1:11" x14ac:dyDescent="0.25">
      <c r="K124" t="str">
        <f t="shared" si="41"/>
        <v>Consistency</v>
      </c>
    </row>
    <row r="125" spans="1:11" x14ac:dyDescent="0.25">
      <c r="K125" t="str">
        <f t="shared" si="41"/>
        <v>Consistency</v>
      </c>
    </row>
    <row r="126" spans="1:11" x14ac:dyDescent="0.25">
      <c r="K126" t="str">
        <f t="shared" si="41"/>
        <v>Consistency</v>
      </c>
    </row>
    <row r="127" spans="1:11" x14ac:dyDescent="0.25">
      <c r="K127" t="str">
        <f t="shared" si="41"/>
        <v>Consistency</v>
      </c>
    </row>
    <row r="128" spans="1:11" x14ac:dyDescent="0.25">
      <c r="K128" t="str">
        <f t="shared" si="41"/>
        <v>Consistency</v>
      </c>
    </row>
    <row r="129" spans="11:11" x14ac:dyDescent="0.25">
      <c r="K129" t="str">
        <f t="shared" si="41"/>
        <v>Consistency</v>
      </c>
    </row>
    <row r="130" spans="11:11" x14ac:dyDescent="0.25">
      <c r="K130" t="str">
        <f t="shared" si="41"/>
        <v>Consistency</v>
      </c>
    </row>
    <row r="131" spans="11:11" x14ac:dyDescent="0.25">
      <c r="K131" t="str">
        <f t="shared" ref="K131:K166" si="42">IF(E131=C131, "Consistency", "No")</f>
        <v>Consistency</v>
      </c>
    </row>
    <row r="132" spans="11:11" x14ac:dyDescent="0.25">
      <c r="K132" t="str">
        <f t="shared" si="42"/>
        <v>Consistency</v>
      </c>
    </row>
    <row r="133" spans="11:11" x14ac:dyDescent="0.25">
      <c r="K133" t="str">
        <f t="shared" si="42"/>
        <v>Consistency</v>
      </c>
    </row>
    <row r="134" spans="11:11" x14ac:dyDescent="0.25">
      <c r="K134" t="str">
        <f t="shared" si="42"/>
        <v>Consistency</v>
      </c>
    </row>
    <row r="135" spans="11:11" x14ac:dyDescent="0.25">
      <c r="K135" t="str">
        <f t="shared" si="42"/>
        <v>Consistency</v>
      </c>
    </row>
    <row r="136" spans="11:11" x14ac:dyDescent="0.25">
      <c r="K136" t="str">
        <f t="shared" si="42"/>
        <v>Consistency</v>
      </c>
    </row>
    <row r="137" spans="11:11" x14ac:dyDescent="0.25">
      <c r="K137" t="str">
        <f t="shared" si="42"/>
        <v>Consistency</v>
      </c>
    </row>
    <row r="138" spans="11:11" x14ac:dyDescent="0.25">
      <c r="K138" t="str">
        <f t="shared" si="42"/>
        <v>Consistency</v>
      </c>
    </row>
    <row r="139" spans="11:11" x14ac:dyDescent="0.25">
      <c r="K139" t="str">
        <f t="shared" si="42"/>
        <v>Consistency</v>
      </c>
    </row>
    <row r="140" spans="11:11" x14ac:dyDescent="0.25">
      <c r="K140" t="str">
        <f t="shared" si="42"/>
        <v>Consistency</v>
      </c>
    </row>
    <row r="141" spans="11:11" x14ac:dyDescent="0.25">
      <c r="K141" t="str">
        <f t="shared" si="42"/>
        <v>Consistency</v>
      </c>
    </row>
    <row r="142" spans="11:11" x14ac:dyDescent="0.25">
      <c r="K142" t="str">
        <f t="shared" si="42"/>
        <v>Consistency</v>
      </c>
    </row>
    <row r="143" spans="11:11" x14ac:dyDescent="0.25">
      <c r="K143" t="str">
        <f t="shared" si="42"/>
        <v>Consistency</v>
      </c>
    </row>
    <row r="144" spans="11:11" x14ac:dyDescent="0.25">
      <c r="K144" t="str">
        <f t="shared" si="42"/>
        <v>Consistency</v>
      </c>
    </row>
    <row r="145" spans="11:11" x14ac:dyDescent="0.25">
      <c r="K145" t="str">
        <f t="shared" si="42"/>
        <v>Consistency</v>
      </c>
    </row>
    <row r="146" spans="11:11" x14ac:dyDescent="0.25">
      <c r="K146" t="str">
        <f t="shared" si="42"/>
        <v>Consistency</v>
      </c>
    </row>
    <row r="147" spans="11:11" x14ac:dyDescent="0.25">
      <c r="K147" t="str">
        <f t="shared" si="42"/>
        <v>Consistency</v>
      </c>
    </row>
    <row r="148" spans="11:11" x14ac:dyDescent="0.25">
      <c r="K148" t="str">
        <f t="shared" si="42"/>
        <v>Consistency</v>
      </c>
    </row>
    <row r="149" spans="11:11" x14ac:dyDescent="0.25">
      <c r="K149" t="str">
        <f t="shared" si="42"/>
        <v>Consistency</v>
      </c>
    </row>
    <row r="150" spans="11:11" x14ac:dyDescent="0.25">
      <c r="K150" t="str">
        <f t="shared" si="42"/>
        <v>Consistency</v>
      </c>
    </row>
    <row r="151" spans="11:11" x14ac:dyDescent="0.25">
      <c r="K151" t="str">
        <f t="shared" si="42"/>
        <v>Consistency</v>
      </c>
    </row>
    <row r="152" spans="11:11" x14ac:dyDescent="0.25">
      <c r="K152" t="str">
        <f t="shared" si="42"/>
        <v>Consistency</v>
      </c>
    </row>
    <row r="153" spans="11:11" x14ac:dyDescent="0.25">
      <c r="K153" t="str">
        <f t="shared" si="42"/>
        <v>Consistency</v>
      </c>
    </row>
    <row r="154" spans="11:11" x14ac:dyDescent="0.25">
      <c r="K154" t="str">
        <f t="shared" si="42"/>
        <v>Consistency</v>
      </c>
    </row>
    <row r="155" spans="11:11" x14ac:dyDescent="0.25">
      <c r="K155" t="str">
        <f t="shared" si="42"/>
        <v>Consistency</v>
      </c>
    </row>
    <row r="156" spans="11:11" x14ac:dyDescent="0.25">
      <c r="K156" t="str">
        <f t="shared" si="42"/>
        <v>Consistency</v>
      </c>
    </row>
    <row r="157" spans="11:11" x14ac:dyDescent="0.25">
      <c r="K157" t="str">
        <f t="shared" si="42"/>
        <v>Consistency</v>
      </c>
    </row>
    <row r="158" spans="11:11" x14ac:dyDescent="0.25">
      <c r="K158" t="str">
        <f t="shared" si="42"/>
        <v>Consistency</v>
      </c>
    </row>
    <row r="159" spans="11:11" x14ac:dyDescent="0.25">
      <c r="K159" t="str">
        <f t="shared" si="42"/>
        <v>Consistency</v>
      </c>
    </row>
    <row r="160" spans="11:11" x14ac:dyDescent="0.25">
      <c r="K160" t="str">
        <f t="shared" si="42"/>
        <v>Consistency</v>
      </c>
    </row>
    <row r="161" spans="11:11" x14ac:dyDescent="0.25">
      <c r="K161" t="str">
        <f t="shared" si="42"/>
        <v>Consistency</v>
      </c>
    </row>
    <row r="162" spans="11:11" x14ac:dyDescent="0.25">
      <c r="K162" t="str">
        <f t="shared" si="42"/>
        <v>Consistency</v>
      </c>
    </row>
    <row r="163" spans="11:11" x14ac:dyDescent="0.25">
      <c r="K163" t="str">
        <f t="shared" si="42"/>
        <v>Consistency</v>
      </c>
    </row>
    <row r="164" spans="11:11" x14ac:dyDescent="0.25">
      <c r="K164" t="str">
        <f t="shared" si="42"/>
        <v>Consistency</v>
      </c>
    </row>
    <row r="165" spans="11:11" x14ac:dyDescent="0.25">
      <c r="K165" t="str">
        <f t="shared" si="42"/>
        <v>Consistency</v>
      </c>
    </row>
    <row r="166" spans="11:11" x14ac:dyDescent="0.25">
      <c r="K166" t="str">
        <f t="shared" si="4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86"/>
  <sheetViews>
    <sheetView tabSelected="1" topLeftCell="L1" zoomScaleNormal="100" workbookViewId="0">
      <selection activeCell="T41" sqref="T41:U42"/>
    </sheetView>
  </sheetViews>
  <sheetFormatPr defaultRowHeight="15" x14ac:dyDescent="0.25"/>
  <cols>
    <col min="2" max="2" width="12.42578125" customWidth="1"/>
    <col min="3" max="3" width="22" bestFit="1" customWidth="1"/>
    <col min="4" max="4" width="13.42578125" bestFit="1" customWidth="1"/>
    <col min="5" max="5" width="1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193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hidden="1" x14ac:dyDescent="0.25">
      <c r="B3">
        <v>3</v>
      </c>
      <c r="C3" t="s">
        <v>199</v>
      </c>
      <c r="D3">
        <v>-11</v>
      </c>
      <c r="E3">
        <v>-11</v>
      </c>
      <c r="F3">
        <v>-22</v>
      </c>
      <c r="G3" s="8">
        <v>1</v>
      </c>
      <c r="H3" s="8">
        <v>0.83972084006603231</v>
      </c>
      <c r="I3" s="8">
        <v>0.83972084006603231</v>
      </c>
      <c r="J3">
        <v>11</v>
      </c>
      <c r="K3">
        <v>0</v>
      </c>
      <c r="L3" s="8">
        <v>1</v>
      </c>
      <c r="M3" s="8">
        <v>0.94657361335534418</v>
      </c>
      <c r="N3" t="s">
        <v>215</v>
      </c>
      <c r="O3" s="6">
        <v>20.824619493817572</v>
      </c>
      <c r="P3">
        <v>-6</v>
      </c>
      <c r="Q3" s="6">
        <v>14.824619493817572</v>
      </c>
      <c r="R3" s="6">
        <v>14.824619493817572</v>
      </c>
      <c r="S3" t="s">
        <v>215</v>
      </c>
      <c r="T3" t="s">
        <v>215</v>
      </c>
      <c r="U3" s="8">
        <v>0.81336482084160555</v>
      </c>
      <c r="V3" t="s">
        <v>100</v>
      </c>
      <c r="W3" s="8">
        <v>0.87996921709847487</v>
      </c>
      <c r="X3">
        <v>1310.1852478784911</v>
      </c>
      <c r="Y3">
        <v>1310.1852478784911</v>
      </c>
      <c r="Z3" t="s">
        <v>190</v>
      </c>
      <c r="AA3" t="s">
        <v>190</v>
      </c>
      <c r="AB3" t="s">
        <v>190</v>
      </c>
      <c r="AC3" t="s">
        <v>100</v>
      </c>
      <c r="AD3" t="s">
        <v>33</v>
      </c>
      <c r="AE3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170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155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hidden="1" x14ac:dyDescent="0.25">
      <c r="B4">
        <v>5</v>
      </c>
      <c r="C4" t="s">
        <v>199</v>
      </c>
      <c r="D4">
        <v>-11</v>
      </c>
      <c r="E4">
        <v>-11</v>
      </c>
      <c r="F4">
        <v>-22</v>
      </c>
      <c r="G4" s="8">
        <v>1</v>
      </c>
      <c r="H4" s="8">
        <v>0.75124136002112496</v>
      </c>
      <c r="I4" s="8">
        <v>0.75124136002112496</v>
      </c>
      <c r="J4">
        <v>11</v>
      </c>
      <c r="K4">
        <v>0</v>
      </c>
      <c r="L4" s="8">
        <v>1</v>
      </c>
      <c r="M4" s="8">
        <v>0.91708045334037502</v>
      </c>
      <c r="N4" t="s">
        <v>215</v>
      </c>
      <c r="O4" s="6">
        <v>20.175769973488251</v>
      </c>
      <c r="P4">
        <v>-6</v>
      </c>
      <c r="Q4" s="6">
        <v>14.175769973488251</v>
      </c>
      <c r="R4" s="6">
        <v>14.175769973488251</v>
      </c>
      <c r="S4" t="s">
        <v>215</v>
      </c>
      <c r="T4" t="s">
        <v>215</v>
      </c>
      <c r="U4" s="8">
        <v>0.79448046727848498</v>
      </c>
      <c r="V4" t="s">
        <v>100</v>
      </c>
      <c r="W4" s="8">
        <v>0.85578046030943</v>
      </c>
      <c r="X4">
        <v>1218.4341701333678</v>
      </c>
      <c r="Y4">
        <v>1218.4341701333678</v>
      </c>
      <c r="Z4" t="s">
        <v>190</v>
      </c>
      <c r="AA4" t="s">
        <v>190</v>
      </c>
      <c r="AB4" t="s">
        <v>190</v>
      </c>
      <c r="AC4" t="s">
        <v>100</v>
      </c>
      <c r="AD4" t="s">
        <v>33</v>
      </c>
      <c r="AE4" t="s">
        <v>33</v>
      </c>
      <c r="AH4" s="2" t="s">
        <v>170</v>
      </c>
      <c r="AI4">
        <v>2</v>
      </c>
      <c r="AJ4" s="7">
        <v>0.69275190899988059</v>
      </c>
      <c r="AK4" s="7">
        <v>0.35593911558818653</v>
      </c>
      <c r="AL4" s="6">
        <v>1.8327543444162595</v>
      </c>
      <c r="AM4" s="6">
        <v>9.3308038207817248</v>
      </c>
      <c r="AN4" s="6">
        <v>16.828853297147191</v>
      </c>
      <c r="AO4">
        <v>-7.5</v>
      </c>
      <c r="AP4" s="7">
        <v>0.64981562548071214</v>
      </c>
      <c r="AQ4" s="6">
        <v>7.4980494763654661</v>
      </c>
      <c r="AS4" s="7" t="s">
        <v>167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215</v>
      </c>
      <c r="BH4">
        <v>3</v>
      </c>
      <c r="BI4" s="7">
        <v>0.57294062277500191</v>
      </c>
      <c r="BJ4" s="6">
        <v>16.817389606031607</v>
      </c>
      <c r="BK4" s="6">
        <v>19.272593024445808</v>
      </c>
      <c r="BL4" s="6">
        <v>20.824619493817572</v>
      </c>
      <c r="BM4">
        <v>-6</v>
      </c>
      <c r="BN4" s="7">
        <v>0.90150784899909986</v>
      </c>
      <c r="BO4" s="6">
        <v>13.272593024445811</v>
      </c>
      <c r="BP4" s="7">
        <v>0.78030703867445206</v>
      </c>
      <c r="BR4" t="s">
        <v>167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>
        <v>10</v>
      </c>
      <c r="C5" t="s">
        <v>199</v>
      </c>
      <c r="D5">
        <v>-9</v>
      </c>
      <c r="E5">
        <v>-11</v>
      </c>
      <c r="F5">
        <v>-20</v>
      </c>
      <c r="G5" s="8">
        <v>0.90909090909090917</v>
      </c>
      <c r="H5" s="8">
        <v>0.70442662272292278</v>
      </c>
      <c r="I5" s="8">
        <v>0.12785966823784833</v>
      </c>
      <c r="J5">
        <v>10</v>
      </c>
      <c r="K5">
        <v>1</v>
      </c>
      <c r="L5" s="8">
        <v>0.90909090909090906</v>
      </c>
      <c r="M5" s="8">
        <v>0.84086948030158037</v>
      </c>
      <c r="N5" t="s">
        <v>215</v>
      </c>
      <c r="O5" s="6">
        <v>16.817389606031607</v>
      </c>
      <c r="P5">
        <v>-6</v>
      </c>
      <c r="Q5" s="6">
        <v>10.817389606031607</v>
      </c>
      <c r="R5" s="6">
        <v>10.817389606031607</v>
      </c>
      <c r="S5" t="s">
        <v>215</v>
      </c>
      <c r="T5" t="s">
        <v>215</v>
      </c>
      <c r="U5" s="8">
        <v>0.73307582790326553</v>
      </c>
      <c r="V5" t="s">
        <v>100</v>
      </c>
      <c r="W5" s="8">
        <v>0.7869726541024229</v>
      </c>
      <c r="X5">
        <v>852.48096352104903</v>
      </c>
      <c r="Y5">
        <v>852.48096352104903</v>
      </c>
      <c r="Z5" t="s">
        <v>190</v>
      </c>
      <c r="AA5" t="s">
        <v>190</v>
      </c>
      <c r="AB5" t="s">
        <v>190</v>
      </c>
      <c r="AC5" t="s">
        <v>100</v>
      </c>
      <c r="AD5" t="s">
        <v>33</v>
      </c>
      <c r="AE5" t="s">
        <v>33</v>
      </c>
      <c r="AH5" s="2" t="s">
        <v>167</v>
      </c>
      <c r="AI5">
        <v>2</v>
      </c>
      <c r="AJ5" s="7">
        <v>0.66797280815939875</v>
      </c>
      <c r="AK5" s="7">
        <v>0.39906247011206664</v>
      </c>
      <c r="AL5" s="6">
        <v>4.4923765961857036</v>
      </c>
      <c r="AM5" s="6">
        <v>10.903530393373135</v>
      </c>
      <c r="AN5" s="6">
        <v>17.314684190560566</v>
      </c>
      <c r="AO5">
        <v>-4.5</v>
      </c>
      <c r="AP5" s="7">
        <v>0.71364064202562072</v>
      </c>
      <c r="AQ5" s="6">
        <v>6.4111537971874313</v>
      </c>
      <c r="AS5" s="7" t="s">
        <v>192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156</v>
      </c>
      <c r="BH5">
        <v>1</v>
      </c>
      <c r="BI5" s="7">
        <v>1.9104129821866378E-2</v>
      </c>
      <c r="BJ5" s="6">
        <v>4.4923765961857036</v>
      </c>
      <c r="BK5" s="6">
        <v>4.4923765961857036</v>
      </c>
      <c r="BL5" s="6">
        <v>4.4923765961857036</v>
      </c>
      <c r="BM5">
        <v>-4.5</v>
      </c>
      <c r="BN5" s="7">
        <v>0.56154707452321295</v>
      </c>
      <c r="BO5" s="6">
        <v>7.6234038142963811E-3</v>
      </c>
      <c r="BP5" s="7">
        <v>0.52596247458344458</v>
      </c>
      <c r="BR5" t="s">
        <v>189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t="s">
        <v>85</v>
      </c>
      <c r="C6" t="s">
        <v>199</v>
      </c>
      <c r="D6">
        <v>1</v>
      </c>
      <c r="E6">
        <v>-5</v>
      </c>
      <c r="F6">
        <v>-4</v>
      </c>
      <c r="G6" s="8">
        <v>0.18181818181818182</v>
      </c>
      <c r="H6" s="8">
        <v>0.57318661831077311</v>
      </c>
      <c r="I6" s="8">
        <v>6.2013831944160769E-2</v>
      </c>
      <c r="J6">
        <v>6</v>
      </c>
      <c r="K6">
        <v>5</v>
      </c>
      <c r="L6" s="8">
        <v>0.54545454545454541</v>
      </c>
      <c r="M6" s="8">
        <v>0.43348644852783341</v>
      </c>
      <c r="N6" t="s">
        <v>215</v>
      </c>
      <c r="O6" s="6">
        <v>1.7339457941113336</v>
      </c>
      <c r="P6">
        <v>-6</v>
      </c>
      <c r="Q6" s="6">
        <v>-4.2660542058886666</v>
      </c>
      <c r="R6" s="6">
        <v>4.2660542058886666</v>
      </c>
      <c r="S6" t="s">
        <v>190</v>
      </c>
      <c r="T6" t="s">
        <v>101</v>
      </c>
      <c r="U6" s="8">
        <v>0.5</v>
      </c>
      <c r="V6" t="s">
        <v>33</v>
      </c>
      <c r="W6" s="8">
        <v>0.46674322426391668</v>
      </c>
      <c r="X6">
        <v>-211.84905244220633</v>
      </c>
      <c r="Y6">
        <v>211.84905244220633</v>
      </c>
      <c r="Z6" t="s">
        <v>190</v>
      </c>
      <c r="AA6" t="s">
        <v>190</v>
      </c>
      <c r="AB6" t="s">
        <v>190</v>
      </c>
      <c r="AC6" t="s">
        <v>100</v>
      </c>
      <c r="AD6" t="s">
        <v>100</v>
      </c>
      <c r="AE6" t="s">
        <v>33</v>
      </c>
      <c r="AH6" s="2" t="s">
        <v>192</v>
      </c>
      <c r="AI6">
        <v>2</v>
      </c>
      <c r="AJ6" s="7">
        <v>0.55307675618553576</v>
      </c>
      <c r="AK6" s="7">
        <v>4.3542356389972614E-2</v>
      </c>
      <c r="AL6" s="6">
        <v>2.8232850317282532</v>
      </c>
      <c r="AM6" s="6">
        <v>5.2349093662321078</v>
      </c>
      <c r="AN6" s="6">
        <v>7.6465337007359615</v>
      </c>
      <c r="AO6">
        <v>-8.5</v>
      </c>
      <c r="AP6" s="7">
        <v>0.55387932350801949</v>
      </c>
      <c r="AQ6" s="6">
        <v>3.2650906337678927</v>
      </c>
      <c r="AS6" s="7" t="s">
        <v>213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170</v>
      </c>
      <c r="BH6">
        <v>3</v>
      </c>
      <c r="BI6" s="7">
        <v>0.47898602882755031</v>
      </c>
      <c r="BJ6" s="6">
        <v>13.779125200076901</v>
      </c>
      <c r="BK6" s="6">
        <v>14.850586241567283</v>
      </c>
      <c r="BL6" s="6">
        <v>16.828853297147191</v>
      </c>
      <c r="BM6">
        <v>-7.5</v>
      </c>
      <c r="BN6" s="7">
        <v>0.79386802583309501</v>
      </c>
      <c r="BO6" s="6">
        <v>7.3505862415672825</v>
      </c>
      <c r="BP6" s="7">
        <v>0.70304132031090616</v>
      </c>
      <c r="BR6" t="s">
        <v>215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hidden="1" x14ac:dyDescent="0.25">
      <c r="B7">
        <v>3</v>
      </c>
      <c r="C7" t="s">
        <v>200</v>
      </c>
      <c r="D7">
        <v>11</v>
      </c>
      <c r="E7">
        <v>11</v>
      </c>
      <c r="F7">
        <v>22</v>
      </c>
      <c r="G7" s="8">
        <v>1</v>
      </c>
      <c r="H7" s="8">
        <v>0.87786079620970381</v>
      </c>
      <c r="I7" s="8">
        <v>0.87786079620970381</v>
      </c>
      <c r="J7">
        <v>11</v>
      </c>
      <c r="K7">
        <v>0</v>
      </c>
      <c r="L7" s="8">
        <v>1</v>
      </c>
      <c r="M7" s="8">
        <v>0.95928693206990123</v>
      </c>
      <c r="N7" t="s">
        <v>167</v>
      </c>
      <c r="O7" s="6">
        <v>21.104312505537827</v>
      </c>
      <c r="P7">
        <v>-4.5</v>
      </c>
      <c r="Q7" s="6">
        <v>16.604312505537827</v>
      </c>
      <c r="R7" s="6">
        <v>16.604312505537827</v>
      </c>
      <c r="S7" t="s">
        <v>167</v>
      </c>
      <c r="T7" t="s">
        <v>167</v>
      </c>
      <c r="U7" s="8">
        <v>0.8932782109281765</v>
      </c>
      <c r="V7" t="s">
        <v>100</v>
      </c>
      <c r="W7" s="8">
        <v>0.92628257149903881</v>
      </c>
      <c r="X7">
        <v>1543.3154731171473</v>
      </c>
      <c r="Y7">
        <v>1543.3154731171473</v>
      </c>
      <c r="Z7" t="s">
        <v>156</v>
      </c>
      <c r="AA7" t="s">
        <v>156</v>
      </c>
      <c r="AB7" t="s">
        <v>156</v>
      </c>
      <c r="AC7" t="s">
        <v>100</v>
      </c>
      <c r="AD7" t="s">
        <v>33</v>
      </c>
      <c r="AE7" t="s">
        <v>33</v>
      </c>
      <c r="AH7" s="2" t="s">
        <v>213</v>
      </c>
      <c r="AI7">
        <v>1</v>
      </c>
      <c r="AJ7" s="7">
        <v>0.57183946880102499</v>
      </c>
      <c r="AK7" s="7">
        <v>8.1664044094596044E-2</v>
      </c>
      <c r="AL7" s="6">
        <v>2.0739500777153239</v>
      </c>
      <c r="AM7" s="6">
        <v>2.0739500777153239</v>
      </c>
      <c r="AN7" s="6">
        <v>2.0739500777153239</v>
      </c>
      <c r="AO7">
        <v>-3</v>
      </c>
      <c r="AP7" s="7">
        <v>0.51848751942883098</v>
      </c>
      <c r="AQ7" s="6">
        <v>0.92604992228467609</v>
      </c>
      <c r="AS7" s="7" t="s">
        <v>187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167</v>
      </c>
      <c r="BH7">
        <v>3</v>
      </c>
      <c r="BI7" s="7">
        <v>0.83094552030568447</v>
      </c>
      <c r="BJ7" s="6">
        <v>17.314684190560566</v>
      </c>
      <c r="BK7" s="6">
        <v>19.738666564778555</v>
      </c>
      <c r="BL7" s="6">
        <v>21.104312505537827</v>
      </c>
      <c r="BM7">
        <v>-4.5</v>
      </c>
      <c r="BN7" s="7">
        <v>0.92344648656654138</v>
      </c>
      <c r="BO7" s="6">
        <v>15.238666564778555</v>
      </c>
      <c r="BP7" s="7">
        <v>0.8499788245732175</v>
      </c>
      <c r="BR7" t="s">
        <v>212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hidden="1" x14ac:dyDescent="0.25">
      <c r="B8">
        <v>5</v>
      </c>
      <c r="C8" t="s">
        <v>200</v>
      </c>
      <c r="D8">
        <v>11</v>
      </c>
      <c r="E8">
        <v>11</v>
      </c>
      <c r="F8">
        <v>22</v>
      </c>
      <c r="G8" s="8">
        <v>1</v>
      </c>
      <c r="H8" s="8">
        <v>0.8359549543050826</v>
      </c>
      <c r="I8" s="8">
        <v>0.8359549543050826</v>
      </c>
      <c r="J8">
        <v>11</v>
      </c>
      <c r="K8">
        <v>0</v>
      </c>
      <c r="L8" s="8">
        <v>1</v>
      </c>
      <c r="M8" s="8">
        <v>0.9453183181016942</v>
      </c>
      <c r="N8" t="s">
        <v>167</v>
      </c>
      <c r="O8" s="6">
        <v>20.797002998237271</v>
      </c>
      <c r="P8">
        <v>-4.5</v>
      </c>
      <c r="Q8" s="6">
        <v>16.297002998237271</v>
      </c>
      <c r="R8" s="6">
        <v>16.297002998237271</v>
      </c>
      <c r="S8" t="s">
        <v>167</v>
      </c>
      <c r="T8" t="s">
        <v>167</v>
      </c>
      <c r="U8" s="8">
        <v>0.84667512105612297</v>
      </c>
      <c r="V8" t="s">
        <v>100</v>
      </c>
      <c r="W8" s="8">
        <v>0.89599671957890858</v>
      </c>
      <c r="X8">
        <v>1465.335623677134</v>
      </c>
      <c r="Y8">
        <v>1465.335623677134</v>
      </c>
      <c r="Z8" t="s">
        <v>156</v>
      </c>
      <c r="AA8" t="s">
        <v>156</v>
      </c>
      <c r="AB8" t="s">
        <v>156</v>
      </c>
      <c r="AC8" t="s">
        <v>100</v>
      </c>
      <c r="AD8" t="s">
        <v>33</v>
      </c>
      <c r="AE8" t="s">
        <v>33</v>
      </c>
      <c r="AH8" s="2" t="s">
        <v>187</v>
      </c>
      <c r="AI8">
        <v>2</v>
      </c>
      <c r="AJ8" s="7">
        <v>0.71486185121384982</v>
      </c>
      <c r="AK8" s="7">
        <v>5.6958243810989961E-2</v>
      </c>
      <c r="AL8" s="6">
        <v>11.563372597126298</v>
      </c>
      <c r="AM8" s="6">
        <v>12.649453095569445</v>
      </c>
      <c r="AN8" s="6">
        <v>13.73553359401259</v>
      </c>
      <c r="AO8">
        <v>-6</v>
      </c>
      <c r="AP8" s="7">
        <v>0.74289799349387986</v>
      </c>
      <c r="AQ8" s="6">
        <v>6.6494530955694442</v>
      </c>
      <c r="AS8" s="7" t="s">
        <v>186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155</v>
      </c>
      <c r="BH8">
        <v>3</v>
      </c>
      <c r="BI8" s="7">
        <v>0.8723548267758684</v>
      </c>
      <c r="BJ8" s="6">
        <v>20.892067684533966</v>
      </c>
      <c r="BK8" s="6">
        <v>21.063935396356367</v>
      </c>
      <c r="BL8" s="6">
        <v>21.236847510257718</v>
      </c>
      <c r="BM8">
        <v>-15.5</v>
      </c>
      <c r="BN8" s="7">
        <v>0.95745160892528947</v>
      </c>
      <c r="BO8" s="6">
        <v>5.5639353963563671</v>
      </c>
      <c r="BP8" s="7">
        <v>0.89596504532762344</v>
      </c>
      <c r="BR8" t="s">
        <v>170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>
        <v>10</v>
      </c>
      <c r="C9" t="s">
        <v>200</v>
      </c>
      <c r="D9">
        <v>11</v>
      </c>
      <c r="E9">
        <v>9</v>
      </c>
      <c r="F9">
        <v>20</v>
      </c>
      <c r="G9" s="8">
        <v>0.90909090909090917</v>
      </c>
      <c r="H9" s="8">
        <v>0.77902081040226689</v>
      </c>
      <c r="I9" s="8">
        <v>0.77902081040226689</v>
      </c>
      <c r="J9">
        <v>10</v>
      </c>
      <c r="K9">
        <v>1</v>
      </c>
      <c r="L9" s="8">
        <v>0.90909090909090906</v>
      </c>
      <c r="M9" s="8">
        <v>0.86573420952802838</v>
      </c>
      <c r="N9" t="s">
        <v>167</v>
      </c>
      <c r="O9" s="6">
        <v>17.314684190560566</v>
      </c>
      <c r="P9">
        <v>-4.5</v>
      </c>
      <c r="Q9" s="6">
        <v>12.814684190560566</v>
      </c>
      <c r="R9" s="6">
        <v>12.814684190560566</v>
      </c>
      <c r="S9" t="s">
        <v>167</v>
      </c>
      <c r="T9" t="s">
        <v>167</v>
      </c>
      <c r="U9" s="8">
        <v>0.80998314173535302</v>
      </c>
      <c r="V9" t="s">
        <v>100</v>
      </c>
      <c r="W9" s="8">
        <v>0.8378586756316907</v>
      </c>
      <c r="X9">
        <v>1079.7685585474433</v>
      </c>
      <c r="Y9">
        <v>1079.7685585474433</v>
      </c>
      <c r="Z9" t="s">
        <v>156</v>
      </c>
      <c r="AA9" t="s">
        <v>156</v>
      </c>
      <c r="AB9" t="s">
        <v>156</v>
      </c>
      <c r="AC9" t="s">
        <v>100</v>
      </c>
      <c r="AD9" t="s">
        <v>33</v>
      </c>
      <c r="AE9" t="s">
        <v>33</v>
      </c>
      <c r="AH9" s="2" t="s">
        <v>186</v>
      </c>
      <c r="AI9">
        <v>2</v>
      </c>
      <c r="AJ9" s="7">
        <v>0.71915209750149556</v>
      </c>
      <c r="AK9" s="7">
        <v>0.11110016286271968</v>
      </c>
      <c r="AL9" s="6">
        <v>7.0478929228423848</v>
      </c>
      <c r="AM9" s="6">
        <v>7.465084350101475</v>
      </c>
      <c r="AN9" s="6">
        <v>7.8822757773605652</v>
      </c>
      <c r="AO9">
        <v>-8.5</v>
      </c>
      <c r="AP9" s="7">
        <v>0.62209036250845628</v>
      </c>
      <c r="AQ9" s="6">
        <v>1.034915649898525</v>
      </c>
      <c r="AS9" s="7" t="s">
        <v>155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211</v>
      </c>
      <c r="BH9">
        <v>1</v>
      </c>
      <c r="BI9" s="7">
        <v>8.1704117404185927E-2</v>
      </c>
      <c r="BJ9" s="6">
        <v>7.0815751877532982</v>
      </c>
      <c r="BK9" s="6">
        <v>7.0815751877532982</v>
      </c>
      <c r="BL9" s="6">
        <v>7.0815751877532982</v>
      </c>
      <c r="BM9">
        <v>-7.5</v>
      </c>
      <c r="BN9" s="7">
        <v>0.70815751877532984</v>
      </c>
      <c r="BO9" s="6">
        <v>0.4184248122467018</v>
      </c>
      <c r="BP9" s="7">
        <v>0.66520192901790254</v>
      </c>
      <c r="BR9" t="s">
        <v>154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t="s">
        <v>85</v>
      </c>
      <c r="C10" t="s">
        <v>200</v>
      </c>
      <c r="D10">
        <v>3</v>
      </c>
      <c r="E10">
        <v>5</v>
      </c>
      <c r="F10">
        <v>8</v>
      </c>
      <c r="G10" s="8">
        <v>0.36363636363636365</v>
      </c>
      <c r="H10" s="8">
        <v>0.59373213266054781</v>
      </c>
      <c r="I10" s="8">
        <v>1.9104129821866378E-2</v>
      </c>
      <c r="J10">
        <v>8</v>
      </c>
      <c r="K10">
        <v>3</v>
      </c>
      <c r="L10" s="8">
        <v>0.72727272727272729</v>
      </c>
      <c r="M10" s="8">
        <v>0.56154707452321295</v>
      </c>
      <c r="N10" t="s">
        <v>167</v>
      </c>
      <c r="O10" s="6">
        <v>4.4923765961857036</v>
      </c>
      <c r="P10">
        <v>-4.5</v>
      </c>
      <c r="Q10" s="6">
        <v>-7.6234038142963811E-3</v>
      </c>
      <c r="R10" s="6">
        <v>7.6234038142963811E-3</v>
      </c>
      <c r="S10" t="s">
        <v>156</v>
      </c>
      <c r="T10" t="s">
        <v>167</v>
      </c>
      <c r="U10" s="8">
        <v>0.52596247458344458</v>
      </c>
      <c r="V10" t="s">
        <v>33</v>
      </c>
      <c r="W10" s="8">
        <v>0.54375477455332877</v>
      </c>
      <c r="X10">
        <v>250.18389788380154</v>
      </c>
      <c r="Y10">
        <v>250.18389788380154</v>
      </c>
      <c r="Z10" t="s">
        <v>156</v>
      </c>
      <c r="AA10" t="s">
        <v>156</v>
      </c>
      <c r="AB10" t="s">
        <v>156</v>
      </c>
      <c r="AC10" t="s">
        <v>100</v>
      </c>
      <c r="AD10" t="s">
        <v>100</v>
      </c>
      <c r="AE10" t="s">
        <v>33</v>
      </c>
      <c r="AH10" s="2" t="s">
        <v>155</v>
      </c>
      <c r="AI10">
        <v>2</v>
      </c>
      <c r="AJ10" s="7">
        <v>0.82303775882522923</v>
      </c>
      <c r="AK10" s="7">
        <v>0.47102023876386778</v>
      </c>
      <c r="AL10" s="6">
        <v>10.421102683768694</v>
      </c>
      <c r="AM10" s="6">
        <v>15.65658518415133</v>
      </c>
      <c r="AN10" s="6">
        <v>20.892067684533966</v>
      </c>
      <c r="AO10">
        <v>-15.5</v>
      </c>
      <c r="AP10" s="7">
        <v>0.84700195880906948</v>
      </c>
      <c r="AQ10" s="6">
        <v>5.235482500382636</v>
      </c>
      <c r="AS10" s="7" t="s">
        <v>154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154</v>
      </c>
      <c r="BH10">
        <v>4</v>
      </c>
      <c r="BI10" s="7">
        <v>0.45227099292728673</v>
      </c>
      <c r="BJ10" s="6">
        <v>1.008344586540036</v>
      </c>
      <c r="BK10" s="6">
        <v>11.209546463460608</v>
      </c>
      <c r="BL10" s="6">
        <v>21.232364395779509</v>
      </c>
      <c r="BM10">
        <v>1.5</v>
      </c>
      <c r="BN10" s="7">
        <v>0.73016371669274716</v>
      </c>
      <c r="BO10" s="6">
        <v>13.172571424602946</v>
      </c>
      <c r="BP10" s="7">
        <v>0.71060263039243687</v>
      </c>
      <c r="BR10" t="s">
        <v>191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hidden="1" x14ac:dyDescent="0.25">
      <c r="B11">
        <v>3</v>
      </c>
      <c r="C11" t="s">
        <v>201</v>
      </c>
      <c r="D11">
        <v>-7</v>
      </c>
      <c r="E11">
        <v>-11</v>
      </c>
      <c r="F11">
        <v>-18</v>
      </c>
      <c r="G11" s="8">
        <v>0.81818181818181812</v>
      </c>
      <c r="H11" s="8">
        <v>0.66015723031584694</v>
      </c>
      <c r="I11" s="8">
        <v>4.3212175209734194E-2</v>
      </c>
      <c r="J11">
        <v>9</v>
      </c>
      <c r="K11">
        <v>2</v>
      </c>
      <c r="L11" s="8">
        <v>0.81818181818181823</v>
      </c>
      <c r="M11" s="8">
        <v>0.76550695555982784</v>
      </c>
      <c r="N11" t="s">
        <v>170</v>
      </c>
      <c r="O11" s="6">
        <v>13.779125200076901</v>
      </c>
      <c r="P11">
        <v>-7.5</v>
      </c>
      <c r="Q11" s="6">
        <v>6.2791252000769013</v>
      </c>
      <c r="R11" s="6">
        <v>6.2791252000769013</v>
      </c>
      <c r="S11" t="s">
        <v>170</v>
      </c>
      <c r="T11" t="s">
        <v>170</v>
      </c>
      <c r="U11" s="8">
        <v>0.67782086333074609</v>
      </c>
      <c r="V11" t="s">
        <v>100</v>
      </c>
      <c r="W11" s="8">
        <v>0.72166390944528702</v>
      </c>
      <c r="X11">
        <v>453.82999180444756</v>
      </c>
      <c r="Y11">
        <v>453.82999180444756</v>
      </c>
      <c r="Z11" t="s">
        <v>210</v>
      </c>
      <c r="AA11" t="s">
        <v>170</v>
      </c>
      <c r="AB11" t="s">
        <v>170</v>
      </c>
      <c r="AC11" t="s">
        <v>33</v>
      </c>
      <c r="AD11" t="s">
        <v>33</v>
      </c>
      <c r="AE11" t="s">
        <v>33</v>
      </c>
      <c r="AH11" s="2" t="s">
        <v>154</v>
      </c>
      <c r="AI11">
        <v>1</v>
      </c>
      <c r="AJ11" s="7">
        <v>0.580204772679903</v>
      </c>
      <c r="AK11" s="7">
        <v>3.3434765398132837E-2</v>
      </c>
      <c r="AL11" s="6">
        <v>1.008344586540036</v>
      </c>
      <c r="AM11" s="6">
        <v>1.008344586540036</v>
      </c>
      <c r="AN11" s="6">
        <v>1.008344586540036</v>
      </c>
      <c r="AO11">
        <v>3</v>
      </c>
      <c r="AP11" s="7">
        <v>0.504172293270018</v>
      </c>
      <c r="AQ11" s="6">
        <v>4.0083445865400362</v>
      </c>
      <c r="AS11" s="7" t="s">
        <v>212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G11" s="2" t="s">
        <v>189</v>
      </c>
      <c r="BH11">
        <v>3</v>
      </c>
      <c r="BI11" s="7">
        <v>0.61003356864864944</v>
      </c>
      <c r="BJ11" s="6">
        <v>14.119776612755013</v>
      </c>
      <c r="BK11" s="6">
        <v>18.637606747653084</v>
      </c>
      <c r="BL11" s="6">
        <v>20.955460622377551</v>
      </c>
      <c r="BM11">
        <v>-7.5</v>
      </c>
      <c r="BN11" s="7">
        <v>0.89470527847162173</v>
      </c>
      <c r="BO11" s="6">
        <v>11.137606747653086</v>
      </c>
      <c r="BP11" s="7">
        <v>0.82967405174341569</v>
      </c>
      <c r="BR11" t="s">
        <v>211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hidden="1" x14ac:dyDescent="0.25">
      <c r="B12">
        <v>5</v>
      </c>
      <c r="C12" t="s">
        <v>201</v>
      </c>
      <c r="D12">
        <v>-11</v>
      </c>
      <c r="E12">
        <v>-7</v>
      </c>
      <c r="F12">
        <v>-18</v>
      </c>
      <c r="G12" s="8">
        <v>0.81818181818181812</v>
      </c>
      <c r="H12" s="8">
        <v>0.68759973488265635</v>
      </c>
      <c r="I12" s="8">
        <v>0.68759973488265635</v>
      </c>
      <c r="J12">
        <v>9</v>
      </c>
      <c r="K12">
        <v>2</v>
      </c>
      <c r="L12" s="8">
        <v>0.81818181818181823</v>
      </c>
      <c r="M12" s="8">
        <v>0.77465445708209757</v>
      </c>
      <c r="N12" t="s">
        <v>170</v>
      </c>
      <c r="O12" s="6">
        <v>13.943780227477756</v>
      </c>
      <c r="P12">
        <v>-7.5</v>
      </c>
      <c r="Q12" s="6">
        <v>6.443780227477756</v>
      </c>
      <c r="R12" s="6">
        <v>6.443780227477756</v>
      </c>
      <c r="S12" t="s">
        <v>170</v>
      </c>
      <c r="T12" t="s">
        <v>170</v>
      </c>
      <c r="U12" s="8">
        <v>0.73185454066164946</v>
      </c>
      <c r="V12" t="s">
        <v>100</v>
      </c>
      <c r="W12" s="8">
        <v>0.75325449887187346</v>
      </c>
      <c r="X12">
        <v>496.05139548200003</v>
      </c>
      <c r="Y12">
        <v>496.05139548200003</v>
      </c>
      <c r="Z12" t="s">
        <v>210</v>
      </c>
      <c r="AA12" t="s">
        <v>170</v>
      </c>
      <c r="AB12" t="s">
        <v>170</v>
      </c>
      <c r="AC12" t="s">
        <v>33</v>
      </c>
      <c r="AD12" t="s">
        <v>33</v>
      </c>
      <c r="AE12" t="s">
        <v>33</v>
      </c>
      <c r="AH12" s="2" t="s">
        <v>212</v>
      </c>
      <c r="AI12">
        <v>2</v>
      </c>
      <c r="AJ12" s="7">
        <v>0.62430076170012172</v>
      </c>
      <c r="AK12" s="7">
        <v>0.10095539707268536</v>
      </c>
      <c r="AL12" s="6">
        <v>8.3902593233099942</v>
      </c>
      <c r="AM12" s="6">
        <v>12.668047435422572</v>
      </c>
      <c r="AN12" s="6">
        <v>16.94583554753515</v>
      </c>
      <c r="AO12">
        <v>-7</v>
      </c>
      <c r="AP12" s="7">
        <v>0.77324002715962847</v>
      </c>
      <c r="AQ12" s="6">
        <v>5.6680474354225723</v>
      </c>
      <c r="AS12" s="7" t="s">
        <v>215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G12" s="2" t="s">
        <v>210</v>
      </c>
      <c r="BH12">
        <v>1</v>
      </c>
      <c r="BI12" s="7">
        <v>5.7320547861127169E-3</v>
      </c>
      <c r="BJ12" s="6">
        <v>1.8327543444162595</v>
      </c>
      <c r="BK12" s="6">
        <v>1.8327543444162595</v>
      </c>
      <c r="BL12" s="6">
        <v>1.8327543444162595</v>
      </c>
      <c r="BM12">
        <v>-7.5</v>
      </c>
      <c r="BN12" s="7">
        <v>0.45818858610406488</v>
      </c>
      <c r="BO12" s="6">
        <v>5.6672456555837405</v>
      </c>
      <c r="BP12" s="7">
        <v>0.68605526105943804</v>
      </c>
      <c r="BR12" t="s">
        <v>153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>
        <v>10</v>
      </c>
      <c r="C13" t="s">
        <v>201</v>
      </c>
      <c r="D13">
        <v>-11</v>
      </c>
      <c r="E13">
        <v>-9</v>
      </c>
      <c r="F13">
        <v>-20</v>
      </c>
      <c r="G13" s="8">
        <v>0.90909090909090917</v>
      </c>
      <c r="H13" s="8">
        <v>0.70614617639026034</v>
      </c>
      <c r="I13" s="8">
        <v>0.70614617639026034</v>
      </c>
      <c r="J13">
        <v>10</v>
      </c>
      <c r="K13">
        <v>1</v>
      </c>
      <c r="L13" s="8">
        <v>0.90909090909090906</v>
      </c>
      <c r="M13" s="8">
        <v>0.84144266485735952</v>
      </c>
      <c r="N13" t="s">
        <v>170</v>
      </c>
      <c r="O13" s="6">
        <v>16.828853297147191</v>
      </c>
      <c r="P13">
        <v>-7.5</v>
      </c>
      <c r="Q13" s="6">
        <v>9.3288532971471909</v>
      </c>
      <c r="R13" s="6">
        <v>9.3288532971471909</v>
      </c>
      <c r="S13" t="s">
        <v>170</v>
      </c>
      <c r="T13" t="s">
        <v>170</v>
      </c>
      <c r="U13" s="8">
        <v>0.69944855694032304</v>
      </c>
      <c r="V13" t="s">
        <v>100</v>
      </c>
      <c r="W13" s="8">
        <v>0.77044561089884134</v>
      </c>
      <c r="X13">
        <v>726.30689302279768</v>
      </c>
      <c r="Y13">
        <v>726.30689302279768</v>
      </c>
      <c r="Z13" t="s">
        <v>210</v>
      </c>
      <c r="AA13" t="s">
        <v>170</v>
      </c>
      <c r="AB13" t="s">
        <v>170</v>
      </c>
      <c r="AC13" t="s">
        <v>33</v>
      </c>
      <c r="AD13" t="s">
        <v>33</v>
      </c>
      <c r="AE13" t="s">
        <v>33</v>
      </c>
      <c r="AH13" s="2" t="s">
        <v>215</v>
      </c>
      <c r="AI13">
        <v>2</v>
      </c>
      <c r="AJ13" s="7">
        <v>0.61653791395163271</v>
      </c>
      <c r="AK13" s="7">
        <v>9.4936750091004551E-2</v>
      </c>
      <c r="AL13" s="6">
        <v>1.7339457941113336</v>
      </c>
      <c r="AM13" s="6">
        <v>9.2756677000714713</v>
      </c>
      <c r="AN13" s="6">
        <v>16.817389606031607</v>
      </c>
      <c r="AO13">
        <v>-6</v>
      </c>
      <c r="AP13" s="7">
        <v>0.63717796441470687</v>
      </c>
      <c r="AQ13" s="6">
        <v>7.541721905960137</v>
      </c>
      <c r="AS13" s="7" t="s">
        <v>189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G13" s="2" t="s">
        <v>212</v>
      </c>
      <c r="BH13">
        <v>4</v>
      </c>
      <c r="BI13" s="7">
        <v>0.48849364076407031</v>
      </c>
      <c r="BJ13" s="6">
        <v>8.3902593233099942</v>
      </c>
      <c r="BK13" s="6">
        <v>16.879473960714623</v>
      </c>
      <c r="BL13" s="6">
        <v>21.369786337206047</v>
      </c>
      <c r="BM13">
        <v>-7</v>
      </c>
      <c r="BN13" s="7">
        <v>0.86595866098905672</v>
      </c>
      <c r="BO13" s="6">
        <v>9.8794739607146216</v>
      </c>
      <c r="BP13" s="7">
        <v>0.75234364520547747</v>
      </c>
      <c r="BR13" t="s">
        <v>187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 t="s">
        <v>85</v>
      </c>
      <c r="C14" t="s">
        <v>201</v>
      </c>
      <c r="D14">
        <v>1</v>
      </c>
      <c r="E14">
        <v>-5</v>
      </c>
      <c r="F14">
        <v>-4</v>
      </c>
      <c r="G14" s="8">
        <v>0.18181818181818182</v>
      </c>
      <c r="H14" s="8">
        <v>0.64729303103946745</v>
      </c>
      <c r="I14" s="8">
        <v>5.7320547861127169E-3</v>
      </c>
      <c r="J14">
        <v>6</v>
      </c>
      <c r="K14">
        <v>5</v>
      </c>
      <c r="L14" s="8">
        <v>0.54545454545454541</v>
      </c>
      <c r="M14" s="8">
        <v>0.45818858610406488</v>
      </c>
      <c r="N14" t="s">
        <v>170</v>
      </c>
      <c r="O14" s="6">
        <v>1.8327543444162595</v>
      </c>
      <c r="P14">
        <v>-7.5</v>
      </c>
      <c r="Q14" s="6">
        <v>-5.6672456555837405</v>
      </c>
      <c r="R14" s="6">
        <v>5.6672456555837405</v>
      </c>
      <c r="S14" t="s">
        <v>210</v>
      </c>
      <c r="T14" t="s">
        <v>170</v>
      </c>
      <c r="U14" s="8">
        <v>0.68605526105943804</v>
      </c>
      <c r="V14" t="s">
        <v>33</v>
      </c>
      <c r="W14" s="8">
        <v>0.5721219235817514</v>
      </c>
      <c r="X14">
        <v>-388.70322619925224</v>
      </c>
      <c r="Y14">
        <v>388.70322619925224</v>
      </c>
      <c r="Z14" t="s">
        <v>210</v>
      </c>
      <c r="AA14" t="s">
        <v>170</v>
      </c>
      <c r="AB14" t="s">
        <v>170</v>
      </c>
      <c r="AC14" t="s">
        <v>33</v>
      </c>
      <c r="AD14" t="s">
        <v>33</v>
      </c>
      <c r="AE14" t="s">
        <v>33</v>
      </c>
      <c r="AH14" s="2" t="s">
        <v>189</v>
      </c>
      <c r="AI14">
        <v>2</v>
      </c>
      <c r="AJ14" s="7">
        <v>0.69522192236708347</v>
      </c>
      <c r="AK14" s="7">
        <v>0.10637670961568663</v>
      </c>
      <c r="AL14" s="6">
        <v>7.0815751877532982</v>
      </c>
      <c r="AM14" s="6">
        <v>10.600675900254156</v>
      </c>
      <c r="AN14" s="6">
        <v>14.119776612755013</v>
      </c>
      <c r="AO14">
        <v>-7.5</v>
      </c>
      <c r="AP14" s="7">
        <v>0.74629477640863751</v>
      </c>
      <c r="AQ14" s="6">
        <v>3.5191007125008573</v>
      </c>
      <c r="BC14" s="6"/>
      <c r="BD14" s="8"/>
      <c r="BG14" s="2" t="s">
        <v>191</v>
      </c>
      <c r="BH14">
        <v>1</v>
      </c>
      <c r="BI14" s="7">
        <v>9.3122156909467124E-2</v>
      </c>
      <c r="BJ14" s="6">
        <v>10.421102683768694</v>
      </c>
      <c r="BK14" s="6">
        <v>10.421102683768694</v>
      </c>
      <c r="BL14" s="6">
        <v>10.421102683768694</v>
      </c>
      <c r="BM14">
        <v>-15.5</v>
      </c>
      <c r="BN14" s="7">
        <v>0.74436447741204959</v>
      </c>
      <c r="BO14" s="6">
        <v>5.0788973162313056</v>
      </c>
      <c r="BP14" s="7">
        <v>0.77010998512011897</v>
      </c>
      <c r="BR14" t="s">
        <v>190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hidden="1" x14ac:dyDescent="0.25">
      <c r="B15">
        <v>3</v>
      </c>
      <c r="C15" t="s">
        <v>202</v>
      </c>
      <c r="D15">
        <v>11</v>
      </c>
      <c r="E15">
        <v>11</v>
      </c>
      <c r="F15">
        <v>22</v>
      </c>
      <c r="G15" s="8">
        <v>1</v>
      </c>
      <c r="H15" s="8">
        <v>0.84148859197636772</v>
      </c>
      <c r="I15" s="8">
        <v>0.84148859197636772</v>
      </c>
      <c r="J15">
        <v>11</v>
      </c>
      <c r="K15">
        <v>0</v>
      </c>
      <c r="L15" s="8">
        <v>1</v>
      </c>
      <c r="M15" s="8">
        <v>0.94716286399212246</v>
      </c>
      <c r="N15" t="s">
        <v>189</v>
      </c>
      <c r="O15" s="6">
        <v>20.837583007826694</v>
      </c>
      <c r="P15">
        <v>-7.5</v>
      </c>
      <c r="Q15" s="6">
        <v>13.337583007826694</v>
      </c>
      <c r="R15" s="6">
        <v>13.337583007826694</v>
      </c>
      <c r="S15" t="s">
        <v>189</v>
      </c>
      <c r="T15" t="s">
        <v>189</v>
      </c>
      <c r="U15" s="8">
        <v>0.8541805299733255</v>
      </c>
      <c r="V15" t="s">
        <v>100</v>
      </c>
      <c r="W15" s="8">
        <v>0.90067169698272398</v>
      </c>
      <c r="X15">
        <v>1207.587505681875</v>
      </c>
      <c r="Y15">
        <v>1207.587505681875</v>
      </c>
      <c r="Z15" t="s">
        <v>211</v>
      </c>
      <c r="AA15" t="s">
        <v>189</v>
      </c>
      <c r="AB15" t="s">
        <v>189</v>
      </c>
      <c r="AC15" t="s">
        <v>33</v>
      </c>
      <c r="AD15" t="s">
        <v>33</v>
      </c>
      <c r="AE15" t="s">
        <v>33</v>
      </c>
      <c r="AH15" s="2" t="s">
        <v>30</v>
      </c>
      <c r="AI15">
        <v>20</v>
      </c>
      <c r="AJ15" s="7">
        <v>0.66829358996446908</v>
      </c>
      <c r="AK15" s="7">
        <v>0.17974408490535443</v>
      </c>
      <c r="AL15" s="6">
        <v>1.008344586540036</v>
      </c>
      <c r="AM15" s="6">
        <v>9.5325904578085083</v>
      </c>
      <c r="AN15" s="6">
        <v>20.892067684533966</v>
      </c>
      <c r="AO15">
        <v>-7.1</v>
      </c>
      <c r="AP15" s="7">
        <v>0.67973685801581563</v>
      </c>
      <c r="AQ15" s="6">
        <v>4.929021246146732</v>
      </c>
      <c r="BC15" s="6"/>
      <c r="BD15" s="8"/>
      <c r="BG15" s="2" t="s">
        <v>187</v>
      </c>
      <c r="BH15">
        <v>3</v>
      </c>
      <c r="BI15" s="7">
        <v>6.5657323299269987E-2</v>
      </c>
      <c r="BJ15" s="6">
        <v>7.0880793914780469</v>
      </c>
      <c r="BK15" s="6">
        <v>10.795661860872313</v>
      </c>
      <c r="BL15" s="6">
        <v>13.73553359401259</v>
      </c>
      <c r="BM15">
        <v>-6</v>
      </c>
      <c r="BN15" s="7">
        <v>0.69215642320364346</v>
      </c>
      <c r="BO15" s="6">
        <v>4.7956618608723121</v>
      </c>
      <c r="BP15" s="7">
        <v>0.69146766645314817</v>
      </c>
      <c r="BR15" t="s">
        <v>188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hidden="1" x14ac:dyDescent="0.25">
      <c r="B16">
        <v>5</v>
      </c>
      <c r="C16" t="s">
        <v>202</v>
      </c>
      <c r="D16">
        <v>11</v>
      </c>
      <c r="E16">
        <v>11</v>
      </c>
      <c r="F16">
        <v>22</v>
      </c>
      <c r="G16" s="8">
        <v>1</v>
      </c>
      <c r="H16" s="8">
        <v>0.85756281214239327</v>
      </c>
      <c r="I16" s="8">
        <v>0.85756281214239327</v>
      </c>
      <c r="J16">
        <v>11</v>
      </c>
      <c r="K16">
        <v>0</v>
      </c>
      <c r="L16" s="8">
        <v>1</v>
      </c>
      <c r="M16" s="8">
        <v>0.95252093738079768</v>
      </c>
      <c r="N16" t="s">
        <v>189</v>
      </c>
      <c r="O16" s="6">
        <v>20.955460622377551</v>
      </c>
      <c r="P16">
        <v>-7.5</v>
      </c>
      <c r="Q16" s="6">
        <v>13.455460622377551</v>
      </c>
      <c r="R16" s="6">
        <v>13.455460622377551</v>
      </c>
      <c r="S16" t="s">
        <v>189</v>
      </c>
      <c r="T16" t="s">
        <v>189</v>
      </c>
      <c r="U16" s="8">
        <v>0.90959970954065694</v>
      </c>
      <c r="V16" t="s">
        <v>100</v>
      </c>
      <c r="W16" s="8">
        <v>0.93106032346072731</v>
      </c>
      <c r="X16">
        <v>1259.157896086241</v>
      </c>
      <c r="Y16">
        <v>1259.157896086241</v>
      </c>
      <c r="Z16" t="s">
        <v>211</v>
      </c>
      <c r="AA16" t="s">
        <v>189</v>
      </c>
      <c r="AB16" t="s">
        <v>189</v>
      </c>
      <c r="AC16" t="s">
        <v>33</v>
      </c>
      <c r="AD16" t="s">
        <v>33</v>
      </c>
      <c r="AE16" t="s">
        <v>33</v>
      </c>
      <c r="BC16" s="6"/>
      <c r="BD16" s="8"/>
      <c r="BG16" s="2" t="s">
        <v>153</v>
      </c>
      <c r="BH16">
        <v>4</v>
      </c>
      <c r="BI16" s="7">
        <v>6.7155993312867118E-2</v>
      </c>
      <c r="BJ16" s="6">
        <v>1.0084371285919442</v>
      </c>
      <c r="BK16" s="6">
        <v>5.0169696657608061</v>
      </c>
      <c r="BL16" s="6">
        <v>7.8822757773605652</v>
      </c>
      <c r="BM16">
        <v>0</v>
      </c>
      <c r="BN16" s="7">
        <v>0.56613959839848149</v>
      </c>
      <c r="BO16" s="6">
        <v>6.0518853156593311</v>
      </c>
      <c r="BP16" s="7">
        <v>0.62128850881867215</v>
      </c>
      <c r="BR16" t="s">
        <v>156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>
        <v>10</v>
      </c>
      <c r="C17" t="s">
        <v>202</v>
      </c>
      <c r="D17">
        <v>9</v>
      </c>
      <c r="E17">
        <v>9</v>
      </c>
      <c r="F17">
        <v>18</v>
      </c>
      <c r="G17" s="8">
        <v>0.81818181818181823</v>
      </c>
      <c r="H17" s="8">
        <v>0.71693246576219927</v>
      </c>
      <c r="I17" s="8">
        <v>0.13104930182718733</v>
      </c>
      <c r="J17">
        <v>9</v>
      </c>
      <c r="K17">
        <v>2</v>
      </c>
      <c r="L17" s="8">
        <v>0.81818181818181823</v>
      </c>
      <c r="M17" s="8">
        <v>0.78443203404194517</v>
      </c>
      <c r="N17" t="s">
        <v>189</v>
      </c>
      <c r="O17" s="6">
        <v>14.119776612755013</v>
      </c>
      <c r="P17">
        <v>-7.5</v>
      </c>
      <c r="Q17" s="6">
        <v>6.6197766127550128</v>
      </c>
      <c r="R17" s="6">
        <v>6.6197766127550128</v>
      </c>
      <c r="S17" t="s">
        <v>189</v>
      </c>
      <c r="T17" t="s">
        <v>189</v>
      </c>
      <c r="U17" s="8">
        <v>0.72524191571626451</v>
      </c>
      <c r="V17" t="s">
        <v>100</v>
      </c>
      <c r="W17" s="8">
        <v>0.75483697487910484</v>
      </c>
      <c r="X17">
        <v>501.66487878143528</v>
      </c>
      <c r="Y17">
        <v>501.66487878143528</v>
      </c>
      <c r="Z17" t="s">
        <v>211</v>
      </c>
      <c r="AA17" t="s">
        <v>189</v>
      </c>
      <c r="AB17" t="s">
        <v>189</v>
      </c>
      <c r="AC17" t="s">
        <v>33</v>
      </c>
      <c r="AD17" t="s">
        <v>33</v>
      </c>
      <c r="AE17" t="s">
        <v>33</v>
      </c>
      <c r="BC17" s="6"/>
      <c r="BD17" s="8"/>
      <c r="BG17" s="2" t="s">
        <v>188</v>
      </c>
      <c r="BH17">
        <v>4</v>
      </c>
      <c r="BI17" s="7">
        <v>4.8275142884359967E-2</v>
      </c>
      <c r="BJ17" s="6">
        <v>2.8232850317282532</v>
      </c>
      <c r="BK17" s="6">
        <v>4.9471120145591509</v>
      </c>
      <c r="BL17" s="6">
        <v>7.6465337007359615</v>
      </c>
      <c r="BM17">
        <v>0</v>
      </c>
      <c r="BN17" s="7">
        <v>0.53611864298059497</v>
      </c>
      <c r="BO17" s="6">
        <v>8.2122026483270432</v>
      </c>
      <c r="BP17" s="7">
        <v>0.5736746511032631</v>
      </c>
      <c r="BR17" t="s">
        <v>214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 t="s">
        <v>85</v>
      </c>
      <c r="C18" t="s">
        <v>202</v>
      </c>
      <c r="D18">
        <v>5</v>
      </c>
      <c r="E18">
        <v>5</v>
      </c>
      <c r="F18">
        <v>10</v>
      </c>
      <c r="G18" s="8">
        <v>0.45454545454545453</v>
      </c>
      <c r="H18" s="8">
        <v>0.66992710178053483</v>
      </c>
      <c r="I18" s="8">
        <v>8.1704117404185927E-2</v>
      </c>
      <c r="J18">
        <v>11</v>
      </c>
      <c r="K18">
        <v>0</v>
      </c>
      <c r="L18" s="8">
        <v>1</v>
      </c>
      <c r="M18" s="8">
        <v>0.70815751877532984</v>
      </c>
      <c r="N18" t="s">
        <v>189</v>
      </c>
      <c r="O18" s="6">
        <v>7.0815751877532982</v>
      </c>
      <c r="P18">
        <v>-7.5</v>
      </c>
      <c r="Q18" s="6">
        <v>-0.4184248122467018</v>
      </c>
      <c r="R18" s="6">
        <v>0.4184248122467018</v>
      </c>
      <c r="S18" t="s">
        <v>211</v>
      </c>
      <c r="T18" t="s">
        <v>189</v>
      </c>
      <c r="U18" s="8">
        <v>0.66520192901790254</v>
      </c>
      <c r="V18" t="s">
        <v>33</v>
      </c>
      <c r="W18" s="8">
        <v>0.68667972389661625</v>
      </c>
      <c r="X18">
        <v>-9.2057887084912657</v>
      </c>
      <c r="Y18">
        <v>9.2057887084912657</v>
      </c>
      <c r="Z18" t="s">
        <v>211</v>
      </c>
      <c r="AA18" t="s">
        <v>189</v>
      </c>
      <c r="AB18" t="s">
        <v>189</v>
      </c>
      <c r="AC18" t="s">
        <v>33</v>
      </c>
      <c r="AD18" t="s">
        <v>33</v>
      </c>
      <c r="AE18" t="s">
        <v>33</v>
      </c>
      <c r="BG18" s="2" t="s">
        <v>190</v>
      </c>
      <c r="BH18">
        <v>1</v>
      </c>
      <c r="BI18" s="7">
        <v>6.2013831944160769E-2</v>
      </c>
      <c r="BJ18" s="6">
        <v>1.7339457941113336</v>
      </c>
      <c r="BK18" s="6">
        <v>1.7339457941113336</v>
      </c>
      <c r="BL18" s="6">
        <v>1.7339457941113336</v>
      </c>
      <c r="BM18">
        <v>-6</v>
      </c>
      <c r="BN18" s="7">
        <v>0.43348644852783341</v>
      </c>
      <c r="BO18" s="6">
        <v>4.2660542058886666</v>
      </c>
      <c r="BP18" s="7">
        <v>0.5</v>
      </c>
      <c r="BR18" t="s">
        <v>210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hidden="1" x14ac:dyDescent="0.25">
      <c r="B19">
        <v>3</v>
      </c>
      <c r="C19" t="s">
        <v>203</v>
      </c>
      <c r="D19">
        <v>-11</v>
      </c>
      <c r="E19">
        <v>-11</v>
      </c>
      <c r="F19">
        <v>-22</v>
      </c>
      <c r="G19" s="8">
        <v>1</v>
      </c>
      <c r="H19" s="8">
        <v>0.89532241760629661</v>
      </c>
      <c r="I19" s="8">
        <v>0.89532241760629661</v>
      </c>
      <c r="J19">
        <v>11</v>
      </c>
      <c r="K19">
        <v>0</v>
      </c>
      <c r="L19" s="8">
        <v>1</v>
      </c>
      <c r="M19" s="8">
        <v>0.96510747253543216</v>
      </c>
      <c r="N19" t="s">
        <v>154</v>
      </c>
      <c r="O19" s="6">
        <v>21.232364395779509</v>
      </c>
      <c r="P19">
        <v>3</v>
      </c>
      <c r="Q19" s="6">
        <v>24.232364395779509</v>
      </c>
      <c r="R19" s="6">
        <v>24.232364395779509</v>
      </c>
      <c r="S19" t="s">
        <v>154</v>
      </c>
      <c r="T19" t="s">
        <v>154</v>
      </c>
      <c r="U19" s="8">
        <v>0.89094602283401847</v>
      </c>
      <c r="V19" t="s">
        <v>100</v>
      </c>
      <c r="W19" s="8">
        <v>0.92802674768472526</v>
      </c>
      <c r="X19">
        <v>2252.522970065866</v>
      </c>
      <c r="Y19">
        <v>2252.522970065866</v>
      </c>
      <c r="Z19" t="s">
        <v>213</v>
      </c>
      <c r="AA19" t="s">
        <v>154</v>
      </c>
      <c r="AB19" t="s">
        <v>154</v>
      </c>
      <c r="AC19" t="s">
        <v>33</v>
      </c>
      <c r="AD19" t="s">
        <v>33</v>
      </c>
      <c r="AE19" t="s">
        <v>33</v>
      </c>
      <c r="BG19" s="2" t="s">
        <v>214</v>
      </c>
      <c r="BH19">
        <v>1</v>
      </c>
      <c r="BI19" s="7">
        <v>6.7558402472518431E-3</v>
      </c>
      <c r="BJ19" s="6">
        <v>1.5293018081414225</v>
      </c>
      <c r="BK19" s="6">
        <v>1.5293018081414225</v>
      </c>
      <c r="BL19" s="6">
        <v>1.5293018081414225</v>
      </c>
      <c r="BM19">
        <v>-6</v>
      </c>
      <c r="BN19" s="7">
        <v>0.38232545203535562</v>
      </c>
      <c r="BO19" s="6">
        <v>4.4706981918585775</v>
      </c>
      <c r="BP19" s="7">
        <v>0.5</v>
      </c>
    </row>
    <row r="20" spans="2:79" hidden="1" x14ac:dyDescent="0.25">
      <c r="B20">
        <v>5</v>
      </c>
      <c r="C20" t="s">
        <v>203</v>
      </c>
      <c r="D20">
        <v>-11</v>
      </c>
      <c r="E20">
        <v>-11</v>
      </c>
      <c r="F20">
        <v>-22</v>
      </c>
      <c r="G20" s="8">
        <v>1</v>
      </c>
      <c r="H20" s="8">
        <v>0.79866274461012143</v>
      </c>
      <c r="I20" s="8">
        <v>0.79866274461012143</v>
      </c>
      <c r="J20">
        <v>11</v>
      </c>
      <c r="K20">
        <v>0</v>
      </c>
      <c r="L20" s="8">
        <v>1</v>
      </c>
      <c r="M20" s="8">
        <v>0.93288758153670714</v>
      </c>
      <c r="N20" t="s">
        <v>154</v>
      </c>
      <c r="O20" s="6">
        <v>20.523526793807559</v>
      </c>
      <c r="P20">
        <v>3</v>
      </c>
      <c r="Q20" s="6">
        <v>23.523526793807559</v>
      </c>
      <c r="R20" s="6">
        <v>23.523526793807559</v>
      </c>
      <c r="S20" t="s">
        <v>154</v>
      </c>
      <c r="T20" t="s">
        <v>154</v>
      </c>
      <c r="U20" s="8">
        <v>0.79942025725480104</v>
      </c>
      <c r="V20" t="s">
        <v>100</v>
      </c>
      <c r="W20" s="8">
        <v>0.86615391939575415</v>
      </c>
      <c r="X20">
        <v>2040.8946588805541</v>
      </c>
      <c r="Y20">
        <v>2040.8946588805541</v>
      </c>
      <c r="Z20" t="s">
        <v>213</v>
      </c>
      <c r="AA20" t="s">
        <v>154</v>
      </c>
      <c r="AB20" t="s">
        <v>154</v>
      </c>
      <c r="AC20" t="s">
        <v>33</v>
      </c>
      <c r="AD20" t="s">
        <v>33</v>
      </c>
      <c r="AE20" t="s">
        <v>33</v>
      </c>
      <c r="BG20" s="2" t="s">
        <v>30</v>
      </c>
      <c r="BH20">
        <v>40</v>
      </c>
      <c r="BI20" s="7">
        <v>0.3696492220640864</v>
      </c>
      <c r="BJ20" s="6">
        <v>1.008344586540036</v>
      </c>
      <c r="BK20" s="6">
        <v>12.309515358484441</v>
      </c>
      <c r="BL20" s="6">
        <v>21.369786337206047</v>
      </c>
      <c r="BM20">
        <v>-5.25</v>
      </c>
      <c r="BN20" s="7">
        <v>0.73927497624048089</v>
      </c>
      <c r="BO20" s="6">
        <v>8.5312656622464846</v>
      </c>
      <c r="BP20" s="7">
        <v>0.71325673082771479</v>
      </c>
    </row>
    <row r="21" spans="2:79" x14ac:dyDescent="0.25">
      <c r="B21">
        <v>10</v>
      </c>
      <c r="C21" t="s">
        <v>203</v>
      </c>
      <c r="D21">
        <v>1</v>
      </c>
      <c r="E21">
        <v>3</v>
      </c>
      <c r="F21">
        <v>4</v>
      </c>
      <c r="G21" s="8">
        <v>0.18181818181818182</v>
      </c>
      <c r="H21" s="8">
        <v>0.64637164919558376</v>
      </c>
      <c r="I21" s="8">
        <v>8.1664044094596044E-2</v>
      </c>
      <c r="J21">
        <v>8</v>
      </c>
      <c r="K21">
        <v>3</v>
      </c>
      <c r="L21" s="8">
        <v>0.72727272727272729</v>
      </c>
      <c r="M21" s="8">
        <v>0.51848751942883098</v>
      </c>
      <c r="N21" t="s">
        <v>213</v>
      </c>
      <c r="O21" s="6">
        <v>2.0739500777153239</v>
      </c>
      <c r="P21">
        <v>-3</v>
      </c>
      <c r="Q21" s="6">
        <v>-0.92604992228467609</v>
      </c>
      <c r="R21" s="6">
        <v>0.92604992228467609</v>
      </c>
      <c r="S21" t="s">
        <v>154</v>
      </c>
      <c r="T21" t="s">
        <v>213</v>
      </c>
      <c r="U21" s="8">
        <v>0.57183946880102499</v>
      </c>
      <c r="V21" t="s">
        <v>33</v>
      </c>
      <c r="W21" s="8">
        <v>0.54516349411492793</v>
      </c>
      <c r="X21">
        <v>-44.136653745671083</v>
      </c>
      <c r="Y21">
        <v>44.136653745671083</v>
      </c>
      <c r="Z21" t="s">
        <v>213</v>
      </c>
      <c r="AA21" t="s">
        <v>154</v>
      </c>
      <c r="AB21" t="s">
        <v>154</v>
      </c>
      <c r="AC21" t="s">
        <v>33</v>
      </c>
      <c r="AD21" t="s">
        <v>33</v>
      </c>
      <c r="AE21" t="s">
        <v>33</v>
      </c>
    </row>
    <row r="22" spans="2:79" x14ac:dyDescent="0.25">
      <c r="B22" t="s">
        <v>85</v>
      </c>
      <c r="C22" t="s">
        <v>203</v>
      </c>
      <c r="D22">
        <v>-3</v>
      </c>
      <c r="E22">
        <v>1</v>
      </c>
      <c r="F22">
        <v>-2</v>
      </c>
      <c r="G22" s="8">
        <v>9.0909090909090898E-2</v>
      </c>
      <c r="H22" s="8">
        <v>0.60342597071914472</v>
      </c>
      <c r="I22" s="8">
        <v>3.3434765398132837E-2</v>
      </c>
      <c r="J22">
        <v>9</v>
      </c>
      <c r="K22">
        <v>2</v>
      </c>
      <c r="L22" s="8">
        <v>0.81818181818181823</v>
      </c>
      <c r="M22" s="8">
        <v>0.504172293270018</v>
      </c>
      <c r="N22" t="s">
        <v>154</v>
      </c>
      <c r="O22" s="6">
        <v>1.008344586540036</v>
      </c>
      <c r="P22">
        <v>3</v>
      </c>
      <c r="Q22" s="6">
        <v>4.0083445865400362</v>
      </c>
      <c r="R22" s="6">
        <v>4.0083445865400362</v>
      </c>
      <c r="S22" t="s">
        <v>154</v>
      </c>
      <c r="T22" t="s">
        <v>154</v>
      </c>
      <c r="U22" s="8">
        <v>0.580204772679903</v>
      </c>
      <c r="V22" t="s">
        <v>100</v>
      </c>
      <c r="W22" s="8">
        <v>0.5421885329749605</v>
      </c>
      <c r="X22">
        <v>233.40019498512424</v>
      </c>
      <c r="Y22">
        <v>233.40019498512424</v>
      </c>
      <c r="Z22" t="s">
        <v>213</v>
      </c>
      <c r="AA22" t="s">
        <v>154</v>
      </c>
      <c r="AB22" t="s">
        <v>154</v>
      </c>
      <c r="AC22" t="s">
        <v>33</v>
      </c>
      <c r="AD22" t="s">
        <v>33</v>
      </c>
      <c r="AE22" t="s">
        <v>33</v>
      </c>
    </row>
    <row r="23" spans="2:79" hidden="1" x14ac:dyDescent="0.25">
      <c r="B23">
        <v>3</v>
      </c>
      <c r="C23" t="s">
        <v>204</v>
      </c>
      <c r="D23">
        <v>11</v>
      </c>
      <c r="E23">
        <v>11</v>
      </c>
      <c r="F23">
        <v>22</v>
      </c>
      <c r="G23" s="8">
        <v>1</v>
      </c>
      <c r="H23" s="8">
        <v>0.91406177325537008</v>
      </c>
      <c r="I23" s="8">
        <v>0.91406177325537008</v>
      </c>
      <c r="J23">
        <v>11</v>
      </c>
      <c r="K23">
        <v>0</v>
      </c>
      <c r="L23" s="8">
        <v>1</v>
      </c>
      <c r="M23" s="8">
        <v>0.97135392441845669</v>
      </c>
      <c r="N23" t="s">
        <v>212</v>
      </c>
      <c r="O23" s="6">
        <v>21.369786337206047</v>
      </c>
      <c r="P23">
        <v>-7</v>
      </c>
      <c r="Q23" s="6">
        <v>14.369786337206047</v>
      </c>
      <c r="R23" s="6">
        <v>14.369786337206047</v>
      </c>
      <c r="S23" t="s">
        <v>212</v>
      </c>
      <c r="T23" t="s">
        <v>212</v>
      </c>
      <c r="U23" s="8">
        <v>0.923714322605933</v>
      </c>
      <c r="V23" t="s">
        <v>100</v>
      </c>
      <c r="W23" s="8">
        <v>0.94753412351219479</v>
      </c>
      <c r="X23">
        <v>1367.9472878723707</v>
      </c>
      <c r="Y23">
        <v>1367.9472878723707</v>
      </c>
      <c r="Z23" t="s">
        <v>212</v>
      </c>
      <c r="AA23" t="s">
        <v>212</v>
      </c>
      <c r="AB23" t="s">
        <v>212</v>
      </c>
      <c r="AC23" t="s">
        <v>100</v>
      </c>
      <c r="AD23" t="s">
        <v>100</v>
      </c>
      <c r="AE23" t="s">
        <v>100</v>
      </c>
    </row>
    <row r="24" spans="2:79" hidden="1" x14ac:dyDescent="0.25">
      <c r="B24">
        <v>5</v>
      </c>
      <c r="C24" t="s">
        <v>204</v>
      </c>
      <c r="D24">
        <v>11</v>
      </c>
      <c r="E24">
        <v>11</v>
      </c>
      <c r="F24">
        <v>22</v>
      </c>
      <c r="G24" s="8">
        <v>1</v>
      </c>
      <c r="H24" s="8">
        <v>0.83800199565554034</v>
      </c>
      <c r="I24" s="8">
        <v>0.83800199565554034</v>
      </c>
      <c r="J24">
        <v>11</v>
      </c>
      <c r="K24">
        <v>0</v>
      </c>
      <c r="L24" s="8">
        <v>1</v>
      </c>
      <c r="M24" s="8">
        <v>0.94600066521851345</v>
      </c>
      <c r="N24" t="s">
        <v>212</v>
      </c>
      <c r="O24" s="6">
        <v>20.812014634807294</v>
      </c>
      <c r="P24">
        <v>-7</v>
      </c>
      <c r="Q24" s="6">
        <v>13.812014634807294</v>
      </c>
      <c r="R24" s="6">
        <v>13.812014634807294</v>
      </c>
      <c r="S24" t="s">
        <v>212</v>
      </c>
      <c r="T24" t="s">
        <v>212</v>
      </c>
      <c r="U24" s="8">
        <v>0.83705873481573345</v>
      </c>
      <c r="V24" t="s">
        <v>100</v>
      </c>
      <c r="W24" s="8">
        <v>0.89152970001712339</v>
      </c>
      <c r="X24">
        <v>1237.4493223727691</v>
      </c>
      <c r="Y24">
        <v>1237.4493223727691</v>
      </c>
      <c r="Z24" t="s">
        <v>212</v>
      </c>
      <c r="AA24" t="s">
        <v>212</v>
      </c>
      <c r="AB24" t="s">
        <v>212</v>
      </c>
      <c r="AC24" t="s">
        <v>100</v>
      </c>
      <c r="AD24" t="s">
        <v>100</v>
      </c>
      <c r="AE24" t="s">
        <v>100</v>
      </c>
    </row>
    <row r="25" spans="2:79" x14ac:dyDescent="0.25">
      <c r="B25">
        <v>10</v>
      </c>
      <c r="C25" t="s">
        <v>204</v>
      </c>
      <c r="D25">
        <v>9</v>
      </c>
      <c r="E25">
        <v>11</v>
      </c>
      <c r="F25">
        <v>20</v>
      </c>
      <c r="G25" s="8">
        <v>0.90909090909090917</v>
      </c>
      <c r="H25" s="8">
        <v>0.72369351394845427</v>
      </c>
      <c r="I25" s="8">
        <v>0.15250481320650022</v>
      </c>
      <c r="J25">
        <v>10</v>
      </c>
      <c r="K25">
        <v>1</v>
      </c>
      <c r="L25" s="8">
        <v>0.90909090909090906</v>
      </c>
      <c r="M25" s="8">
        <v>0.84729177737675754</v>
      </c>
      <c r="N25" t="s">
        <v>212</v>
      </c>
      <c r="O25" s="6">
        <v>16.94583554753515</v>
      </c>
      <c r="P25">
        <v>-7</v>
      </c>
      <c r="Q25" s="6">
        <v>9.9458355475351503</v>
      </c>
      <c r="R25" s="6">
        <v>9.9458355475351503</v>
      </c>
      <c r="S25" t="s">
        <v>212</v>
      </c>
      <c r="T25" t="s">
        <v>212</v>
      </c>
      <c r="U25" s="8">
        <v>0.66899423438219752</v>
      </c>
      <c r="V25" t="s">
        <v>100</v>
      </c>
      <c r="W25" s="8">
        <v>0.75814300587947758</v>
      </c>
      <c r="X25">
        <v>755.5699192562347</v>
      </c>
      <c r="Y25">
        <v>755.5699192562347</v>
      </c>
      <c r="Z25" t="s">
        <v>212</v>
      </c>
      <c r="AA25" t="s">
        <v>212</v>
      </c>
      <c r="AB25" t="s">
        <v>212</v>
      </c>
      <c r="AC25" t="s">
        <v>100</v>
      </c>
      <c r="AD25" t="s">
        <v>100</v>
      </c>
      <c r="AE25" t="s">
        <v>100</v>
      </c>
    </row>
    <row r="26" spans="2:79" x14ac:dyDescent="0.25">
      <c r="B26" t="s">
        <v>85</v>
      </c>
      <c r="C26" t="s">
        <v>204</v>
      </c>
      <c r="D26">
        <v>5</v>
      </c>
      <c r="E26">
        <v>7</v>
      </c>
      <c r="F26">
        <v>12</v>
      </c>
      <c r="G26" s="8">
        <v>0.54545454545454541</v>
      </c>
      <c r="H26" s="8">
        <v>0.6430193762820442</v>
      </c>
      <c r="I26" s="8">
        <v>4.9405980938870497E-2</v>
      </c>
      <c r="J26">
        <v>10</v>
      </c>
      <c r="K26">
        <v>1</v>
      </c>
      <c r="L26" s="8">
        <v>0.90909090909090906</v>
      </c>
      <c r="M26" s="8">
        <v>0.69918827694249952</v>
      </c>
      <c r="N26" t="s">
        <v>212</v>
      </c>
      <c r="O26" s="6">
        <v>8.3902593233099942</v>
      </c>
      <c r="P26">
        <v>-7</v>
      </c>
      <c r="Q26" s="6">
        <v>1.3902593233099942</v>
      </c>
      <c r="R26" s="6">
        <v>1.3902593233099942</v>
      </c>
      <c r="S26" t="s">
        <v>212</v>
      </c>
      <c r="T26" t="s">
        <v>212</v>
      </c>
      <c r="U26" s="8">
        <v>0.57960728901804592</v>
      </c>
      <c r="V26" t="s">
        <v>100</v>
      </c>
      <c r="W26" s="8">
        <v>0.63939778298027272</v>
      </c>
      <c r="X26">
        <v>92.44659703178543</v>
      </c>
      <c r="Y26">
        <v>92.44659703178543</v>
      </c>
      <c r="Z26" t="s">
        <v>212</v>
      </c>
      <c r="AA26" t="s">
        <v>212</v>
      </c>
      <c r="AB26" t="s">
        <v>212</v>
      </c>
      <c r="AC26" t="s">
        <v>100</v>
      </c>
      <c r="AD26" t="s">
        <v>100</v>
      </c>
      <c r="AE26" t="s">
        <v>100</v>
      </c>
    </row>
    <row r="27" spans="2:79" hidden="1" x14ac:dyDescent="0.25">
      <c r="B27">
        <v>3</v>
      </c>
      <c r="C27" t="s">
        <v>206</v>
      </c>
      <c r="D27">
        <v>11</v>
      </c>
      <c r="E27">
        <v>11</v>
      </c>
      <c r="F27">
        <v>22</v>
      </c>
      <c r="G27" s="8">
        <v>1</v>
      </c>
      <c r="H27" s="8">
        <v>0.89593375139878018</v>
      </c>
      <c r="I27" s="8">
        <v>0.89593375139878018</v>
      </c>
      <c r="J27">
        <v>11</v>
      </c>
      <c r="K27">
        <v>0</v>
      </c>
      <c r="L27" s="8">
        <v>1</v>
      </c>
      <c r="M27" s="8">
        <v>0.96531125046625998</v>
      </c>
      <c r="N27" t="s">
        <v>155</v>
      </c>
      <c r="O27" s="6">
        <v>21.236847510257718</v>
      </c>
      <c r="P27">
        <v>-15.5</v>
      </c>
      <c r="Q27" s="6">
        <v>5.7368475102577179</v>
      </c>
      <c r="R27" s="6">
        <v>5.7368475102577179</v>
      </c>
      <c r="S27" t="s">
        <v>155</v>
      </c>
      <c r="T27" t="s">
        <v>155</v>
      </c>
      <c r="U27" s="8">
        <v>0.89635896906443202</v>
      </c>
      <c r="V27" t="s">
        <v>100</v>
      </c>
      <c r="W27" s="8">
        <v>0.930835109765346</v>
      </c>
      <c r="X27">
        <v>549.62308730969767</v>
      </c>
      <c r="Y27">
        <v>549.62308730969767</v>
      </c>
      <c r="Z27" t="s">
        <v>191</v>
      </c>
      <c r="AA27" t="s">
        <v>191</v>
      </c>
      <c r="AB27" t="s">
        <v>191</v>
      </c>
      <c r="AC27" t="s">
        <v>100</v>
      </c>
      <c r="AD27" t="s">
        <v>33</v>
      </c>
      <c r="AE27" t="s">
        <v>33</v>
      </c>
    </row>
    <row r="28" spans="2:79" hidden="1" x14ac:dyDescent="0.25">
      <c r="B28">
        <v>5</v>
      </c>
      <c r="C28" t="s">
        <v>206</v>
      </c>
      <c r="D28">
        <v>11</v>
      </c>
      <c r="E28">
        <v>11</v>
      </c>
      <c r="F28">
        <v>22</v>
      </c>
      <c r="G28" s="8">
        <v>1</v>
      </c>
      <c r="H28" s="8">
        <v>0.8722124083105568</v>
      </c>
      <c r="I28" s="8">
        <v>0.8722124083105568</v>
      </c>
      <c r="J28">
        <v>11</v>
      </c>
      <c r="K28">
        <v>0</v>
      </c>
      <c r="L28" s="8">
        <v>1</v>
      </c>
      <c r="M28" s="8">
        <v>0.95740413610351893</v>
      </c>
      <c r="N28" t="s">
        <v>155</v>
      </c>
      <c r="O28" s="6">
        <v>21.062890994277417</v>
      </c>
      <c r="P28">
        <v>-15.5</v>
      </c>
      <c r="Q28" s="6">
        <v>5.5628909942774172</v>
      </c>
      <c r="R28" s="6">
        <v>5.5628909942774172</v>
      </c>
      <c r="S28" t="s">
        <v>155</v>
      </c>
      <c r="T28" t="s">
        <v>155</v>
      </c>
      <c r="U28" s="8">
        <v>0.91557063438809894</v>
      </c>
      <c r="V28" t="s">
        <v>100</v>
      </c>
      <c r="W28" s="8">
        <v>0.93648738524580888</v>
      </c>
      <c r="X28">
        <v>536.63684513182852</v>
      </c>
      <c r="Y28">
        <v>536.63684513182852</v>
      </c>
      <c r="Z28" t="s">
        <v>191</v>
      </c>
      <c r="AA28" t="s">
        <v>191</v>
      </c>
      <c r="AB28" t="s">
        <v>191</v>
      </c>
      <c r="AC28" t="s">
        <v>100</v>
      </c>
      <c r="AD28" t="s">
        <v>33</v>
      </c>
      <c r="AE28" t="s">
        <v>33</v>
      </c>
    </row>
    <row r="29" spans="2:79" x14ac:dyDescent="0.25">
      <c r="B29">
        <v>10</v>
      </c>
      <c r="C29" t="s">
        <v>206</v>
      </c>
      <c r="D29">
        <v>11</v>
      </c>
      <c r="E29">
        <v>11</v>
      </c>
      <c r="F29">
        <v>22</v>
      </c>
      <c r="G29" s="8">
        <v>1</v>
      </c>
      <c r="H29" s="8">
        <v>0.84891832061826844</v>
      </c>
      <c r="I29" s="8">
        <v>0.84891832061826844</v>
      </c>
      <c r="J29">
        <v>11</v>
      </c>
      <c r="K29">
        <v>0</v>
      </c>
      <c r="L29" s="8">
        <v>1</v>
      </c>
      <c r="M29" s="8">
        <v>0.94963944020608937</v>
      </c>
      <c r="N29" t="s">
        <v>155</v>
      </c>
      <c r="O29" s="6">
        <v>20.892067684533966</v>
      </c>
      <c r="P29">
        <v>-15.5</v>
      </c>
      <c r="Q29" s="6">
        <v>5.3920676845339663</v>
      </c>
      <c r="R29" s="6">
        <v>5.3920676845339663</v>
      </c>
      <c r="S29" t="s">
        <v>155</v>
      </c>
      <c r="T29" t="s">
        <v>155</v>
      </c>
      <c r="U29" s="8">
        <v>0.87596553253033949</v>
      </c>
      <c r="V29" t="s">
        <v>100</v>
      </c>
      <c r="W29" s="8">
        <v>0.91280248636821448</v>
      </c>
      <c r="X29">
        <v>507.93311541817292</v>
      </c>
      <c r="Y29">
        <v>507.93311541817292</v>
      </c>
      <c r="Z29" t="s">
        <v>191</v>
      </c>
      <c r="AA29" t="s">
        <v>191</v>
      </c>
      <c r="AB29" t="s">
        <v>191</v>
      </c>
      <c r="AC29" t="s">
        <v>100</v>
      </c>
      <c r="AD29" t="s">
        <v>33</v>
      </c>
      <c r="AE29" t="s">
        <v>33</v>
      </c>
    </row>
    <row r="30" spans="2:79" x14ac:dyDescent="0.25">
      <c r="B30" t="s">
        <v>85</v>
      </c>
      <c r="C30" t="s">
        <v>206</v>
      </c>
      <c r="D30">
        <v>5</v>
      </c>
      <c r="E30">
        <v>9</v>
      </c>
      <c r="F30">
        <v>14</v>
      </c>
      <c r="G30" s="8">
        <v>0.63636363636363635</v>
      </c>
      <c r="H30" s="8">
        <v>0.77854797769069428</v>
      </c>
      <c r="I30" s="8">
        <v>9.3122156909467124E-2</v>
      </c>
      <c r="J30">
        <v>9</v>
      </c>
      <c r="K30">
        <v>2</v>
      </c>
      <c r="L30" s="8">
        <v>0.81818181818181823</v>
      </c>
      <c r="M30" s="8">
        <v>0.74436447741204959</v>
      </c>
      <c r="N30" t="s">
        <v>155</v>
      </c>
      <c r="O30" s="6">
        <v>10.421102683768694</v>
      </c>
      <c r="P30">
        <v>-15.5</v>
      </c>
      <c r="Q30" s="6">
        <v>-5.0788973162313056</v>
      </c>
      <c r="R30" s="6">
        <v>5.0788973162313056</v>
      </c>
      <c r="S30" t="s">
        <v>191</v>
      </c>
      <c r="T30" t="s">
        <v>155</v>
      </c>
      <c r="U30" s="8">
        <v>0.77010998512011897</v>
      </c>
      <c r="V30" t="s">
        <v>33</v>
      </c>
      <c r="W30" s="8">
        <v>0.75723723126608422</v>
      </c>
      <c r="X30">
        <v>-389.2974423491487</v>
      </c>
      <c r="Y30">
        <v>389.2974423491487</v>
      </c>
      <c r="Z30" t="s">
        <v>191</v>
      </c>
      <c r="AA30" t="s">
        <v>191</v>
      </c>
      <c r="AB30" t="s">
        <v>191</v>
      </c>
      <c r="AC30" t="s">
        <v>100</v>
      </c>
      <c r="AD30" t="s">
        <v>100</v>
      </c>
      <c r="AE30" t="s">
        <v>33</v>
      </c>
    </row>
    <row r="31" spans="2:79" hidden="1" x14ac:dyDescent="0.25">
      <c r="B31">
        <v>3</v>
      </c>
      <c r="C31" t="s">
        <v>207</v>
      </c>
      <c r="D31">
        <v>-7</v>
      </c>
      <c r="E31">
        <v>-1</v>
      </c>
      <c r="F31">
        <v>-8</v>
      </c>
      <c r="G31" s="8">
        <v>0.36363636363636365</v>
      </c>
      <c r="H31" s="8">
        <v>0.639386403752215</v>
      </c>
      <c r="I31" s="8">
        <v>3.778849884226676E-2</v>
      </c>
      <c r="J31">
        <v>6</v>
      </c>
      <c r="K31">
        <v>5</v>
      </c>
      <c r="L31" s="8">
        <v>0.54545454545454541</v>
      </c>
      <c r="M31" s="8">
        <v>0.51615910428104128</v>
      </c>
      <c r="N31" t="s">
        <v>153</v>
      </c>
      <c r="O31" s="6">
        <v>4.1292728342483302</v>
      </c>
      <c r="P31">
        <v>8.5</v>
      </c>
      <c r="Q31" s="6">
        <v>12.629272834248329</v>
      </c>
      <c r="R31" s="6">
        <v>12.629272834248329</v>
      </c>
      <c r="S31" t="s">
        <v>153</v>
      </c>
      <c r="T31" t="s">
        <v>101</v>
      </c>
      <c r="U31" s="8">
        <v>0.5</v>
      </c>
      <c r="V31" t="s">
        <v>33</v>
      </c>
      <c r="W31" s="8">
        <v>0.50807955214052059</v>
      </c>
      <c r="X31">
        <v>641.96674212431265</v>
      </c>
      <c r="Y31">
        <v>641.96674212431265</v>
      </c>
      <c r="Z31" t="s">
        <v>153</v>
      </c>
      <c r="AA31" t="s">
        <v>153</v>
      </c>
      <c r="AB31" t="s">
        <v>186</v>
      </c>
      <c r="AC31" t="s">
        <v>33</v>
      </c>
      <c r="AD31" t="s">
        <v>33</v>
      </c>
      <c r="AE31" t="s">
        <v>33</v>
      </c>
    </row>
    <row r="32" spans="2:79" hidden="1" x14ac:dyDescent="0.25">
      <c r="B32">
        <v>5</v>
      </c>
      <c r="C32" t="s">
        <v>207</v>
      </c>
      <c r="D32">
        <v>-1</v>
      </c>
      <c r="E32">
        <v>-1</v>
      </c>
      <c r="F32">
        <v>-2</v>
      </c>
      <c r="G32" s="8">
        <v>9.0909090909090912E-2</v>
      </c>
      <c r="H32" s="8">
        <v>0.60356478379700707</v>
      </c>
      <c r="I32" s="8">
        <v>8.6351486837623614E-3</v>
      </c>
      <c r="J32">
        <v>9</v>
      </c>
      <c r="K32">
        <v>2</v>
      </c>
      <c r="L32" s="8">
        <v>0.81818181818181823</v>
      </c>
      <c r="M32" s="8">
        <v>0.50421856429597212</v>
      </c>
      <c r="N32" t="s">
        <v>153</v>
      </c>
      <c r="O32" s="6">
        <v>1.0084371285919442</v>
      </c>
      <c r="P32">
        <v>8.5</v>
      </c>
      <c r="Q32" s="6">
        <v>9.5084371285919449</v>
      </c>
      <c r="R32" s="6">
        <v>9.5084371285919449</v>
      </c>
      <c r="S32" t="s">
        <v>153</v>
      </c>
      <c r="T32" t="s">
        <v>186</v>
      </c>
      <c r="U32" s="8">
        <v>0.54684984027169747</v>
      </c>
      <c r="V32" t="s">
        <v>33</v>
      </c>
      <c r="W32" s="8">
        <v>0.52553420228383474</v>
      </c>
      <c r="X32">
        <v>520.0595481472493</v>
      </c>
      <c r="Y32">
        <v>520.0595481472493</v>
      </c>
      <c r="Z32" t="s">
        <v>153</v>
      </c>
      <c r="AA32" t="s">
        <v>153</v>
      </c>
      <c r="AB32" t="s">
        <v>186</v>
      </c>
      <c r="AC32" t="s">
        <v>33</v>
      </c>
      <c r="AD32" t="s">
        <v>33</v>
      </c>
      <c r="AE32" t="s">
        <v>33</v>
      </c>
    </row>
    <row r="33" spans="2:31" x14ac:dyDescent="0.25">
      <c r="B33">
        <v>10</v>
      </c>
      <c r="C33" t="s">
        <v>207</v>
      </c>
      <c r="D33">
        <v>7</v>
      </c>
      <c r="E33">
        <v>5</v>
      </c>
      <c r="F33">
        <v>12</v>
      </c>
      <c r="G33" s="8">
        <v>0.54545454545454541</v>
      </c>
      <c r="H33" s="8">
        <v>0.67106413980150548</v>
      </c>
      <c r="I33" s="8">
        <v>0.12742263102675677</v>
      </c>
      <c r="J33">
        <v>6</v>
      </c>
      <c r="K33">
        <v>5</v>
      </c>
      <c r="L33" s="8">
        <v>0.54545454545454541</v>
      </c>
      <c r="M33" s="8">
        <v>0.58732441023686544</v>
      </c>
      <c r="N33" t="s">
        <v>186</v>
      </c>
      <c r="O33" s="6">
        <v>7.0478929228423848</v>
      </c>
      <c r="P33">
        <v>-8.5</v>
      </c>
      <c r="Q33" s="6">
        <v>-1.4521070771576152</v>
      </c>
      <c r="R33" s="6">
        <v>1.4521070771576152</v>
      </c>
      <c r="S33" t="s">
        <v>153</v>
      </c>
      <c r="T33" t="s">
        <v>186</v>
      </c>
      <c r="U33" s="8">
        <v>0.72698261271082809</v>
      </c>
      <c r="V33" t="s">
        <v>33</v>
      </c>
      <c r="W33" s="8">
        <v>0.65715351147384671</v>
      </c>
      <c r="X33">
        <v>-96.790643504987841</v>
      </c>
      <c r="Y33">
        <v>96.790643504987841</v>
      </c>
      <c r="Z33" t="s">
        <v>153</v>
      </c>
      <c r="AA33" t="s">
        <v>153</v>
      </c>
      <c r="AB33" t="s">
        <v>186</v>
      </c>
      <c r="AC33" t="s">
        <v>33</v>
      </c>
      <c r="AD33" t="s">
        <v>33</v>
      </c>
      <c r="AE33" t="s">
        <v>33</v>
      </c>
    </row>
    <row r="34" spans="2:31" x14ac:dyDescent="0.25">
      <c r="B34" t="s">
        <v>85</v>
      </c>
      <c r="C34" t="s">
        <v>207</v>
      </c>
      <c r="D34">
        <v>3</v>
      </c>
      <c r="E34">
        <v>9</v>
      </c>
      <c r="F34">
        <v>12</v>
      </c>
      <c r="G34" s="8">
        <v>0.54545454545454541</v>
      </c>
      <c r="H34" s="8">
        <v>0.69784167161286881</v>
      </c>
      <c r="I34" s="8">
        <v>9.477769469868258E-2</v>
      </c>
      <c r="J34">
        <v>8</v>
      </c>
      <c r="K34">
        <v>3</v>
      </c>
      <c r="L34" s="8">
        <v>0.72727272727272729</v>
      </c>
      <c r="M34" s="8">
        <v>0.65685631478004713</v>
      </c>
      <c r="N34" t="s">
        <v>186</v>
      </c>
      <c r="O34" s="6">
        <v>7.8822757773605652</v>
      </c>
      <c r="P34">
        <v>-8.5</v>
      </c>
      <c r="Q34" s="6">
        <v>-0.61772422263943483</v>
      </c>
      <c r="R34" s="6">
        <v>0.61772422263943483</v>
      </c>
      <c r="S34" t="s">
        <v>153</v>
      </c>
      <c r="T34" t="s">
        <v>186</v>
      </c>
      <c r="U34" s="8">
        <v>0.71132158229216302</v>
      </c>
      <c r="V34" t="s">
        <v>33</v>
      </c>
      <c r="W34" s="8">
        <v>0.68408894853610502</v>
      </c>
      <c r="X34">
        <v>-28.597013888165257</v>
      </c>
      <c r="Y34">
        <v>28.597013888165257</v>
      </c>
      <c r="Z34" t="s">
        <v>153</v>
      </c>
      <c r="AA34" t="s">
        <v>153</v>
      </c>
      <c r="AB34" t="s">
        <v>186</v>
      </c>
      <c r="AC34" t="s">
        <v>33</v>
      </c>
      <c r="AD34" t="s">
        <v>33</v>
      </c>
      <c r="AE34" t="s">
        <v>33</v>
      </c>
    </row>
    <row r="35" spans="2:31" hidden="1" x14ac:dyDescent="0.25">
      <c r="B35">
        <v>3</v>
      </c>
      <c r="C35" t="s">
        <v>208</v>
      </c>
      <c r="D35">
        <v>-5</v>
      </c>
      <c r="E35">
        <v>-5</v>
      </c>
      <c r="F35">
        <v>-10</v>
      </c>
      <c r="G35" s="8">
        <v>0.45454545454545453</v>
      </c>
      <c r="H35" s="8">
        <v>0.62826198069157968</v>
      </c>
      <c r="I35" s="8">
        <v>3.5319325352414221E-2</v>
      </c>
      <c r="J35">
        <v>5</v>
      </c>
      <c r="K35">
        <v>6</v>
      </c>
      <c r="L35" s="8">
        <v>0.45454545454545453</v>
      </c>
      <c r="M35" s="8">
        <v>0.51245096326082962</v>
      </c>
      <c r="N35" t="s">
        <v>188</v>
      </c>
      <c r="O35" s="6">
        <v>5.1245096326082962</v>
      </c>
      <c r="P35">
        <v>8.5</v>
      </c>
      <c r="Q35" s="6">
        <v>13.624509632608296</v>
      </c>
      <c r="R35" s="6">
        <v>13.624509632608296</v>
      </c>
      <c r="S35" t="s">
        <v>188</v>
      </c>
      <c r="T35" t="s">
        <v>188</v>
      </c>
      <c r="U35" s="8">
        <v>0.60137034004339951</v>
      </c>
      <c r="V35" t="s">
        <v>100</v>
      </c>
      <c r="W35" s="8">
        <v>0.55691065165211451</v>
      </c>
      <c r="X35">
        <v>819.59683280476997</v>
      </c>
      <c r="Y35">
        <v>819.59683280476997</v>
      </c>
      <c r="Z35" t="s">
        <v>188</v>
      </c>
      <c r="AA35" t="s">
        <v>188</v>
      </c>
      <c r="AB35" t="s">
        <v>188</v>
      </c>
      <c r="AC35" t="s">
        <v>100</v>
      </c>
      <c r="AD35" t="s">
        <v>100</v>
      </c>
      <c r="AE35" t="s">
        <v>100</v>
      </c>
    </row>
    <row r="36" spans="2:31" hidden="1" x14ac:dyDescent="0.25">
      <c r="B36">
        <v>5</v>
      </c>
      <c r="C36" t="s">
        <v>208</v>
      </c>
      <c r="D36">
        <v>-1</v>
      </c>
      <c r="E36">
        <v>-7</v>
      </c>
      <c r="F36">
        <v>-8</v>
      </c>
      <c r="G36" s="8">
        <v>0.36363636363636365</v>
      </c>
      <c r="H36" s="8">
        <v>0.66370397584562491</v>
      </c>
      <c r="I36" s="8">
        <v>7.0696533405080419E-2</v>
      </c>
      <c r="J36">
        <v>6</v>
      </c>
      <c r="K36">
        <v>5</v>
      </c>
      <c r="L36" s="8">
        <v>0.54545454545454541</v>
      </c>
      <c r="M36" s="8">
        <v>0.52426496164551128</v>
      </c>
      <c r="N36" t="s">
        <v>188</v>
      </c>
      <c r="O36" s="6">
        <v>4.1941196931640903</v>
      </c>
      <c r="P36">
        <v>8.5</v>
      </c>
      <c r="Q36" s="6">
        <v>12.69411969316409</v>
      </c>
      <c r="R36" s="6">
        <v>12.69411969316409</v>
      </c>
      <c r="S36" t="s">
        <v>188</v>
      </c>
      <c r="T36" t="s">
        <v>188</v>
      </c>
      <c r="U36" s="8">
        <v>0.58717475199858149</v>
      </c>
      <c r="V36" t="s">
        <v>100</v>
      </c>
      <c r="W36" s="8">
        <v>0.55571985682204639</v>
      </c>
      <c r="X36">
        <v>745.92358174939864</v>
      </c>
      <c r="Y36">
        <v>745.92358174939864</v>
      </c>
      <c r="Z36" t="s">
        <v>188</v>
      </c>
      <c r="AA36" t="s">
        <v>188</v>
      </c>
      <c r="AB36" t="s">
        <v>188</v>
      </c>
      <c r="AC36" t="s">
        <v>100</v>
      </c>
      <c r="AD36" t="s">
        <v>100</v>
      </c>
      <c r="AE36" t="s">
        <v>100</v>
      </c>
    </row>
    <row r="37" spans="2:31" x14ac:dyDescent="0.25">
      <c r="B37">
        <v>10</v>
      </c>
      <c r="C37" t="s">
        <v>208</v>
      </c>
      <c r="D37">
        <v>1</v>
      </c>
      <c r="E37">
        <v>5</v>
      </c>
      <c r="F37">
        <v>6</v>
      </c>
      <c r="G37" s="8">
        <v>0.27272727272727271</v>
      </c>
      <c r="H37" s="8">
        <v>0.6843697885913993</v>
      </c>
      <c r="I37" s="8">
        <v>6.8891161920926702E-2</v>
      </c>
      <c r="J37">
        <v>5</v>
      </c>
      <c r="K37">
        <v>6</v>
      </c>
      <c r="L37" s="8">
        <v>0.45454545454545453</v>
      </c>
      <c r="M37" s="8">
        <v>0.47054750528804218</v>
      </c>
      <c r="N37" t="s">
        <v>192</v>
      </c>
      <c r="O37" s="6">
        <v>2.8232850317282532</v>
      </c>
      <c r="P37">
        <v>-8.5</v>
      </c>
      <c r="Q37" s="6">
        <v>-5.6767149682717468</v>
      </c>
      <c r="R37" s="6">
        <v>5.6767149682717468</v>
      </c>
      <c r="S37" t="s">
        <v>188</v>
      </c>
      <c r="T37" t="s">
        <v>101</v>
      </c>
      <c r="U37" s="8">
        <v>0.5</v>
      </c>
      <c r="V37" t="s">
        <v>33</v>
      </c>
      <c r="W37" s="8">
        <v>0.48527375264402106</v>
      </c>
      <c r="X37">
        <v>-282.62217397298264</v>
      </c>
      <c r="Y37">
        <v>282.62217397298264</v>
      </c>
      <c r="Z37" t="s">
        <v>188</v>
      </c>
      <c r="AA37" t="s">
        <v>188</v>
      </c>
      <c r="AB37" t="s">
        <v>188</v>
      </c>
      <c r="AC37" t="s">
        <v>100</v>
      </c>
      <c r="AD37" t="s">
        <v>100</v>
      </c>
      <c r="AE37" t="s">
        <v>33</v>
      </c>
    </row>
    <row r="38" spans="2:31" x14ac:dyDescent="0.25">
      <c r="B38" t="s">
        <v>85</v>
      </c>
      <c r="C38" t="s">
        <v>208</v>
      </c>
      <c r="D38">
        <v>3</v>
      </c>
      <c r="E38">
        <v>9</v>
      </c>
      <c r="F38">
        <v>12</v>
      </c>
      <c r="G38" s="8">
        <v>0.54545454545454541</v>
      </c>
      <c r="H38" s="8">
        <v>0.63890615245671756</v>
      </c>
      <c r="I38" s="8">
        <v>1.8193550859018526E-2</v>
      </c>
      <c r="J38">
        <v>8</v>
      </c>
      <c r="K38">
        <v>3</v>
      </c>
      <c r="L38" s="8">
        <v>0.72727272727272729</v>
      </c>
      <c r="M38" s="8">
        <v>0.63721114172799675</v>
      </c>
      <c r="N38" t="s">
        <v>192</v>
      </c>
      <c r="O38" s="6">
        <v>7.6465337007359615</v>
      </c>
      <c r="P38">
        <v>-8.5</v>
      </c>
      <c r="Q38" s="6">
        <v>-0.8534662992640385</v>
      </c>
      <c r="R38" s="6">
        <v>0.8534662992640385</v>
      </c>
      <c r="S38" t="s">
        <v>188</v>
      </c>
      <c r="T38" t="s">
        <v>192</v>
      </c>
      <c r="U38" s="8">
        <v>0.60615351237107151</v>
      </c>
      <c r="V38" t="s">
        <v>33</v>
      </c>
      <c r="W38" s="8">
        <v>0.62168232704953419</v>
      </c>
      <c r="X38">
        <v>-50.926766921342185</v>
      </c>
      <c r="Y38">
        <v>50.926766921342185</v>
      </c>
      <c r="Z38" t="s">
        <v>188</v>
      </c>
      <c r="AA38" t="s">
        <v>188</v>
      </c>
      <c r="AB38" t="s">
        <v>188</v>
      </c>
      <c r="AC38" t="s">
        <v>100</v>
      </c>
      <c r="AD38" t="s">
        <v>100</v>
      </c>
      <c r="AE38" t="s">
        <v>33</v>
      </c>
    </row>
    <row r="39" spans="2:31" hidden="1" x14ac:dyDescent="0.25">
      <c r="B39">
        <v>3</v>
      </c>
      <c r="C39" t="s">
        <v>209</v>
      </c>
      <c r="D39">
        <v>7</v>
      </c>
      <c r="E39">
        <v>5</v>
      </c>
      <c r="F39">
        <v>12</v>
      </c>
      <c r="G39" s="8">
        <v>0.54545454545454541</v>
      </c>
      <c r="H39" s="8">
        <v>0.68111075696042078</v>
      </c>
      <c r="I39" s="8">
        <v>8.3055482275830039E-2</v>
      </c>
      <c r="J39">
        <v>6</v>
      </c>
      <c r="K39">
        <v>5</v>
      </c>
      <c r="L39" s="8">
        <v>0.54545454545454541</v>
      </c>
      <c r="M39" s="8">
        <v>0.59067328262317054</v>
      </c>
      <c r="N39" t="s">
        <v>187</v>
      </c>
      <c r="O39" s="6">
        <v>7.0880793914780469</v>
      </c>
      <c r="P39">
        <v>-6</v>
      </c>
      <c r="Q39" s="6">
        <v>1.0880793914780469</v>
      </c>
      <c r="R39" s="6">
        <v>1.0880793914780469</v>
      </c>
      <c r="S39" t="s">
        <v>187</v>
      </c>
      <c r="T39" t="s">
        <v>187</v>
      </c>
      <c r="U39" s="8">
        <v>0.64467929693174497</v>
      </c>
      <c r="V39" t="s">
        <v>100</v>
      </c>
      <c r="W39" s="8">
        <v>0.6176762897774577</v>
      </c>
      <c r="X39">
        <v>77.779444658053677</v>
      </c>
      <c r="Y39">
        <v>77.779444658053677</v>
      </c>
      <c r="Z39" t="s">
        <v>214</v>
      </c>
      <c r="AA39" t="s">
        <v>187</v>
      </c>
      <c r="AB39" t="s">
        <v>187</v>
      </c>
      <c r="AC39" t="s">
        <v>33</v>
      </c>
      <c r="AD39" t="s">
        <v>33</v>
      </c>
      <c r="AE39" t="s">
        <v>33</v>
      </c>
    </row>
    <row r="40" spans="2:31" hidden="1" x14ac:dyDescent="0.25">
      <c r="B40">
        <v>5</v>
      </c>
      <c r="C40" t="s">
        <v>209</v>
      </c>
      <c r="D40">
        <v>7</v>
      </c>
      <c r="E40">
        <v>-3</v>
      </c>
      <c r="F40">
        <v>4</v>
      </c>
      <c r="G40" s="8">
        <v>0.18181818181818182</v>
      </c>
      <c r="H40" s="8">
        <v>0.60152181065152122</v>
      </c>
      <c r="I40" s="8">
        <v>6.7558402472518431E-3</v>
      </c>
      <c r="J40">
        <v>4</v>
      </c>
      <c r="K40">
        <v>7</v>
      </c>
      <c r="L40" s="8">
        <v>0.36363636363636365</v>
      </c>
      <c r="M40" s="8">
        <v>0.38232545203535562</v>
      </c>
      <c r="N40" t="s">
        <v>187</v>
      </c>
      <c r="O40" s="6">
        <v>1.5293018081414225</v>
      </c>
      <c r="P40">
        <v>-6</v>
      </c>
      <c r="Q40" s="6">
        <v>-4.4706981918585775</v>
      </c>
      <c r="R40" s="6">
        <v>4.4706981918585775</v>
      </c>
      <c r="S40" t="s">
        <v>214</v>
      </c>
      <c r="T40" t="s">
        <v>101</v>
      </c>
      <c r="U40" s="8">
        <v>0.5</v>
      </c>
      <c r="V40" t="s">
        <v>33</v>
      </c>
      <c r="W40" s="8">
        <v>0.44116272601767781</v>
      </c>
      <c r="X40">
        <v>-223.38379583043971</v>
      </c>
      <c r="Y40">
        <v>223.38379583043971</v>
      </c>
      <c r="Z40" t="s">
        <v>214</v>
      </c>
      <c r="AA40" t="s">
        <v>187</v>
      </c>
      <c r="AB40" t="s">
        <v>187</v>
      </c>
      <c r="AC40" t="s">
        <v>33</v>
      </c>
      <c r="AD40" t="s">
        <v>33</v>
      </c>
      <c r="AE40" t="s">
        <v>33</v>
      </c>
    </row>
    <row r="41" spans="2:31" x14ac:dyDescent="0.25">
      <c r="B41">
        <v>10</v>
      </c>
      <c r="C41" t="s">
        <v>209</v>
      </c>
      <c r="D41">
        <v>9</v>
      </c>
      <c r="E41">
        <v>9</v>
      </c>
      <c r="F41">
        <v>18</v>
      </c>
      <c r="G41" s="8">
        <v>0.81818181818181823</v>
      </c>
      <c r="H41" s="8">
        <v>0.65289196263846183</v>
      </c>
      <c r="I41" s="8">
        <v>5.6369724304523361E-2</v>
      </c>
      <c r="J41">
        <v>9</v>
      </c>
      <c r="K41">
        <v>2</v>
      </c>
      <c r="L41" s="8">
        <v>0.81818181818181823</v>
      </c>
      <c r="M41" s="8">
        <v>0.7630851996673661</v>
      </c>
      <c r="N41" t="s">
        <v>187</v>
      </c>
      <c r="O41" s="6">
        <v>13.73553359401259</v>
      </c>
      <c r="P41">
        <v>-6</v>
      </c>
      <c r="Q41" s="6">
        <v>7.7355335940125904</v>
      </c>
      <c r="R41" s="6">
        <v>7.7355335940125904</v>
      </c>
      <c r="S41" t="s">
        <v>187</v>
      </c>
      <c r="T41" t="s">
        <v>187</v>
      </c>
      <c r="U41" s="8">
        <v>0.691764244288673</v>
      </c>
      <c r="V41" t="s">
        <v>100</v>
      </c>
      <c r="W41" s="8">
        <v>0.72742472197801955</v>
      </c>
      <c r="X41">
        <v>563.4305489159625</v>
      </c>
      <c r="Y41">
        <v>563.4305489159625</v>
      </c>
      <c r="Z41" t="s">
        <v>214</v>
      </c>
      <c r="AA41" t="s">
        <v>187</v>
      </c>
      <c r="AB41" t="s">
        <v>187</v>
      </c>
      <c r="AC41" t="s">
        <v>33</v>
      </c>
      <c r="AD41" t="s">
        <v>33</v>
      </c>
      <c r="AE41" t="s">
        <v>33</v>
      </c>
    </row>
    <row r="42" spans="2:31" x14ac:dyDescent="0.25">
      <c r="B42" t="s">
        <v>85</v>
      </c>
      <c r="C42" t="s">
        <v>209</v>
      </c>
      <c r="D42">
        <v>5</v>
      </c>
      <c r="E42">
        <v>11</v>
      </c>
      <c r="F42">
        <v>16</v>
      </c>
      <c r="G42" s="8">
        <v>0.72727272727272729</v>
      </c>
      <c r="H42" s="8">
        <v>0.71358690741572672</v>
      </c>
      <c r="I42" s="8">
        <v>5.7546763317456562E-2</v>
      </c>
      <c r="J42">
        <v>8</v>
      </c>
      <c r="K42">
        <v>3</v>
      </c>
      <c r="L42" s="8">
        <v>0.72727272727272729</v>
      </c>
      <c r="M42" s="8">
        <v>0.72271078732039362</v>
      </c>
      <c r="N42" t="s">
        <v>187</v>
      </c>
      <c r="O42" s="6">
        <v>11.563372597126298</v>
      </c>
      <c r="P42">
        <v>-6</v>
      </c>
      <c r="Q42" s="6">
        <v>5.5633725971262979</v>
      </c>
      <c r="R42" s="6">
        <v>5.5633725971262979</v>
      </c>
      <c r="S42" t="s">
        <v>187</v>
      </c>
      <c r="T42" t="s">
        <v>187</v>
      </c>
      <c r="U42" s="8">
        <v>0.73795945813902653</v>
      </c>
      <c r="V42" t="s">
        <v>100</v>
      </c>
      <c r="W42" s="8">
        <v>0.73033512272971013</v>
      </c>
      <c r="X42">
        <v>411.58872900848638</v>
      </c>
      <c r="Y42">
        <v>411.58872900848638</v>
      </c>
      <c r="Z42" t="s">
        <v>214</v>
      </c>
      <c r="AA42" t="s">
        <v>187</v>
      </c>
      <c r="AB42" t="s">
        <v>187</v>
      </c>
      <c r="AC42" t="s">
        <v>33</v>
      </c>
      <c r="AD42" t="s">
        <v>33</v>
      </c>
      <c r="AE42" t="s">
        <v>33</v>
      </c>
    </row>
    <row r="45" spans="2:31" x14ac:dyDescent="0.25">
      <c r="B45" t="s">
        <v>216</v>
      </c>
      <c r="C45" t="s">
        <v>217</v>
      </c>
      <c r="D45" s="1" t="s">
        <v>29</v>
      </c>
      <c r="E45" t="s">
        <v>218</v>
      </c>
    </row>
    <row r="46" spans="2:31" x14ac:dyDescent="0.25">
      <c r="B46">
        <f t="shared" ref="B46:B56" si="0">B47+1</f>
        <v>13</v>
      </c>
      <c r="C46" t="s">
        <v>155</v>
      </c>
      <c r="D46" s="2" t="s">
        <v>167</v>
      </c>
      <c r="E46" s="25">
        <v>28</v>
      </c>
      <c r="H46" t="s">
        <v>183</v>
      </c>
      <c r="I46" t="s">
        <v>184</v>
      </c>
      <c r="K46" s="1" t="s">
        <v>29</v>
      </c>
      <c r="L46" t="s">
        <v>185</v>
      </c>
      <c r="N46" t="s">
        <v>183</v>
      </c>
      <c r="O46" t="s">
        <v>184</v>
      </c>
      <c r="Q46" s="1" t="s">
        <v>29</v>
      </c>
      <c r="R46" t="s">
        <v>185</v>
      </c>
      <c r="T46" t="s">
        <v>184</v>
      </c>
      <c r="U46" t="s">
        <v>194</v>
      </c>
      <c r="V46" t="s">
        <v>195</v>
      </c>
      <c r="X46" s="1" t="s">
        <v>29</v>
      </c>
      <c r="Y46" t="s">
        <v>198</v>
      </c>
      <c r="AB46" t="s">
        <v>219</v>
      </c>
    </row>
    <row r="47" spans="2:31" x14ac:dyDescent="0.25">
      <c r="B47">
        <f t="shared" si="0"/>
        <v>12</v>
      </c>
      <c r="C47" t="s">
        <v>167</v>
      </c>
      <c r="D47" s="2" t="s">
        <v>212</v>
      </c>
      <c r="E47" s="25">
        <v>24</v>
      </c>
      <c r="H47">
        <v>10</v>
      </c>
      <c r="I47" t="s">
        <v>155</v>
      </c>
      <c r="K47" s="2" t="s">
        <v>155</v>
      </c>
      <c r="L47">
        <v>39</v>
      </c>
      <c r="N47">
        <v>10</v>
      </c>
      <c r="O47" t="s">
        <v>210</v>
      </c>
      <c r="Q47" s="2" t="s">
        <v>167</v>
      </c>
      <c r="R47">
        <v>28</v>
      </c>
      <c r="T47" s="17" t="s">
        <v>155</v>
      </c>
      <c r="U47">
        <v>39</v>
      </c>
      <c r="V47" t="s">
        <v>196</v>
      </c>
      <c r="X47" s="2" t="s">
        <v>167</v>
      </c>
      <c r="Y47">
        <v>55</v>
      </c>
    </row>
    <row r="48" spans="2:31" x14ac:dyDescent="0.25">
      <c r="B48">
        <f t="shared" si="0"/>
        <v>11</v>
      </c>
      <c r="C48" t="s">
        <v>189</v>
      </c>
      <c r="D48" s="2" t="s">
        <v>189</v>
      </c>
      <c r="E48" s="25">
        <v>22</v>
      </c>
      <c r="H48">
        <v>9</v>
      </c>
      <c r="I48" t="s">
        <v>187</v>
      </c>
      <c r="K48" s="2" t="s">
        <v>167</v>
      </c>
      <c r="L48">
        <v>27</v>
      </c>
      <c r="N48">
        <v>9</v>
      </c>
      <c r="O48" t="s">
        <v>187</v>
      </c>
      <c r="Q48" s="2" t="s">
        <v>154</v>
      </c>
      <c r="R48">
        <v>27</v>
      </c>
      <c r="T48" s="24" t="s">
        <v>167</v>
      </c>
      <c r="U48">
        <v>28</v>
      </c>
      <c r="V48" t="s">
        <v>197</v>
      </c>
      <c r="X48" s="2" t="s">
        <v>212</v>
      </c>
      <c r="Y48">
        <v>50</v>
      </c>
    </row>
    <row r="49" spans="2:25" x14ac:dyDescent="0.25">
      <c r="B49">
        <f t="shared" si="0"/>
        <v>10</v>
      </c>
      <c r="C49" t="s">
        <v>212</v>
      </c>
      <c r="D49" s="2" t="s">
        <v>215</v>
      </c>
      <c r="E49" s="25">
        <v>21</v>
      </c>
      <c r="H49">
        <v>8</v>
      </c>
      <c r="I49" t="s">
        <v>186</v>
      </c>
      <c r="K49" s="2" t="s">
        <v>189</v>
      </c>
      <c r="L49">
        <v>27</v>
      </c>
      <c r="N49">
        <v>8</v>
      </c>
      <c r="O49" t="s">
        <v>191</v>
      </c>
      <c r="Q49" s="2" t="s">
        <v>212</v>
      </c>
      <c r="R49">
        <v>27</v>
      </c>
      <c r="T49" s="24" t="s">
        <v>167</v>
      </c>
      <c r="U49">
        <v>27</v>
      </c>
      <c r="V49" t="s">
        <v>196</v>
      </c>
      <c r="X49" s="2" t="s">
        <v>155</v>
      </c>
      <c r="Y49">
        <v>46</v>
      </c>
    </row>
    <row r="50" spans="2:25" x14ac:dyDescent="0.25">
      <c r="B50">
        <f t="shared" si="0"/>
        <v>9</v>
      </c>
      <c r="C50" t="s">
        <v>170</v>
      </c>
      <c r="D50" s="2" t="s">
        <v>154</v>
      </c>
      <c r="E50" s="25">
        <v>20</v>
      </c>
      <c r="H50">
        <f>H49-1</f>
        <v>7</v>
      </c>
      <c r="I50" t="s">
        <v>170</v>
      </c>
      <c r="K50" s="2" t="s">
        <v>212</v>
      </c>
      <c r="L50">
        <v>23</v>
      </c>
      <c r="N50">
        <v>7</v>
      </c>
      <c r="O50" t="s">
        <v>190</v>
      </c>
      <c r="Q50" s="2" t="s">
        <v>215</v>
      </c>
      <c r="R50">
        <v>25</v>
      </c>
      <c r="T50" s="23" t="s">
        <v>189</v>
      </c>
      <c r="U50">
        <v>27</v>
      </c>
      <c r="V50" t="s">
        <v>196</v>
      </c>
      <c r="X50" s="2" t="s">
        <v>215</v>
      </c>
      <c r="Y50">
        <v>44</v>
      </c>
    </row>
    <row r="51" spans="2:25" x14ac:dyDescent="0.25">
      <c r="B51">
        <f t="shared" si="0"/>
        <v>8</v>
      </c>
      <c r="C51" t="s">
        <v>215</v>
      </c>
      <c r="D51" s="2" t="s">
        <v>155</v>
      </c>
      <c r="E51" s="25">
        <v>18</v>
      </c>
      <c r="H51">
        <f t="shared" ref="H51:H56" si="1">H50-1</f>
        <v>6</v>
      </c>
      <c r="I51" t="s">
        <v>189</v>
      </c>
      <c r="K51" s="2" t="s">
        <v>170</v>
      </c>
      <c r="L51">
        <v>20</v>
      </c>
      <c r="N51">
        <v>6</v>
      </c>
      <c r="O51" t="s">
        <v>154</v>
      </c>
      <c r="Q51" s="2" t="s">
        <v>188</v>
      </c>
      <c r="R51">
        <v>19</v>
      </c>
      <c r="T51" s="19" t="s">
        <v>154</v>
      </c>
      <c r="U51">
        <v>27</v>
      </c>
      <c r="V51" t="s">
        <v>197</v>
      </c>
      <c r="X51" s="2" t="s">
        <v>154</v>
      </c>
      <c r="Y51">
        <v>44</v>
      </c>
    </row>
    <row r="52" spans="2:25" x14ac:dyDescent="0.25">
      <c r="B52">
        <f t="shared" si="0"/>
        <v>7</v>
      </c>
      <c r="C52" t="s">
        <v>187</v>
      </c>
      <c r="D52" s="2" t="s">
        <v>170</v>
      </c>
      <c r="E52" s="25">
        <v>17</v>
      </c>
      <c r="H52">
        <f t="shared" si="1"/>
        <v>5</v>
      </c>
      <c r="I52" t="s">
        <v>192</v>
      </c>
      <c r="K52" s="2" t="s">
        <v>215</v>
      </c>
      <c r="L52">
        <v>19</v>
      </c>
      <c r="N52">
        <v>5</v>
      </c>
      <c r="O52" t="s">
        <v>212</v>
      </c>
      <c r="Q52" s="2" t="s">
        <v>189</v>
      </c>
      <c r="R52">
        <v>16</v>
      </c>
      <c r="T52" s="20" t="s">
        <v>212</v>
      </c>
      <c r="U52">
        <v>27</v>
      </c>
      <c r="V52" t="s">
        <v>197</v>
      </c>
      <c r="X52" s="2" t="s">
        <v>189</v>
      </c>
      <c r="Y52">
        <v>43</v>
      </c>
    </row>
    <row r="53" spans="2:25" x14ac:dyDescent="0.25">
      <c r="B53">
        <f t="shared" si="0"/>
        <v>6</v>
      </c>
      <c r="C53" t="s">
        <v>186</v>
      </c>
      <c r="D53" s="2" t="s">
        <v>187</v>
      </c>
      <c r="E53" s="25">
        <v>17</v>
      </c>
      <c r="H53">
        <f t="shared" si="1"/>
        <v>4</v>
      </c>
      <c r="I53" t="s">
        <v>154</v>
      </c>
      <c r="K53" s="2" t="s">
        <v>187</v>
      </c>
      <c r="L53">
        <v>17</v>
      </c>
      <c r="N53">
        <v>4</v>
      </c>
      <c r="O53" t="s">
        <v>188</v>
      </c>
      <c r="Q53" s="2" t="s">
        <v>187</v>
      </c>
      <c r="R53">
        <v>16</v>
      </c>
      <c r="T53" s="18" t="s">
        <v>215</v>
      </c>
      <c r="U53">
        <v>25</v>
      </c>
      <c r="V53" t="s">
        <v>197</v>
      </c>
      <c r="X53" s="2" t="s">
        <v>187</v>
      </c>
      <c r="Y53">
        <v>33</v>
      </c>
    </row>
    <row r="54" spans="2:25" x14ac:dyDescent="0.25">
      <c r="B54">
        <f t="shared" si="0"/>
        <v>5</v>
      </c>
      <c r="C54" t="s">
        <v>154</v>
      </c>
      <c r="D54" s="2" t="s">
        <v>188</v>
      </c>
      <c r="E54" s="25">
        <v>15</v>
      </c>
      <c r="H54">
        <f t="shared" si="1"/>
        <v>3</v>
      </c>
      <c r="I54" t="s">
        <v>212</v>
      </c>
      <c r="K54" s="2" t="s">
        <v>186</v>
      </c>
      <c r="L54">
        <v>17</v>
      </c>
      <c r="N54">
        <v>3</v>
      </c>
      <c r="O54" t="s">
        <v>153</v>
      </c>
      <c r="Q54" s="2" t="s">
        <v>153</v>
      </c>
      <c r="R54">
        <v>13</v>
      </c>
      <c r="T54" s="20" t="s">
        <v>212</v>
      </c>
      <c r="U54">
        <v>23</v>
      </c>
      <c r="V54" t="s">
        <v>196</v>
      </c>
      <c r="X54" s="2" t="s">
        <v>170</v>
      </c>
      <c r="Y54">
        <v>33</v>
      </c>
    </row>
    <row r="55" spans="2:25" x14ac:dyDescent="0.25">
      <c r="B55">
        <f t="shared" si="0"/>
        <v>4</v>
      </c>
      <c r="C55" t="s">
        <v>192</v>
      </c>
      <c r="D55" s="2" t="s">
        <v>153</v>
      </c>
      <c r="E55" s="25">
        <v>10</v>
      </c>
      <c r="H55">
        <f t="shared" si="1"/>
        <v>2</v>
      </c>
      <c r="I55" t="s">
        <v>167</v>
      </c>
      <c r="K55" s="2" t="s">
        <v>154</v>
      </c>
      <c r="L55">
        <v>17</v>
      </c>
      <c r="N55">
        <v>2</v>
      </c>
      <c r="O55" t="s">
        <v>211</v>
      </c>
      <c r="Q55" s="2" t="s">
        <v>170</v>
      </c>
      <c r="R55">
        <v>13</v>
      </c>
      <c r="T55" s="11" t="s">
        <v>170</v>
      </c>
      <c r="U55">
        <v>20</v>
      </c>
      <c r="V55" t="s">
        <v>196</v>
      </c>
      <c r="X55" s="2" t="s">
        <v>188</v>
      </c>
      <c r="Y55">
        <v>24</v>
      </c>
    </row>
    <row r="56" spans="2:25" x14ac:dyDescent="0.25">
      <c r="B56">
        <f t="shared" si="0"/>
        <v>3</v>
      </c>
      <c r="C56" t="s">
        <v>188</v>
      </c>
      <c r="D56" s="2" t="s">
        <v>210</v>
      </c>
      <c r="E56" s="25">
        <v>7</v>
      </c>
      <c r="H56">
        <f t="shared" si="1"/>
        <v>1</v>
      </c>
      <c r="I56" t="s">
        <v>215</v>
      </c>
      <c r="K56" s="2" t="s">
        <v>192</v>
      </c>
      <c r="L56">
        <v>6</v>
      </c>
      <c r="N56">
        <v>1</v>
      </c>
      <c r="O56" t="s">
        <v>156</v>
      </c>
      <c r="Q56" s="2" t="s">
        <v>210</v>
      </c>
      <c r="R56">
        <v>10</v>
      </c>
      <c r="T56" s="18" t="s">
        <v>215</v>
      </c>
      <c r="U56">
        <v>19</v>
      </c>
      <c r="V56" t="s">
        <v>196</v>
      </c>
      <c r="X56" s="2" t="s">
        <v>186</v>
      </c>
      <c r="Y56">
        <v>17</v>
      </c>
    </row>
    <row r="57" spans="2:25" x14ac:dyDescent="0.25">
      <c r="B57">
        <f>B58+1</f>
        <v>2</v>
      </c>
      <c r="C57" t="s">
        <v>213</v>
      </c>
      <c r="D57" s="2" t="s">
        <v>186</v>
      </c>
      <c r="E57" s="25">
        <v>6</v>
      </c>
      <c r="H57">
        <v>10</v>
      </c>
      <c r="I57" t="s">
        <v>155</v>
      </c>
      <c r="K57" s="2" t="s">
        <v>188</v>
      </c>
      <c r="L57">
        <v>5</v>
      </c>
      <c r="N57">
        <v>10</v>
      </c>
      <c r="O57" t="s">
        <v>167</v>
      </c>
      <c r="Q57" s="2" t="s">
        <v>191</v>
      </c>
      <c r="R57">
        <v>8</v>
      </c>
      <c r="T57" s="21" t="s">
        <v>188</v>
      </c>
      <c r="U57">
        <v>19</v>
      </c>
      <c r="V57" t="s">
        <v>197</v>
      </c>
      <c r="X57" s="2" t="s">
        <v>153</v>
      </c>
      <c r="Y57">
        <v>14</v>
      </c>
    </row>
    <row r="58" spans="2:25" x14ac:dyDescent="0.25">
      <c r="B58">
        <v>1</v>
      </c>
      <c r="C58" t="s">
        <v>153</v>
      </c>
      <c r="D58" s="2" t="s">
        <v>191</v>
      </c>
      <c r="E58" s="25">
        <v>6</v>
      </c>
      <c r="H58">
        <v>9</v>
      </c>
      <c r="I58" t="s">
        <v>167</v>
      </c>
      <c r="K58" s="2" t="s">
        <v>213</v>
      </c>
      <c r="L58">
        <v>2</v>
      </c>
      <c r="N58">
        <v>9</v>
      </c>
      <c r="O58" t="s">
        <v>215</v>
      </c>
      <c r="Q58" s="2" t="s">
        <v>155</v>
      </c>
      <c r="R58">
        <v>7</v>
      </c>
      <c r="T58" s="16" t="s">
        <v>187</v>
      </c>
      <c r="U58">
        <v>17</v>
      </c>
      <c r="V58" t="s">
        <v>196</v>
      </c>
      <c r="X58" s="2" t="s">
        <v>210</v>
      </c>
      <c r="Y58">
        <v>10</v>
      </c>
    </row>
    <row r="59" spans="2:25" x14ac:dyDescent="0.25">
      <c r="B59">
        <f t="shared" ref="B59:B72" si="2">B60+1</f>
        <v>16</v>
      </c>
      <c r="C59" t="s">
        <v>167</v>
      </c>
      <c r="D59" s="2" t="s">
        <v>190</v>
      </c>
      <c r="E59" s="25">
        <v>4</v>
      </c>
      <c r="H59">
        <v>8</v>
      </c>
      <c r="I59" t="s">
        <v>215</v>
      </c>
      <c r="K59" s="2" t="s">
        <v>153</v>
      </c>
      <c r="L59">
        <v>1</v>
      </c>
      <c r="N59">
        <v>8</v>
      </c>
      <c r="O59" t="s">
        <v>212</v>
      </c>
      <c r="Q59" s="2" t="s">
        <v>190</v>
      </c>
      <c r="R59">
        <v>7</v>
      </c>
      <c r="T59" s="22" t="s">
        <v>186</v>
      </c>
      <c r="U59">
        <v>17</v>
      </c>
      <c r="V59" t="s">
        <v>196</v>
      </c>
      <c r="X59" s="2" t="s">
        <v>191</v>
      </c>
      <c r="Y59">
        <v>8</v>
      </c>
    </row>
    <row r="60" spans="2:25" x14ac:dyDescent="0.25">
      <c r="B60">
        <f t="shared" si="2"/>
        <v>15</v>
      </c>
      <c r="C60" t="s">
        <v>154</v>
      </c>
      <c r="D60" s="2" t="s">
        <v>192</v>
      </c>
      <c r="E60" s="25">
        <v>4</v>
      </c>
      <c r="H60">
        <v>7</v>
      </c>
      <c r="I60" t="s">
        <v>186</v>
      </c>
      <c r="K60" s="2" t="s">
        <v>30</v>
      </c>
      <c r="L60">
        <v>220</v>
      </c>
      <c r="N60">
        <v>7</v>
      </c>
      <c r="O60" t="s">
        <v>170</v>
      </c>
      <c r="Q60" s="2" t="s">
        <v>211</v>
      </c>
      <c r="R60">
        <v>2</v>
      </c>
      <c r="T60" s="19" t="s">
        <v>154</v>
      </c>
      <c r="U60">
        <v>17</v>
      </c>
      <c r="V60" t="s">
        <v>196</v>
      </c>
      <c r="X60" s="2" t="s">
        <v>190</v>
      </c>
      <c r="Y60">
        <v>7</v>
      </c>
    </row>
    <row r="61" spans="2:25" x14ac:dyDescent="0.25">
      <c r="B61">
        <f t="shared" si="2"/>
        <v>14</v>
      </c>
      <c r="C61" t="s">
        <v>212</v>
      </c>
      <c r="D61" s="2" t="s">
        <v>211</v>
      </c>
      <c r="E61" s="25">
        <v>3</v>
      </c>
      <c r="H61">
        <v>6</v>
      </c>
      <c r="I61" t="s">
        <v>189</v>
      </c>
      <c r="N61">
        <v>6</v>
      </c>
      <c r="O61" t="s">
        <v>187</v>
      </c>
      <c r="Q61" s="2" t="s">
        <v>214</v>
      </c>
      <c r="R61">
        <v>1</v>
      </c>
      <c r="T61" s="23" t="s">
        <v>189</v>
      </c>
      <c r="U61">
        <v>16</v>
      </c>
      <c r="V61" t="s">
        <v>197</v>
      </c>
      <c r="X61" s="2" t="s">
        <v>192</v>
      </c>
      <c r="Y61">
        <v>6</v>
      </c>
    </row>
    <row r="62" spans="2:25" x14ac:dyDescent="0.25">
      <c r="B62">
        <f t="shared" si="2"/>
        <v>13</v>
      </c>
      <c r="C62" t="s">
        <v>215</v>
      </c>
      <c r="D62" s="2" t="s">
        <v>214</v>
      </c>
      <c r="E62" s="25">
        <v>2</v>
      </c>
      <c r="H62">
        <v>5</v>
      </c>
      <c r="I62" t="s">
        <v>170</v>
      </c>
      <c r="N62">
        <v>5</v>
      </c>
      <c r="O62" t="s">
        <v>189</v>
      </c>
      <c r="Q62" s="2" t="s">
        <v>156</v>
      </c>
      <c r="R62">
        <v>1</v>
      </c>
      <c r="T62" s="16" t="s">
        <v>187</v>
      </c>
      <c r="U62">
        <v>16</v>
      </c>
      <c r="V62" t="s">
        <v>197</v>
      </c>
      <c r="X62" s="2" t="s">
        <v>211</v>
      </c>
      <c r="Y62">
        <v>2</v>
      </c>
    </row>
    <row r="63" spans="2:25" x14ac:dyDescent="0.25">
      <c r="B63">
        <f t="shared" si="2"/>
        <v>12</v>
      </c>
      <c r="C63" t="s">
        <v>188</v>
      </c>
      <c r="D63" s="2" t="s">
        <v>213</v>
      </c>
      <c r="E63" s="25">
        <v>2</v>
      </c>
      <c r="H63">
        <v>4</v>
      </c>
      <c r="I63" t="s">
        <v>187</v>
      </c>
      <c r="N63">
        <v>4</v>
      </c>
      <c r="O63" t="s">
        <v>188</v>
      </c>
      <c r="Q63" s="2" t="s">
        <v>30</v>
      </c>
      <c r="R63">
        <v>220</v>
      </c>
      <c r="T63" s="22" t="s">
        <v>153</v>
      </c>
      <c r="U63">
        <v>13</v>
      </c>
      <c r="V63" t="s">
        <v>197</v>
      </c>
      <c r="X63" s="2" t="s">
        <v>213</v>
      </c>
      <c r="Y63">
        <v>2</v>
      </c>
    </row>
    <row r="64" spans="2:25" x14ac:dyDescent="0.25">
      <c r="B64">
        <f t="shared" si="2"/>
        <v>11</v>
      </c>
      <c r="C64" t="s">
        <v>189</v>
      </c>
      <c r="D64" s="2" t="s">
        <v>156</v>
      </c>
      <c r="E64" s="25">
        <v>1</v>
      </c>
      <c r="H64">
        <v>3</v>
      </c>
      <c r="I64" t="s">
        <v>212</v>
      </c>
      <c r="N64">
        <v>3</v>
      </c>
      <c r="O64" t="s">
        <v>155</v>
      </c>
      <c r="T64" s="11" t="s">
        <v>170</v>
      </c>
      <c r="U64">
        <v>13</v>
      </c>
      <c r="V64" t="s">
        <v>197</v>
      </c>
      <c r="X64" s="2" t="s">
        <v>156</v>
      </c>
      <c r="Y64">
        <v>1</v>
      </c>
    </row>
    <row r="65" spans="2:25" x14ac:dyDescent="0.25">
      <c r="B65">
        <f t="shared" si="2"/>
        <v>10</v>
      </c>
      <c r="C65" t="s">
        <v>187</v>
      </c>
      <c r="D65" s="2" t="s">
        <v>30</v>
      </c>
      <c r="E65" s="25">
        <v>227</v>
      </c>
      <c r="H65">
        <v>2</v>
      </c>
      <c r="I65" t="s">
        <v>213</v>
      </c>
      <c r="N65">
        <v>2</v>
      </c>
      <c r="O65" t="s">
        <v>153</v>
      </c>
      <c r="T65" s="11" t="s">
        <v>210</v>
      </c>
      <c r="U65">
        <v>10</v>
      </c>
      <c r="V65" t="s">
        <v>197</v>
      </c>
      <c r="X65" s="2" t="s">
        <v>214</v>
      </c>
      <c r="Y65">
        <v>1</v>
      </c>
    </row>
    <row r="66" spans="2:25" x14ac:dyDescent="0.25">
      <c r="B66">
        <f t="shared" si="2"/>
        <v>9</v>
      </c>
      <c r="C66" t="s">
        <v>153</v>
      </c>
      <c r="H66">
        <v>1</v>
      </c>
      <c r="I66" t="s">
        <v>192</v>
      </c>
      <c r="N66">
        <v>1</v>
      </c>
      <c r="O66" t="s">
        <v>154</v>
      </c>
      <c r="T66" s="17" t="s">
        <v>191</v>
      </c>
      <c r="U66">
        <v>8</v>
      </c>
      <c r="V66" t="s">
        <v>197</v>
      </c>
      <c r="X66" s="2" t="s">
        <v>30</v>
      </c>
      <c r="Y66">
        <v>440</v>
      </c>
    </row>
    <row r="67" spans="2:25" x14ac:dyDescent="0.25">
      <c r="B67">
        <f t="shared" si="2"/>
        <v>8</v>
      </c>
      <c r="C67" t="s">
        <v>170</v>
      </c>
      <c r="H67">
        <v>10</v>
      </c>
      <c r="I67" t="s">
        <v>155</v>
      </c>
      <c r="N67">
        <v>10</v>
      </c>
      <c r="O67" t="s">
        <v>154</v>
      </c>
      <c r="T67" s="17" t="s">
        <v>155</v>
      </c>
      <c r="U67">
        <v>7</v>
      </c>
      <c r="V67" t="s">
        <v>197</v>
      </c>
    </row>
    <row r="68" spans="2:25" x14ac:dyDescent="0.25">
      <c r="B68">
        <f t="shared" si="2"/>
        <v>7</v>
      </c>
      <c r="C68" t="s">
        <v>210</v>
      </c>
      <c r="H68">
        <v>9</v>
      </c>
      <c r="I68" t="s">
        <v>189</v>
      </c>
      <c r="N68">
        <v>9</v>
      </c>
      <c r="O68" t="s">
        <v>167</v>
      </c>
      <c r="T68" s="18" t="s">
        <v>190</v>
      </c>
      <c r="U68">
        <v>7</v>
      </c>
      <c r="V68" t="s">
        <v>197</v>
      </c>
    </row>
    <row r="69" spans="2:25" x14ac:dyDescent="0.25">
      <c r="B69">
        <f t="shared" si="2"/>
        <v>6</v>
      </c>
      <c r="C69" t="s">
        <v>191</v>
      </c>
      <c r="H69">
        <v>8</v>
      </c>
      <c r="I69" t="s">
        <v>167</v>
      </c>
      <c r="N69">
        <v>8</v>
      </c>
      <c r="O69" t="s">
        <v>215</v>
      </c>
      <c r="T69" s="21" t="s">
        <v>192</v>
      </c>
      <c r="U69">
        <v>6</v>
      </c>
      <c r="V69" t="s">
        <v>196</v>
      </c>
    </row>
    <row r="70" spans="2:25" x14ac:dyDescent="0.25">
      <c r="B70">
        <f t="shared" si="2"/>
        <v>5</v>
      </c>
      <c r="C70" t="s">
        <v>155</v>
      </c>
      <c r="H70">
        <v>7</v>
      </c>
      <c r="I70" t="s">
        <v>212</v>
      </c>
      <c r="N70">
        <v>7</v>
      </c>
      <c r="O70" t="s">
        <v>212</v>
      </c>
      <c r="T70" s="21" t="s">
        <v>188</v>
      </c>
      <c r="U70">
        <v>5</v>
      </c>
      <c r="V70" t="s">
        <v>196</v>
      </c>
    </row>
    <row r="71" spans="2:25" x14ac:dyDescent="0.25">
      <c r="B71">
        <f t="shared" si="2"/>
        <v>4</v>
      </c>
      <c r="C71" t="s">
        <v>190</v>
      </c>
      <c r="H71">
        <v>6</v>
      </c>
      <c r="I71" t="s">
        <v>154</v>
      </c>
      <c r="N71">
        <v>6</v>
      </c>
      <c r="O71" t="s">
        <v>189</v>
      </c>
      <c r="T71" s="19" t="s">
        <v>213</v>
      </c>
      <c r="U71">
        <v>2</v>
      </c>
      <c r="V71" t="s">
        <v>196</v>
      </c>
    </row>
    <row r="72" spans="2:25" x14ac:dyDescent="0.25">
      <c r="B72">
        <f t="shared" si="2"/>
        <v>3</v>
      </c>
      <c r="C72" t="s">
        <v>211</v>
      </c>
      <c r="H72">
        <v>5</v>
      </c>
      <c r="I72" t="s">
        <v>215</v>
      </c>
      <c r="N72">
        <v>5</v>
      </c>
      <c r="O72" t="s">
        <v>188</v>
      </c>
      <c r="T72" s="23" t="s">
        <v>211</v>
      </c>
      <c r="U72">
        <v>2</v>
      </c>
      <c r="V72" t="s">
        <v>197</v>
      </c>
    </row>
    <row r="73" spans="2:25" x14ac:dyDescent="0.25">
      <c r="B73">
        <f>B74+1</f>
        <v>2</v>
      </c>
      <c r="C73" t="s">
        <v>214</v>
      </c>
      <c r="H73">
        <v>4</v>
      </c>
      <c r="I73" t="s">
        <v>170</v>
      </c>
      <c r="N73">
        <v>4</v>
      </c>
      <c r="O73" t="s">
        <v>153</v>
      </c>
      <c r="T73" s="22" t="s">
        <v>153</v>
      </c>
      <c r="U73">
        <v>1</v>
      </c>
      <c r="V73" t="s">
        <v>196</v>
      </c>
    </row>
    <row r="74" spans="2:25" x14ac:dyDescent="0.25">
      <c r="B74">
        <v>1</v>
      </c>
      <c r="C74" t="s">
        <v>156</v>
      </c>
      <c r="H74">
        <v>3</v>
      </c>
      <c r="I74" t="s">
        <v>188</v>
      </c>
      <c r="N74">
        <v>3</v>
      </c>
      <c r="O74" t="s">
        <v>170</v>
      </c>
      <c r="T74" s="16" t="s">
        <v>214</v>
      </c>
      <c r="U74">
        <v>1</v>
      </c>
      <c r="V74" t="s">
        <v>197</v>
      </c>
    </row>
    <row r="75" spans="2:25" x14ac:dyDescent="0.25">
      <c r="H75">
        <v>2</v>
      </c>
      <c r="I75" t="s">
        <v>186</v>
      </c>
      <c r="N75">
        <v>2</v>
      </c>
      <c r="O75" t="s">
        <v>155</v>
      </c>
      <c r="T75" s="24" t="s">
        <v>156</v>
      </c>
      <c r="U75">
        <v>1</v>
      </c>
      <c r="V75" t="s">
        <v>197</v>
      </c>
    </row>
    <row r="76" spans="2:25" x14ac:dyDescent="0.25">
      <c r="H76">
        <v>1</v>
      </c>
      <c r="I76" t="s">
        <v>187</v>
      </c>
      <c r="N76">
        <v>1</v>
      </c>
      <c r="O76" t="s">
        <v>214</v>
      </c>
    </row>
    <row r="77" spans="2:25" x14ac:dyDescent="0.25">
      <c r="H77">
        <v>10</v>
      </c>
      <c r="I77" t="s">
        <v>212</v>
      </c>
      <c r="N77">
        <v>10</v>
      </c>
      <c r="O77" t="s">
        <v>154</v>
      </c>
    </row>
    <row r="78" spans="2:25" x14ac:dyDescent="0.25">
      <c r="H78">
        <v>9</v>
      </c>
      <c r="I78" t="s">
        <v>155</v>
      </c>
      <c r="N78">
        <v>9</v>
      </c>
      <c r="O78" t="s">
        <v>167</v>
      </c>
    </row>
    <row r="79" spans="2:25" x14ac:dyDescent="0.25">
      <c r="H79">
        <v>8</v>
      </c>
      <c r="I79" t="s">
        <v>167</v>
      </c>
      <c r="N79">
        <v>8</v>
      </c>
      <c r="O79" t="s">
        <v>215</v>
      </c>
    </row>
    <row r="80" spans="2:25" x14ac:dyDescent="0.25">
      <c r="H80">
        <v>7</v>
      </c>
      <c r="I80" t="s">
        <v>154</v>
      </c>
      <c r="N80">
        <v>7</v>
      </c>
      <c r="O80" t="s">
        <v>212</v>
      </c>
    </row>
    <row r="81" spans="8:15" x14ac:dyDescent="0.25">
      <c r="H81">
        <v>6</v>
      </c>
      <c r="I81" t="s">
        <v>189</v>
      </c>
      <c r="N81">
        <v>6</v>
      </c>
      <c r="O81" t="s">
        <v>188</v>
      </c>
    </row>
    <row r="82" spans="8:15" x14ac:dyDescent="0.25">
      <c r="H82">
        <v>5</v>
      </c>
      <c r="I82" t="s">
        <v>215</v>
      </c>
      <c r="N82">
        <v>5</v>
      </c>
      <c r="O82" t="s">
        <v>189</v>
      </c>
    </row>
    <row r="83" spans="8:15" x14ac:dyDescent="0.25">
      <c r="H83">
        <v>4</v>
      </c>
      <c r="I83" t="s">
        <v>170</v>
      </c>
      <c r="N83">
        <v>4</v>
      </c>
      <c r="O83" t="s">
        <v>153</v>
      </c>
    </row>
    <row r="84" spans="8:15" x14ac:dyDescent="0.25">
      <c r="H84">
        <v>3</v>
      </c>
      <c r="I84" t="s">
        <v>187</v>
      </c>
      <c r="N84">
        <v>3</v>
      </c>
      <c r="O84" t="s">
        <v>170</v>
      </c>
    </row>
    <row r="85" spans="8:15" x14ac:dyDescent="0.25">
      <c r="H85">
        <v>2</v>
      </c>
      <c r="I85" t="s">
        <v>188</v>
      </c>
      <c r="N85">
        <v>2</v>
      </c>
      <c r="O85" t="s">
        <v>155</v>
      </c>
    </row>
    <row r="86" spans="8:15" x14ac:dyDescent="0.25">
      <c r="H86">
        <v>1</v>
      </c>
      <c r="I86" t="s">
        <v>153</v>
      </c>
      <c r="N86">
        <v>1</v>
      </c>
      <c r="O86" t="s">
        <v>187</v>
      </c>
    </row>
  </sheetData>
  <autoFilter ref="T46:V75" xr:uid="{ECBB0E72-491A-4808-A57D-3D7A9394C08C}">
    <sortState xmlns:xlrd2="http://schemas.microsoft.com/office/spreadsheetml/2017/richdata2" ref="T47:V75">
      <sortCondition descending="1" ref="U46:U73"/>
    </sortState>
  </autoFilter>
  <phoneticPr fontId="18" type="noConversion"/>
  <pageMargins left="0.7" right="0.7" top="0.75" bottom="0.75" header="0.3" footer="0.3"/>
  <pageSetup orientation="portrait" r:id="rId7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182</v>
      </c>
      <c r="H2" t="s">
        <v>98</v>
      </c>
      <c r="I2" t="s">
        <v>99</v>
      </c>
      <c r="J2" t="s">
        <v>48</v>
      </c>
    </row>
    <row r="3" spans="2:10" x14ac:dyDescent="0.25">
      <c r="B3" s="10" t="s">
        <v>160</v>
      </c>
      <c r="C3" s="10" t="s">
        <v>166</v>
      </c>
      <c r="D3" s="14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166</v>
      </c>
      <c r="I3" s="10" t="s">
        <v>166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162</v>
      </c>
      <c r="C4" s="10" t="s">
        <v>153</v>
      </c>
      <c r="D4" s="14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153</v>
      </c>
      <c r="I4" s="10" t="s">
        <v>153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159</v>
      </c>
      <c r="C5" s="10" t="s">
        <v>155</v>
      </c>
      <c r="D5" s="14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155</v>
      </c>
      <c r="I5" s="10" t="s">
        <v>155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1" t="s">
        <v>163</v>
      </c>
      <c r="C6" s="11" t="s">
        <v>167</v>
      </c>
      <c r="D6" s="15">
        <v>0.71</v>
      </c>
      <c r="E6" s="11">
        <v>8</v>
      </c>
      <c r="F6" s="11">
        <v>-7</v>
      </c>
      <c r="G6" s="11">
        <f>Table111[[#This Row],[ScoreDiff]]+Table111[[#This Row],[Handicap]]</f>
        <v>1</v>
      </c>
      <c r="H6" s="11" t="s">
        <v>167</v>
      </c>
      <c r="I6" s="11" t="s">
        <v>167</v>
      </c>
      <c r="J6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1" t="s">
        <v>165</v>
      </c>
      <c r="C7" s="11" t="s">
        <v>156</v>
      </c>
      <c r="D7" s="15">
        <v>0.78</v>
      </c>
      <c r="E7" s="11">
        <v>12</v>
      </c>
      <c r="F7" s="11">
        <v>-11.5</v>
      </c>
      <c r="G7" s="11">
        <f>Table111[[#This Row],[ScoreDiff]]+Table111[[#This Row],[Handicap]]</f>
        <v>0.5</v>
      </c>
      <c r="H7" s="11" t="s">
        <v>156</v>
      </c>
      <c r="I7" s="11" t="s">
        <v>156</v>
      </c>
      <c r="J7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2" t="s">
        <v>158</v>
      </c>
      <c r="C8" s="12" t="s">
        <v>152</v>
      </c>
      <c r="D8" s="13">
        <v>0.66</v>
      </c>
      <c r="E8" s="12">
        <v>10</v>
      </c>
      <c r="F8" s="12">
        <v>-10.5</v>
      </c>
      <c r="G8" s="12">
        <f>Table111[[#This Row],[ScoreDiff]]+Table111[[#This Row],[Handicap]]</f>
        <v>-0.5</v>
      </c>
      <c r="H8" s="12" t="s">
        <v>169</v>
      </c>
      <c r="I8" s="12" t="s">
        <v>169</v>
      </c>
      <c r="J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2" t="s">
        <v>164</v>
      </c>
      <c r="C9" s="12" t="s">
        <v>168</v>
      </c>
      <c r="D9" s="13">
        <v>0.61</v>
      </c>
      <c r="E9" s="12">
        <v>1</v>
      </c>
      <c r="F9" s="12">
        <v>-4</v>
      </c>
      <c r="G9" s="12">
        <f>Table111[[#This Row],[ScoreDiff]]+Table111[[#This Row],[Handicap]]</f>
        <v>-3</v>
      </c>
      <c r="H9" s="12" t="s">
        <v>170</v>
      </c>
      <c r="I9" s="12" t="s">
        <v>168</v>
      </c>
      <c r="J9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2" t="s">
        <v>161</v>
      </c>
      <c r="C10" s="12" t="s">
        <v>154</v>
      </c>
      <c r="D10" s="13">
        <v>0.63</v>
      </c>
      <c r="E10" s="12">
        <v>4</v>
      </c>
      <c r="F10" s="12">
        <v>-7.5</v>
      </c>
      <c r="G10" s="12">
        <f>Table111[[#This Row],[ScoreDiff]]+Table111[[#This Row],[Handicap]]</f>
        <v>-3.5</v>
      </c>
      <c r="H10" s="12" t="s">
        <v>157</v>
      </c>
      <c r="I10" s="12" t="s">
        <v>157</v>
      </c>
      <c r="J10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>
        <v>3</v>
      </c>
      <c r="O53">
        <v>2</v>
      </c>
      <c r="P5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>
        <v>7</v>
      </c>
      <c r="O54">
        <v>4</v>
      </c>
      <c r="P54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>
        <v>5</v>
      </c>
      <c r="O55">
        <v>6</v>
      </c>
      <c r="P5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>
        <v>8</v>
      </c>
      <c r="O56">
        <v>2</v>
      </c>
      <c r="P5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>
        <v>7</v>
      </c>
      <c r="O57">
        <v>3</v>
      </c>
      <c r="P57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>
        <v>6</v>
      </c>
      <c r="O58">
        <v>4</v>
      </c>
      <c r="P5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>
        <v>6</v>
      </c>
      <c r="O59">
        <v>5</v>
      </c>
      <c r="P59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>
        <v>42</v>
      </c>
      <c r="O60">
        <v>26</v>
      </c>
      <c r="P60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2025-03-18T17:20:48Z</dcterms:modified>
</cp:coreProperties>
</file>