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34473053-0E8E-4BF5-AA94-9FA7A4BD0959}" xr6:coauthVersionLast="47" xr6:coauthVersionMax="47" xr10:uidLastSave="{00000000-0000-0000-0000-000000000000}"/>
  <bookViews>
    <workbookView xWindow="-120" yWindow="-120" windowWidth="24240" windowHeight="1314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Consolidate!$T$37:$V$64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1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H57" i="3" s="1"/>
  <c r="H58" i="3" s="1"/>
  <c r="H59" i="3" s="1"/>
  <c r="H60" i="3" s="1"/>
  <c r="H61" i="3" s="1"/>
  <c r="H55" i="3"/>
  <c r="H47" i="3"/>
  <c r="H48" i="3" s="1"/>
  <c r="H49" i="3" s="1"/>
  <c r="H50" i="3" s="1"/>
  <c r="H51" i="3" s="1"/>
  <c r="H52" i="3" s="1"/>
  <c r="H53" i="3" s="1"/>
  <c r="H39" i="3"/>
  <c r="H40" i="3" s="1"/>
  <c r="H41" i="3" s="1"/>
  <c r="H42" i="3" s="1"/>
  <c r="H43" i="3" s="1"/>
  <c r="H44" i="3" s="1"/>
  <c r="H45" i="3" s="1"/>
  <c r="G7" i="6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O10" i="1" s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9" i="1" l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T10" i="1"/>
  <c r="AV10" i="1" s="1"/>
  <c r="AX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10" i="1" l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8" i="1" l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<sst xmlns="http://schemas.openxmlformats.org/spreadsheetml/2006/main" count="1371" uniqueCount="213">
  <si>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</si>
  <si>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</si>
  <si>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</si>
  <si>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</si>
  <si>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</si>
  <si>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</si>
  <si>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</si>
  <si>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</si>
  <si>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</si>
  <si>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</si>
  <si>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</si>
  <si>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</si>
  <si>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</si>
  <si>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</si>
  <si>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</si>
  <si>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</si>
  <si>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</si>
  <si>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</si>
  <si>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</si>
  <si>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</si>
  <si>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</si>
  <si>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</si>
  <si>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</si>
  <si>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</si>
  <si>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</si>
  <si>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</si>
  <si>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</si>
  <si>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</si>
  <si>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</si>
  <si>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</si>
  <si>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</si>
  <si>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</si>
  <si>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</si>
  <si>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</si>
  <si>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</si>
  <si>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</si>
  <si>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</si>
  <si>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</si>
  <si>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</si>
  <si>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</si>
  <si>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</si>
  <si>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</si>
  <si>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</si>
  <si>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</si>
  <si>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</si>
  <si>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</si>
  <si>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</si>
  <si>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</si>
  <si>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</si>
  <si>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</si>
  <si>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</si>
  <si>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</si>
  <si>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</si>
  <si>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</si>
  <si>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</si>
  <si>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</si>
  <si>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</si>
  <si>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</si>
  <si>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</si>
  <si>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</si>
  <si>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</si>
  <si>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</si>
  <si>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</si>
  <si>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</si>
  <si>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</si>
  <si>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</si>
  <si>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</si>
  <si>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</si>
  <si>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</si>
  <si>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</si>
  <si>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</si>
  <si>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</si>
  <si>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</si>
  <si>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</si>
  <si>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</si>
  <si>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</si>
  <si>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</si>
  <si>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</si>
  <si>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</si>
  <si>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</si>
  <si>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</si>
  <si>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</si>
  <si>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</si>
  <si>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</si>
  <si>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</si>
  <si>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</si>
  <si>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</si>
  <si>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</si>
  <si>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</si>
  <si>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</si>
  <si>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</si>
  <si>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</si>
  <si>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</si>
  <si>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</si>
  <si>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</si>
  <si>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</si>
  <si>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</si>
  <si>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</si>
  <si>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</si>
  <si>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</si>
  <si>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</si>
  <si>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</si>
  <si>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</si>
  <si>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</si>
  <si>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</si>
  <si>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</si>
  <si>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</si>
  <si>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</si>
  <si>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</si>
  <si>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</si>
  <si>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</si>
  <si>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</si>
  <si>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</si>
  <si>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</si>
  <si>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</si>
  <si>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</si>
  <si>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</si>
  <si>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</si>
  <si>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</si>
  <si>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</si>
  <si>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</si>
  <si>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</si>
  <si>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</si>
  <si>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</si>
  <si>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</si>
  <si>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</si>
  <si>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</si>
  <si>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</si>
  <si>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</si>
  <si>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</si>
  <si>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</si>
  <si>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</si>
  <si>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</si>
  <si>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</si>
  <si>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</si>
  <si>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</si>
  <si>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</si>
  <si>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</si>
  <si>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</si>
  <si>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</si>
  <si>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</si>
  <si>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</si>
  <si>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</si>
  <si>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</si>
  <si>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</si>
  <si>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</si>
  <si>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</si>
  <si>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</si>
  <si>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</si>
  <si>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</si>
  <si>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</si>
  <si>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</si>
  <si>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</si>
  <si>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</si>
  <si>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</si>
  <si>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</si>
  <si>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</si>
  <si>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</si>
  <si>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</si>
  <si>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</si>
  <si>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</si>
  <si>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</si>
  <si>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</si>
  <si>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</si>
  <si>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</si>
  <si>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</si>
  <si>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</si>
  <si>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</si>
  <si>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</si>
  <si>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</si>
  <si>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</si>
  <si>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</si>
  <si>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</si>
  <si>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</si>
  <si>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</si>
  <si>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</si>
  <si>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</si>
  <si>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</si>
  <si>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</si>
  <si>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</si>
  <si>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</si>
  <si>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</si>
  <si>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</si>
  <si>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</si>
  <si>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</si>
  <si>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</si>
  <si>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ATL@BRK@2025_03_16</t>
  </si>
  <si>
    <t>CHO@LAC@2025_03_16</t>
  </si>
  <si>
    <t>OKC@MIL@2025_03_16</t>
  </si>
  <si>
    <t>ORL@CLE@2025_03_16</t>
  </si>
  <si>
    <t>PHI@DAL@2025_03_16</t>
  </si>
  <si>
    <t>PHO@LAL@2025_03_16</t>
  </si>
  <si>
    <t>TOR@POR@2025_03_16</t>
  </si>
  <si>
    <t>UTA@MIN@2025_03_16</t>
  </si>
  <si>
    <t>null</t>
  </si>
  <si>
    <t>LAC</t>
  </si>
  <si>
    <t>CLE</t>
  </si>
  <si>
    <t>ORL</t>
  </si>
  <si>
    <t>DAL</t>
  </si>
  <si>
    <t>LAL</t>
  </si>
  <si>
    <t>POR</t>
  </si>
  <si>
    <t>TOR</t>
  </si>
  <si>
    <t>MIN</t>
  </si>
  <si>
    <t>UTA</t>
  </si>
  <si>
    <t>ATL</t>
  </si>
  <si>
    <t>PHI</t>
  </si>
  <si>
    <t>PHO</t>
  </si>
  <si>
    <t>(All)</t>
  </si>
  <si>
    <t>points</t>
  </si>
  <si>
    <t>type</t>
  </si>
  <si>
    <t>ML</t>
  </si>
  <si>
    <t>Spread</t>
  </si>
  <si>
    <t>Sum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</si>
</sst>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2754628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922872916664" createdVersion="8" refreshedVersion="8" minRefreshableVersion="3" recordCount="27" xr:uid="{21FB57D1-8DB6-41C6-8312-667A943EB74B}">
  <cacheSource type="worksheet">
    <worksheetSource ref="T37:U64" sheet="Consolidate"/>
  </cacheSource>
  <cacheFields count="2">
    <cacheField name="team" numFmtId="0">
      <sharedItems count="16">
        <s v="MIN"/>
        <s v="CLE"/>
        <s v="LAC"/>
        <s v="TOR"/>
        <s v="MIL"/>
        <s v="PHI"/>
        <s v="PHO"/>
        <s v="BRK"/>
        <s v="LAL"/>
        <s v="POR"/>
        <s v="None"/>
        <s v="ATL"/>
        <s v="DAL"/>
        <s v="UTA"/>
        <s v="OKC"/>
        <s v="ORL"/>
      </sharedItems>
    </cacheField>
    <cacheField name="points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344907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4027775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483796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No"/>
        <s v="Consisten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5532406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6574076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19">
        <s v="ATL@BRK@2025_03_16"/>
        <s v="CHO@LAC@2025_03_16"/>
        <s v="OKC@MIL@2025_03_16"/>
        <s v="ORL@CLE@2025_03_16"/>
        <s v="PHI@DAL@2025_03_16"/>
        <s v="PHO@LAL@2025_03_16"/>
        <s v="TOR@POR@2025_03_16"/>
        <s v="UTA@MIN@2025_03_16"/>
        <m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633941663348204" maxValue="0.987482811758186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No"/>
        <s v="Consisten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7152777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8595366220429967" maxValue="0.89736931358147443"/>
    </cacheField>
    <cacheField name="MLDiff%" numFmtId="9">
      <sharedItems containsSemiMixedTypes="0" containsString="0" containsNumber="1" minValue="5.1602130352147446E-3" maxValue="0.89736931358147443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1653000861355446" maxValue="0.96578977119382481"/>
    </cacheField>
    <cacheField name="Winner" numFmtId="0">
      <sharedItems containsBlank="1" count="32">
        <s v="BRK"/>
        <s v="ATL"/>
        <s v="LAC"/>
        <s v="OKC"/>
        <s v="MIL"/>
        <s v="CLE"/>
        <s v="DAL"/>
        <s v="PHI"/>
        <s v="LAL"/>
        <s v="PHO"/>
        <s v="POR"/>
        <s v="TOR"/>
        <s v="MIN"/>
        <m u="1"/>
        <s v="DEN" u="1"/>
        <s v="HOU" u="1"/>
        <s v="SAS" u="1"/>
        <s v="MEM" u="1"/>
        <s v="BOS" u="1"/>
        <s v="GSW" u="1"/>
        <s v="DET" u="1"/>
        <s v="MIA" u="1"/>
        <s v="IND" u="1"/>
        <s v="SAC" u="1"/>
        <s v="CHI" u="1"/>
        <s v="NOP" u="1"/>
        <s v="ORL" u="1"/>
        <s v="NYK" u="1"/>
        <s v="UTA" u="1"/>
        <s v="CHO" u="1"/>
        <s v="WAS" u="1"/>
        <s v="Winner" u="1"/>
      </sharedItems>
    </cacheField>
    <cacheField name="ScoreDiff" numFmtId="1">
      <sharedItems containsSemiMixedTypes="0" containsString="0" containsNumber="1" minValue="0" maxValue="21.247374966264147"/>
    </cacheField>
    <cacheField name="Handicap" numFmtId="0">
      <sharedItems containsSemiMixedTypes="0" containsString="0" containsNumber="1" minValue="-13.5" maxValue="7.5"/>
    </cacheField>
    <cacheField name="Avd" numFmtId="1">
      <sharedItems containsSemiMixedTypes="0" containsString="0" containsNumber="1" minValue="-6.7150632510079156" maxValue="27.08912938825452"/>
    </cacheField>
    <cacheField name="AdvAbs" numFmtId="1">
      <sharedItems containsSemiMixedTypes="0" containsString="0" containsNumber="1" minValue="0.7032772929611113" maxValue="27.08912938825452"/>
    </cacheField>
    <cacheField name="SpreadWinner" numFmtId="0">
      <sharedItems containsBlank="1" count="32">
        <s v="BRK"/>
        <s v="ATL"/>
        <s v="LAC"/>
        <s v="MIL"/>
        <s v="ORL"/>
        <s v="CLE"/>
        <s v="DAL"/>
        <s v="PHI"/>
        <s v="LAL"/>
        <s v="PHO"/>
        <s v="TOR"/>
        <s v="POR"/>
        <s v="UTA"/>
        <s v="MIN"/>
        <m u="1"/>
        <s v="DEN" u="1"/>
        <s v="HOU" u="1"/>
        <s v="SAS" u="1"/>
        <s v="MIA" u="1"/>
        <s v="DET" u="1"/>
        <s v="GSW" u="1"/>
        <s v="BOS" u="1"/>
        <s v="MEM" u="1"/>
        <s v="OKC" u="1"/>
        <s v="IND" u="1"/>
        <s v="SAC" u="1"/>
        <s v="CHI" u="1"/>
        <s v="NOP" u="1"/>
        <s v="NYK" u="1"/>
        <s v="WAS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4343273948449802"/>
    </cacheField>
    <cacheField name="Consitent" numFmtId="0">
      <sharedItems/>
    </cacheField>
    <cacheField name="Final%" numFmtId="9">
      <sharedItems containsSemiMixedTypes="0" containsString="0" containsNumber="1" minValue="0.40826500430677726" maxValue="0.95461125533916147"/>
    </cacheField>
    <cacheField name="Ranking" numFmtId="0">
      <sharedItems containsSemiMixedTypes="0" containsString="0" containsNumber="1" minValue="-335.10542105867859" maxValue="2406.1571789488644"/>
    </cacheField>
    <cacheField name="AbsRanking" numFmtId="0">
      <sharedItems containsSemiMixedTypes="0" containsString="0" containsNumber="1" minValue="38.562260251147102" maxValue="2406.1571789488644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80787" createdVersion="8" refreshedVersion="8" minRefreshableVersion="3" recordCount="32" xr:uid="{CAEAC62C-519A-442C-BBBB-8F3C07D4F1AB}">
  <cacheSource type="worksheet">
    <worksheetSource ref="H37:I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unt="20">
        <s v="CLE"/>
        <s v="LAC"/>
        <s v="MIN"/>
        <s v="DAL"/>
        <s v="LAL"/>
        <s v="POR"/>
        <s v="OKC"/>
        <s v="None"/>
        <s v="PHI"/>
        <s v="MIL"/>
        <s v="TOR"/>
        <s v="PHO"/>
        <s v="ATL"/>
        <s v="MEM" u="1"/>
        <s v="GSW" u="1"/>
        <s v="DEN" u="1"/>
        <s v="HOU" u="1"/>
        <s v="SAS" u="1"/>
        <s v="BOS" u="1"/>
        <s v="D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2.506739004632" createdVersion="8" refreshedVersion="8" minRefreshableVersion="3" recordCount="32" xr:uid="{9B416BC8-EF30-4A64-BA6D-F4269D9BFC37}">
  <cacheSource type="worksheet">
    <worksheetSource ref="N37:O69" sheet="Consolidate"/>
  </cacheSource>
  <cacheFields count="2">
    <cacheField name="num" numFmtId="0">
      <sharedItems containsSemiMixedTypes="0" containsString="0" containsNumber="1" containsInteger="1" minValue="1" maxValue="8"/>
    </cacheField>
    <cacheField name="team" numFmtId="0">
      <sharedItems containsBlank="1" count="24">
        <s v="BRK"/>
        <s v="LAC"/>
        <s v="MIL"/>
        <s v="DAL"/>
        <s v="LAL"/>
        <s v="UTA"/>
        <s v="TOR"/>
        <s v="ORL"/>
        <s v="PHI"/>
        <s v="MIN"/>
        <s v="CLE"/>
        <s v="ATL"/>
        <s v="POR"/>
        <s v="PHO"/>
        <m u="1"/>
        <s v="SAS" u="1"/>
        <s v="DEN" u="1"/>
        <s v="MIA" u="1"/>
        <s v="DET" u="1"/>
        <s v="HOU" u="1"/>
        <s v="GSW" u="1"/>
        <s v="BOS" u="1"/>
        <s v="MEM" u="1"/>
        <s v="OK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30"/>
  </r>
  <r>
    <x v="1"/>
    <n v="25"/>
  </r>
  <r>
    <x v="2"/>
    <n v="23"/>
  </r>
  <r>
    <x v="2"/>
    <n v="22"/>
  </r>
  <r>
    <x v="3"/>
    <n v="18"/>
  </r>
  <r>
    <x v="4"/>
    <n v="17"/>
  </r>
  <r>
    <x v="5"/>
    <n v="16"/>
  </r>
  <r>
    <x v="0"/>
    <n v="16"/>
  </r>
  <r>
    <x v="3"/>
    <n v="14"/>
  </r>
  <r>
    <x v="6"/>
    <n v="13"/>
  </r>
  <r>
    <x v="1"/>
    <n v="11"/>
  </r>
  <r>
    <x v="7"/>
    <n v="11"/>
  </r>
  <r>
    <x v="8"/>
    <n v="9"/>
  </r>
  <r>
    <x v="4"/>
    <n v="8"/>
  </r>
  <r>
    <x v="6"/>
    <n v="7"/>
  </r>
  <r>
    <x v="9"/>
    <n v="7"/>
  </r>
  <r>
    <x v="10"/>
    <n v="6"/>
  </r>
  <r>
    <x v="11"/>
    <n v="5"/>
  </r>
  <r>
    <x v="12"/>
    <n v="5"/>
  </r>
  <r>
    <x v="12"/>
    <n v="5"/>
  </r>
  <r>
    <x v="8"/>
    <n v="5"/>
  </r>
  <r>
    <x v="11"/>
    <n v="4"/>
  </r>
  <r>
    <x v="5"/>
    <n v="3"/>
  </r>
  <r>
    <x v="13"/>
    <n v="3"/>
  </r>
  <r>
    <x v="14"/>
    <n v="2"/>
  </r>
  <r>
    <x v="9"/>
    <n v="2"/>
  </r>
  <r>
    <x v="1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545011247258544"/>
    <n v="1"/>
    <n v="0.61"/>
    <m/>
    <m/>
    <m/>
    <m/>
    <x v="0"/>
  </r>
  <r>
    <x v="0"/>
    <n v="-1"/>
    <n v="0.78812231516931297"/>
    <n v="1"/>
    <n v="0.53"/>
    <m/>
    <m/>
    <m/>
    <m/>
    <x v="0"/>
  </r>
  <r>
    <x v="0"/>
    <n v="1"/>
    <n v="0.68200126372041303"/>
    <n v="-1"/>
    <n v="0.5"/>
    <m/>
    <m/>
    <m/>
    <m/>
    <x v="0"/>
  </r>
  <r>
    <x v="0"/>
    <n v="-1"/>
    <n v="0.61586831231487005"/>
    <n v="1"/>
    <n v="0.52"/>
    <m/>
    <m/>
    <m/>
    <m/>
    <x v="0"/>
  </r>
  <r>
    <x v="0"/>
    <n v="-1"/>
    <n v="0.63101895869611202"/>
    <n v="-1"/>
    <n v="0.6"/>
    <m/>
    <m/>
    <m/>
    <m/>
    <x v="1"/>
  </r>
  <r>
    <x v="0"/>
    <n v="-1"/>
    <n v="0.51633941663348204"/>
    <n v="-1"/>
    <n v="0.53"/>
    <m/>
    <m/>
    <m/>
    <m/>
    <x v="1"/>
  </r>
  <r>
    <x v="0"/>
    <n v="-1"/>
    <n v="0.70983450330400399"/>
    <n v="1"/>
    <n v="0.53"/>
    <m/>
    <m/>
    <m/>
    <m/>
    <x v="0"/>
  </r>
  <r>
    <x v="0"/>
    <n v="-1"/>
    <n v="0.53138678355866098"/>
    <n v="-1"/>
    <n v="0.51"/>
    <m/>
    <m/>
    <m/>
    <m/>
    <x v="1"/>
  </r>
  <r>
    <x v="0"/>
    <n v="1"/>
    <n v="0.54618816092006495"/>
    <n v="-1"/>
    <n v="0.56000000000000005"/>
    <m/>
    <m/>
    <m/>
    <m/>
    <x v="0"/>
  </r>
  <r>
    <x v="0"/>
    <n v="-1"/>
    <n v="0.69434510618759704"/>
    <n v="-1"/>
    <n v="0.56000000000000005"/>
    <m/>
    <m/>
    <m/>
    <m/>
    <x v="1"/>
  </r>
  <r>
    <x v="0"/>
    <n v="-1"/>
    <n v="0.56255886210091699"/>
    <n v="-1"/>
    <n v="0.6"/>
    <m/>
    <m/>
    <m/>
    <m/>
    <x v="1"/>
  </r>
  <r>
    <x v="1"/>
    <n v="1"/>
    <n v="0.74682632784178404"/>
    <n v="1"/>
    <n v="0.69"/>
    <m/>
    <m/>
    <m/>
    <m/>
    <x v="1"/>
  </r>
  <r>
    <x v="1"/>
    <n v="1"/>
    <n v="0.76904202712812098"/>
    <n v="1"/>
    <n v="0.56999999999999995"/>
    <m/>
    <m/>
    <m/>
    <m/>
    <x v="1"/>
  </r>
  <r>
    <x v="1"/>
    <n v="1"/>
    <n v="0.93967339042756604"/>
    <n v="1"/>
    <n v="0.6"/>
    <m/>
    <m/>
    <m/>
    <m/>
    <x v="1"/>
  </r>
  <r>
    <x v="1"/>
    <n v="1"/>
    <n v="0.970293782198414"/>
    <n v="1"/>
    <n v="0.76"/>
    <m/>
    <m/>
    <m/>
    <m/>
    <x v="1"/>
  </r>
  <r>
    <x v="1"/>
    <n v="1"/>
    <n v="0.84902711029770705"/>
    <n v="1"/>
    <n v="0.61"/>
    <m/>
    <m/>
    <m/>
    <m/>
    <x v="1"/>
  </r>
  <r>
    <x v="1"/>
    <n v="1"/>
    <n v="0.84475493589567396"/>
    <n v="1"/>
    <n v="0.71"/>
    <m/>
    <m/>
    <m/>
    <m/>
    <x v="1"/>
  </r>
  <r>
    <x v="1"/>
    <n v="1"/>
    <n v="0.942014334222398"/>
    <n v="1"/>
    <n v="0.74"/>
    <m/>
    <m/>
    <m/>
    <m/>
    <x v="1"/>
  </r>
  <r>
    <x v="1"/>
    <n v="1"/>
    <n v="0.82965963194040404"/>
    <n v="1"/>
    <n v="0.77"/>
    <m/>
    <m/>
    <m/>
    <m/>
    <x v="1"/>
  </r>
  <r>
    <x v="1"/>
    <n v="1"/>
    <n v="0.90115090613703697"/>
    <n v="1"/>
    <n v="0.77"/>
    <m/>
    <m/>
    <m/>
    <m/>
    <x v="1"/>
  </r>
  <r>
    <x v="1"/>
    <n v="1"/>
    <n v="0.79346132563909799"/>
    <n v="1"/>
    <n v="0.7"/>
    <m/>
    <m/>
    <m/>
    <m/>
    <x v="1"/>
  </r>
  <r>
    <x v="1"/>
    <n v="1"/>
    <n v="0.84272758780351698"/>
    <n v="1"/>
    <n v="0.74"/>
    <m/>
    <m/>
    <m/>
    <m/>
    <x v="1"/>
  </r>
  <r>
    <x v="2"/>
    <n v="1"/>
    <n v="0.97006076405922703"/>
    <n v="1"/>
    <n v="0.74"/>
    <m/>
    <m/>
    <m/>
    <m/>
    <x v="1"/>
  </r>
  <r>
    <x v="2"/>
    <n v="1"/>
    <n v="0.70623974971355197"/>
    <n v="1"/>
    <n v="0.62"/>
    <m/>
    <m/>
    <m/>
    <m/>
    <x v="1"/>
  </r>
  <r>
    <x v="2"/>
    <n v="1"/>
    <n v="0.90271205982801705"/>
    <n v="1"/>
    <n v="0.53"/>
    <m/>
    <m/>
    <m/>
    <m/>
    <x v="1"/>
  </r>
  <r>
    <x v="2"/>
    <n v="1"/>
    <n v="0.85159313899188105"/>
    <n v="1"/>
    <n v="0.8"/>
    <m/>
    <m/>
    <m/>
    <m/>
    <x v="1"/>
  </r>
  <r>
    <x v="2"/>
    <n v="1"/>
    <n v="0.79546282236994803"/>
    <n v="1"/>
    <n v="0.69"/>
    <m/>
    <m/>
    <m/>
    <m/>
    <x v="1"/>
  </r>
  <r>
    <x v="2"/>
    <n v="1"/>
    <n v="0.76143906747645695"/>
    <n v="1"/>
    <n v="0.79"/>
    <m/>
    <m/>
    <m/>
    <m/>
    <x v="1"/>
  </r>
  <r>
    <x v="2"/>
    <n v="1"/>
    <n v="0.836313277534941"/>
    <n v="1"/>
    <n v="0.8"/>
    <m/>
    <m/>
    <m/>
    <m/>
    <x v="1"/>
  </r>
  <r>
    <x v="2"/>
    <n v="1"/>
    <n v="0.88093239341514396"/>
    <n v="1"/>
    <n v="0.73"/>
    <m/>
    <m/>
    <m/>
    <m/>
    <x v="1"/>
  </r>
  <r>
    <x v="2"/>
    <n v="1"/>
    <n v="0.66691293326177603"/>
    <n v="1"/>
    <n v="0.75"/>
    <m/>
    <m/>
    <m/>
    <m/>
    <x v="1"/>
  </r>
  <r>
    <x v="2"/>
    <n v="1"/>
    <n v="0.77666546813080894"/>
    <n v="-1"/>
    <n v="0.53"/>
    <m/>
    <m/>
    <m/>
    <m/>
    <x v="0"/>
  </r>
  <r>
    <x v="2"/>
    <n v="1"/>
    <n v="0.88042284777007795"/>
    <n v="1"/>
    <n v="0.72"/>
    <m/>
    <m/>
    <m/>
    <m/>
    <x v="1"/>
  </r>
  <r>
    <x v="3"/>
    <n v="1"/>
    <n v="0.93388081414433399"/>
    <n v="1"/>
    <n v="0.7"/>
    <m/>
    <m/>
    <m/>
    <m/>
    <x v="1"/>
  </r>
  <r>
    <x v="3"/>
    <n v="1"/>
    <n v="0.847015757435581"/>
    <n v="1"/>
    <n v="0.79"/>
    <m/>
    <m/>
    <m/>
    <m/>
    <x v="1"/>
  </r>
  <r>
    <x v="3"/>
    <n v="1"/>
    <n v="0.964487204137914"/>
    <n v="1"/>
    <n v="0.83"/>
    <m/>
    <m/>
    <m/>
    <m/>
    <x v="1"/>
  </r>
  <r>
    <x v="3"/>
    <n v="1"/>
    <n v="0.81121393293600197"/>
    <n v="1"/>
    <n v="0.71"/>
    <m/>
    <m/>
    <m/>
    <m/>
    <x v="1"/>
  </r>
  <r>
    <x v="3"/>
    <n v="1"/>
    <n v="0.72305698565287102"/>
    <n v="1"/>
    <n v="0.71"/>
    <m/>
    <m/>
    <m/>
    <m/>
    <x v="1"/>
  </r>
  <r>
    <x v="3"/>
    <n v="1"/>
    <n v="0.90304442187105205"/>
    <n v="1"/>
    <n v="0.64"/>
    <m/>
    <m/>
    <m/>
    <m/>
    <x v="1"/>
  </r>
  <r>
    <x v="3"/>
    <n v="1"/>
    <n v="0.82963665548374599"/>
    <n v="1"/>
    <n v="0.61"/>
    <m/>
    <m/>
    <m/>
    <m/>
    <x v="1"/>
  </r>
  <r>
    <x v="3"/>
    <n v="1"/>
    <n v="0.95143521693748401"/>
    <n v="1"/>
    <n v="0.75"/>
    <m/>
    <m/>
    <m/>
    <m/>
    <x v="1"/>
  </r>
  <r>
    <x v="3"/>
    <n v="1"/>
    <n v="0.920896302696534"/>
    <n v="1"/>
    <n v="0.71"/>
    <m/>
    <m/>
    <m/>
    <m/>
    <x v="1"/>
  </r>
  <r>
    <x v="3"/>
    <n v="1"/>
    <n v="0.91223622250858405"/>
    <n v="1"/>
    <n v="0.77"/>
    <m/>
    <m/>
    <m/>
    <m/>
    <x v="1"/>
  </r>
  <r>
    <x v="3"/>
    <n v="1"/>
    <n v="0.88588565378310402"/>
    <n v="1"/>
    <n v="0.68"/>
    <m/>
    <m/>
    <m/>
    <m/>
    <x v="1"/>
  </r>
  <r>
    <x v="4"/>
    <n v="1"/>
    <n v="0.77754799792962603"/>
    <n v="1"/>
    <n v="0.67"/>
    <m/>
    <m/>
    <m/>
    <m/>
    <x v="1"/>
  </r>
  <r>
    <x v="4"/>
    <n v="-1"/>
    <n v="0.54622315793095699"/>
    <n v="1"/>
    <n v="0.56000000000000005"/>
    <m/>
    <m/>
    <m/>
    <m/>
    <x v="0"/>
  </r>
  <r>
    <x v="4"/>
    <n v="-1"/>
    <n v="0.662479744054292"/>
    <n v="1"/>
    <n v="0.6"/>
    <m/>
    <m/>
    <m/>
    <m/>
    <x v="0"/>
  </r>
  <r>
    <x v="4"/>
    <n v="-1"/>
    <n v="0.70797823444416996"/>
    <n v="1"/>
    <n v="0.53"/>
    <m/>
    <m/>
    <m/>
    <m/>
    <x v="0"/>
  </r>
  <r>
    <x v="4"/>
    <n v="1"/>
    <n v="0.58389998576075097"/>
    <n v="1"/>
    <n v="0.63"/>
    <m/>
    <m/>
    <m/>
    <m/>
    <x v="1"/>
  </r>
  <r>
    <x v="4"/>
    <n v="-1"/>
    <n v="0.54962032822748397"/>
    <n v="1"/>
    <n v="0.52"/>
    <m/>
    <m/>
    <m/>
    <m/>
    <x v="0"/>
  </r>
  <r>
    <x v="4"/>
    <n v="-1"/>
    <n v="0.61323303579897703"/>
    <n v="-1"/>
    <n v="0.66"/>
    <m/>
    <m/>
    <m/>
    <m/>
    <x v="1"/>
  </r>
  <r>
    <x v="4"/>
    <n v="-1"/>
    <n v="0.71291126758881695"/>
    <n v="1"/>
    <n v="0.55000000000000004"/>
    <m/>
    <m/>
    <m/>
    <m/>
    <x v="0"/>
  </r>
  <r>
    <x v="4"/>
    <n v="-1"/>
    <n v="0.61216184473752699"/>
    <n v="-1"/>
    <n v="0.5"/>
    <m/>
    <m/>
    <m/>
    <m/>
    <x v="1"/>
  </r>
  <r>
    <x v="4"/>
    <n v="1"/>
    <n v="0.55025548451110995"/>
    <n v="1"/>
    <n v="0.57999999999999996"/>
    <m/>
    <m/>
    <m/>
    <m/>
    <x v="1"/>
  </r>
  <r>
    <x v="4"/>
    <n v="-1"/>
    <n v="0.56066162180577706"/>
    <n v="1"/>
    <n v="0.53"/>
    <m/>
    <m/>
    <m/>
    <m/>
    <x v="0"/>
  </r>
  <r>
    <x v="5"/>
    <n v="-1"/>
    <n v="0.83517862617185501"/>
    <n v="-1"/>
    <n v="0.55000000000000004"/>
    <m/>
    <m/>
    <m/>
    <m/>
    <x v="1"/>
  </r>
  <r>
    <x v="5"/>
    <n v="-1"/>
    <n v="0.87552247824459695"/>
    <n v="-1"/>
    <n v="0.73"/>
    <m/>
    <m/>
    <m/>
    <m/>
    <x v="1"/>
  </r>
  <r>
    <x v="5"/>
    <n v="-1"/>
    <n v="0.86837254307670197"/>
    <n v="-1"/>
    <n v="0.65"/>
    <m/>
    <m/>
    <m/>
    <m/>
    <x v="1"/>
  </r>
  <r>
    <x v="5"/>
    <n v="-1"/>
    <n v="0.68651613977817105"/>
    <n v="-1"/>
    <n v="0.55000000000000004"/>
    <m/>
    <m/>
    <m/>
    <m/>
    <x v="1"/>
  </r>
  <r>
    <x v="5"/>
    <n v="-1"/>
    <n v="0.83770997466280805"/>
    <n v="-1"/>
    <n v="0.62"/>
    <m/>
    <m/>
    <m/>
    <m/>
    <x v="1"/>
  </r>
  <r>
    <x v="5"/>
    <n v="-1"/>
    <n v="0.93358927990260299"/>
    <n v="-1"/>
    <n v="0.68"/>
    <m/>
    <m/>
    <m/>
    <m/>
    <x v="1"/>
  </r>
  <r>
    <x v="5"/>
    <n v="-1"/>
    <n v="0.94830262851091696"/>
    <n v="-1"/>
    <n v="0.78"/>
    <m/>
    <m/>
    <m/>
    <m/>
    <x v="1"/>
  </r>
  <r>
    <x v="5"/>
    <n v="-1"/>
    <n v="0.86419606230964796"/>
    <n v="-1"/>
    <n v="0.62"/>
    <m/>
    <m/>
    <m/>
    <m/>
    <x v="1"/>
  </r>
  <r>
    <x v="5"/>
    <n v="-1"/>
    <n v="0.820287561839665"/>
    <n v="-1"/>
    <n v="0.7"/>
    <m/>
    <m/>
    <m/>
    <m/>
    <x v="1"/>
  </r>
  <r>
    <x v="5"/>
    <n v="-1"/>
    <n v="0.56525120922190197"/>
    <n v="-1"/>
    <n v="0.57999999999999996"/>
    <m/>
    <m/>
    <m/>
    <m/>
    <x v="1"/>
  </r>
  <r>
    <x v="5"/>
    <n v="-1"/>
    <n v="0.84386687617392298"/>
    <n v="-1"/>
    <n v="0.54"/>
    <m/>
    <m/>
    <m/>
    <m/>
    <x v="1"/>
  </r>
  <r>
    <x v="6"/>
    <n v="-1"/>
    <n v="0.94338303806908597"/>
    <n v="-1"/>
    <n v="0.65"/>
    <m/>
    <m/>
    <m/>
    <m/>
    <x v="1"/>
  </r>
  <r>
    <x v="6"/>
    <n v="-1"/>
    <n v="0.82144176365214505"/>
    <n v="-1"/>
    <n v="0.67"/>
    <m/>
    <m/>
    <m/>
    <m/>
    <x v="1"/>
  </r>
  <r>
    <x v="6"/>
    <n v="-1"/>
    <n v="0.86321974508888599"/>
    <n v="-1"/>
    <n v="0.82"/>
    <m/>
    <m/>
    <m/>
    <m/>
    <x v="1"/>
  </r>
  <r>
    <x v="6"/>
    <n v="-1"/>
    <n v="0.81904492610173096"/>
    <n v="-1"/>
    <n v="0.64"/>
    <m/>
    <m/>
    <m/>
    <m/>
    <x v="1"/>
  </r>
  <r>
    <x v="6"/>
    <n v="-1"/>
    <n v="0.95915471504051597"/>
    <n v="-1"/>
    <n v="0.8"/>
    <m/>
    <m/>
    <m/>
    <m/>
    <x v="1"/>
  </r>
  <r>
    <x v="6"/>
    <n v="-1"/>
    <n v="0.61742943320392196"/>
    <n v="-1"/>
    <n v="0.83"/>
    <m/>
    <m/>
    <m/>
    <m/>
    <x v="1"/>
  </r>
  <r>
    <x v="6"/>
    <n v="-1"/>
    <n v="0.83775199306050196"/>
    <n v="-1"/>
    <n v="0.88"/>
    <m/>
    <m/>
    <m/>
    <m/>
    <x v="1"/>
  </r>
  <r>
    <x v="6"/>
    <n v="-1"/>
    <n v="0.931367164077337"/>
    <n v="-1"/>
    <n v="0.68"/>
    <m/>
    <m/>
    <m/>
    <m/>
    <x v="1"/>
  </r>
  <r>
    <x v="6"/>
    <n v="-1"/>
    <n v="0.94095926060857205"/>
    <n v="-1"/>
    <n v="0.77"/>
    <m/>
    <m/>
    <m/>
    <m/>
    <x v="1"/>
  </r>
  <r>
    <x v="6"/>
    <n v="-1"/>
    <n v="0.756828667460541"/>
    <n v="-1"/>
    <n v="0.86"/>
    <m/>
    <m/>
    <m/>
    <m/>
    <x v="1"/>
  </r>
  <r>
    <x v="6"/>
    <n v="-1"/>
    <n v="0.87680745840031205"/>
    <n v="-1"/>
    <n v="0.8"/>
    <m/>
    <m/>
    <m/>
    <m/>
    <x v="1"/>
  </r>
  <r>
    <x v="7"/>
    <n v="1"/>
    <n v="0.96435301446246602"/>
    <n v="1"/>
    <n v="0.74"/>
    <m/>
    <m/>
    <m/>
    <m/>
    <x v="1"/>
  </r>
  <r>
    <x v="7"/>
    <n v="1"/>
    <n v="0.94774032667639396"/>
    <n v="1"/>
    <n v="0.83"/>
    <m/>
    <m/>
    <m/>
    <m/>
    <x v="1"/>
  </r>
  <r>
    <x v="7"/>
    <n v="1"/>
    <n v="0.95755787320365804"/>
    <n v="1"/>
    <n v="0.73"/>
    <m/>
    <m/>
    <m/>
    <m/>
    <x v="1"/>
  </r>
  <r>
    <x v="7"/>
    <n v="1"/>
    <n v="0.98653182604884404"/>
    <n v="1"/>
    <n v="0.86"/>
    <m/>
    <m/>
    <m/>
    <m/>
    <x v="1"/>
  </r>
  <r>
    <x v="7"/>
    <n v="1"/>
    <n v="0.85994110196332596"/>
    <n v="1"/>
    <n v="0.84"/>
    <m/>
    <m/>
    <m/>
    <m/>
    <x v="1"/>
  </r>
  <r>
    <x v="7"/>
    <n v="1"/>
    <n v="0.98658917645936095"/>
    <n v="1"/>
    <n v="0.84"/>
    <m/>
    <m/>
    <m/>
    <m/>
    <x v="1"/>
  </r>
  <r>
    <x v="7"/>
    <n v="1"/>
    <n v="0.98748281175818697"/>
    <n v="1"/>
    <n v="0.78"/>
    <m/>
    <m/>
    <m/>
    <m/>
    <x v="1"/>
  </r>
  <r>
    <x v="7"/>
    <n v="1"/>
    <n v="0.96618349723527797"/>
    <n v="1"/>
    <n v="0.91"/>
    <m/>
    <m/>
    <m/>
    <m/>
    <x v="1"/>
  </r>
  <r>
    <x v="7"/>
    <n v="1"/>
    <n v="0.970105382561125"/>
    <n v="1"/>
    <n v="0.9"/>
    <m/>
    <m/>
    <m/>
    <m/>
    <x v="1"/>
  </r>
  <r>
    <x v="7"/>
    <n v="1"/>
    <n v="0.96877440945480298"/>
    <n v="1"/>
    <n v="0.83"/>
    <m/>
    <m/>
    <m/>
    <m/>
    <x v="1"/>
  </r>
  <r>
    <x v="7"/>
    <n v="1"/>
    <n v="0.976865478968996"/>
    <n v="1"/>
    <n v="0.91"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  <r>
    <x v="8"/>
    <m/>
    <m/>
    <m/>
    <m/>
    <m/>
    <m/>
    <m/>
    <m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545011247258544"/>
    <n v="1"/>
    <n v="0.61"/>
  </r>
  <r>
    <x v="0"/>
    <x v="0"/>
    <n v="0.78812231516931297"/>
    <n v="1"/>
    <n v="0.53"/>
  </r>
  <r>
    <x v="0"/>
    <x v="1"/>
    <n v="0.68200126372041303"/>
    <n v="-1"/>
    <n v="0.5"/>
  </r>
  <r>
    <x v="0"/>
    <x v="0"/>
    <n v="0.61586831231487005"/>
    <n v="1"/>
    <n v="0.52"/>
  </r>
  <r>
    <x v="0"/>
    <x v="0"/>
    <n v="0.63101895869611202"/>
    <n v="-1"/>
    <n v="0.6"/>
  </r>
  <r>
    <x v="0"/>
    <x v="0"/>
    <n v="0.51633941663348204"/>
    <n v="-1"/>
    <n v="0.53"/>
  </r>
  <r>
    <x v="0"/>
    <x v="0"/>
    <n v="0.70983450330400399"/>
    <n v="1"/>
    <n v="0.53"/>
  </r>
  <r>
    <x v="0"/>
    <x v="0"/>
    <n v="0.53138678355866098"/>
    <n v="-1"/>
    <n v="0.51"/>
  </r>
  <r>
    <x v="0"/>
    <x v="1"/>
    <n v="0.54618816092006495"/>
    <n v="-1"/>
    <n v="0.56000000000000005"/>
  </r>
  <r>
    <x v="0"/>
    <x v="0"/>
    <n v="0.69434510618759704"/>
    <n v="-1"/>
    <n v="0.56000000000000005"/>
  </r>
  <r>
    <x v="0"/>
    <x v="0"/>
    <n v="0.56255886210091699"/>
    <n v="-1"/>
    <n v="0.6"/>
  </r>
  <r>
    <x v="1"/>
    <x v="1"/>
    <n v="0.74682632784178404"/>
    <n v="1"/>
    <n v="0.69"/>
  </r>
  <r>
    <x v="1"/>
    <x v="1"/>
    <n v="0.76904202712812098"/>
    <n v="1"/>
    <n v="0.56999999999999995"/>
  </r>
  <r>
    <x v="1"/>
    <x v="1"/>
    <n v="0.93967339042756604"/>
    <n v="1"/>
    <n v="0.6"/>
  </r>
  <r>
    <x v="1"/>
    <x v="1"/>
    <n v="0.970293782198414"/>
    <n v="1"/>
    <n v="0.76"/>
  </r>
  <r>
    <x v="1"/>
    <x v="1"/>
    <n v="0.84902711029770705"/>
    <n v="1"/>
    <n v="0.61"/>
  </r>
  <r>
    <x v="1"/>
    <x v="1"/>
    <n v="0.84475493589567396"/>
    <n v="1"/>
    <n v="0.71"/>
  </r>
  <r>
    <x v="1"/>
    <x v="1"/>
    <n v="0.942014334222398"/>
    <n v="1"/>
    <n v="0.74"/>
  </r>
  <r>
    <x v="1"/>
    <x v="1"/>
    <n v="0.82965963194040404"/>
    <n v="1"/>
    <n v="0.77"/>
  </r>
  <r>
    <x v="1"/>
    <x v="1"/>
    <n v="0.90115090613703697"/>
    <n v="1"/>
    <n v="0.77"/>
  </r>
  <r>
    <x v="1"/>
    <x v="1"/>
    <n v="0.79346132563909799"/>
    <n v="1"/>
    <n v="0.7"/>
  </r>
  <r>
    <x v="1"/>
    <x v="1"/>
    <n v="0.84272758780351698"/>
    <n v="1"/>
    <n v="0.74"/>
  </r>
  <r>
    <x v="2"/>
    <x v="1"/>
    <n v="0.97006076405922703"/>
    <n v="1"/>
    <n v="0.74"/>
  </r>
  <r>
    <x v="2"/>
    <x v="1"/>
    <n v="0.70623974971355197"/>
    <n v="1"/>
    <n v="0.62"/>
  </r>
  <r>
    <x v="2"/>
    <x v="1"/>
    <n v="0.90271205982801705"/>
    <n v="1"/>
    <n v="0.53"/>
  </r>
  <r>
    <x v="2"/>
    <x v="1"/>
    <n v="0.85159313899188105"/>
    <n v="1"/>
    <n v="0.8"/>
  </r>
  <r>
    <x v="2"/>
    <x v="1"/>
    <n v="0.79546282236994803"/>
    <n v="1"/>
    <n v="0.69"/>
  </r>
  <r>
    <x v="2"/>
    <x v="1"/>
    <n v="0.76143906747645695"/>
    <n v="1"/>
    <n v="0.79"/>
  </r>
  <r>
    <x v="2"/>
    <x v="1"/>
    <n v="0.836313277534941"/>
    <n v="1"/>
    <n v="0.8"/>
  </r>
  <r>
    <x v="2"/>
    <x v="1"/>
    <n v="0.88093239341514396"/>
    <n v="1"/>
    <n v="0.73"/>
  </r>
  <r>
    <x v="2"/>
    <x v="1"/>
    <n v="0.66691293326177603"/>
    <n v="1"/>
    <n v="0.75"/>
  </r>
  <r>
    <x v="2"/>
    <x v="1"/>
    <n v="0.77666546813080894"/>
    <n v="-1"/>
    <n v="0.53"/>
  </r>
  <r>
    <x v="2"/>
    <x v="1"/>
    <n v="0.88042284777007795"/>
    <n v="1"/>
    <n v="0.72"/>
  </r>
  <r>
    <x v="3"/>
    <x v="1"/>
    <n v="0.93388081414433399"/>
    <n v="1"/>
    <n v="0.7"/>
  </r>
  <r>
    <x v="3"/>
    <x v="1"/>
    <n v="0.847015757435581"/>
    <n v="1"/>
    <n v="0.79"/>
  </r>
  <r>
    <x v="3"/>
    <x v="1"/>
    <n v="0.964487204137914"/>
    <n v="1"/>
    <n v="0.83"/>
  </r>
  <r>
    <x v="3"/>
    <x v="1"/>
    <n v="0.81121393293600197"/>
    <n v="1"/>
    <n v="0.71"/>
  </r>
  <r>
    <x v="3"/>
    <x v="1"/>
    <n v="0.72305698565287102"/>
    <n v="1"/>
    <n v="0.71"/>
  </r>
  <r>
    <x v="3"/>
    <x v="1"/>
    <n v="0.90304442187105205"/>
    <n v="1"/>
    <n v="0.64"/>
  </r>
  <r>
    <x v="3"/>
    <x v="1"/>
    <n v="0.82963665548374599"/>
    <n v="1"/>
    <n v="0.61"/>
  </r>
  <r>
    <x v="3"/>
    <x v="1"/>
    <n v="0.95143521693748401"/>
    <n v="1"/>
    <n v="0.75"/>
  </r>
  <r>
    <x v="3"/>
    <x v="1"/>
    <n v="0.920896302696534"/>
    <n v="1"/>
    <n v="0.71"/>
  </r>
  <r>
    <x v="3"/>
    <x v="1"/>
    <n v="0.91223622250858405"/>
    <n v="1"/>
    <n v="0.77"/>
  </r>
  <r>
    <x v="3"/>
    <x v="1"/>
    <n v="0.88588565378310402"/>
    <n v="1"/>
    <n v="0.68"/>
  </r>
  <r>
    <x v="4"/>
    <x v="1"/>
    <n v="0.77754799792962603"/>
    <n v="1"/>
    <n v="0.67"/>
  </r>
  <r>
    <x v="4"/>
    <x v="0"/>
    <n v="0.54622315793095699"/>
    <n v="1"/>
    <n v="0.56000000000000005"/>
  </r>
  <r>
    <x v="4"/>
    <x v="0"/>
    <n v="0.662479744054292"/>
    <n v="1"/>
    <n v="0.6"/>
  </r>
  <r>
    <x v="4"/>
    <x v="0"/>
    <n v="0.70797823444416996"/>
    <n v="1"/>
    <n v="0.53"/>
  </r>
  <r>
    <x v="4"/>
    <x v="1"/>
    <n v="0.58389998576075097"/>
    <n v="1"/>
    <n v="0.63"/>
  </r>
  <r>
    <x v="4"/>
    <x v="0"/>
    <n v="0.54962032822748397"/>
    <n v="1"/>
    <n v="0.52"/>
  </r>
  <r>
    <x v="4"/>
    <x v="0"/>
    <n v="0.61323303579897703"/>
    <n v="-1"/>
    <n v="0.66"/>
  </r>
  <r>
    <x v="4"/>
    <x v="0"/>
    <n v="0.71291126758881695"/>
    <n v="1"/>
    <n v="0.55000000000000004"/>
  </r>
  <r>
    <x v="4"/>
    <x v="0"/>
    <n v="0.61216184473752699"/>
    <n v="-1"/>
    <n v="0.5"/>
  </r>
  <r>
    <x v="4"/>
    <x v="1"/>
    <n v="0.55025548451110995"/>
    <n v="1"/>
    <n v="0.57999999999999996"/>
  </r>
  <r>
    <x v="4"/>
    <x v="0"/>
    <n v="0.56066162180577706"/>
    <n v="1"/>
    <n v="0.53"/>
  </r>
  <r>
    <x v="5"/>
    <x v="0"/>
    <n v="0.83517862617185501"/>
    <n v="-1"/>
    <n v="0.55000000000000004"/>
  </r>
  <r>
    <x v="5"/>
    <x v="0"/>
    <n v="0.87552247824459695"/>
    <n v="-1"/>
    <n v="0.73"/>
  </r>
  <r>
    <x v="5"/>
    <x v="0"/>
    <n v="0.86837254307670197"/>
    <n v="-1"/>
    <n v="0.65"/>
  </r>
  <r>
    <x v="5"/>
    <x v="0"/>
    <n v="0.68651613977817105"/>
    <n v="-1"/>
    <n v="0.55000000000000004"/>
  </r>
  <r>
    <x v="5"/>
    <x v="0"/>
    <n v="0.83770997466280805"/>
    <n v="-1"/>
    <n v="0.62"/>
  </r>
  <r>
    <x v="5"/>
    <x v="0"/>
    <n v="0.93358927990260299"/>
    <n v="-1"/>
    <n v="0.68"/>
  </r>
  <r>
    <x v="5"/>
    <x v="0"/>
    <n v="0.94830262851091696"/>
    <n v="-1"/>
    <n v="0.78"/>
  </r>
  <r>
    <x v="5"/>
    <x v="0"/>
    <n v="0.86419606230964796"/>
    <n v="-1"/>
    <n v="0.62"/>
  </r>
  <r>
    <x v="5"/>
    <x v="0"/>
    <n v="0.820287561839665"/>
    <n v="-1"/>
    <n v="0.7"/>
  </r>
  <r>
    <x v="5"/>
    <x v="0"/>
    <n v="0.56525120922190197"/>
    <n v="-1"/>
    <n v="0.57999999999999996"/>
  </r>
  <r>
    <x v="5"/>
    <x v="0"/>
    <n v="0.84386687617392298"/>
    <n v="-1"/>
    <n v="0.54"/>
  </r>
  <r>
    <x v="6"/>
    <x v="0"/>
    <n v="0.94338303806908597"/>
    <n v="-1"/>
    <n v="0.65"/>
  </r>
  <r>
    <x v="6"/>
    <x v="0"/>
    <n v="0.82144176365214505"/>
    <n v="-1"/>
    <n v="0.67"/>
  </r>
  <r>
    <x v="6"/>
    <x v="0"/>
    <n v="0.86321974508888599"/>
    <n v="-1"/>
    <n v="0.82"/>
  </r>
  <r>
    <x v="6"/>
    <x v="0"/>
    <n v="0.81904492610173096"/>
    <n v="-1"/>
    <n v="0.64"/>
  </r>
  <r>
    <x v="6"/>
    <x v="0"/>
    <n v="0.95915471504051597"/>
    <n v="-1"/>
    <n v="0.8"/>
  </r>
  <r>
    <x v="6"/>
    <x v="0"/>
    <n v="0.61742943320392196"/>
    <n v="-1"/>
    <n v="0.83"/>
  </r>
  <r>
    <x v="6"/>
    <x v="0"/>
    <n v="0.83775199306050196"/>
    <n v="-1"/>
    <n v="0.88"/>
  </r>
  <r>
    <x v="6"/>
    <x v="0"/>
    <n v="0.931367164077337"/>
    <n v="-1"/>
    <n v="0.68"/>
  </r>
  <r>
    <x v="6"/>
    <x v="0"/>
    <n v="0.94095926060857205"/>
    <n v="-1"/>
    <n v="0.77"/>
  </r>
  <r>
    <x v="6"/>
    <x v="0"/>
    <n v="0.756828667460541"/>
    <n v="-1"/>
    <n v="0.86"/>
  </r>
  <r>
    <x v="6"/>
    <x v="0"/>
    <n v="0.87680745840031205"/>
    <n v="-1"/>
    <n v="0.8"/>
  </r>
  <r>
    <x v="7"/>
    <x v="1"/>
    <n v="0.96435301446246602"/>
    <n v="1"/>
    <n v="0.74"/>
  </r>
  <r>
    <x v="7"/>
    <x v="1"/>
    <n v="0.94774032667639396"/>
    <n v="1"/>
    <n v="0.83"/>
  </r>
  <r>
    <x v="7"/>
    <x v="1"/>
    <n v="0.95755787320365804"/>
    <n v="1"/>
    <n v="0.73"/>
  </r>
  <r>
    <x v="7"/>
    <x v="1"/>
    <n v="0.98653182604884404"/>
    <n v="1"/>
    <n v="0.86"/>
  </r>
  <r>
    <x v="7"/>
    <x v="1"/>
    <n v="0.85994110196332596"/>
    <n v="1"/>
    <n v="0.84"/>
  </r>
  <r>
    <x v="7"/>
    <x v="1"/>
    <n v="0.98658917645936095"/>
    <n v="1"/>
    <n v="0.84"/>
  </r>
  <r>
    <x v="7"/>
    <x v="1"/>
    <n v="0.98748281175818697"/>
    <n v="1"/>
    <n v="0.78"/>
  </r>
  <r>
    <x v="7"/>
    <x v="1"/>
    <n v="0.96618349723527797"/>
    <n v="1"/>
    <n v="0.91"/>
  </r>
  <r>
    <x v="7"/>
    <x v="1"/>
    <n v="0.970105382561125"/>
    <n v="1"/>
    <n v="0.9"/>
  </r>
  <r>
    <x v="7"/>
    <x v="1"/>
    <n v="0.96877440945480298"/>
    <n v="1"/>
    <n v="0.83"/>
  </r>
  <r>
    <x v="7"/>
    <x v="1"/>
    <n v="0.976865478968996"/>
    <n v="1"/>
    <n v="0.91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545011247258544"/>
    <n v="1"/>
    <n v="0.61"/>
    <m/>
    <m/>
    <m/>
    <m/>
    <x v="0"/>
  </r>
  <r>
    <x v="1"/>
    <x v="0"/>
    <n v="-1"/>
    <n v="0.78812231516931297"/>
    <n v="1"/>
    <n v="0.53"/>
    <m/>
    <m/>
    <m/>
    <m/>
    <x v="0"/>
  </r>
  <r>
    <x v="2"/>
    <x v="0"/>
    <n v="1"/>
    <n v="0.68200126372041303"/>
    <n v="-1"/>
    <n v="0.5"/>
    <m/>
    <m/>
    <m/>
    <m/>
    <x v="0"/>
  </r>
  <r>
    <x v="3"/>
    <x v="0"/>
    <n v="-1"/>
    <n v="0.61586831231487005"/>
    <n v="1"/>
    <n v="0.52"/>
    <m/>
    <m/>
    <m/>
    <m/>
    <x v="0"/>
  </r>
  <r>
    <x v="4"/>
    <x v="0"/>
    <n v="-1"/>
    <n v="0.63101895869611202"/>
    <n v="-1"/>
    <n v="0.6"/>
    <m/>
    <m/>
    <m/>
    <m/>
    <x v="1"/>
  </r>
  <r>
    <x v="5"/>
    <x v="0"/>
    <n v="-1"/>
    <n v="0.51633941663348204"/>
    <n v="-1"/>
    <n v="0.53"/>
    <m/>
    <m/>
    <m/>
    <m/>
    <x v="1"/>
  </r>
  <r>
    <x v="6"/>
    <x v="0"/>
    <n v="-1"/>
    <n v="0.70983450330400399"/>
    <n v="1"/>
    <n v="0.53"/>
    <m/>
    <m/>
    <m/>
    <m/>
    <x v="0"/>
  </r>
  <r>
    <x v="7"/>
    <x v="0"/>
    <n v="-1"/>
    <n v="0.53138678355866098"/>
    <n v="-1"/>
    <n v="0.51"/>
    <m/>
    <m/>
    <m/>
    <m/>
    <x v="1"/>
  </r>
  <r>
    <x v="8"/>
    <x v="0"/>
    <n v="1"/>
    <n v="0.54618816092006495"/>
    <n v="-1"/>
    <n v="0.56000000000000005"/>
    <m/>
    <m/>
    <m/>
    <m/>
    <x v="0"/>
  </r>
  <r>
    <x v="9"/>
    <x v="0"/>
    <n v="-1"/>
    <n v="0.69434510618759704"/>
    <n v="-1"/>
    <n v="0.56000000000000005"/>
    <m/>
    <m/>
    <m/>
    <m/>
    <x v="1"/>
  </r>
  <r>
    <x v="10"/>
    <x v="0"/>
    <n v="-1"/>
    <n v="0.56255886210091699"/>
    <n v="-1"/>
    <n v="0.6"/>
    <m/>
    <m/>
    <m/>
    <m/>
    <x v="1"/>
  </r>
  <r>
    <x v="0"/>
    <x v="1"/>
    <n v="1"/>
    <n v="0.74682632784178404"/>
    <n v="1"/>
    <n v="0.69"/>
    <m/>
    <m/>
    <m/>
    <m/>
    <x v="1"/>
  </r>
  <r>
    <x v="1"/>
    <x v="1"/>
    <n v="1"/>
    <n v="0.76904202712812098"/>
    <n v="1"/>
    <n v="0.56999999999999995"/>
    <m/>
    <m/>
    <m/>
    <m/>
    <x v="1"/>
  </r>
  <r>
    <x v="2"/>
    <x v="1"/>
    <n v="1"/>
    <n v="0.93967339042756604"/>
    <n v="1"/>
    <n v="0.6"/>
    <m/>
    <m/>
    <m/>
    <m/>
    <x v="1"/>
  </r>
  <r>
    <x v="3"/>
    <x v="1"/>
    <n v="1"/>
    <n v="0.970293782198414"/>
    <n v="1"/>
    <n v="0.76"/>
    <m/>
    <m/>
    <m/>
    <m/>
    <x v="1"/>
  </r>
  <r>
    <x v="4"/>
    <x v="1"/>
    <n v="1"/>
    <n v="0.84902711029770705"/>
    <n v="1"/>
    <n v="0.61"/>
    <m/>
    <m/>
    <m/>
    <m/>
    <x v="1"/>
  </r>
  <r>
    <x v="5"/>
    <x v="1"/>
    <n v="1"/>
    <n v="0.84475493589567396"/>
    <n v="1"/>
    <n v="0.71"/>
    <m/>
    <m/>
    <m/>
    <m/>
    <x v="1"/>
  </r>
  <r>
    <x v="6"/>
    <x v="1"/>
    <n v="1"/>
    <n v="0.942014334222398"/>
    <n v="1"/>
    <n v="0.74"/>
    <m/>
    <m/>
    <m/>
    <m/>
    <x v="1"/>
  </r>
  <r>
    <x v="7"/>
    <x v="1"/>
    <n v="1"/>
    <n v="0.82965963194040404"/>
    <n v="1"/>
    <n v="0.77"/>
    <m/>
    <m/>
    <m/>
    <m/>
    <x v="1"/>
  </r>
  <r>
    <x v="8"/>
    <x v="1"/>
    <n v="1"/>
    <n v="0.90115090613703697"/>
    <n v="1"/>
    <n v="0.77"/>
    <m/>
    <m/>
    <m/>
    <m/>
    <x v="1"/>
  </r>
  <r>
    <x v="9"/>
    <x v="1"/>
    <n v="1"/>
    <n v="0.79346132563909799"/>
    <n v="1"/>
    <n v="0.7"/>
    <m/>
    <m/>
    <m/>
    <m/>
    <x v="1"/>
  </r>
  <r>
    <x v="10"/>
    <x v="1"/>
    <n v="1"/>
    <n v="0.84272758780351698"/>
    <n v="1"/>
    <n v="0.74"/>
    <m/>
    <m/>
    <m/>
    <m/>
    <x v="1"/>
  </r>
  <r>
    <x v="0"/>
    <x v="2"/>
    <n v="1"/>
    <n v="0.97006076405922703"/>
    <n v="1"/>
    <n v="0.74"/>
    <m/>
    <m/>
    <m/>
    <m/>
    <x v="1"/>
  </r>
  <r>
    <x v="1"/>
    <x v="2"/>
    <n v="1"/>
    <n v="0.70623974971355197"/>
    <n v="1"/>
    <n v="0.62"/>
    <m/>
    <m/>
    <m/>
    <m/>
    <x v="1"/>
  </r>
  <r>
    <x v="2"/>
    <x v="2"/>
    <n v="1"/>
    <n v="0.90271205982801705"/>
    <n v="1"/>
    <n v="0.53"/>
    <m/>
    <m/>
    <m/>
    <m/>
    <x v="1"/>
  </r>
  <r>
    <x v="3"/>
    <x v="2"/>
    <n v="1"/>
    <n v="0.85159313899188105"/>
    <n v="1"/>
    <n v="0.8"/>
    <m/>
    <m/>
    <m/>
    <m/>
    <x v="1"/>
  </r>
  <r>
    <x v="4"/>
    <x v="2"/>
    <n v="1"/>
    <n v="0.79546282236994803"/>
    <n v="1"/>
    <n v="0.69"/>
    <m/>
    <m/>
    <m/>
    <m/>
    <x v="1"/>
  </r>
  <r>
    <x v="5"/>
    <x v="2"/>
    <n v="1"/>
    <n v="0.76143906747645695"/>
    <n v="1"/>
    <n v="0.79"/>
    <m/>
    <m/>
    <m/>
    <m/>
    <x v="1"/>
  </r>
  <r>
    <x v="6"/>
    <x v="2"/>
    <n v="1"/>
    <n v="0.836313277534941"/>
    <n v="1"/>
    <n v="0.8"/>
    <m/>
    <m/>
    <m/>
    <m/>
    <x v="1"/>
  </r>
  <r>
    <x v="7"/>
    <x v="2"/>
    <n v="1"/>
    <n v="0.88093239341514396"/>
    <n v="1"/>
    <n v="0.73"/>
    <m/>
    <m/>
    <m/>
    <m/>
    <x v="1"/>
  </r>
  <r>
    <x v="8"/>
    <x v="2"/>
    <n v="1"/>
    <n v="0.66691293326177603"/>
    <n v="1"/>
    <n v="0.75"/>
    <m/>
    <m/>
    <m/>
    <m/>
    <x v="1"/>
  </r>
  <r>
    <x v="9"/>
    <x v="2"/>
    <n v="1"/>
    <n v="0.77666546813080894"/>
    <n v="-1"/>
    <n v="0.53"/>
    <m/>
    <m/>
    <m/>
    <m/>
    <x v="0"/>
  </r>
  <r>
    <x v="10"/>
    <x v="2"/>
    <n v="1"/>
    <n v="0.88042284777007795"/>
    <n v="1"/>
    <n v="0.72"/>
    <m/>
    <m/>
    <m/>
    <m/>
    <x v="1"/>
  </r>
  <r>
    <x v="0"/>
    <x v="3"/>
    <n v="1"/>
    <n v="0.93388081414433399"/>
    <n v="1"/>
    <n v="0.7"/>
    <m/>
    <m/>
    <m/>
    <m/>
    <x v="1"/>
  </r>
  <r>
    <x v="1"/>
    <x v="3"/>
    <n v="1"/>
    <n v="0.847015757435581"/>
    <n v="1"/>
    <n v="0.79"/>
    <m/>
    <m/>
    <m/>
    <m/>
    <x v="1"/>
  </r>
  <r>
    <x v="2"/>
    <x v="3"/>
    <n v="1"/>
    <n v="0.964487204137914"/>
    <n v="1"/>
    <n v="0.83"/>
    <m/>
    <m/>
    <m/>
    <m/>
    <x v="1"/>
  </r>
  <r>
    <x v="3"/>
    <x v="3"/>
    <n v="1"/>
    <n v="0.81121393293600197"/>
    <n v="1"/>
    <n v="0.71"/>
    <m/>
    <m/>
    <m/>
    <m/>
    <x v="1"/>
  </r>
  <r>
    <x v="4"/>
    <x v="3"/>
    <n v="1"/>
    <n v="0.72305698565287102"/>
    <n v="1"/>
    <n v="0.71"/>
    <m/>
    <m/>
    <m/>
    <m/>
    <x v="1"/>
  </r>
  <r>
    <x v="5"/>
    <x v="3"/>
    <n v="1"/>
    <n v="0.90304442187105205"/>
    <n v="1"/>
    <n v="0.64"/>
    <m/>
    <m/>
    <m/>
    <m/>
    <x v="1"/>
  </r>
  <r>
    <x v="6"/>
    <x v="3"/>
    <n v="1"/>
    <n v="0.82963665548374599"/>
    <n v="1"/>
    <n v="0.61"/>
    <m/>
    <m/>
    <m/>
    <m/>
    <x v="1"/>
  </r>
  <r>
    <x v="7"/>
    <x v="3"/>
    <n v="1"/>
    <n v="0.95143521693748401"/>
    <n v="1"/>
    <n v="0.75"/>
    <m/>
    <m/>
    <m/>
    <m/>
    <x v="1"/>
  </r>
  <r>
    <x v="8"/>
    <x v="3"/>
    <n v="1"/>
    <n v="0.920896302696534"/>
    <n v="1"/>
    <n v="0.71"/>
    <m/>
    <m/>
    <m/>
    <m/>
    <x v="1"/>
  </r>
  <r>
    <x v="9"/>
    <x v="3"/>
    <n v="1"/>
    <n v="0.91223622250858405"/>
    <n v="1"/>
    <n v="0.77"/>
    <m/>
    <m/>
    <m/>
    <m/>
    <x v="1"/>
  </r>
  <r>
    <x v="10"/>
    <x v="3"/>
    <n v="1"/>
    <n v="0.88588565378310402"/>
    <n v="1"/>
    <n v="0.68"/>
    <m/>
    <m/>
    <m/>
    <m/>
    <x v="1"/>
  </r>
  <r>
    <x v="0"/>
    <x v="4"/>
    <n v="1"/>
    <n v="0.77754799792962603"/>
    <n v="1"/>
    <n v="0.67"/>
    <m/>
    <m/>
    <m/>
    <m/>
    <x v="1"/>
  </r>
  <r>
    <x v="1"/>
    <x v="4"/>
    <n v="-1"/>
    <n v="0.54622315793095699"/>
    <n v="1"/>
    <n v="0.56000000000000005"/>
    <m/>
    <m/>
    <m/>
    <m/>
    <x v="0"/>
  </r>
  <r>
    <x v="2"/>
    <x v="4"/>
    <n v="-1"/>
    <n v="0.662479744054292"/>
    <n v="1"/>
    <n v="0.6"/>
    <m/>
    <m/>
    <m/>
    <m/>
    <x v="0"/>
  </r>
  <r>
    <x v="3"/>
    <x v="4"/>
    <n v="-1"/>
    <n v="0.70797823444416996"/>
    <n v="1"/>
    <n v="0.53"/>
    <m/>
    <m/>
    <m/>
    <m/>
    <x v="0"/>
  </r>
  <r>
    <x v="4"/>
    <x v="4"/>
    <n v="1"/>
    <n v="0.58389998576075097"/>
    <n v="1"/>
    <n v="0.63"/>
    <m/>
    <m/>
    <m/>
    <m/>
    <x v="1"/>
  </r>
  <r>
    <x v="5"/>
    <x v="4"/>
    <n v="-1"/>
    <n v="0.54962032822748397"/>
    <n v="1"/>
    <n v="0.52"/>
    <m/>
    <m/>
    <m/>
    <m/>
    <x v="0"/>
  </r>
  <r>
    <x v="6"/>
    <x v="4"/>
    <n v="-1"/>
    <n v="0.61323303579897703"/>
    <n v="-1"/>
    <n v="0.66"/>
    <m/>
    <m/>
    <m/>
    <m/>
    <x v="1"/>
  </r>
  <r>
    <x v="7"/>
    <x v="4"/>
    <n v="-1"/>
    <n v="0.71291126758881695"/>
    <n v="1"/>
    <n v="0.55000000000000004"/>
    <m/>
    <m/>
    <m/>
    <m/>
    <x v="0"/>
  </r>
  <r>
    <x v="8"/>
    <x v="4"/>
    <n v="-1"/>
    <n v="0.61216184473752699"/>
    <n v="-1"/>
    <n v="0.5"/>
    <m/>
    <m/>
    <m/>
    <m/>
    <x v="1"/>
  </r>
  <r>
    <x v="9"/>
    <x v="4"/>
    <n v="1"/>
    <n v="0.55025548451110995"/>
    <n v="1"/>
    <n v="0.57999999999999996"/>
    <m/>
    <m/>
    <m/>
    <m/>
    <x v="1"/>
  </r>
  <r>
    <x v="10"/>
    <x v="4"/>
    <n v="-1"/>
    <n v="0.56066162180577706"/>
    <n v="1"/>
    <n v="0.53"/>
    <m/>
    <m/>
    <m/>
    <m/>
    <x v="0"/>
  </r>
  <r>
    <x v="0"/>
    <x v="5"/>
    <n v="-1"/>
    <n v="0.83517862617185501"/>
    <n v="-1"/>
    <n v="0.55000000000000004"/>
    <m/>
    <m/>
    <m/>
    <m/>
    <x v="1"/>
  </r>
  <r>
    <x v="1"/>
    <x v="5"/>
    <n v="-1"/>
    <n v="0.87552247824459695"/>
    <n v="-1"/>
    <n v="0.73"/>
    <m/>
    <m/>
    <m/>
    <m/>
    <x v="1"/>
  </r>
  <r>
    <x v="2"/>
    <x v="5"/>
    <n v="-1"/>
    <n v="0.86837254307670197"/>
    <n v="-1"/>
    <n v="0.65"/>
    <m/>
    <m/>
    <m/>
    <m/>
    <x v="1"/>
  </r>
  <r>
    <x v="3"/>
    <x v="5"/>
    <n v="-1"/>
    <n v="0.68651613977817105"/>
    <n v="-1"/>
    <n v="0.55000000000000004"/>
    <m/>
    <m/>
    <m/>
    <m/>
    <x v="1"/>
  </r>
  <r>
    <x v="4"/>
    <x v="5"/>
    <n v="-1"/>
    <n v="0.83770997466280805"/>
    <n v="-1"/>
    <n v="0.62"/>
    <m/>
    <m/>
    <m/>
    <m/>
    <x v="1"/>
  </r>
  <r>
    <x v="5"/>
    <x v="5"/>
    <n v="-1"/>
    <n v="0.93358927990260299"/>
    <n v="-1"/>
    <n v="0.68"/>
    <m/>
    <m/>
    <m/>
    <m/>
    <x v="1"/>
  </r>
  <r>
    <x v="6"/>
    <x v="5"/>
    <n v="-1"/>
    <n v="0.94830262851091696"/>
    <n v="-1"/>
    <n v="0.78"/>
    <m/>
    <m/>
    <m/>
    <m/>
    <x v="1"/>
  </r>
  <r>
    <x v="7"/>
    <x v="5"/>
    <n v="-1"/>
    <n v="0.86419606230964796"/>
    <n v="-1"/>
    <n v="0.62"/>
    <m/>
    <m/>
    <m/>
    <m/>
    <x v="1"/>
  </r>
  <r>
    <x v="8"/>
    <x v="5"/>
    <n v="-1"/>
    <n v="0.820287561839665"/>
    <n v="-1"/>
    <n v="0.7"/>
    <m/>
    <m/>
    <m/>
    <m/>
    <x v="1"/>
  </r>
  <r>
    <x v="9"/>
    <x v="5"/>
    <n v="-1"/>
    <n v="0.56525120922190197"/>
    <n v="-1"/>
    <n v="0.57999999999999996"/>
    <m/>
    <m/>
    <m/>
    <m/>
    <x v="1"/>
  </r>
  <r>
    <x v="10"/>
    <x v="5"/>
    <n v="-1"/>
    <n v="0.84386687617392298"/>
    <n v="-1"/>
    <n v="0.54"/>
    <m/>
    <m/>
    <m/>
    <m/>
    <x v="1"/>
  </r>
  <r>
    <x v="0"/>
    <x v="6"/>
    <n v="-1"/>
    <n v="0.94338303806908597"/>
    <n v="-1"/>
    <n v="0.65"/>
    <m/>
    <m/>
    <m/>
    <m/>
    <x v="1"/>
  </r>
  <r>
    <x v="1"/>
    <x v="6"/>
    <n v="-1"/>
    <n v="0.82144176365214505"/>
    <n v="-1"/>
    <n v="0.67"/>
    <m/>
    <m/>
    <m/>
    <m/>
    <x v="1"/>
  </r>
  <r>
    <x v="2"/>
    <x v="6"/>
    <n v="-1"/>
    <n v="0.86321974508888599"/>
    <n v="-1"/>
    <n v="0.82"/>
    <m/>
    <m/>
    <m/>
    <m/>
    <x v="1"/>
  </r>
  <r>
    <x v="3"/>
    <x v="6"/>
    <n v="-1"/>
    <n v="0.81904492610173096"/>
    <n v="-1"/>
    <n v="0.64"/>
    <m/>
    <m/>
    <m/>
    <m/>
    <x v="1"/>
  </r>
  <r>
    <x v="4"/>
    <x v="6"/>
    <n v="-1"/>
    <n v="0.95915471504051597"/>
    <n v="-1"/>
    <n v="0.8"/>
    <m/>
    <m/>
    <m/>
    <m/>
    <x v="1"/>
  </r>
  <r>
    <x v="5"/>
    <x v="6"/>
    <n v="-1"/>
    <n v="0.61742943320392196"/>
    <n v="-1"/>
    <n v="0.83"/>
    <m/>
    <m/>
    <m/>
    <m/>
    <x v="1"/>
  </r>
  <r>
    <x v="6"/>
    <x v="6"/>
    <n v="-1"/>
    <n v="0.83775199306050196"/>
    <n v="-1"/>
    <n v="0.88"/>
    <m/>
    <m/>
    <m/>
    <m/>
    <x v="1"/>
  </r>
  <r>
    <x v="7"/>
    <x v="6"/>
    <n v="-1"/>
    <n v="0.931367164077337"/>
    <n v="-1"/>
    <n v="0.68"/>
    <m/>
    <m/>
    <m/>
    <m/>
    <x v="1"/>
  </r>
  <r>
    <x v="8"/>
    <x v="6"/>
    <n v="-1"/>
    <n v="0.94095926060857205"/>
    <n v="-1"/>
    <n v="0.77"/>
    <m/>
    <m/>
    <m/>
    <m/>
    <x v="1"/>
  </r>
  <r>
    <x v="9"/>
    <x v="6"/>
    <n v="-1"/>
    <n v="0.756828667460541"/>
    <n v="-1"/>
    <n v="0.86"/>
    <m/>
    <m/>
    <m/>
    <m/>
    <x v="1"/>
  </r>
  <r>
    <x v="10"/>
    <x v="6"/>
    <n v="-1"/>
    <n v="0.87680745840031205"/>
    <n v="-1"/>
    <n v="0.8"/>
    <m/>
    <m/>
    <m/>
    <m/>
    <x v="1"/>
  </r>
  <r>
    <x v="0"/>
    <x v="7"/>
    <n v="1"/>
    <n v="0.96435301446246602"/>
    <n v="1"/>
    <n v="0.74"/>
    <m/>
    <m/>
    <m/>
    <m/>
    <x v="1"/>
  </r>
  <r>
    <x v="1"/>
    <x v="7"/>
    <n v="1"/>
    <n v="0.94774032667639396"/>
    <n v="1"/>
    <n v="0.83"/>
    <m/>
    <m/>
    <m/>
    <m/>
    <x v="1"/>
  </r>
  <r>
    <x v="2"/>
    <x v="7"/>
    <n v="1"/>
    <n v="0.95755787320365804"/>
    <n v="1"/>
    <n v="0.73"/>
    <m/>
    <m/>
    <m/>
    <m/>
    <x v="1"/>
  </r>
  <r>
    <x v="3"/>
    <x v="7"/>
    <n v="1"/>
    <n v="0.98653182604884404"/>
    <n v="1"/>
    <n v="0.86"/>
    <m/>
    <m/>
    <m/>
    <m/>
    <x v="1"/>
  </r>
  <r>
    <x v="4"/>
    <x v="7"/>
    <n v="1"/>
    <n v="0.85994110196332596"/>
    <n v="1"/>
    <n v="0.84"/>
    <m/>
    <m/>
    <m/>
    <m/>
    <x v="1"/>
  </r>
  <r>
    <x v="5"/>
    <x v="7"/>
    <n v="1"/>
    <n v="0.98658917645936095"/>
    <n v="1"/>
    <n v="0.84"/>
    <m/>
    <m/>
    <m/>
    <m/>
    <x v="1"/>
  </r>
  <r>
    <x v="6"/>
    <x v="7"/>
    <n v="1"/>
    <n v="0.98748281175818697"/>
    <n v="1"/>
    <n v="0.78"/>
    <m/>
    <m/>
    <m/>
    <m/>
    <x v="1"/>
  </r>
  <r>
    <x v="7"/>
    <x v="7"/>
    <n v="1"/>
    <n v="0.96618349723527797"/>
    <n v="1"/>
    <n v="0.91"/>
    <m/>
    <m/>
    <m/>
    <m/>
    <x v="1"/>
  </r>
  <r>
    <x v="8"/>
    <x v="7"/>
    <n v="1"/>
    <n v="0.970105382561125"/>
    <n v="1"/>
    <n v="0.9"/>
    <m/>
    <m/>
    <m/>
    <m/>
    <x v="1"/>
  </r>
  <r>
    <x v="9"/>
    <x v="7"/>
    <n v="1"/>
    <n v="0.96877440945480298"/>
    <n v="1"/>
    <n v="0.83"/>
    <m/>
    <m/>
    <m/>
    <m/>
    <x v="1"/>
  </r>
  <r>
    <x v="10"/>
    <x v="7"/>
    <n v="1"/>
    <n v="0.976865478968996"/>
    <n v="1"/>
    <n v="0.91"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  <r>
    <x v="11"/>
    <x v="8"/>
    <m/>
    <m/>
    <m/>
    <m/>
    <m/>
    <m/>
    <m/>
    <m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ATL@BRK@2025_03_16"/>
    <n v="7"/>
    <n v="1"/>
    <n v="8"/>
    <n v="0.36363636363636365"/>
    <n v="0.60621511459611899"/>
    <n v="4.2105344310779946E-2"/>
    <n v="6"/>
    <n v="5"/>
    <n v="0.54545454545454541"/>
    <n v="0.50510200789567605"/>
    <x v="0"/>
    <n v="4.0408160631654084"/>
    <n v="6.5"/>
    <n v="10.540816063165408"/>
    <n v="10.540816063165408"/>
    <x v="0"/>
    <s v="None"/>
    <n v="0.5"/>
    <s v="No"/>
    <n v="0.50255100394783803"/>
    <n v="530.12922001480604"/>
    <n v="530.12922001480604"/>
    <s v="null"/>
    <s v="null"/>
    <s v="null"/>
    <s v="Yes"/>
    <s v="No"/>
    <s v="No"/>
  </r>
  <r>
    <x v="1"/>
    <s v="ATL@BRK@2025_03_16"/>
    <n v="-3"/>
    <n v="3"/>
    <n v="0"/>
    <n v="0"/>
    <n v="0.58595366220429967"/>
    <n v="2.4487539762197197E-2"/>
    <n v="4"/>
    <n v="7"/>
    <n v="0.36363636363636365"/>
    <n v="0.31653000861355446"/>
    <x v="1"/>
    <n v="0"/>
    <n v="6.5"/>
    <n v="6.5"/>
    <n v="6.5"/>
    <x v="1"/>
    <s v="None"/>
    <n v="0.5"/>
    <s v="No"/>
    <n v="0.40826500430677726"/>
    <n v="325.37673138095687"/>
    <n v="325.37673138095687"/>
    <s v="null"/>
    <s v="null"/>
    <s v="null"/>
    <s v="Yes"/>
    <s v="No"/>
    <s v="No"/>
  </r>
  <r>
    <x v="2"/>
    <s v="ATL@BRK@2025_03_16"/>
    <n v="-3"/>
    <n v="-1"/>
    <n v="-4"/>
    <n v="0.18181818181818182"/>
    <n v="0.60481024534510885"/>
    <n v="6.174856134439799E-3"/>
    <n v="6"/>
    <n v="5"/>
    <n v="0.54545454545454541"/>
    <n v="0.4440276575392787"/>
    <x v="1"/>
    <n v="1.7761106301571148"/>
    <n v="-6.5"/>
    <n v="-4.723889369842885"/>
    <n v="4.723889369842885"/>
    <x v="0"/>
    <s v="ATL"/>
    <n v="0.52838631796913549"/>
    <s v="No"/>
    <n v="0.48620698775420712"/>
    <n v="-249.47313555136415"/>
    <n v="249.47313555136415"/>
    <s v="null"/>
    <s v="null"/>
    <s v="null"/>
    <s v="Yes"/>
    <s v="No"/>
    <s v="No"/>
  </r>
  <r>
    <x v="3"/>
    <s v="ATL@BRK@2025_03_16"/>
    <n v="-7"/>
    <n v="-3"/>
    <n v="-10"/>
    <n v="0.45454545454545453"/>
    <n v="0.58802697251241665"/>
    <n v="1.5979616352297166E-2"/>
    <n v="5"/>
    <n v="6"/>
    <n v="0.45454545454545453"/>
    <n v="0.49903929386777524"/>
    <x v="1"/>
    <n v="4.9903929386777524"/>
    <n v="-6.5"/>
    <n v="-1.5096070613222476"/>
    <n v="1.5096070613222476"/>
    <x v="0"/>
    <s v="ATL"/>
    <n v="0.58127943105045854"/>
    <s v="No"/>
    <n v="0.54015936245911689"/>
    <n v="-86.691825178204908"/>
    <n v="86.691825178204908"/>
    <s v="null"/>
    <s v="null"/>
    <s v="null"/>
    <s v="Yes"/>
    <s v="No"/>
    <s v="No"/>
  </r>
  <r>
    <x v="0"/>
    <s v="CHO@LAC@2025_03_16"/>
    <n v="11"/>
    <n v="11"/>
    <n v="22"/>
    <n v="1"/>
    <n v="0.76783304047259571"/>
    <n v="0.76783304047259571"/>
    <n v="11"/>
    <n v="0"/>
    <n v="1"/>
    <n v="0.92261101349086516"/>
    <x v="2"/>
    <n v="20.297442296799034"/>
    <n v="-13"/>
    <n v="7.2974422967990336"/>
    <n v="7.2974422967990336"/>
    <x v="2"/>
    <s v="LAC"/>
    <n v="0.78204080641387252"/>
    <s v="Yes"/>
    <n v="0.85232590995236879"/>
    <n v="632.50186200069083"/>
    <n v="632.50186200069083"/>
    <s v="null"/>
    <s v="null"/>
    <s v="null"/>
    <s v="Yes"/>
    <s v="No"/>
    <s v="No"/>
  </r>
  <r>
    <x v="1"/>
    <s v="CHO@LAC@2025_03_16"/>
    <n v="11"/>
    <n v="11"/>
    <n v="22"/>
    <n v="1"/>
    <n v="0.84145275329986557"/>
    <n v="0.84145275329986557"/>
    <n v="11"/>
    <n v="0"/>
    <n v="1"/>
    <n v="0.94715091776662186"/>
    <x v="2"/>
    <n v="20.837320190865682"/>
    <n v="-13"/>
    <n v="7.8373201908656824"/>
    <n v="7.8373201908656824"/>
    <x v="2"/>
    <s v="LAC"/>
    <n v="0.84438853979108108"/>
    <s v="Yes"/>
    <n v="0.89576972877885153"/>
    <n v="712.77990376713933"/>
    <n v="712.77990376713933"/>
    <s v="null"/>
    <s v="null"/>
    <s v="null"/>
    <s v="Yes"/>
    <s v="No"/>
    <s v="No"/>
  </r>
  <r>
    <x v="2"/>
    <s v="CHO@LAC@2025_03_16"/>
    <n v="11"/>
    <n v="11"/>
    <n v="22"/>
    <n v="1"/>
    <n v="0.75664673822518957"/>
    <n v="0.75664673822518957"/>
    <n v="11"/>
    <n v="0"/>
    <n v="1"/>
    <n v="0.91888224607506308"/>
    <x v="2"/>
    <n v="20.215409413651386"/>
    <n v="-13"/>
    <n v="7.2154094136513862"/>
    <n v="7.2154094136513862"/>
    <x v="2"/>
    <s v="LAC"/>
    <n v="0.75973718466932449"/>
    <s v="Yes"/>
    <n v="0.83930971537219379"/>
    <n v="616.08286134904097"/>
    <n v="616.08286134904097"/>
    <s v="null"/>
    <s v="null"/>
    <s v="null"/>
    <s v="Yes"/>
    <s v="No"/>
    <s v="No"/>
  </r>
  <r>
    <x v="3"/>
    <s v="CHO@LAC@2025_03_16"/>
    <n v="11"/>
    <n v="11"/>
    <n v="22"/>
    <n v="1"/>
    <n v="0.77675597088780546"/>
    <n v="0.77675597088780546"/>
    <n v="11"/>
    <n v="0"/>
    <n v="1"/>
    <n v="0.92558532362926849"/>
    <x v="2"/>
    <n v="20.362877119843908"/>
    <n v="-13"/>
    <n v="7.3628771198439082"/>
    <n v="7.3628771198439082"/>
    <x v="2"/>
    <s v="LAC"/>
    <n v="0.79136379390175848"/>
    <s v="Yes"/>
    <n v="0.85847455876551348"/>
    <n v="642.63389428868891"/>
    <n v="642.63389428868891"/>
    <s v="null"/>
    <s v="null"/>
    <s v="null"/>
    <s v="Yes"/>
    <s v="No"/>
    <s v="No"/>
  </r>
  <r>
    <x v="0"/>
    <s v="OKC@MIL@2025_03_16"/>
    <n v="1"/>
    <n v="-1"/>
    <n v="0"/>
    <n v="0"/>
    <n v="0.5916547961647598"/>
    <n v="1.9876060775674054E-2"/>
    <n v="10"/>
    <n v="1"/>
    <n v="0.90909090909090906"/>
    <n v="0.50024856841855625"/>
    <x v="3"/>
    <n v="0"/>
    <n v="-5.5"/>
    <n v="-5.5"/>
    <n v="5.5"/>
    <x v="3"/>
    <s v="OKC"/>
    <n v="0.55782107471242448"/>
    <s v="No"/>
    <n v="0.52903482156549031"/>
    <n v="-306.4402081686394"/>
    <n v="306.4402081686394"/>
    <s v="null"/>
    <s v="null"/>
    <s v="null"/>
    <s v="Yes"/>
    <s v="No"/>
    <s v="No"/>
  </r>
  <r>
    <x v="1"/>
    <s v="OKC@MIL@2025_03_16"/>
    <n v="1"/>
    <n v="1"/>
    <n v="2"/>
    <n v="9.0909090909090912E-2"/>
    <n v="0.59524246877909437"/>
    <n v="3.0751532789877634E-2"/>
    <n v="5"/>
    <n v="6"/>
    <n v="0.45454545454545453"/>
    <n v="0.38023233807787998"/>
    <x v="4"/>
    <n v="0.76046467615575997"/>
    <n v="5.5"/>
    <n v="6.2604646761557596"/>
    <n v="6.2604646761557596"/>
    <x v="3"/>
    <s v="MIL"/>
    <n v="0.53164729689642198"/>
    <s v="Yes"/>
    <n v="0.45593981748715096"/>
    <n v="333.32711432069908"/>
    <n v="333.32711432069908"/>
    <s v="null"/>
    <s v="null"/>
    <s v="null"/>
    <s v="Yes"/>
    <s v="No"/>
    <s v="No"/>
  </r>
  <r>
    <x v="2"/>
    <s v="OKC@MIL@2025_03_16"/>
    <n v="-3"/>
    <n v="-3"/>
    <n v="-6"/>
    <n v="0.27272727272727271"/>
    <n v="0.65243515787758299"/>
    <n v="5.0511837650806357E-2"/>
    <n v="7"/>
    <n v="4"/>
    <n v="0.63636363636363635"/>
    <n v="0.52050868898949731"/>
    <x v="3"/>
    <n v="3.1230521339369837"/>
    <n v="-5.5"/>
    <n v="-2.3769478660630163"/>
    <n v="2.3769478660630163"/>
    <x v="3"/>
    <s v="None"/>
    <n v="0.5"/>
    <s v="No"/>
    <n v="0.51025434449474871"/>
    <n v="-119.1597261987739"/>
    <n v="119.1597261987739"/>
    <s v="null"/>
    <s v="null"/>
    <s v="null"/>
    <s v="Yes"/>
    <s v="No"/>
    <s v="No"/>
  </r>
  <r>
    <x v="3"/>
    <s v="OKC@MIL@2025_03_16"/>
    <n v="11"/>
    <n v="9"/>
    <n v="20"/>
    <n v="0.90909090909090917"/>
    <n v="0.76039793284326485"/>
    <n v="0.76039793284326485"/>
    <n v="10"/>
    <n v="1"/>
    <n v="0.90909090909090906"/>
    <n v="0.85952658367502766"/>
    <x v="4"/>
    <n v="17.190531673500551"/>
    <n v="5.5"/>
    <n v="22.690531673500551"/>
    <n v="22.690531673500551"/>
    <x v="3"/>
    <s v="MIL"/>
    <n v="0.80021142388503896"/>
    <s v="Yes"/>
    <n v="0.82986900378003337"/>
    <n v="1886.3680599374388"/>
    <n v="1886.3680599374388"/>
    <s v="null"/>
    <s v="null"/>
    <s v="null"/>
    <s v="Yes"/>
    <s v="No"/>
    <s v="No"/>
  </r>
  <r>
    <x v="0"/>
    <s v="ORL@CLE@2025_03_16"/>
    <n v="7"/>
    <n v="9"/>
    <n v="16"/>
    <n v="0.72727272727272729"/>
    <n v="0.76302187120615539"/>
    <n v="0.13854725045905891"/>
    <n v="10"/>
    <n v="1"/>
    <n v="0.90909090909090906"/>
    <n v="0.79979516918993054"/>
    <x v="5"/>
    <n v="12.796722707038889"/>
    <n v="-13.5"/>
    <n v="-0.7032772929611113"/>
    <n v="0.7032772929611113"/>
    <x v="4"/>
    <s v="CLE"/>
    <n v="0.82844266005735401"/>
    <s v="No"/>
    <n v="0.81411891462364228"/>
    <n v="-38.562260251147102"/>
    <n v="38.562260251147102"/>
    <s v="null"/>
    <s v="null"/>
    <s v="null"/>
    <s v="Yes"/>
    <s v="No"/>
    <s v="No"/>
  </r>
  <r>
    <x v="1"/>
    <s v="ORL@CLE@2025_03_16"/>
    <n v="11"/>
    <n v="11"/>
    <n v="22"/>
    <n v="1"/>
    <n v="0.81854939987347097"/>
    <n v="0.81854939987347097"/>
    <n v="11"/>
    <n v="0"/>
    <n v="1"/>
    <n v="0.9395164666244904"/>
    <x v="5"/>
    <n v="20.669362265738791"/>
    <n v="-13.5"/>
    <n v="7.1693622657387905"/>
    <n v="7.1693622657387905"/>
    <x v="5"/>
    <s v="CLE"/>
    <n v="0.86523985496060851"/>
    <s v="Yes"/>
    <n v="0.9023781607925494"/>
    <n v="658.36491867472625"/>
    <n v="658.36491867472625"/>
    <s v="null"/>
    <s v="null"/>
    <s v="null"/>
    <s v="Yes"/>
    <s v="No"/>
    <s v="No"/>
  </r>
  <r>
    <x v="2"/>
    <s v="ORL@CLE@2025_03_16"/>
    <n v="11"/>
    <n v="11"/>
    <n v="22"/>
    <n v="1"/>
    <n v="0.74772322168911498"/>
    <n v="0.74772322168911498"/>
    <n v="11"/>
    <n v="0"/>
    <n v="1"/>
    <n v="0.91590774056303825"/>
    <x v="5"/>
    <n v="20.14997029238684"/>
    <n v="-13.5"/>
    <n v="6.6499702923868398"/>
    <n v="6.6499702923868398"/>
    <x v="5"/>
    <s v="CLE"/>
    <n v="0.78950994486630699"/>
    <s v="Yes"/>
    <n v="0.85270884271467262"/>
    <n v="578.29285566217663"/>
    <n v="578.29285566217663"/>
    <s v="null"/>
    <s v="null"/>
    <s v="null"/>
    <s v="Yes"/>
    <s v="No"/>
    <s v="No"/>
  </r>
  <r>
    <x v="3"/>
    <s v="ORL@CLE@2025_03_16"/>
    <n v="11"/>
    <n v="11"/>
    <n v="22"/>
    <n v="1"/>
    <n v="0.79921768943578209"/>
    <n v="0.79921768943578209"/>
    <n v="11"/>
    <n v="0"/>
    <n v="1"/>
    <n v="0.93307256314526066"/>
    <x v="5"/>
    <n v="20.527596389195736"/>
    <n v="-13.5"/>
    <n v="7.027596389195736"/>
    <n v="7.027596389195736"/>
    <x v="5"/>
    <s v="CLE"/>
    <n v="0.78294282689155204"/>
    <s v="Yes"/>
    <n v="0.85800769501840635"/>
    <n v="614.34573898746476"/>
    <n v="614.34573898746476"/>
    <s v="null"/>
    <s v="null"/>
    <s v="null"/>
    <s v="Yes"/>
    <s v="No"/>
    <s v="No"/>
  </r>
  <r>
    <x v="0"/>
    <s v="PHI@DAL@2025_03_16"/>
    <n v="3"/>
    <n v="9"/>
    <n v="12"/>
    <n v="0.54545454545454541"/>
    <n v="0.68519985251149063"/>
    <n v="4.6695018316454728E-2"/>
    <n v="8"/>
    <n v="3"/>
    <n v="0.72727272727272729"/>
    <n v="0.65264237507958778"/>
    <x v="6"/>
    <n v="7.8317085009550533"/>
    <n v="-2.5"/>
    <n v="5.3317085009550533"/>
    <n v="5.3317085009550533"/>
    <x v="6"/>
    <s v="DAL"/>
    <n v="0.69270147289783846"/>
    <s v="Yes"/>
    <n v="0.67267192398871312"/>
    <n v="370.20403157808545"/>
    <n v="370.20403157808545"/>
    <s v="null"/>
    <s v="null"/>
    <s v="null"/>
    <s v="Yes"/>
    <s v="No"/>
    <s v="No"/>
  </r>
  <r>
    <x v="1"/>
    <s v="PHI@DAL@2025_03_16"/>
    <n v="-5"/>
    <n v="-1"/>
    <n v="-6"/>
    <n v="0.27272727272727271"/>
    <n v="0.59563986212682019"/>
    <n v="4.8937024115662253E-2"/>
    <n v="9"/>
    <n v="2"/>
    <n v="0.81818181818181823"/>
    <n v="0.56218298434530378"/>
    <x v="7"/>
    <n v="3.3730979060718225"/>
    <n v="7.5"/>
    <n v="10.873097906071823"/>
    <n v="10.873097906071823"/>
    <x v="7"/>
    <s v="PHI"/>
    <n v="0.55974575373535651"/>
    <s v="Yes"/>
    <n v="0.56096436904033009"/>
    <n v="610.39212498372171"/>
    <n v="610.39212498372171"/>
    <s v="null"/>
    <s v="null"/>
    <s v="null"/>
    <s v="Yes"/>
    <s v="No"/>
    <s v="No"/>
  </r>
  <r>
    <x v="2"/>
    <s v="PHI@DAL@2025_03_16"/>
    <n v="-5"/>
    <n v="5"/>
    <n v="0"/>
    <n v="0"/>
    <n v="0.60432620994770536"/>
    <n v="2.5849641886283692E-2"/>
    <n v="6"/>
    <n v="5"/>
    <n v="0.54545454545454541"/>
    <n v="0.38326025180075024"/>
    <x v="7"/>
    <n v="0"/>
    <n v="7.5"/>
    <n v="7.5"/>
    <n v="7.5"/>
    <x v="7"/>
    <s v="None"/>
    <n v="0.5"/>
    <s v="No"/>
    <n v="0.44163012590037509"/>
    <n v="375.34466189181711"/>
    <n v="375.34466189181711"/>
    <s v="null"/>
    <s v="null"/>
    <s v="null"/>
    <s v="Yes"/>
    <s v="No"/>
    <s v="No"/>
  </r>
  <r>
    <x v="3"/>
    <s v="PHI@DAL@2025_03_16"/>
    <n v="-5"/>
    <n v="7"/>
    <n v="2"/>
    <n v="9.0909090909090912E-2"/>
    <n v="0.63195057803358112"/>
    <n v="4.3496250871831066E-2"/>
    <n v="5"/>
    <n v="6"/>
    <n v="0.45454545454545453"/>
    <n v="0.39246837449604222"/>
    <x v="6"/>
    <n v="0.78493674899208443"/>
    <n v="-7.5"/>
    <n v="-6.7150632510079156"/>
    <n v="6.7150632510079156"/>
    <x v="7"/>
    <s v="None"/>
    <n v="0.5"/>
    <s v="No"/>
    <n v="0.44623418724802111"/>
    <n v="-335.10542105867859"/>
    <n v="335.10542105867859"/>
    <s v="null"/>
    <s v="null"/>
    <s v="null"/>
    <s v="Yes"/>
    <s v="No"/>
    <s v="No"/>
  </r>
  <r>
    <x v="0"/>
    <s v="PHO@LAL@2025_03_16"/>
    <n v="3"/>
    <n v="7"/>
    <n v="10"/>
    <n v="0.45454545454545453"/>
    <n v="0.68282364394447193"/>
    <n v="7.0142135061641131E-2"/>
    <n v="9"/>
    <n v="2"/>
    <n v="0.81818181818181823"/>
    <n v="0.65185030555724832"/>
    <x v="8"/>
    <n v="6.5185030555724834"/>
    <n v="-2.5"/>
    <n v="4.0185030555724834"/>
    <n v="4.0185030555724834"/>
    <x v="8"/>
    <s v="LAL"/>
    <n v="0.63588471577965699"/>
    <s v="Yes"/>
    <n v="0.6438675106684526"/>
    <n v="260.48383510237534"/>
    <n v="260.48383510237534"/>
    <s v="null"/>
    <s v="null"/>
    <s v="null"/>
    <s v="Yes"/>
    <s v="No"/>
    <s v="No"/>
  </r>
  <r>
    <x v="1"/>
    <s v="PHO@LAL@2025_03_16"/>
    <n v="5"/>
    <n v="1"/>
    <n v="6"/>
    <n v="0.27272727272727271"/>
    <n v="0.62431552531450274"/>
    <n v="2.0615862196611712E-2"/>
    <n v="9"/>
    <n v="2"/>
    <n v="0.81818181818181823"/>
    <n v="0.57174153874119782"/>
    <x v="8"/>
    <n v="3.4304492324471871"/>
    <n v="-2.5"/>
    <n v="0.93044923244718714"/>
    <n v="0.93044923244718714"/>
    <x v="8"/>
    <s v="LAL"/>
    <n v="0.62207972148656743"/>
    <s v="Yes"/>
    <n v="0.59691063011388268"/>
    <n v="60.097049034830768"/>
    <n v="60.097049034830768"/>
    <s v="null"/>
    <s v="null"/>
    <s v="null"/>
    <s v="Yes"/>
    <s v="No"/>
    <s v="No"/>
  </r>
  <r>
    <x v="2"/>
    <s v="PHO@LAL@2025_03_16"/>
    <n v="-9"/>
    <n v="-11"/>
    <n v="-20"/>
    <n v="0.90909090909090917"/>
    <n v="0.69556080460207315"/>
    <n v="4.9027021215001132E-2"/>
    <n v="10"/>
    <n v="1"/>
    <n v="0.90909090909090906"/>
    <n v="0.83791420759463042"/>
    <x v="9"/>
    <n v="16.75828415189261"/>
    <n v="2.5"/>
    <n v="19.25828415189261"/>
    <n v="19.25828415189261"/>
    <x v="9"/>
    <s v="PHO"/>
    <n v="0.69302405261113353"/>
    <s v="Yes"/>
    <n v="0.76546913010288198"/>
    <n v="1474.416777971064"/>
    <n v="1474.416777971064"/>
    <s v="null"/>
    <s v="null"/>
    <s v="null"/>
    <s v="Yes"/>
    <s v="No"/>
    <s v="No"/>
  </r>
  <r>
    <x v="3"/>
    <s v="PHO@LAL@2025_03_16"/>
    <n v="-11"/>
    <n v="-11"/>
    <n v="-22"/>
    <n v="1"/>
    <n v="0.73085424454058145"/>
    <n v="0.73085424454058145"/>
    <n v="11"/>
    <n v="0"/>
    <n v="1"/>
    <n v="0.91028474818019378"/>
    <x v="9"/>
    <n v="20.026264459964263"/>
    <n v="2.5"/>
    <n v="22.526264459964263"/>
    <n v="22.526264459964263"/>
    <x v="9"/>
    <s v="PHO"/>
    <n v="0.69193343808696151"/>
    <s v="Yes"/>
    <n v="0.80110909313357759"/>
    <n v="1807.8439831265543"/>
    <n v="1807.8439831265543"/>
    <s v="null"/>
    <s v="null"/>
    <s v="null"/>
    <s v="Yes"/>
    <s v="No"/>
    <s v="No"/>
  </r>
  <r>
    <x v="0"/>
    <s v="TOR@POR@2025_03_16"/>
    <n v="3"/>
    <n v="7"/>
    <n v="10"/>
    <n v="0.45454545454545453"/>
    <n v="0.63796022586203649"/>
    <n v="5.1602130352147446E-3"/>
    <n v="7"/>
    <n v="4"/>
    <n v="0.63636363636363635"/>
    <n v="0.57628977225704248"/>
    <x v="10"/>
    <n v="5.7628977225704245"/>
    <n v="-6.5"/>
    <n v="-0.73710227742957546"/>
    <n v="0.73710227742957546"/>
    <x v="10"/>
    <s v="POR"/>
    <n v="0.57473395894821655"/>
    <s v="No"/>
    <n v="0.57551186560262946"/>
    <n v="-41.721043243506607"/>
    <n v="41.721043243506607"/>
    <s v="null"/>
    <s v="null"/>
    <s v="null"/>
    <s v="Yes"/>
    <s v="No"/>
    <s v="No"/>
  </r>
  <r>
    <x v="1"/>
    <s v="TOR@POR@2025_03_16"/>
    <n v="7"/>
    <n v="9"/>
    <n v="16"/>
    <n v="0.72727272727272729"/>
    <n v="0.61450086844065388"/>
    <n v="2.9619478215113348E-2"/>
    <n v="8"/>
    <n v="3"/>
    <n v="0.72727272727272729"/>
    <n v="0.68968210766203608"/>
    <x v="10"/>
    <n v="11.034913722592577"/>
    <n v="-6.5"/>
    <n v="4.5349137225925773"/>
    <n v="4.5349137225925773"/>
    <x v="11"/>
    <s v="POR"/>
    <n v="0.58731514308483601"/>
    <s v="Yes"/>
    <n v="0.63849862537343605"/>
    <n v="290.20676095354997"/>
    <n v="290.20676095354997"/>
    <s v="null"/>
    <s v="null"/>
    <s v="null"/>
    <s v="Yes"/>
    <s v="No"/>
    <s v="No"/>
  </r>
  <r>
    <x v="2"/>
    <s v="TOR@POR@2025_03_16"/>
    <n v="-11"/>
    <n v="-11"/>
    <n v="-22"/>
    <n v="1"/>
    <n v="0.78731423727895389"/>
    <n v="0.78731423727895389"/>
    <n v="11"/>
    <n v="0"/>
    <n v="1"/>
    <n v="0.92910474575965141"/>
    <x v="11"/>
    <n v="20.440304406712333"/>
    <n v="6.5"/>
    <n v="26.940304406712333"/>
    <n v="26.940304406712333"/>
    <x v="10"/>
    <s v="TOR"/>
    <n v="0.84423002566830108"/>
    <s v="Yes"/>
    <n v="0.88666738571397619"/>
    <n v="2391.6313678830443"/>
    <n v="2391.6313678830443"/>
    <s v="null"/>
    <s v="null"/>
    <s v="null"/>
    <s v="Yes"/>
    <s v="No"/>
    <s v="No"/>
  </r>
  <r>
    <x v="3"/>
    <s v="TOR@POR@2025_03_16"/>
    <n v="-11"/>
    <n v="-11"/>
    <n v="-22"/>
    <n v="1"/>
    <n v="0.80760855294379785"/>
    <n v="0.80760855294379785"/>
    <n v="11"/>
    <n v="0"/>
    <n v="1"/>
    <n v="0.93586951764793269"/>
    <x v="11"/>
    <n v="20.58912938825452"/>
    <n v="6.5"/>
    <n v="27.08912938825452"/>
    <n v="27.08912938825452"/>
    <x v="10"/>
    <s v="TOR"/>
    <n v="0.83840372920015604"/>
    <s v="Yes"/>
    <n v="0.88713662342404431"/>
    <n v="2406.1571789488644"/>
    <n v="2406.1571789488644"/>
    <s v="null"/>
    <s v="null"/>
    <s v="null"/>
    <s v="Yes"/>
    <s v="No"/>
    <s v="No"/>
  </r>
  <r>
    <x v="0"/>
    <s v="UTA@MIN@2025_03_16"/>
    <n v="5"/>
    <n v="9"/>
    <n v="14"/>
    <n v="0.63636363636363635"/>
    <n v="0.7398491141535174"/>
    <n v="8.9210495177763915E-2"/>
    <n v="9"/>
    <n v="2"/>
    <n v="0.81818181818181823"/>
    <n v="0.73146485623299062"/>
    <x v="12"/>
    <n v="10.240507987261868"/>
    <n v="-13.5"/>
    <n v="-3.2594920127381322"/>
    <n v="3.2594920127381322"/>
    <x v="12"/>
    <s v="MIN"/>
    <n v="0.77227807367142409"/>
    <s v="No"/>
    <n v="0.75187146495220736"/>
    <n v="-248.98647653495814"/>
    <n v="248.98647653495814"/>
    <s v="null"/>
    <s v="null"/>
    <s v="null"/>
    <s v="Yes"/>
    <s v="No"/>
    <s v="No"/>
  </r>
  <r>
    <x v="1"/>
    <s v="UTA@MIN@2025_03_16"/>
    <n v="11"/>
    <n v="11"/>
    <n v="22"/>
    <n v="1"/>
    <n v="0.82260334598522156"/>
    <n v="0.82260334598522156"/>
    <n v="11"/>
    <n v="0"/>
    <n v="1"/>
    <n v="0.94086778199507393"/>
    <x v="12"/>
    <n v="20.699091203891626"/>
    <n v="-13.5"/>
    <n v="7.1990912038916264"/>
    <n v="7.1990912038916264"/>
    <x v="13"/>
    <s v="MIN"/>
    <n v="0.88652019776464552"/>
    <s v="Yes"/>
    <n v="0.91369398987985972"/>
    <n v="669.20312530191643"/>
    <n v="669.20312530191643"/>
    <s v="null"/>
    <s v="null"/>
    <s v="null"/>
    <s v="Yes"/>
    <s v="No"/>
    <s v="No"/>
  </r>
  <r>
    <x v="2"/>
    <s v="UTA@MIN@2025_03_16"/>
    <n v="11"/>
    <n v="11"/>
    <n v="22"/>
    <n v="1"/>
    <n v="0.84617009861309955"/>
    <n v="0.84617009861309955"/>
    <n v="11"/>
    <n v="0"/>
    <n v="1"/>
    <n v="0.94872336620436659"/>
    <x v="12"/>
    <n v="20.871914056496067"/>
    <n v="-13.5"/>
    <n v="7.3719140564960668"/>
    <n v="7.3719140564960668"/>
    <x v="13"/>
    <s v="MIN"/>
    <n v="0.87275173515343951"/>
    <s v="Yes"/>
    <n v="0.91073755067890305"/>
    <n v="682.86619092334161"/>
    <n v="682.86619092334161"/>
    <s v="null"/>
    <s v="null"/>
    <s v="null"/>
    <s v="Yes"/>
    <s v="No"/>
    <s v="No"/>
  </r>
  <r>
    <x v="3"/>
    <s v="UTA@MIN@2025_03_16"/>
    <n v="11"/>
    <n v="11"/>
    <n v="22"/>
    <n v="1"/>
    <n v="0.89736931358147443"/>
    <n v="0.89736931358147443"/>
    <n v="11"/>
    <n v="0"/>
    <n v="1"/>
    <n v="0.96578977119382481"/>
    <x v="12"/>
    <n v="21.247374966264147"/>
    <n v="-13.5"/>
    <n v="7.7473749662641467"/>
    <n v="7.7473749662641467"/>
    <x v="13"/>
    <s v="MIN"/>
    <n v="0.94343273948449802"/>
    <s v="Yes"/>
    <n v="0.95461125533916147"/>
    <n v="751.156016382487"/>
    <n v="751.156016382487"/>
    <s v="null"/>
    <s v="null"/>
    <s v="null"/>
    <s v="Yes"/>
    <s v="No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2"/>
  </r>
  <r>
    <n v="7"/>
    <x v="0"/>
  </r>
  <r>
    <n v="6"/>
    <x v="1"/>
  </r>
  <r>
    <n v="5"/>
    <x v="4"/>
  </r>
  <r>
    <n v="4"/>
    <x v="5"/>
  </r>
  <r>
    <n v="3"/>
    <x v="8"/>
  </r>
  <r>
    <n v="2"/>
    <x v="9"/>
  </r>
  <r>
    <n v="1"/>
    <x v="7"/>
  </r>
  <r>
    <n v="8"/>
    <x v="2"/>
  </r>
  <r>
    <n v="7"/>
    <x v="10"/>
  </r>
  <r>
    <n v="6"/>
    <x v="0"/>
  </r>
  <r>
    <n v="5"/>
    <x v="1"/>
  </r>
  <r>
    <n v="4"/>
    <x v="11"/>
  </r>
  <r>
    <n v="3"/>
    <x v="12"/>
  </r>
  <r>
    <n v="2"/>
    <x v="7"/>
  </r>
  <r>
    <n v="1"/>
    <x v="7"/>
  </r>
  <r>
    <n v="8"/>
    <x v="2"/>
  </r>
  <r>
    <n v="7"/>
    <x v="10"/>
  </r>
  <r>
    <n v="6"/>
    <x v="9"/>
  </r>
  <r>
    <n v="5"/>
    <x v="1"/>
  </r>
  <r>
    <n v="4"/>
    <x v="0"/>
  </r>
  <r>
    <n v="3"/>
    <x v="11"/>
  </r>
  <r>
    <n v="2"/>
    <x v="12"/>
  </r>
  <r>
    <n v="1"/>
    <x v="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8"/>
    <x v="0"/>
  </r>
  <r>
    <n v="7"/>
    <x v="1"/>
  </r>
  <r>
    <n v="6"/>
    <x v="2"/>
  </r>
  <r>
    <n v="5"/>
    <x v="3"/>
  </r>
  <r>
    <n v="4"/>
    <x v="4"/>
  </r>
  <r>
    <n v="3"/>
    <x v="5"/>
  </r>
  <r>
    <n v="2"/>
    <x v="6"/>
  </r>
  <r>
    <n v="1"/>
    <x v="7"/>
  </r>
  <r>
    <n v="8"/>
    <x v="8"/>
  </r>
  <r>
    <n v="7"/>
    <x v="1"/>
  </r>
  <r>
    <n v="6"/>
    <x v="9"/>
  </r>
  <r>
    <n v="5"/>
    <x v="10"/>
  </r>
  <r>
    <n v="4"/>
    <x v="11"/>
  </r>
  <r>
    <n v="3"/>
    <x v="2"/>
  </r>
  <r>
    <n v="2"/>
    <x v="12"/>
  </r>
  <r>
    <n v="1"/>
    <x v="4"/>
  </r>
  <r>
    <n v="8"/>
    <x v="6"/>
  </r>
  <r>
    <n v="7"/>
    <x v="13"/>
  </r>
  <r>
    <n v="6"/>
    <x v="8"/>
  </r>
  <r>
    <n v="5"/>
    <x v="9"/>
  </r>
  <r>
    <n v="4"/>
    <x v="1"/>
  </r>
  <r>
    <n v="3"/>
    <x v="10"/>
  </r>
  <r>
    <n v="2"/>
    <x v="0"/>
  </r>
  <r>
    <n v="1"/>
    <x v="2"/>
  </r>
  <r>
    <n v="8"/>
    <x v="6"/>
  </r>
  <r>
    <n v="7"/>
    <x v="2"/>
  </r>
  <r>
    <n v="6"/>
    <x v="13"/>
  </r>
  <r>
    <n v="5"/>
    <x v="9"/>
  </r>
  <r>
    <n v="4"/>
    <x v="1"/>
  </r>
  <r>
    <n v="3"/>
    <x v="10"/>
  </r>
  <r>
    <n v="2"/>
    <x v="8"/>
  </r>
  <r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2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8">
    <i>
      <x v="211"/>
    </i>
    <i>
      <x v="212"/>
    </i>
    <i>
      <x v="213"/>
    </i>
    <i>
      <x v="214"/>
    </i>
    <i>
      <x v="216"/>
    </i>
    <i>
      <x v="217"/>
    </i>
    <i>
      <x v="2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10">
    <i>
      <x v="2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3" firstHeaderRow="0" firstDataRow="1" firstDataCol="1"/>
  <pivotFields count="6">
    <pivotField axis="axisRow" showAll="0">
      <items count="220"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199"/>
        <item m="1" x="200"/>
        <item m="1" x="201"/>
        <item m="1" x="202"/>
        <item m="1" x="203"/>
        <item x="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75"/>
        <item m="1" x="176"/>
        <item m="1" x="177"/>
        <item m="1" x="178"/>
        <item m="1" x="179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7"/>
        <item m="1" x="158"/>
        <item m="1" x="159"/>
        <item m="1" x="160"/>
        <item m="1" x="161"/>
        <item m="1" x="162"/>
        <item m="1" x="163"/>
        <item m="1" x="164"/>
        <item m="1" x="150"/>
        <item m="1" x="151"/>
        <item m="1" x="152"/>
        <item m="1" x="153"/>
        <item m="1" x="154"/>
        <item m="1" x="155"/>
        <item m="1" x="156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36"/>
        <item m="1" x="137"/>
        <item m="1" x="138"/>
        <item m="1" x="139"/>
        <item m="1" x="140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110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7"/>
        <item m="1" x="88"/>
        <item m="1" x="89"/>
        <item m="1" x="90"/>
        <item m="1" x="91"/>
        <item m="1" x="92"/>
        <item m="1" x="93"/>
        <item m="1" x="94"/>
        <item m="1" x="82"/>
        <item m="1" x="83"/>
        <item m="1" x="84"/>
        <item m="1" x="85"/>
        <item m="1" x="86"/>
        <item m="1" x="81"/>
        <item m="1" x="73"/>
        <item m="1" x="74"/>
        <item m="1" x="75"/>
        <item m="1" x="76"/>
        <item m="1" x="77"/>
        <item m="1" x="78"/>
        <item m="1" x="79"/>
        <item m="1" x="80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7"/>
        <item m="1" x="28"/>
        <item m="1" x="29"/>
        <item m="1" x="30"/>
        <item m="1" x="31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1">
    <i>
      <x v="20"/>
    </i>
    <i r="1">
      <x v="2"/>
    </i>
    <i>
      <x v="211"/>
    </i>
    <i r="1">
      <x/>
    </i>
    <i r="1">
      <x v="1"/>
    </i>
    <i>
      <x v="212"/>
    </i>
    <i r="1">
      <x v="1"/>
    </i>
    <i>
      <x v="213"/>
    </i>
    <i r="1">
      <x v="1"/>
    </i>
    <i>
      <x v="214"/>
    </i>
    <i r="1">
      <x v="1"/>
    </i>
    <i>
      <x v="215"/>
    </i>
    <i r="1">
      <x/>
    </i>
    <i r="1">
      <x v="1"/>
    </i>
    <i>
      <x v="216"/>
    </i>
    <i r="1">
      <x/>
    </i>
    <i>
      <x v="217"/>
    </i>
    <i r="1">
      <x/>
    </i>
    <i>
      <x v="21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32072-1406-4F89-A825-B9DA44E0BCCE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7:Y54" firstHeaderRow="1" firstDataRow="1" firstDataCol="1"/>
  <pivotFields count="2">
    <pivotField axis="axisRow" showAll="0" sortType="descending">
      <items count="17">
        <item x="11"/>
        <item x="7"/>
        <item x="1"/>
        <item x="12"/>
        <item x="2"/>
        <item x="8"/>
        <item x="4"/>
        <item x="0"/>
        <item x="10"/>
        <item x="14"/>
        <item x="15"/>
        <item x="5"/>
        <item x="6"/>
        <item x="9"/>
        <item x="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7"/>
    </i>
    <i>
      <x v="4"/>
    </i>
    <i>
      <x v="2"/>
    </i>
    <i>
      <x v="14"/>
    </i>
    <i>
      <x v="6"/>
    </i>
    <i>
      <x v="12"/>
    </i>
    <i>
      <x v="11"/>
    </i>
    <i>
      <x v="5"/>
    </i>
    <i>
      <x v="1"/>
    </i>
    <i>
      <x v="3"/>
    </i>
    <i>
      <x v="13"/>
    </i>
    <i>
      <x/>
    </i>
    <i>
      <x v="8"/>
    </i>
    <i>
      <x v="15"/>
    </i>
    <i>
      <x v="9"/>
    </i>
    <i>
      <x v="10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0779C-B6AF-471A-B425-54AB17D3489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7:R52" firstHeaderRow="1" firstDataRow="1" firstDataCol="1"/>
  <pivotFields count="2">
    <pivotField dataField="1" showAll="0"/>
    <pivotField axis="axisRow" showAll="0" sortType="descending">
      <items count="25">
        <item m="1" x="21"/>
        <item x="0"/>
        <item m="1" x="16"/>
        <item m="1" x="18"/>
        <item m="1" x="20"/>
        <item m="1" x="19"/>
        <item m="1" x="22"/>
        <item m="1" x="17"/>
        <item x="2"/>
        <item m="1" x="23"/>
        <item m="1" x="15"/>
        <item m="1" x="14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12"/>
    </i>
    <i>
      <x v="16"/>
    </i>
    <i>
      <x v="8"/>
    </i>
    <i>
      <x v="18"/>
    </i>
    <i>
      <x v="19"/>
    </i>
    <i>
      <x v="23"/>
    </i>
    <i>
      <x v="20"/>
    </i>
    <i>
      <x v="1"/>
    </i>
    <i>
      <x v="13"/>
    </i>
    <i>
      <x v="14"/>
    </i>
    <i>
      <x v="21"/>
    </i>
    <i>
      <x v="15"/>
    </i>
    <i>
      <x v="22"/>
    </i>
    <i>
      <x v="17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94183-4330-4229-AF4E-C1A69AC705C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7:L51" firstHeaderRow="1" firstDataRow="1" firstDataCol="1"/>
  <pivotFields count="2">
    <pivotField dataField="1" showAll="0"/>
    <pivotField axis="axisRow" showAll="0" sortType="descending">
      <items count="21">
        <item m="1" x="18"/>
        <item m="1" x="15"/>
        <item m="1" x="19"/>
        <item m="1" x="14"/>
        <item m="1" x="16"/>
        <item m="1" x="13"/>
        <item x="9"/>
        <item x="6"/>
        <item m="1" x="17"/>
        <item x="7"/>
        <item x="0"/>
        <item x="1"/>
        <item x="2"/>
        <item x="3"/>
        <item x="4"/>
        <item x="5"/>
        <item x="8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4">
    <i>
      <x v="12"/>
    </i>
    <i>
      <x v="10"/>
    </i>
    <i>
      <x v="11"/>
    </i>
    <i>
      <x v="17"/>
    </i>
    <i>
      <x v="14"/>
    </i>
    <i>
      <x v="6"/>
    </i>
    <i>
      <x v="18"/>
    </i>
    <i>
      <x v="15"/>
    </i>
    <i>
      <x v="9"/>
    </i>
    <i>
      <x v="19"/>
    </i>
    <i>
      <x v="13"/>
    </i>
    <i>
      <x v="16"/>
    </i>
    <i>
      <x v="7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8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1"/>
        <item m="1" x="21"/>
        <item x="0"/>
        <item m="1" x="26"/>
        <item m="1" x="30"/>
        <item x="5"/>
        <item x="6"/>
        <item m="1" x="15"/>
        <item m="1" x="19"/>
        <item m="1" x="20"/>
        <item m="1" x="16"/>
        <item m="1" x="24"/>
        <item x="2"/>
        <item x="8"/>
        <item m="1" x="22"/>
        <item m="1" x="18"/>
        <item x="3"/>
        <item x="13"/>
        <item m="1" x="27"/>
        <item m="1" x="28"/>
        <item m="1" x="23"/>
        <item x="4"/>
        <item x="7"/>
        <item x="9"/>
        <item x="11"/>
        <item m="1" x="25"/>
        <item m="1" x="17"/>
        <item x="10"/>
        <item x="12"/>
        <item m="1" x="29"/>
        <item m="1" x="14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5">
    <i>
      <x/>
    </i>
    <i>
      <x v="2"/>
    </i>
    <i>
      <x v="5"/>
    </i>
    <i>
      <x v="6"/>
    </i>
    <i>
      <x v="12"/>
    </i>
    <i>
      <x v="13"/>
    </i>
    <i>
      <x v="16"/>
    </i>
    <i>
      <x v="17"/>
    </i>
    <i>
      <x v="21"/>
    </i>
    <i>
      <x v="22"/>
    </i>
    <i>
      <x v="23"/>
    </i>
    <i>
      <x v="24"/>
    </i>
    <i>
      <x v="27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5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1"/>
        <item m="1" x="18"/>
        <item x="5"/>
        <item m="1" x="20"/>
        <item m="1" x="19"/>
        <item m="1" x="22"/>
        <item x="2"/>
        <item x="4"/>
        <item x="3"/>
        <item m="1" x="26"/>
        <item x="9"/>
        <item m="1" x="16"/>
        <item x="11"/>
        <item x="0"/>
        <item x="7"/>
        <item m="1" x="23"/>
        <item m="1" x="14"/>
        <item m="1" x="28"/>
        <item m="1" x="13"/>
        <item m="1" x="21"/>
        <item x="10"/>
        <item x="8"/>
        <item m="1" x="15"/>
        <item m="1" x="17"/>
        <item m="1" x="25"/>
        <item m="1" x="27"/>
        <item m="1" x="24"/>
        <item m="1" x="31"/>
        <item x="6"/>
        <item x="12"/>
        <item m="1" x="29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2">
    <i>
      <x/>
    </i>
    <i>
      <x v="2"/>
    </i>
    <i>
      <x v="6"/>
    </i>
    <i>
      <x v="7"/>
    </i>
    <i>
      <x v="8"/>
    </i>
    <i>
      <x v="13"/>
    </i>
    <i>
      <x v="14"/>
    </i>
    <i>
      <x v="20"/>
    </i>
    <i>
      <x v="21"/>
    </i>
    <i>
      <x v="28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57" dataDxfId="56">
  <autoFilter ref="B2:AE34" xr:uid="{23B59A0C-054A-4F30-9EF5-070D83BF6EAF}">
    <filterColumn colId="0">
      <filters>
        <filter val="All"/>
      </filters>
    </filterColumn>
  </autoFilter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55"/>
    <tableColumn id="2" xr3:uid="{9E7F04FA-E2CF-4020-8B2F-7A5FC57A6729}" name="Game" dataDxfId="54"/>
    <tableColumn id="3" xr3:uid="{B110EACF-2F8B-48AE-9468-15B7E6B5D8DC}" name="LR" dataDxfId="53"/>
    <tableColumn id="4" xr3:uid="{201D140A-D037-4471-A2E8-FE8C8B8EA1EC}" name="RF" dataDxfId="52"/>
    <tableColumn id="5" xr3:uid="{B4C395E6-CF63-4654-96B1-CC60AA2E999E}" name="Total" dataDxfId="51"/>
    <tableColumn id="6" xr3:uid="{408B21E6-7F5A-42AC-A537-1A7F9F7CE3D6}" name="Win%" dataDxfId="50" dataCellStyle="Percent"/>
    <tableColumn id="7" xr3:uid="{8470C779-CCA2-4304-B535-7A9B5797C774}" name="ML%" dataDxfId="49" dataCellStyle="Percent"/>
    <tableColumn id="8" xr3:uid="{3DEA8DEE-44A2-49C3-964D-59F1841AA21E}" name="MLDiff%" dataDxfId="48" dataCellStyle="Percent"/>
    <tableColumn id="9" xr3:uid="{F992361E-BC4E-45C7-A991-D74C430D3FCD}" name="Consistent" dataDxfId="47"/>
    <tableColumn id="10" xr3:uid="{DAAA9A8A-D26C-4112-8C69-D67FAC3C9556}" name="No" dataDxfId="46"/>
    <tableColumn id="11" xr3:uid="{D3EEE7C9-D797-40AD-83EC-136EA7D579B9}" name="Consistency" dataDxfId="45" dataCellStyle="Percent"/>
    <tableColumn id="12" xr3:uid="{FD15055B-E1B9-42F2-9A36-8EC6C6B272CE}" name="Factor" dataDxfId="44" dataCellStyle="Percent"/>
    <tableColumn id="13" xr3:uid="{9F969F80-232A-4C59-8D15-C1A648816AC6}" name="Winner" dataDxfId="43"/>
    <tableColumn id="14" xr3:uid="{60F811CB-3A76-4726-8569-7B236B136EE0}" name="ScoreDiff" dataDxfId="42"/>
    <tableColumn id="15" xr3:uid="{FFE4F106-7CBC-436A-8073-09C027394E30}" name="Handicap" dataDxfId="41"/>
    <tableColumn id="16" xr3:uid="{5C03892B-5CAD-4DFF-A220-AF470C1723E9}" name="Avd" dataDxfId="40"/>
    <tableColumn id="17" xr3:uid="{C67C1DAF-6E0A-4852-A8CD-701F56755FFC}" name="AdvAbs" dataDxfId="39"/>
    <tableColumn id="18" xr3:uid="{4EAD0FEA-09D9-489E-B1DD-01A1BEB6C235}" name="SpreadWinner" dataDxfId="38"/>
    <tableColumn id="19" xr3:uid="{446AB8A5-E7D9-4D19-A7D6-1BDEE6E33681}" name="ALWinner" dataDxfId="37"/>
    <tableColumn id="20" xr3:uid="{E4E3C559-64A7-4C91-9B37-02DB275CFADD}" name="AL%" dataDxfId="36" dataCellStyle="Percent"/>
    <tableColumn id="21" xr3:uid="{523CD2CA-6675-4379-85A4-AC0A30CA68C9}" name="Consitent" dataDxfId="35"/>
    <tableColumn id="22" xr3:uid="{43B1E650-1620-4074-AC57-3B39AEDF22E7}" name="Final%" dataDxfId="34" dataCellStyle="Percent"/>
    <tableColumn id="23" xr3:uid="{CA6D2144-C60E-4FB5-B32B-FAAEA55582A6}" name="Ranking" dataDxfId="33"/>
    <tableColumn id="24" xr3:uid="{BAAB4390-0BAF-4781-8C7F-7471845D96C1}" name="AbsRanking" dataDxfId="32"/>
    <tableColumn id="25" xr3:uid="{57CD29B5-18B6-49A1-B4C2-0FFF3204AF74}" name="MoneyLeaders" dataDxfId="31"/>
    <tableColumn id="26" xr3:uid="{5DA8DB83-1D83-4D6C-BEBA-B659DC37607C}" name="Top10%" dataDxfId="30"/>
    <tableColumn id="27" xr3:uid="{B0C41434-66FB-4770-ACB9-CFC8151EB700}" name="Overall" dataDxfId="29"/>
    <tableColumn id="28" xr3:uid="{2ABDFBD8-7FD2-4BDD-8C9D-7526B94F49E4}" name="CoversConsistent" dataDxfId="28"/>
    <tableColumn id="29" xr3:uid="{A8295CCC-9D95-4081-9A7F-FBCD98D87AF1}" name="SpreadPotential" dataDxfId="27"/>
    <tableColumn id="30" xr3:uid="{363AE8A3-3795-44FE-83EA-DF647ADA356C}" name="MLPotenti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6" totalsRowShown="0">
  <autoFilter ref="BR2:CA16" xr:uid="{78D9E7CB-403B-442F-830C-4D50A2900F82}"/>
  <sortState xmlns:xlrd2="http://schemas.microsoft.com/office/spreadsheetml/2017/richdata2" ref="BR4:CA15">
    <sortCondition descending="1" ref="BV2:BV16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5"/>
    <tableColumn id="5" xr3:uid="{3561302D-EE9B-42CC-85CD-E711E9864CF1}" name="Average of ScoreDiff" dataDxfId="24"/>
    <tableColumn id="6" xr3:uid="{267FF7EE-C850-4394-B718-E99597E11087}" name="Max of ScoreDiff" dataDxfId="2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21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20"/>
    <tableColumn id="2" xr3:uid="{AD869B99-095F-4BE7-A413-E609CAB0F902}" name="Count of Winner" dataDxfId="19"/>
    <tableColumn id="3" xr3:uid="{1CECCB19-4B6D-4C5B-8830-2F423852F7E4}" name="Average of AL%" dataDxfId="18" dataCellStyle="Percent"/>
    <tableColumn id="4" xr3:uid="{E0A1CA23-0926-4418-85AD-6E9AE6367600}" name="Average of MLDiff%" dataDxfId="17"/>
    <tableColumn id="5" xr3:uid="{F9DF9285-C80D-468E-8601-0BF3C163ADD0}" name="Min of ScoreDiff" dataDxfId="16" dataCellStyle="Percent"/>
    <tableColumn id="6" xr3:uid="{642B3F80-5BEE-485E-8570-6C11D675BD85}" name="Average of ScoreDiff" dataDxfId="15"/>
    <tableColumn id="7" xr3:uid="{FACF3C5A-CD21-4F10-9F90-72F0D4070FF7}" name="Max of ScoreDiff" dataDxfId="14"/>
    <tableColumn id="8" xr3:uid="{22507F89-141D-474B-9314-040C6C3B4F36}" name="Average of Handicap" dataDxfId="13"/>
    <tableColumn id="9" xr3:uid="{EC29AD05-8E65-4733-BCA5-414A85C886C0}" name="Average of Factor" dataDxfId="12"/>
    <tableColumn id="10" xr3:uid="{F57E27A6-1351-4123-9BA4-9FB4289A1109}" name="Average of AdvAbs" dataDxfId="1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10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9"/>
    <tableColumn id="2" xr3:uid="{0753FD2E-378D-4FC9-BAAF-F4B6F678B951}" name="ML Winner" dataDxfId="8"/>
    <tableColumn id="3" xr3:uid="{91F7B914-D66A-459E-8EE1-B643E620A47B}" name="ML Win%" dataDxfId="7"/>
    <tableColumn id="4" xr3:uid="{37EFAEF1-C1D6-47A0-80F9-F4ADCFD57F29}" name="ScoreDiff" dataDxfId="6"/>
    <tableColumn id="5" xr3:uid="{AE527ACF-069F-4E1D-82A9-18EB5A482E4F}" name="Handicap" dataDxfId="5"/>
    <tableColumn id="9" xr3:uid="{BB9BD1AA-A216-4605-9BB9-535C5847A8D4}" name="Adv" dataDxfId="4">
      <calculatedColumnFormula>Table111[[#This Row],[ScoreDiff]]+Table111[[#This Row],[Handicap]]</calculatedColumnFormula>
    </tableColumn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P1" workbookViewId="0">
      <selection activeCell="AS27" sqref="AS27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1.8554687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1.85546875" bestFit="1" customWidth="1"/>
    <col min="19" max="20" width="20" bestFit="1" customWidth="1"/>
    <col min="23" max="23" width="24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855468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181</v>
      </c>
    </row>
    <row r="2" spans="1:70" x14ac:dyDescent="0.25">
      <c r="A2" t="s">
        <v>171</v>
      </c>
      <c r="B2" t="s">
        <v>186</v>
      </c>
      <c r="C2" s="3">
        <v>-1</v>
      </c>
      <c r="D2">
        <v>0.545011247258544</v>
      </c>
      <c r="E2" s="3">
        <v>1</v>
      </c>
      <c r="F2" s="3">
        <v>0.61</v>
      </c>
      <c r="G2" s="3"/>
      <c r="I2" s="3"/>
      <c r="J2" s="3"/>
      <c r="K2" t="str">
        <f>IF(E2=C2, "Consistency", "No")</f>
        <v>No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172</v>
      </c>
      <c r="B3" t="s">
        <v>186</v>
      </c>
      <c r="C3" s="3">
        <v>-1</v>
      </c>
      <c r="D3">
        <v>0.78812231516931297</v>
      </c>
      <c r="E3" s="3">
        <v>1</v>
      </c>
      <c r="F3" s="3">
        <v>0.53</v>
      </c>
      <c r="G3" s="3"/>
      <c r="I3" s="3"/>
      <c r="J3" s="3"/>
      <c r="K3" t="str">
        <f t="shared" ref="K3:K66" si="0">IF(E3=C3, "Consistency", "No")</f>
        <v>No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186</v>
      </c>
      <c r="AD3">
        <v>0.62024317544217977</v>
      </c>
      <c r="AE3">
        <v>0.55000000000000004</v>
      </c>
      <c r="AF3">
        <f>AVERAGE(AD4,AE4)</f>
        <v>0.58802697251241665</v>
      </c>
      <c r="AG3">
        <f>AVERAGE(AD5,AE5)</f>
        <v>0.57204735616011948</v>
      </c>
      <c r="AH3">
        <f>ABS(AF3-AG3)</f>
        <v>1.5979616352297166E-2</v>
      </c>
      <c r="AJ3" s="2" t="s">
        <v>186</v>
      </c>
      <c r="AK3" s="3">
        <v>-7</v>
      </c>
      <c r="AL3" s="3">
        <v>-3</v>
      </c>
      <c r="AM3">
        <f>AL3+AK3</f>
        <v>-10</v>
      </c>
      <c r="AN3" s="5">
        <f>ABS(((AK3/11)+(AL3/11))/2)</f>
        <v>0.45454545454545453</v>
      </c>
      <c r="AO3" s="5">
        <f>VLOOKUP(AJ3,$AC$3:$AH$47,IF(AM3&gt;0,5,4),FALSE)</f>
        <v>0.58802697251241665</v>
      </c>
      <c r="AP3" s="5">
        <f>VLOOKUP(AJ3,$AC$3:$AH$47,6,FALSE)</f>
        <v>1.5979616352297166E-2</v>
      </c>
      <c r="AQ3">
        <v>5</v>
      </c>
      <c r="AR3">
        <v>6</v>
      </c>
      <c r="AS3" s="5">
        <f>AQ3/(AR3+AQ3)</f>
        <v>0.45454545454545453</v>
      </c>
      <c r="AT3" s="5">
        <f>AVERAGE(AN3,AO3,AS3)</f>
        <v>0.49903929386777524</v>
      </c>
      <c r="AU3" t="str">
        <f>IF(AM3&gt;0,MID(AJ3, FIND("@", AJ3) + 1, 3),LEFT(AJ3, 3))</f>
        <v>ATL</v>
      </c>
      <c r="AV3" s="6">
        <f>ABS(AM3*AT3)</f>
        <v>4.9903929386777524</v>
      </c>
      <c r="AW3">
        <v>-6.5</v>
      </c>
      <c r="AX3" s="6">
        <f>AW3+AV3</f>
        <v>-1.5096070613222476</v>
      </c>
      <c r="AY3" s="6">
        <f>ABS(AX3)</f>
        <v>1.5096070613222476</v>
      </c>
      <c r="AZ3" t="str">
        <f>IF(AX3&gt;0,AU3,IF(AU3=MID(AJ3, FIND("@", AJ3) + 1, 3),LEFT(AJ3, 3),MID(AJ3, FIND("@", AJ3) + 1, 3)))</f>
        <v>BRK</v>
      </c>
      <c r="BA3" t="str">
        <f>IFERROR(IF(VLOOKUP(AJ3,$BN$5:$BR$20,2,FALSE)=1,MID(AJ3, FIND("@", AJ3) + 1, 3),LEFT(AJ3, 3)),"None")</f>
        <v>ATL</v>
      </c>
      <c r="BB3" s="5">
        <f>IF(BA3="None",0.5, AVERAGE(VLOOKUP(AJ3,$BN$5:$BR$20,4,FALSE),VLOOKUP(AJ3,$BN$5:$BR$20,5,FALSE)))</f>
        <v>0.58127943105045854</v>
      </c>
      <c r="BC3" t="str">
        <f>IF(AND(BA3=AU3,BA3,AZ3=AU3), "Yes","No")</f>
        <v>No</v>
      </c>
      <c r="BD3" s="7">
        <f>AVERAGE(BB3,AT3)</f>
        <v>0.54015936245911689</v>
      </c>
      <c r="BE3">
        <f>((MAX(BD3,BB3)*AX3*100)+(AP3*100)/AY3)</f>
        <v>-86.691825178204908</v>
      </c>
      <c r="BF3">
        <f>ABS(BE3)</f>
        <v>86.691825178204908</v>
      </c>
      <c r="BG3" t="s">
        <v>194</v>
      </c>
      <c r="BH3" t="s">
        <v>194</v>
      </c>
      <c r="BI3" t="s">
        <v>194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173</v>
      </c>
      <c r="B4" t="s">
        <v>186</v>
      </c>
      <c r="C4" s="3">
        <v>1</v>
      </c>
      <c r="D4">
        <v>0.68200126372041303</v>
      </c>
      <c r="E4" s="3">
        <v>-1</v>
      </c>
      <c r="F4" s="3">
        <v>0.5</v>
      </c>
      <c r="G4" s="3"/>
      <c r="I4" s="3"/>
      <c r="J4" s="3"/>
      <c r="K4" t="str">
        <f t="shared" si="0"/>
        <v>No</v>
      </c>
      <c r="M4" s="2" t="s">
        <v>83</v>
      </c>
      <c r="N4">
        <v>77</v>
      </c>
      <c r="P4">
        <v>77</v>
      </c>
      <c r="R4" s="2" t="s">
        <v>186</v>
      </c>
      <c r="S4" s="3">
        <v>-7</v>
      </c>
      <c r="T4" s="3">
        <v>-3</v>
      </c>
      <c r="W4" s="4" t="s">
        <v>83</v>
      </c>
      <c r="X4" s="3"/>
      <c r="Y4" s="3"/>
      <c r="AA4" s="3"/>
      <c r="AC4">
        <v>-1</v>
      </c>
      <c r="AD4">
        <v>0.62160950058038877</v>
      </c>
      <c r="AE4">
        <v>0.55444444444444452</v>
      </c>
      <c r="AJ4" s="2" t="s">
        <v>187</v>
      </c>
      <c r="AK4" s="3">
        <v>11</v>
      </c>
      <c r="AL4" s="3">
        <v>11</v>
      </c>
      <c r="AM4">
        <f>AL4+AK4</f>
        <v>22</v>
      </c>
      <c r="AN4" s="5">
        <f>ABS(((AK4/11)+(AL4/11))/2)</f>
        <v>1</v>
      </c>
      <c r="AO4" s="5">
        <f>VLOOKUP(AJ4,$AC$3:$AH$47,IF(AM4&gt;0,5,4),FALSE)</f>
        <v>0.77675597088780546</v>
      </c>
      <c r="AP4" s="5">
        <f>VLOOKUP(AJ4,$AC$3:$AH$47,6,FALSE)</f>
        <v>0.77675597088780546</v>
      </c>
      <c r="AQ4">
        <v>11</v>
      </c>
      <c r="AR4">
        <v>0</v>
      </c>
      <c r="AS4" s="5">
        <f>AQ4/(AR4+AQ4)</f>
        <v>1</v>
      </c>
      <c r="AT4" s="5">
        <f>AVERAGE(AN4,AO4,AS4)</f>
        <v>0.92558532362926849</v>
      </c>
      <c r="AU4" t="str">
        <f>IF(AM4&gt;0,MID(AJ4, FIND("@", AJ4) + 1, 3),LEFT(AJ4, 3))</f>
        <v>LAC</v>
      </c>
      <c r="AV4" s="6">
        <f>ABS(AM4*AT4)</f>
        <v>20.362877119843908</v>
      </c>
      <c r="AW4">
        <v>-13</v>
      </c>
      <c r="AX4" s="6">
        <f>AW4+AV4</f>
        <v>7.3628771198439082</v>
      </c>
      <c r="AY4" s="6">
        <f>ABS(AX4)</f>
        <v>7.3628771198439082</v>
      </c>
      <c r="AZ4" t="str">
        <f>IF(AX4&gt;0,AU4,IF(AU4=MID(AJ4, FIND("@", AJ4) + 1, 3),LEFT(AJ4, 3),MID(AJ4, FIND("@", AJ4) + 1, 3)))</f>
        <v>LAC</v>
      </c>
      <c r="BA4" t="str">
        <f>IFERROR(IF(VLOOKUP(AJ4,$BN$5:$BR$20,2,FALSE)=1,MID(AJ4, FIND("@", AJ4) + 1, 3),LEFT(AJ4, 3)),"None")</f>
        <v>LAC</v>
      </c>
      <c r="BB4" s="5">
        <f>IF(BA4="None",0.5, AVERAGE(VLOOKUP(AJ4,$BN$5:$BR$20,4,FALSE),VLOOKUP(AJ4,$BN$5:$BR$20,5,FALSE)))</f>
        <v>0.79136379390175848</v>
      </c>
      <c r="BC4" t="str">
        <f>IF(AND(BA4=AU4,BA4,AZ4=AU4), "Yes","No")</f>
        <v>Yes</v>
      </c>
      <c r="BD4" s="7">
        <f>AVERAGE(BB4,AT4)</f>
        <v>0.85847455876551348</v>
      </c>
      <c r="BE4">
        <f>((MAX(BD4,BB4)*AX4*100)+(AP4*100)/AY4)</f>
        <v>642.63389428868891</v>
      </c>
      <c r="BF4">
        <f>ABS(BE4)</f>
        <v>642.63389428868891</v>
      </c>
      <c r="BG4" t="s">
        <v>194</v>
      </c>
      <c r="BH4" t="s">
        <v>194</v>
      </c>
      <c r="BI4" t="s">
        <v>194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174</v>
      </c>
      <c r="B5" t="s">
        <v>186</v>
      </c>
      <c r="C5" s="3">
        <v>-1</v>
      </c>
      <c r="D5">
        <v>0.61586831231487005</v>
      </c>
      <c r="E5" s="3">
        <v>1</v>
      </c>
      <c r="F5" s="3">
        <v>0.52</v>
      </c>
      <c r="G5" s="3"/>
      <c r="I5" s="3"/>
      <c r="J5" s="3"/>
      <c r="K5" t="str">
        <f t="shared" si="0"/>
        <v>No</v>
      </c>
      <c r="M5" s="2" t="s">
        <v>186</v>
      </c>
      <c r="N5">
        <v>5</v>
      </c>
      <c r="O5">
        <v>6</v>
      </c>
      <c r="P5">
        <v>11</v>
      </c>
      <c r="R5" s="2" t="s">
        <v>187</v>
      </c>
      <c r="S5" s="3">
        <v>11</v>
      </c>
      <c r="T5" s="3">
        <v>11</v>
      </c>
      <c r="W5" s="2" t="s">
        <v>186</v>
      </c>
      <c r="X5" s="3">
        <v>0.62024317544217977</v>
      </c>
      <c r="Y5" s="3">
        <v>0.55000000000000004</v>
      </c>
      <c r="AA5" s="3"/>
      <c r="AC5">
        <v>1</v>
      </c>
      <c r="AD5">
        <v>0.61409471232023893</v>
      </c>
      <c r="AE5">
        <v>0.53</v>
      </c>
      <c r="AJ5" s="2" t="s">
        <v>188</v>
      </c>
      <c r="AK5" s="3">
        <v>11</v>
      </c>
      <c r="AL5" s="3">
        <v>9</v>
      </c>
      <c r="AM5">
        <f>AL5+AK5</f>
        <v>20</v>
      </c>
      <c r="AN5" s="5">
        <f>ABS(((AK5/11)+(AL5/11))/2)</f>
        <v>0.90909090909090917</v>
      </c>
      <c r="AO5" s="5">
        <f>VLOOKUP(AJ5,$AC$3:$AH$47,IF(AM5&gt;0,5,4),FALSE)</f>
        <v>0.76039793284326485</v>
      </c>
      <c r="AP5" s="5">
        <f>VLOOKUP(AJ5,$AC$3:$AH$47,6,FALSE)</f>
        <v>0.76039793284326485</v>
      </c>
      <c r="AQ5">
        <v>10</v>
      </c>
      <c r="AR5">
        <v>1</v>
      </c>
      <c r="AS5" s="5">
        <f>AQ5/(AR5+AQ5)</f>
        <v>0.90909090909090906</v>
      </c>
      <c r="AT5" s="5">
        <f>AVERAGE(AN5,AO5,AS5)</f>
        <v>0.85952658367502766</v>
      </c>
      <c r="AU5" t="str">
        <f>IF(AM5&gt;0,MID(AJ5, FIND("@", AJ5) + 1, 3),LEFT(AJ5, 3))</f>
        <v>MIL</v>
      </c>
      <c r="AV5" s="6">
        <f>ABS(AM5*AT5)</f>
        <v>17.190531673500551</v>
      </c>
      <c r="AW5">
        <v>5.5</v>
      </c>
      <c r="AX5" s="6">
        <f>AW5+AV5</f>
        <v>22.690531673500551</v>
      </c>
      <c r="AY5" s="6">
        <f>ABS(AX5)</f>
        <v>22.690531673500551</v>
      </c>
      <c r="AZ5" t="str">
        <f>IF(AX5&gt;0,AU5,IF(AU5=MID(AJ5, FIND("@", AJ5) + 1, 3),LEFT(AJ5, 3),MID(AJ5, FIND("@", AJ5) + 1, 3)))</f>
        <v>MIL</v>
      </c>
      <c r="BA5" t="str">
        <f>IFERROR(IF(VLOOKUP(AJ5,$BN$5:$BR$20,2,FALSE)=1,MID(AJ5, FIND("@", AJ5) + 1, 3),LEFT(AJ5, 3)),"None")</f>
        <v>MIL</v>
      </c>
      <c r="BB5" s="5">
        <f>IF(BA5="None",0.5, AVERAGE(VLOOKUP(AJ5,$BN$5:$BR$20,4,FALSE),VLOOKUP(AJ5,$BN$5:$BR$20,5,FALSE)))</f>
        <v>0.80021142388503896</v>
      </c>
      <c r="BC5" t="str">
        <f>IF(AND(BA5=AU5,BA5,AZ5=AU5), "Yes","No")</f>
        <v>Yes</v>
      </c>
      <c r="BD5" s="7">
        <f>AVERAGE(BB5,AT5)</f>
        <v>0.82986900378003337</v>
      </c>
      <c r="BE5">
        <f>((MAX(BD5,BB5)*AX5*100)+(AP5*100)/AY5)</f>
        <v>1886.3680599374388</v>
      </c>
      <c r="BF5">
        <f>ABS(BE5)</f>
        <v>1886.3680599374388</v>
      </c>
      <c r="BG5" t="s">
        <v>194</v>
      </c>
      <c r="BH5" t="s">
        <v>194</v>
      </c>
      <c r="BI5" t="s">
        <v>194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186</v>
      </c>
      <c r="BO5" s="3">
        <v>-1</v>
      </c>
      <c r="BP5" s="3">
        <v>-1</v>
      </c>
      <c r="BQ5">
        <v>0.56255886210091699</v>
      </c>
      <c r="BR5" s="3">
        <v>0.6</v>
      </c>
    </row>
    <row r="6" spans="1:70" x14ac:dyDescent="0.25">
      <c r="A6" t="s">
        <v>175</v>
      </c>
      <c r="B6" t="s">
        <v>186</v>
      </c>
      <c r="C6" s="3">
        <v>-1</v>
      </c>
      <c r="D6">
        <v>0.63101895869611202</v>
      </c>
      <c r="E6" s="3">
        <v>-1</v>
      </c>
      <c r="F6" s="3">
        <v>0.6</v>
      </c>
      <c r="G6" s="3"/>
      <c r="I6" s="3"/>
      <c r="J6" s="3"/>
      <c r="K6" t="str">
        <f t="shared" si="0"/>
        <v>Consistency</v>
      </c>
      <c r="M6" s="2" t="s">
        <v>187</v>
      </c>
      <c r="N6">
        <v>11</v>
      </c>
      <c r="P6">
        <v>11</v>
      </c>
      <c r="R6" s="2" t="s">
        <v>188</v>
      </c>
      <c r="S6" s="3">
        <v>11</v>
      </c>
      <c r="T6" s="3">
        <v>9</v>
      </c>
      <c r="W6" s="4">
        <v>-1</v>
      </c>
      <c r="X6" s="3">
        <v>0.62160950058038877</v>
      </c>
      <c r="Y6" s="3">
        <v>0.55444444444444452</v>
      </c>
      <c r="AA6" s="3"/>
      <c r="AC6" t="s">
        <v>187</v>
      </c>
      <c r="AD6">
        <v>0.79202971730882765</v>
      </c>
      <c r="AE6">
        <v>0.74363636363636376</v>
      </c>
      <c r="AF6">
        <f>AVERAGE(AD7,AE7)</f>
        <v>0</v>
      </c>
      <c r="AG6">
        <f>AVERAGE(AD8,AE8)</f>
        <v>0.77675597088780546</v>
      </c>
      <c r="AH6">
        <f>ABS(AF6-AG6)</f>
        <v>0.77675597088780546</v>
      </c>
      <c r="AJ6" s="2" t="s">
        <v>189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0.79921768943578209</v>
      </c>
      <c r="AP6" s="5">
        <f>VLOOKUP(AJ6,$AC$3:$AH$47,6,FALSE)</f>
        <v>0.79921768943578209</v>
      </c>
      <c r="AQ6">
        <v>11</v>
      </c>
      <c r="AR6">
        <v>0</v>
      </c>
      <c r="AS6" s="5">
        <f>AQ6/(AR6+AQ6)</f>
        <v>1</v>
      </c>
      <c r="AT6" s="5">
        <f>AVERAGE(AN6,AO6,AS6)</f>
        <v>0.93307256314526066</v>
      </c>
      <c r="AU6" t="str">
        <f>IF(AM6&gt;0,MID(AJ6, FIND("@", AJ6) + 1, 3),LEFT(AJ6, 3))</f>
        <v>CLE</v>
      </c>
      <c r="AV6" s="6">
        <f>ABS(AM6*AT6)</f>
        <v>20.527596389195736</v>
      </c>
      <c r="AW6">
        <v>-13.5</v>
      </c>
      <c r="AX6" s="6">
        <f>AW6+AV6</f>
        <v>7.027596389195736</v>
      </c>
      <c r="AY6" s="6">
        <f>ABS(AX6)</f>
        <v>7.027596389195736</v>
      </c>
      <c r="AZ6" t="str">
        <f>IF(AX6&gt;0,AU6,IF(AU6=MID(AJ6, FIND("@", AJ6) + 1, 3),LEFT(AJ6, 3),MID(AJ6, FIND("@", AJ6) + 1, 3)))</f>
        <v>CLE</v>
      </c>
      <c r="BA6" t="str">
        <f>IFERROR(IF(VLOOKUP(AJ6,$BN$5:$BR$20,2,FALSE)=1,MID(AJ6, FIND("@", AJ6) + 1, 3),LEFT(AJ6, 3)),"None")</f>
        <v>CLE</v>
      </c>
      <c r="BB6" s="5">
        <f>IF(BA6="None",0.5, AVERAGE(VLOOKUP(AJ6,$BN$5:$BR$20,4,FALSE),VLOOKUP(AJ6,$BN$5:$BR$20,5,FALSE)))</f>
        <v>0.78294282689155204</v>
      </c>
      <c r="BC6" t="str">
        <f>IF(AND(BA6=AU6,BA6,AZ6=AU6), "Yes","No")</f>
        <v>Yes</v>
      </c>
      <c r="BD6" s="7">
        <f>AVERAGE(BB6,AT6)</f>
        <v>0.85800769501840635</v>
      </c>
      <c r="BE6">
        <f>((MAX(BD6,BB6)*AX6*100)+(AP6*100)/AY6)</f>
        <v>614.34573898746476</v>
      </c>
      <c r="BF6">
        <f>ABS(BE6)</f>
        <v>614.34573898746476</v>
      </c>
      <c r="BG6" t="s">
        <v>194</v>
      </c>
      <c r="BH6" t="s">
        <v>194</v>
      </c>
      <c r="BI6" t="s">
        <v>194</v>
      </c>
      <c r="BJ6" t="str">
        <f>IF(AND(BI6=BH6,BH6=BG6,BG6=BI6),"Yes","No")</f>
        <v>Yes</v>
      </c>
      <c r="BK6" t="str">
        <f>IF(AND(BJ6="Yes",BH6=AZ6),"Yes","No")</f>
        <v>No</v>
      </c>
      <c r="BL6" t="str">
        <f>IF(AND(BJ6="Yes",BH6=AU6),"Yes","No")</f>
        <v>No</v>
      </c>
      <c r="BN6" s="2" t="s">
        <v>187</v>
      </c>
      <c r="BO6" s="3">
        <v>1</v>
      </c>
      <c r="BP6" s="3">
        <v>1</v>
      </c>
      <c r="BQ6">
        <v>0.84272758780351698</v>
      </c>
      <c r="BR6" s="3">
        <v>0.74</v>
      </c>
    </row>
    <row r="7" spans="1:70" x14ac:dyDescent="0.25">
      <c r="A7" t="s">
        <v>176</v>
      </c>
      <c r="B7" t="s">
        <v>186</v>
      </c>
      <c r="C7" s="3">
        <v>-1</v>
      </c>
      <c r="D7">
        <v>0.51633941663348204</v>
      </c>
      <c r="E7" s="3">
        <v>-1</v>
      </c>
      <c r="F7" s="3">
        <v>0.53</v>
      </c>
      <c r="G7" s="3"/>
      <c r="I7" s="3"/>
      <c r="J7" s="3"/>
      <c r="K7" t="str">
        <f t="shared" si="0"/>
        <v>Consistency</v>
      </c>
      <c r="M7" s="2" t="s">
        <v>188</v>
      </c>
      <c r="N7">
        <v>10</v>
      </c>
      <c r="O7">
        <v>1</v>
      </c>
      <c r="P7">
        <v>11</v>
      </c>
      <c r="R7" s="2" t="s">
        <v>189</v>
      </c>
      <c r="S7" s="3">
        <v>11</v>
      </c>
      <c r="T7" s="3">
        <v>11</v>
      </c>
      <c r="W7" s="4">
        <v>1</v>
      </c>
      <c r="X7" s="3">
        <v>0.61409471232023893</v>
      </c>
      <c r="Y7" s="3">
        <v>0.53</v>
      </c>
      <c r="AA7" s="3"/>
      <c r="AC7">
        <v>-1</v>
      </c>
      <c r="AD7">
        <v>0</v>
      </c>
      <c r="AE7">
        <v>0</v>
      </c>
      <c r="AJ7" s="2" t="s">
        <v>190</v>
      </c>
      <c r="AK7" s="3">
        <v>-5</v>
      </c>
      <c r="AL7" s="3">
        <v>7</v>
      </c>
      <c r="AM7">
        <f>AL7+AK7</f>
        <v>2</v>
      </c>
      <c r="AN7" s="5">
        <f>ABS(((AK7/11)+(AL7/11))/2)</f>
        <v>9.0909090909090912E-2</v>
      </c>
      <c r="AO7" s="5">
        <f>VLOOKUP(AJ7,$AC$3:$AH$47,IF(AM7&gt;0,5,4),FALSE)</f>
        <v>0.63195057803358112</v>
      </c>
      <c r="AP7" s="5">
        <f>VLOOKUP(AJ7,$AC$3:$AH$47,6,FALSE)</f>
        <v>4.3496250871831066E-2</v>
      </c>
      <c r="AQ7">
        <v>5</v>
      </c>
      <c r="AR7">
        <v>6</v>
      </c>
      <c r="AS7" s="5">
        <f>AQ7/(AR7+AQ7)</f>
        <v>0.45454545454545453</v>
      </c>
      <c r="AT7" s="5">
        <f>AVERAGE(AN7,AO7,AS7)</f>
        <v>0.39246837449604222</v>
      </c>
      <c r="AU7" t="str">
        <f>IF(AM7&gt;0,MID(AJ7, FIND("@", AJ7) + 1, 3),LEFT(AJ7, 3))</f>
        <v>DAL</v>
      </c>
      <c r="AV7" s="6">
        <f>ABS(AM7*AT7)</f>
        <v>0.78493674899208443</v>
      </c>
      <c r="AW7">
        <v>-7.5</v>
      </c>
      <c r="AX7" s="6">
        <f>AW7+AV7</f>
        <v>-6.7150632510079156</v>
      </c>
      <c r="AY7" s="6">
        <f>ABS(AX7)</f>
        <v>6.7150632510079156</v>
      </c>
      <c r="AZ7" t="str">
        <f>IF(AX7&gt;0,AU7,IF(AU7=MID(AJ7, FIND("@", AJ7) + 1, 3),LEFT(AJ7, 3),MID(AJ7, FIND("@", AJ7) + 1, 3)))</f>
        <v>PHI</v>
      </c>
      <c r="BA7" t="str">
        <f>IFERROR(IF(VLOOKUP(AJ7,$BN$5:$BR$20,2,FALSE)=1,MID(AJ7, FIND("@", AJ7) + 1, 3),LEFT(AJ7, 3)),"None")</f>
        <v>None</v>
      </c>
      <c r="BB7" s="5">
        <f>IF(BA7="None",0.5, AVERAGE(VLOOKUP(AJ7,$BN$5:$BR$20,4,FALSE),VLOOKUP(AJ7,$BN$5:$BR$20,5,FALSE)))</f>
        <v>0.5</v>
      </c>
      <c r="BC7" t="str">
        <f>IF(AND(BA7=AU7,BA7,AZ7=AU7), "Yes","No")</f>
        <v>No</v>
      </c>
      <c r="BD7" s="7">
        <f>AVERAGE(BB7,AT7)</f>
        <v>0.44623418724802111</v>
      </c>
      <c r="BE7">
        <f>((MAX(BD7,BB7)*AX7*100)+(AP7*100)/AY7)</f>
        <v>-335.10542105867859</v>
      </c>
      <c r="BF7">
        <f>ABS(BE7)</f>
        <v>335.10542105867859</v>
      </c>
      <c r="BG7" t="s">
        <v>194</v>
      </c>
      <c r="BH7" t="s">
        <v>194</v>
      </c>
      <c r="BI7" t="s">
        <v>194</v>
      </c>
      <c r="BJ7" t="str">
        <f>IF(AND(BI7=BH7,BH7=BG7,BG7=BI7),"Yes","No")</f>
        <v>Yes</v>
      </c>
      <c r="BK7" t="str">
        <f>IF(AND(BJ7="Yes",BH7=AZ7),"Yes","No")</f>
        <v>No</v>
      </c>
      <c r="BL7" t="str">
        <f>IF(AND(BJ7="Yes",BH7=AU7),"Yes","No")</f>
        <v>No</v>
      </c>
      <c r="BN7" s="2" t="s">
        <v>188</v>
      </c>
      <c r="BO7" s="3">
        <v>1</v>
      </c>
      <c r="BP7" s="3">
        <v>1</v>
      </c>
      <c r="BQ7">
        <v>0.88042284777007795</v>
      </c>
      <c r="BR7" s="3">
        <v>0.72</v>
      </c>
    </row>
    <row r="8" spans="1:70" x14ac:dyDescent="0.25">
      <c r="A8" t="s">
        <v>177</v>
      </c>
      <c r="B8" t="s">
        <v>186</v>
      </c>
      <c r="C8" s="3">
        <v>-1</v>
      </c>
      <c r="D8">
        <v>0.70983450330400399</v>
      </c>
      <c r="E8" s="3">
        <v>1</v>
      </c>
      <c r="F8" s="3">
        <v>0.53</v>
      </c>
      <c r="G8" s="3"/>
      <c r="I8" s="3"/>
      <c r="J8" s="3"/>
      <c r="K8" t="str">
        <f t="shared" si="0"/>
        <v>No</v>
      </c>
      <c r="M8" s="2" t="s">
        <v>189</v>
      </c>
      <c r="N8">
        <v>11</v>
      </c>
      <c r="P8">
        <v>11</v>
      </c>
      <c r="R8" s="2" t="s">
        <v>190</v>
      </c>
      <c r="S8" s="3">
        <v>-5</v>
      </c>
      <c r="T8" s="3">
        <v>7</v>
      </c>
      <c r="W8" s="2" t="s">
        <v>187</v>
      </c>
      <c r="X8" s="3">
        <v>0.85714830541197462</v>
      </c>
      <c r="Y8" s="3">
        <v>0.6963636363636363</v>
      </c>
      <c r="AA8" s="3"/>
      <c r="AC8">
        <v>1</v>
      </c>
      <c r="AD8">
        <v>0.85714830541197462</v>
      </c>
      <c r="AE8">
        <v>0.6963636363636363</v>
      </c>
      <c r="AJ8" s="2" t="s">
        <v>191</v>
      </c>
      <c r="AK8" s="3">
        <v>-11</v>
      </c>
      <c r="AL8" s="3">
        <v>-11</v>
      </c>
      <c r="AM8">
        <f t="shared" ref="AM8:AM10" si="1">AL8+AK8</f>
        <v>-22</v>
      </c>
      <c r="AN8" s="5">
        <f t="shared" ref="AN8:AN10" si="2">ABS(((AK8/11)+(AL8/11))/2)</f>
        <v>1</v>
      </c>
      <c r="AO8" s="5">
        <f t="shared" ref="AO8:AO10" si="3">VLOOKUP(AJ8,$AC$3:$AH$47,IF(AM8&gt;0,5,4),FALSE)</f>
        <v>0.73085424454058145</v>
      </c>
      <c r="AP8" s="5">
        <f t="shared" ref="AP8:AP10" si="4">VLOOKUP(AJ8,$AC$3:$AH$47,6,FALSE)</f>
        <v>0.73085424454058145</v>
      </c>
      <c r="AQ8">
        <v>11</v>
      </c>
      <c r="AR8">
        <v>0</v>
      </c>
      <c r="AS8" s="5">
        <f t="shared" ref="AS8:AS10" si="5">AQ8/(AR8+AQ8)</f>
        <v>1</v>
      </c>
      <c r="AT8" s="5">
        <f t="shared" ref="AT8:AT10" si="6">AVERAGE(AN8,AO8,AS8)</f>
        <v>0.91028474818019378</v>
      </c>
      <c r="AU8" t="str">
        <f t="shared" ref="AU8:AU10" si="7">IF(AM8&gt;0,MID(AJ8, FIND("@", AJ8) + 1, 3),LEFT(AJ8, 3))</f>
        <v>PHO</v>
      </c>
      <c r="AV8" s="6">
        <f t="shared" ref="AV8:AV10" si="8">ABS(AM8*AT8)</f>
        <v>20.026264459964263</v>
      </c>
      <c r="AW8">
        <v>2.5</v>
      </c>
      <c r="AX8" s="6">
        <f t="shared" ref="AX8:AX10" si="9">AW8+AV8</f>
        <v>22.526264459964263</v>
      </c>
      <c r="AY8" s="6">
        <f t="shared" ref="AY8:AY10" si="10">ABS(AX8)</f>
        <v>22.526264459964263</v>
      </c>
      <c r="AZ8" t="str">
        <f t="shared" ref="AZ8:AZ10" si="11">IF(AX8&gt;0,AU8,IF(AU8=MID(AJ8, FIND("@", AJ8) + 1, 3),LEFT(AJ8, 3),MID(AJ8, FIND("@", AJ8) + 1, 3)))</f>
        <v>PHO</v>
      </c>
      <c r="BA8" t="str">
        <f t="shared" ref="BA8:BA10" si="12">IFERROR(IF(VLOOKUP(AJ8,$BN$5:$BR$20,2,FALSE)=1,MID(AJ8, FIND("@", AJ8) + 1, 3),LEFT(AJ8, 3)),"None")</f>
        <v>PHO</v>
      </c>
      <c r="BB8" s="5">
        <f t="shared" ref="BB8:BB10" si="13">IF(BA8="None",0.5, AVERAGE(VLOOKUP(AJ8,$BN$5:$BR$20,4,FALSE),VLOOKUP(AJ8,$BN$5:$BR$20,5,FALSE)))</f>
        <v>0.69193343808696151</v>
      </c>
      <c r="BC8" t="str">
        <f t="shared" ref="BC8:BC10" si="14">IF(AND(BA8=AU8,BA8,AZ8=AU8), "Yes","No")</f>
        <v>Yes</v>
      </c>
      <c r="BD8" s="7">
        <f t="shared" ref="BD8:BD10" si="15">AVERAGE(BB8,AT8)</f>
        <v>0.80110909313357759</v>
      </c>
      <c r="BE8">
        <f t="shared" ref="BE8:BE10" si="16">((MAX(BD8,BB8)*AX8*100)+(AP8*100)/AY8)</f>
        <v>1807.8439831265543</v>
      </c>
      <c r="BF8">
        <f t="shared" ref="BF8:BF10" si="17">ABS(BE8)</f>
        <v>1807.8439831265543</v>
      </c>
      <c r="BG8" t="s">
        <v>194</v>
      </c>
      <c r="BH8" t="s">
        <v>194</v>
      </c>
      <c r="BI8" t="s">
        <v>194</v>
      </c>
      <c r="BJ8" t="str">
        <f t="shared" ref="BJ8:BJ10" si="18">IF(AND(BI8=BH8,BH8=BG8,BG8=BI8),"Yes","No")</f>
        <v>Yes</v>
      </c>
      <c r="BK8" t="str">
        <f t="shared" ref="BK8:BK10" si="19">IF(AND(BJ8="Yes",BH8=AZ8),"Yes","No")</f>
        <v>No</v>
      </c>
      <c r="BL8" t="str">
        <f t="shared" ref="BL8:BL10" si="20">IF(AND(BJ8="Yes",BH8=AU8),"Yes","No")</f>
        <v>No</v>
      </c>
      <c r="BN8" s="2" t="s">
        <v>189</v>
      </c>
      <c r="BO8" s="3">
        <v>1</v>
      </c>
      <c r="BP8" s="3">
        <v>1</v>
      </c>
      <c r="BQ8">
        <v>0.88588565378310402</v>
      </c>
      <c r="BR8" s="3">
        <v>0.68</v>
      </c>
    </row>
    <row r="9" spans="1:70" x14ac:dyDescent="0.25">
      <c r="A9" t="s">
        <v>178</v>
      </c>
      <c r="B9" t="s">
        <v>186</v>
      </c>
      <c r="C9" s="3">
        <v>-1</v>
      </c>
      <c r="D9">
        <v>0.53138678355866098</v>
      </c>
      <c r="E9" s="3">
        <v>-1</v>
      </c>
      <c r="F9" s="3">
        <v>0.51</v>
      </c>
      <c r="G9" s="3"/>
      <c r="I9" s="3"/>
      <c r="J9" s="3"/>
      <c r="K9" t="str">
        <f t="shared" si="0"/>
        <v>Consistency</v>
      </c>
      <c r="M9" s="2" t="s">
        <v>190</v>
      </c>
      <c r="N9">
        <v>5</v>
      </c>
      <c r="O9">
        <v>6</v>
      </c>
      <c r="P9">
        <v>11</v>
      </c>
      <c r="R9" s="2" t="s">
        <v>191</v>
      </c>
      <c r="S9" s="3">
        <v>-11</v>
      </c>
      <c r="T9" s="3">
        <v>-11</v>
      </c>
      <c r="W9" s="4">
        <v>1</v>
      </c>
      <c r="X9" s="3">
        <v>0.85714830541197462</v>
      </c>
      <c r="Y9" s="3">
        <v>0.6963636363636363</v>
      </c>
      <c r="AA9" s="3"/>
      <c r="AC9" t="s">
        <v>188</v>
      </c>
      <c r="AD9">
        <v>0.65086170655457964</v>
      </c>
      <c r="AE9">
        <v>0.6172727272727272</v>
      </c>
      <c r="AF9">
        <f>AVERAGE(AD10,AE10)</f>
        <v>0</v>
      </c>
      <c r="AG9">
        <f>AVERAGE(AD11,AE11)</f>
        <v>0.76039793284326485</v>
      </c>
      <c r="AH9">
        <f>ABS(AF9-AG9)</f>
        <v>0.76039793284326485</v>
      </c>
      <c r="AJ9" s="2" t="s">
        <v>192</v>
      </c>
      <c r="AK9" s="3">
        <v>-11</v>
      </c>
      <c r="AL9" s="3">
        <v>-11</v>
      </c>
      <c r="AM9">
        <f t="shared" si="1"/>
        <v>-22</v>
      </c>
      <c r="AN9" s="5">
        <f t="shared" si="2"/>
        <v>1</v>
      </c>
      <c r="AO9" s="5">
        <f t="shared" si="3"/>
        <v>0.80760855294379785</v>
      </c>
      <c r="AP9" s="5">
        <f t="shared" si="4"/>
        <v>0.80760855294379785</v>
      </c>
      <c r="AQ9">
        <v>11</v>
      </c>
      <c r="AR9">
        <v>0</v>
      </c>
      <c r="AS9" s="5">
        <f t="shared" si="5"/>
        <v>1</v>
      </c>
      <c r="AT9" s="5">
        <f t="shared" si="6"/>
        <v>0.93586951764793269</v>
      </c>
      <c r="AU9" t="str">
        <f t="shared" si="7"/>
        <v>TOR</v>
      </c>
      <c r="AV9" s="6">
        <f t="shared" si="8"/>
        <v>20.58912938825452</v>
      </c>
      <c r="AW9">
        <v>6.5</v>
      </c>
      <c r="AX9" s="6">
        <f t="shared" si="9"/>
        <v>27.08912938825452</v>
      </c>
      <c r="AY9" s="6">
        <f t="shared" si="10"/>
        <v>27.08912938825452</v>
      </c>
      <c r="AZ9" t="str">
        <f t="shared" si="11"/>
        <v>TOR</v>
      </c>
      <c r="BA9" t="str">
        <f t="shared" si="12"/>
        <v>TOR</v>
      </c>
      <c r="BB9" s="5">
        <f t="shared" si="13"/>
        <v>0.83840372920015604</v>
      </c>
      <c r="BC9" t="str">
        <f t="shared" si="14"/>
        <v>Yes</v>
      </c>
      <c r="BD9" s="7">
        <f t="shared" si="15"/>
        <v>0.88713662342404431</v>
      </c>
      <c r="BE9">
        <f t="shared" si="16"/>
        <v>2406.1571789488644</v>
      </c>
      <c r="BF9">
        <f t="shared" si="17"/>
        <v>2406.1571789488644</v>
      </c>
      <c r="BG9" t="s">
        <v>194</v>
      </c>
      <c r="BH9" t="s">
        <v>194</v>
      </c>
      <c r="BI9" t="s">
        <v>194</v>
      </c>
      <c r="BJ9" t="str">
        <f t="shared" si="18"/>
        <v>Yes</v>
      </c>
      <c r="BK9" t="str">
        <f t="shared" si="19"/>
        <v>No</v>
      </c>
      <c r="BL9" t="str">
        <f t="shared" si="20"/>
        <v>No</v>
      </c>
      <c r="BN9" s="2" t="s">
        <v>191</v>
      </c>
      <c r="BO9" s="3">
        <v>-1</v>
      </c>
      <c r="BP9" s="3">
        <v>-1</v>
      </c>
      <c r="BQ9">
        <v>0.84386687617392298</v>
      </c>
      <c r="BR9" s="3">
        <v>0.54</v>
      </c>
    </row>
    <row r="10" spans="1:70" x14ac:dyDescent="0.25">
      <c r="A10" t="s">
        <v>179</v>
      </c>
      <c r="B10" t="s">
        <v>186</v>
      </c>
      <c r="C10" s="3">
        <v>1</v>
      </c>
      <c r="D10">
        <v>0.54618816092006495</v>
      </c>
      <c r="E10" s="3">
        <v>-1</v>
      </c>
      <c r="F10" s="3">
        <v>0.56000000000000005</v>
      </c>
      <c r="G10" s="3"/>
      <c r="I10" s="3"/>
      <c r="J10" s="3"/>
      <c r="K10" t="str">
        <f t="shared" si="0"/>
        <v>No</v>
      </c>
      <c r="M10" s="2" t="s">
        <v>191</v>
      </c>
      <c r="N10">
        <v>11</v>
      </c>
      <c r="P10">
        <v>11</v>
      </c>
      <c r="R10" s="2" t="s">
        <v>192</v>
      </c>
      <c r="S10" s="3">
        <v>-11</v>
      </c>
      <c r="T10" s="3">
        <v>-11</v>
      </c>
      <c r="W10" s="2" t="s">
        <v>188</v>
      </c>
      <c r="X10" s="3">
        <v>0.82079586568652985</v>
      </c>
      <c r="Y10" s="3">
        <v>0.7</v>
      </c>
      <c r="AA10" s="3"/>
      <c r="AC10">
        <v>-1</v>
      </c>
      <c r="AD10">
        <v>0</v>
      </c>
      <c r="AE10">
        <v>0</v>
      </c>
      <c r="AJ10" s="2" t="s">
        <v>193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0.89736931358147443</v>
      </c>
      <c r="AP10" s="5">
        <f t="shared" si="4"/>
        <v>0.89736931358147443</v>
      </c>
      <c r="AQ10">
        <v>11</v>
      </c>
      <c r="AR10">
        <v>0</v>
      </c>
      <c r="AS10" s="5">
        <f t="shared" si="5"/>
        <v>1</v>
      </c>
      <c r="AT10" s="5">
        <f t="shared" si="6"/>
        <v>0.96578977119382481</v>
      </c>
      <c r="AU10" t="str">
        <f t="shared" si="7"/>
        <v>MIN</v>
      </c>
      <c r="AV10" s="6">
        <f t="shared" si="8"/>
        <v>21.247374966264147</v>
      </c>
      <c r="AW10">
        <v>-13.5</v>
      </c>
      <c r="AX10" s="6">
        <f t="shared" si="9"/>
        <v>7.7473749662641467</v>
      </c>
      <c r="AY10" s="6">
        <f t="shared" si="10"/>
        <v>7.7473749662641467</v>
      </c>
      <c r="AZ10" t="str">
        <f t="shared" si="11"/>
        <v>MIN</v>
      </c>
      <c r="BA10" t="str">
        <f t="shared" si="12"/>
        <v>MIN</v>
      </c>
      <c r="BB10" s="5">
        <f t="shared" si="13"/>
        <v>0.94343273948449802</v>
      </c>
      <c r="BC10" t="str">
        <f t="shared" si="14"/>
        <v>Yes</v>
      </c>
      <c r="BD10" s="7">
        <f t="shared" si="15"/>
        <v>0.95461125533916147</v>
      </c>
      <c r="BE10">
        <f t="shared" si="16"/>
        <v>751.156016382487</v>
      </c>
      <c r="BF10">
        <f t="shared" si="17"/>
        <v>751.156016382487</v>
      </c>
      <c r="BG10" t="s">
        <v>194</v>
      </c>
      <c r="BH10" t="s">
        <v>194</v>
      </c>
      <c r="BI10" t="s">
        <v>194</v>
      </c>
      <c r="BJ10" t="str">
        <f t="shared" si="18"/>
        <v>Yes</v>
      </c>
      <c r="BK10" t="str">
        <f t="shared" si="19"/>
        <v>No</v>
      </c>
      <c r="BL10" t="str">
        <f t="shared" si="20"/>
        <v>No</v>
      </c>
      <c r="BN10" s="2" t="s">
        <v>192</v>
      </c>
      <c r="BO10" s="3">
        <v>-1</v>
      </c>
      <c r="BP10" s="3">
        <v>-1</v>
      </c>
      <c r="BQ10">
        <v>0.87680745840031205</v>
      </c>
      <c r="BR10" s="3">
        <v>0.8</v>
      </c>
    </row>
    <row r="11" spans="1:70" x14ac:dyDescent="0.25">
      <c r="A11" t="s">
        <v>180</v>
      </c>
      <c r="B11" t="s">
        <v>186</v>
      </c>
      <c r="C11" s="3">
        <v>-1</v>
      </c>
      <c r="D11">
        <v>0.69434510618759704</v>
      </c>
      <c r="E11" s="3">
        <v>-1</v>
      </c>
      <c r="F11" s="3">
        <v>0.56000000000000005</v>
      </c>
      <c r="G11" s="3"/>
      <c r="I11" s="3"/>
      <c r="J11" s="3"/>
      <c r="K11" t="str">
        <f t="shared" si="0"/>
        <v>Consistency</v>
      </c>
      <c r="M11" s="2" t="s">
        <v>192</v>
      </c>
      <c r="N11">
        <v>11</v>
      </c>
      <c r="P11">
        <v>11</v>
      </c>
      <c r="R11" s="2" t="s">
        <v>193</v>
      </c>
      <c r="S11" s="3">
        <v>11</v>
      </c>
      <c r="T11" s="3">
        <v>11</v>
      </c>
      <c r="W11" s="4">
        <v>1</v>
      </c>
      <c r="X11" s="3">
        <v>0.82079586568652985</v>
      </c>
      <c r="Y11" s="3">
        <v>0.7</v>
      </c>
      <c r="AA11" s="3"/>
      <c r="AC11">
        <v>1</v>
      </c>
      <c r="AD11">
        <v>0.82079586568652985</v>
      </c>
      <c r="AE11">
        <v>0.7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193</v>
      </c>
      <c r="BO11" s="3">
        <v>1</v>
      </c>
      <c r="BP11" s="3">
        <v>1</v>
      </c>
      <c r="BQ11">
        <v>0.976865478968996</v>
      </c>
      <c r="BR11" s="3">
        <v>0.91</v>
      </c>
    </row>
    <row r="12" spans="1:70" x14ac:dyDescent="0.25">
      <c r="A12" t="s">
        <v>181</v>
      </c>
      <c r="B12" t="s">
        <v>186</v>
      </c>
      <c r="C12" s="3">
        <v>-1</v>
      </c>
      <c r="D12">
        <v>0.56255886210091699</v>
      </c>
      <c r="E12" s="3">
        <v>-1</v>
      </c>
      <c r="F12" s="3">
        <v>0.6</v>
      </c>
      <c r="G12" s="3"/>
      <c r="I12" s="3"/>
      <c r="J12" s="3"/>
      <c r="K12" t="str">
        <f t="shared" si="0"/>
        <v>Consistency</v>
      </c>
      <c r="M12" s="2" t="s">
        <v>193</v>
      </c>
      <c r="N12">
        <v>11</v>
      </c>
      <c r="P12">
        <v>11</v>
      </c>
      <c r="R12" s="2" t="s">
        <v>30</v>
      </c>
      <c r="S12" s="3">
        <v>10</v>
      </c>
      <c r="T12" s="3">
        <v>24</v>
      </c>
      <c r="W12" s="2" t="s">
        <v>189</v>
      </c>
      <c r="X12" s="3">
        <v>0.88025356068974603</v>
      </c>
      <c r="Y12" s="3">
        <v>0.71818181818181825</v>
      </c>
      <c r="AA12" s="3"/>
      <c r="AC12" t="s">
        <v>189</v>
      </c>
      <c r="AD12">
        <v>0.77566292406356185</v>
      </c>
      <c r="AE12">
        <v>0.70000000000000007</v>
      </c>
      <c r="AF12">
        <f>AVERAGE(AD13,AE13)</f>
        <v>0</v>
      </c>
      <c r="AG12">
        <f>AVERAGE(AD14,AE14)</f>
        <v>0.79921768943578209</v>
      </c>
      <c r="AH12">
        <f>ABS(AF12-AG12)</f>
        <v>0.79921768943578209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30</v>
      </c>
      <c r="BO12" s="3">
        <v>1</v>
      </c>
      <c r="BP12" s="3">
        <v>1</v>
      </c>
      <c r="BQ12">
        <v>5.8691347650008465</v>
      </c>
      <c r="BR12" s="3">
        <v>4.99</v>
      </c>
    </row>
    <row r="13" spans="1:70" x14ac:dyDescent="0.25">
      <c r="A13" t="s">
        <v>171</v>
      </c>
      <c r="B13" t="s">
        <v>187</v>
      </c>
      <c r="C13" s="3">
        <v>1</v>
      </c>
      <c r="D13">
        <v>0.74682632784178404</v>
      </c>
      <c r="E13" s="3">
        <v>1</v>
      </c>
      <c r="F13" s="3">
        <v>0.69</v>
      </c>
      <c r="G13" s="3"/>
      <c r="I13" s="3"/>
      <c r="J13" s="3"/>
      <c r="K13" t="str">
        <f t="shared" si="0"/>
        <v>Consistency</v>
      </c>
      <c r="M13" s="2" t="s">
        <v>30</v>
      </c>
      <c r="N13">
        <v>152</v>
      </c>
      <c r="O13">
        <v>13</v>
      </c>
      <c r="P13">
        <v>165</v>
      </c>
      <c r="W13" s="4">
        <v>1</v>
      </c>
      <c r="X13" s="3">
        <v>0.88025356068974603</v>
      </c>
      <c r="Y13" s="3">
        <v>0.71818181818181825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172</v>
      </c>
      <c r="B14" t="s">
        <v>187</v>
      </c>
      <c r="C14" s="3">
        <v>1</v>
      </c>
      <c r="D14">
        <v>0.76904202712812098</v>
      </c>
      <c r="E14" s="3">
        <v>1</v>
      </c>
      <c r="F14" s="3">
        <v>0.56999999999999995</v>
      </c>
      <c r="G14" s="3"/>
      <c r="I14" s="3"/>
      <c r="J14" s="3"/>
      <c r="K14" t="str">
        <f t="shared" si="0"/>
        <v>Consistency</v>
      </c>
      <c r="W14" s="2" t="s">
        <v>190</v>
      </c>
      <c r="X14" s="3">
        <v>0.62517933661722624</v>
      </c>
      <c r="Y14" s="3">
        <v>0.57545454545454544</v>
      </c>
      <c r="AA14" s="3"/>
      <c r="AC14">
        <v>1</v>
      </c>
      <c r="AD14">
        <v>0.88025356068974603</v>
      </c>
      <c r="AE14">
        <v>0.71818181818181825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173</v>
      </c>
      <c r="B15" t="s">
        <v>187</v>
      </c>
      <c r="C15" s="3">
        <v>1</v>
      </c>
      <c r="D15">
        <v>0.93967339042756604</v>
      </c>
      <c r="E15" s="3">
        <v>1</v>
      </c>
      <c r="F15" s="3">
        <v>0.6</v>
      </c>
      <c r="G15" s="3"/>
      <c r="I15" s="3"/>
      <c r="J15" s="3"/>
      <c r="K15" t="str">
        <f t="shared" si="0"/>
        <v>Consistency</v>
      </c>
      <c r="W15" s="4">
        <v>-1</v>
      </c>
      <c r="X15" s="3">
        <v>0.62065865432350009</v>
      </c>
      <c r="Y15" s="3">
        <v>0.55625000000000002</v>
      </c>
      <c r="AA15" s="3"/>
      <c r="AC15" t="s">
        <v>190</v>
      </c>
      <c r="AD15">
        <v>0.65820677001520178</v>
      </c>
      <c r="AE15">
        <v>0.56454545454545457</v>
      </c>
      <c r="AF15">
        <f>AVERAGE(AD16,AE16)</f>
        <v>0.58845432716175006</v>
      </c>
      <c r="AG15">
        <f>AVERAGE(AD17,AE17)</f>
        <v>0.63195057803358112</v>
      </c>
      <c r="AH15">
        <f>ABS(AF15-AG15)</f>
        <v>4.3496250871831066E-2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174</v>
      </c>
      <c r="B16" t="s">
        <v>187</v>
      </c>
      <c r="C16" s="3">
        <v>1</v>
      </c>
      <c r="D16">
        <v>0.970293782198414</v>
      </c>
      <c r="E16" s="3">
        <v>1</v>
      </c>
      <c r="F16" s="3">
        <v>0.76</v>
      </c>
      <c r="G16" s="3"/>
      <c r="I16" s="3"/>
      <c r="J16" s="3"/>
      <c r="K16" t="str">
        <f t="shared" si="0"/>
        <v>Consistency</v>
      </c>
      <c r="W16" s="4">
        <v>1</v>
      </c>
      <c r="X16" s="3">
        <v>0.63723448940049565</v>
      </c>
      <c r="Y16" s="3">
        <v>0.62666666666666659</v>
      </c>
      <c r="AA16" s="3"/>
      <c r="AC16">
        <v>-1</v>
      </c>
      <c r="AD16">
        <v>0.62065865432350009</v>
      </c>
      <c r="AE16">
        <v>0.55625000000000002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175</v>
      </c>
      <c r="B17" t="s">
        <v>187</v>
      </c>
      <c r="C17" s="3">
        <v>1</v>
      </c>
      <c r="D17">
        <v>0.84902711029770705</v>
      </c>
      <c r="E17" s="3">
        <v>1</v>
      </c>
      <c r="F17" s="3">
        <v>0.61</v>
      </c>
      <c r="G17" s="3"/>
      <c r="I17" s="3"/>
      <c r="J17" s="3"/>
      <c r="K17" t="str">
        <f t="shared" si="0"/>
        <v>Consistency</v>
      </c>
      <c r="W17" s="2" t="s">
        <v>191</v>
      </c>
      <c r="X17" s="3">
        <v>0.82534485271752633</v>
      </c>
      <c r="Y17" s="3">
        <v>0.63636363636363646</v>
      </c>
      <c r="AA17" s="3"/>
      <c r="AC17">
        <v>1</v>
      </c>
      <c r="AD17">
        <v>0.63723448940049565</v>
      </c>
      <c r="AE17">
        <v>0.62666666666666659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176</v>
      </c>
      <c r="B18" t="s">
        <v>187</v>
      </c>
      <c r="C18" s="3">
        <v>1</v>
      </c>
      <c r="D18">
        <v>0.84475493589567396</v>
      </c>
      <c r="E18" s="3">
        <v>1</v>
      </c>
      <c r="F18" s="3">
        <v>0.71</v>
      </c>
      <c r="G18" s="3"/>
      <c r="I18" s="3"/>
      <c r="J18" s="3"/>
      <c r="K18" t="str">
        <f t="shared" si="0"/>
        <v>Consistency</v>
      </c>
      <c r="W18" s="4">
        <v>-1</v>
      </c>
      <c r="X18" s="3">
        <v>0.82534485271752633</v>
      </c>
      <c r="Y18" s="3">
        <v>0.63636363636363646</v>
      </c>
      <c r="AA18" s="3"/>
      <c r="AC18" t="s">
        <v>191</v>
      </c>
      <c r="AD18">
        <v>0.77402578716505532</v>
      </c>
      <c r="AE18">
        <v>0.60818181818181816</v>
      </c>
      <c r="AF18">
        <f>AVERAGE(AD19,AE19)</f>
        <v>0.73085424454058145</v>
      </c>
      <c r="AG18">
        <f>AVERAGE(AD20,AE20)</f>
        <v>0</v>
      </c>
      <c r="AH18">
        <f>ABS(AF18-AG18)</f>
        <v>0.73085424454058145</v>
      </c>
    </row>
    <row r="19" spans="1:56" x14ac:dyDescent="0.25">
      <c r="A19" t="s">
        <v>177</v>
      </c>
      <c r="B19" t="s">
        <v>187</v>
      </c>
      <c r="C19" s="3">
        <v>1</v>
      </c>
      <c r="D19">
        <v>0.942014334222398</v>
      </c>
      <c r="E19" s="3">
        <v>1</v>
      </c>
      <c r="F19" s="3">
        <v>0.74</v>
      </c>
      <c r="G19" s="3"/>
      <c r="I19" s="3"/>
      <c r="J19" s="3"/>
      <c r="K19" t="str">
        <f t="shared" si="0"/>
        <v>Consistency</v>
      </c>
      <c r="W19" s="2" t="s">
        <v>192</v>
      </c>
      <c r="X19" s="3">
        <v>0.85158074225123204</v>
      </c>
      <c r="Y19" s="3">
        <v>0.76363636363636367</v>
      </c>
      <c r="AA19" s="3"/>
      <c r="AC19">
        <v>-1</v>
      </c>
      <c r="AD19">
        <v>0.82534485271752633</v>
      </c>
      <c r="AE19">
        <v>0.63636363636363646</v>
      </c>
    </row>
    <row r="20" spans="1:56" x14ac:dyDescent="0.25">
      <c r="A20" t="s">
        <v>178</v>
      </c>
      <c r="B20" t="s">
        <v>187</v>
      </c>
      <c r="C20" s="3">
        <v>1</v>
      </c>
      <c r="D20">
        <v>0.82965963194040404</v>
      </c>
      <c r="E20" s="3">
        <v>1</v>
      </c>
      <c r="F20" s="3">
        <v>0.77</v>
      </c>
      <c r="G20" s="3"/>
      <c r="I20" s="3"/>
      <c r="J20" s="3"/>
      <c r="K20" t="str">
        <f t="shared" si="0"/>
        <v>Consistency</v>
      </c>
      <c r="W20" s="4">
        <v>-1</v>
      </c>
      <c r="X20" s="3">
        <v>0.85158074225123204</v>
      </c>
      <c r="Y20" s="3">
        <v>0.76363636363636367</v>
      </c>
      <c r="AA20" s="3"/>
      <c r="AC20">
        <v>1</v>
      </c>
      <c r="AD20">
        <v>0</v>
      </c>
      <c r="AE20">
        <v>0</v>
      </c>
    </row>
    <row r="21" spans="1:56" x14ac:dyDescent="0.25">
      <c r="A21" t="s">
        <v>179</v>
      </c>
      <c r="B21" t="s">
        <v>187</v>
      </c>
      <c r="C21" s="3">
        <v>1</v>
      </c>
      <c r="D21">
        <v>0.90115090613703697</v>
      </c>
      <c r="E21" s="3">
        <v>1</v>
      </c>
      <c r="F21" s="3">
        <v>0.77</v>
      </c>
      <c r="G21" s="3"/>
      <c r="I21" s="3"/>
      <c r="J21" s="3"/>
      <c r="K21" t="str">
        <f t="shared" si="0"/>
        <v>Consistency</v>
      </c>
      <c r="W21" s="2" t="s">
        <v>193</v>
      </c>
      <c r="X21" s="3">
        <v>0.96110226352658512</v>
      </c>
      <c r="Y21" s="3">
        <v>0.83363636363636362</v>
      </c>
      <c r="AA21" s="3"/>
      <c r="AC21" t="s">
        <v>192</v>
      </c>
      <c r="AD21">
        <v>0.6400491993485391</v>
      </c>
      <c r="AE21">
        <v>0.57818181818181824</v>
      </c>
      <c r="AF21">
        <f>AVERAGE(AD22,AE22)</f>
        <v>0.80760855294379785</v>
      </c>
      <c r="AG21">
        <f>AVERAGE(AD23,AE23)</f>
        <v>0</v>
      </c>
      <c r="AH21">
        <f>ABS(AF21-AG21)</f>
        <v>0.80760855294379785</v>
      </c>
    </row>
    <row r="22" spans="1:56" x14ac:dyDescent="0.25">
      <c r="A22" t="s">
        <v>180</v>
      </c>
      <c r="B22" t="s">
        <v>187</v>
      </c>
      <c r="C22" s="3">
        <v>1</v>
      </c>
      <c r="D22">
        <v>0.79346132563909799</v>
      </c>
      <c r="E22" s="3">
        <v>1</v>
      </c>
      <c r="F22" s="3">
        <v>0.7</v>
      </c>
      <c r="G22" s="3"/>
      <c r="I22" s="3"/>
      <c r="J22" s="3"/>
      <c r="K22" t="str">
        <f t="shared" si="0"/>
        <v>Consistency</v>
      </c>
      <c r="W22" s="4">
        <v>1</v>
      </c>
      <c r="X22" s="3">
        <v>0.96110226352658512</v>
      </c>
      <c r="Y22" s="3">
        <v>0.83363636363636362</v>
      </c>
      <c r="AA22" s="3"/>
      <c r="AC22">
        <v>-1</v>
      </c>
      <c r="AD22">
        <v>0.85158074225123204</v>
      </c>
      <c r="AE22">
        <v>0.76363636363636367</v>
      </c>
    </row>
    <row r="23" spans="1:56" x14ac:dyDescent="0.25">
      <c r="A23" t="s">
        <v>181</v>
      </c>
      <c r="B23" t="s">
        <v>187</v>
      </c>
      <c r="C23" s="3">
        <v>1</v>
      </c>
      <c r="D23">
        <v>0.84272758780351698</v>
      </c>
      <c r="E23" s="3">
        <v>1</v>
      </c>
      <c r="F23" s="3">
        <v>0.74</v>
      </c>
      <c r="G23" s="3"/>
      <c r="I23" s="3"/>
      <c r="J23" s="3"/>
      <c r="K23" t="str">
        <f t="shared" si="0"/>
        <v>Consistency</v>
      </c>
      <c r="W23" s="2" t="s">
        <v>30</v>
      </c>
      <c r="X23" s="3">
        <v>0.80520601279287507</v>
      </c>
      <c r="Y23" s="3">
        <v>0.68420454545454512</v>
      </c>
      <c r="AA23" s="3"/>
      <c r="AC23">
        <v>1</v>
      </c>
      <c r="AD23">
        <v>0</v>
      </c>
      <c r="AE23">
        <v>0</v>
      </c>
    </row>
    <row r="24" spans="1:56" x14ac:dyDescent="0.25">
      <c r="A24" t="s">
        <v>171</v>
      </c>
      <c r="B24" t="s">
        <v>188</v>
      </c>
      <c r="C24" s="3">
        <v>1</v>
      </c>
      <c r="D24">
        <v>0.97006076405922703</v>
      </c>
      <c r="E24" s="3">
        <v>1</v>
      </c>
      <c r="F24" s="3">
        <v>0.74</v>
      </c>
      <c r="G24" s="3"/>
      <c r="I24" s="3"/>
      <c r="J24" s="3"/>
      <c r="K24" t="str">
        <f t="shared" si="0"/>
        <v>Consistency</v>
      </c>
      <c r="AA24" s="3"/>
      <c r="AC24" t="s">
        <v>193</v>
      </c>
      <c r="AD24">
        <v>0.71831068548279997</v>
      </c>
      <c r="AE24">
        <v>0.71272727272727276</v>
      </c>
      <c r="AF24">
        <f>AVERAGE(AD25,AE25)</f>
        <v>0</v>
      </c>
      <c r="AG24">
        <f>AVERAGE(AD26,AE26)</f>
        <v>0.89736931358147443</v>
      </c>
      <c r="AH24">
        <f>ABS(AF24-AG24)</f>
        <v>0.89736931358147443</v>
      </c>
    </row>
    <row r="25" spans="1:56" x14ac:dyDescent="0.25">
      <c r="A25" t="s">
        <v>172</v>
      </c>
      <c r="B25" t="s">
        <v>188</v>
      </c>
      <c r="C25" s="3">
        <v>1</v>
      </c>
      <c r="D25">
        <v>0.70623974971355197</v>
      </c>
      <c r="E25" s="3">
        <v>1</v>
      </c>
      <c r="F25" s="3">
        <v>0.62</v>
      </c>
      <c r="G25" s="3"/>
      <c r="I25" s="3"/>
      <c r="J25" s="3"/>
      <c r="K25" t="str">
        <f t="shared" si="0"/>
        <v>Consistency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173</v>
      </c>
      <c r="B26" t="s">
        <v>188</v>
      </c>
      <c r="C26" s="3">
        <v>1</v>
      </c>
      <c r="D26">
        <v>0.90271205982801705</v>
      </c>
      <c r="E26" s="3">
        <v>1</v>
      </c>
      <c r="F26" s="3">
        <v>0.53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0.96110226352658512</v>
      </c>
      <c r="AE26">
        <v>0.83363636363636362</v>
      </c>
    </row>
    <row r="27" spans="1:56" x14ac:dyDescent="0.25">
      <c r="A27" t="s">
        <v>174</v>
      </c>
      <c r="B27" t="s">
        <v>188</v>
      </c>
      <c r="C27" s="3">
        <v>1</v>
      </c>
      <c r="D27">
        <v>0.85159313899188105</v>
      </c>
      <c r="E27" s="3">
        <v>1</v>
      </c>
      <c r="F27" s="3">
        <v>0.8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175</v>
      </c>
      <c r="B28" t="s">
        <v>188</v>
      </c>
      <c r="C28" s="3">
        <v>1</v>
      </c>
      <c r="D28">
        <v>0.79546282236994803</v>
      </c>
      <c r="E28" s="3">
        <v>1</v>
      </c>
      <c r="F28" s="3">
        <v>0.69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176</v>
      </c>
      <c r="B29" t="s">
        <v>188</v>
      </c>
      <c r="C29" s="3">
        <v>1</v>
      </c>
      <c r="D29">
        <v>0.76143906747645695</v>
      </c>
      <c r="E29" s="3">
        <v>1</v>
      </c>
      <c r="F29" s="3">
        <v>0.79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177</v>
      </c>
      <c r="B30" t="s">
        <v>188</v>
      </c>
      <c r="C30" s="3">
        <v>1</v>
      </c>
      <c r="D30">
        <v>0.836313277534941</v>
      </c>
      <c r="E30" s="3">
        <v>1</v>
      </c>
      <c r="F30" s="3">
        <v>0.8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178</v>
      </c>
      <c r="B31" t="s">
        <v>188</v>
      </c>
      <c r="C31" s="3">
        <v>1</v>
      </c>
      <c r="D31">
        <v>0.88093239341514396</v>
      </c>
      <c r="E31" s="3">
        <v>1</v>
      </c>
      <c r="F31" s="3">
        <v>0.73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179</v>
      </c>
      <c r="B32" t="s">
        <v>188</v>
      </c>
      <c r="C32" s="3">
        <v>1</v>
      </c>
      <c r="D32">
        <v>0.66691293326177603</v>
      </c>
      <c r="E32" s="3">
        <v>1</v>
      </c>
      <c r="F32" s="3">
        <v>0.75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180</v>
      </c>
      <c r="B33" t="s">
        <v>188</v>
      </c>
      <c r="C33" s="3">
        <v>1</v>
      </c>
      <c r="D33">
        <v>0.77666546813080894</v>
      </c>
      <c r="E33" s="3">
        <v>-1</v>
      </c>
      <c r="F33" s="3">
        <v>0.53</v>
      </c>
      <c r="G33" s="3"/>
      <c r="I33" s="3"/>
      <c r="J33" s="3"/>
      <c r="K33" t="str">
        <f t="shared" si="0"/>
        <v>No</v>
      </c>
      <c r="AA33" s="3"/>
    </row>
    <row r="34" spans="1:27" x14ac:dyDescent="0.25">
      <c r="A34" t="s">
        <v>181</v>
      </c>
      <c r="B34" t="s">
        <v>188</v>
      </c>
      <c r="C34" s="3">
        <v>1</v>
      </c>
      <c r="D34">
        <v>0.88042284777007795</v>
      </c>
      <c r="E34" s="3">
        <v>1</v>
      </c>
      <c r="F34" s="3">
        <v>0.72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171</v>
      </c>
      <c r="B35" t="s">
        <v>189</v>
      </c>
      <c r="C35">
        <v>1</v>
      </c>
      <c r="D35">
        <v>0.93388081414433399</v>
      </c>
      <c r="E35">
        <v>1</v>
      </c>
      <c r="F35">
        <v>0.7</v>
      </c>
      <c r="K35" t="str">
        <f t="shared" si="0"/>
        <v>Consistency</v>
      </c>
      <c r="AA35" s="3"/>
    </row>
    <row r="36" spans="1:27" x14ac:dyDescent="0.25">
      <c r="A36" t="s">
        <v>172</v>
      </c>
      <c r="B36" t="s">
        <v>189</v>
      </c>
      <c r="C36">
        <v>1</v>
      </c>
      <c r="D36">
        <v>0.847015757435581</v>
      </c>
      <c r="E36">
        <v>1</v>
      </c>
      <c r="F36">
        <v>0.79</v>
      </c>
      <c r="K36" t="str">
        <f t="shared" si="0"/>
        <v>Consistency</v>
      </c>
    </row>
    <row r="37" spans="1:27" x14ac:dyDescent="0.25">
      <c r="A37" t="s">
        <v>173</v>
      </c>
      <c r="B37" t="s">
        <v>189</v>
      </c>
      <c r="C37">
        <v>1</v>
      </c>
      <c r="D37">
        <v>0.964487204137914</v>
      </c>
      <c r="E37">
        <v>1</v>
      </c>
      <c r="F37">
        <v>0.83</v>
      </c>
      <c r="K37" t="str">
        <f t="shared" si="0"/>
        <v>Consistency</v>
      </c>
    </row>
    <row r="38" spans="1:27" x14ac:dyDescent="0.25">
      <c r="A38" t="s">
        <v>174</v>
      </c>
      <c r="B38" t="s">
        <v>189</v>
      </c>
      <c r="C38">
        <v>1</v>
      </c>
      <c r="D38">
        <v>0.81121393293600197</v>
      </c>
      <c r="E38">
        <v>1</v>
      </c>
      <c r="F38">
        <v>0.71</v>
      </c>
      <c r="K38" t="str">
        <f t="shared" si="0"/>
        <v>Consistency</v>
      </c>
    </row>
    <row r="39" spans="1:27" x14ac:dyDescent="0.25">
      <c r="A39" t="s">
        <v>175</v>
      </c>
      <c r="B39" t="s">
        <v>189</v>
      </c>
      <c r="C39">
        <v>1</v>
      </c>
      <c r="D39">
        <v>0.72305698565287102</v>
      </c>
      <c r="E39">
        <v>1</v>
      </c>
      <c r="F39">
        <v>0.71</v>
      </c>
      <c r="K39" t="str">
        <f t="shared" si="0"/>
        <v>Consistency</v>
      </c>
    </row>
    <row r="40" spans="1:27" x14ac:dyDescent="0.25">
      <c r="A40" t="s">
        <v>176</v>
      </c>
      <c r="B40" t="s">
        <v>189</v>
      </c>
      <c r="C40">
        <v>1</v>
      </c>
      <c r="D40">
        <v>0.90304442187105205</v>
      </c>
      <c r="E40">
        <v>1</v>
      </c>
      <c r="F40">
        <v>0.64</v>
      </c>
      <c r="K40" t="str">
        <f t="shared" si="0"/>
        <v>Consistency</v>
      </c>
    </row>
    <row r="41" spans="1:27" x14ac:dyDescent="0.25">
      <c r="A41" t="s">
        <v>177</v>
      </c>
      <c r="B41" t="s">
        <v>189</v>
      </c>
      <c r="C41">
        <v>1</v>
      </c>
      <c r="D41">
        <v>0.82963665548374599</v>
      </c>
      <c r="E41">
        <v>1</v>
      </c>
      <c r="F41">
        <v>0.61</v>
      </c>
      <c r="K41" t="str">
        <f t="shared" si="0"/>
        <v>Consistency</v>
      </c>
    </row>
    <row r="42" spans="1:27" x14ac:dyDescent="0.25">
      <c r="A42" t="s">
        <v>178</v>
      </c>
      <c r="B42" t="s">
        <v>189</v>
      </c>
      <c r="C42">
        <v>1</v>
      </c>
      <c r="D42">
        <v>0.95143521693748401</v>
      </c>
      <c r="E42">
        <v>1</v>
      </c>
      <c r="F42">
        <v>0.75</v>
      </c>
      <c r="K42" t="str">
        <f t="shared" si="0"/>
        <v>Consistency</v>
      </c>
    </row>
    <row r="43" spans="1:27" x14ac:dyDescent="0.25">
      <c r="A43" t="s">
        <v>179</v>
      </c>
      <c r="B43" t="s">
        <v>189</v>
      </c>
      <c r="C43">
        <v>1</v>
      </c>
      <c r="D43">
        <v>0.920896302696534</v>
      </c>
      <c r="E43">
        <v>1</v>
      </c>
      <c r="F43">
        <v>0.71</v>
      </c>
      <c r="K43" t="str">
        <f t="shared" si="0"/>
        <v>Consistency</v>
      </c>
    </row>
    <row r="44" spans="1:27" x14ac:dyDescent="0.25">
      <c r="A44" t="s">
        <v>180</v>
      </c>
      <c r="B44" t="s">
        <v>189</v>
      </c>
      <c r="C44">
        <v>1</v>
      </c>
      <c r="D44">
        <v>0.91223622250858405</v>
      </c>
      <c r="E44">
        <v>1</v>
      </c>
      <c r="F44">
        <v>0.77</v>
      </c>
      <c r="K44" t="str">
        <f t="shared" si="0"/>
        <v>Consistency</v>
      </c>
    </row>
    <row r="45" spans="1:27" x14ac:dyDescent="0.25">
      <c r="A45" t="s">
        <v>181</v>
      </c>
      <c r="B45" t="s">
        <v>189</v>
      </c>
      <c r="C45">
        <v>1</v>
      </c>
      <c r="D45">
        <v>0.88588565378310402</v>
      </c>
      <c r="E45">
        <v>1</v>
      </c>
      <c r="F45">
        <v>0.68</v>
      </c>
      <c r="K45" t="str">
        <f t="shared" si="0"/>
        <v>Consistency</v>
      </c>
    </row>
    <row r="46" spans="1:27" x14ac:dyDescent="0.25">
      <c r="A46" t="s">
        <v>171</v>
      </c>
      <c r="B46" t="s">
        <v>190</v>
      </c>
      <c r="C46" s="3">
        <v>1</v>
      </c>
      <c r="D46">
        <v>0.77754799792962603</v>
      </c>
      <c r="E46" s="3">
        <v>1</v>
      </c>
      <c r="F46" s="3">
        <v>0.67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172</v>
      </c>
      <c r="B47" t="s">
        <v>190</v>
      </c>
      <c r="C47" s="3">
        <v>-1</v>
      </c>
      <c r="D47">
        <v>0.54622315793095699</v>
      </c>
      <c r="E47" s="3">
        <v>1</v>
      </c>
      <c r="F47" s="3">
        <v>0.56000000000000005</v>
      </c>
      <c r="G47" s="3"/>
      <c r="I47" s="3"/>
      <c r="J47" s="3"/>
      <c r="K47" t="str">
        <f t="shared" si="0"/>
        <v>No</v>
      </c>
    </row>
    <row r="48" spans="1:27" x14ac:dyDescent="0.25">
      <c r="A48" t="s">
        <v>173</v>
      </c>
      <c r="B48" t="s">
        <v>190</v>
      </c>
      <c r="C48" s="3">
        <v>-1</v>
      </c>
      <c r="D48">
        <v>0.662479744054292</v>
      </c>
      <c r="E48" s="3">
        <v>1</v>
      </c>
      <c r="F48" s="3">
        <v>0.6</v>
      </c>
      <c r="G48" s="3"/>
      <c r="I48" s="3"/>
      <c r="J48" s="3"/>
      <c r="K48" t="str">
        <f t="shared" si="0"/>
        <v>No</v>
      </c>
    </row>
    <row r="49" spans="1:11" x14ac:dyDescent="0.25">
      <c r="A49" t="s">
        <v>174</v>
      </c>
      <c r="B49" t="s">
        <v>190</v>
      </c>
      <c r="C49" s="3">
        <v>-1</v>
      </c>
      <c r="D49">
        <v>0.70797823444416996</v>
      </c>
      <c r="E49" s="3">
        <v>1</v>
      </c>
      <c r="F49" s="3">
        <v>0.53</v>
      </c>
      <c r="G49" s="3"/>
      <c r="I49" s="3"/>
      <c r="J49" s="3"/>
      <c r="K49" t="str">
        <f t="shared" si="0"/>
        <v>No</v>
      </c>
    </row>
    <row r="50" spans="1:11" x14ac:dyDescent="0.25">
      <c r="A50" t="s">
        <v>175</v>
      </c>
      <c r="B50" t="s">
        <v>190</v>
      </c>
      <c r="C50" s="3">
        <v>1</v>
      </c>
      <c r="D50">
        <v>0.58389998576075097</v>
      </c>
      <c r="E50" s="3">
        <v>1</v>
      </c>
      <c r="F50" s="3">
        <v>0.63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176</v>
      </c>
      <c r="B51" t="s">
        <v>190</v>
      </c>
      <c r="C51" s="3">
        <v>-1</v>
      </c>
      <c r="D51">
        <v>0.54962032822748397</v>
      </c>
      <c r="E51" s="3">
        <v>1</v>
      </c>
      <c r="F51" s="3">
        <v>0.52</v>
      </c>
      <c r="G51" s="3"/>
      <c r="I51" s="3"/>
      <c r="J51" s="3"/>
      <c r="K51" t="str">
        <f t="shared" si="0"/>
        <v>No</v>
      </c>
    </row>
    <row r="52" spans="1:11" x14ac:dyDescent="0.25">
      <c r="A52" t="s">
        <v>177</v>
      </c>
      <c r="B52" t="s">
        <v>190</v>
      </c>
      <c r="C52" s="3">
        <v>-1</v>
      </c>
      <c r="D52">
        <v>0.61323303579897703</v>
      </c>
      <c r="E52" s="3">
        <v>-1</v>
      </c>
      <c r="F52" s="3">
        <v>0.66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178</v>
      </c>
      <c r="B53" t="s">
        <v>190</v>
      </c>
      <c r="C53" s="3">
        <v>-1</v>
      </c>
      <c r="D53">
        <v>0.71291126758881695</v>
      </c>
      <c r="E53" s="3">
        <v>1</v>
      </c>
      <c r="F53" s="3">
        <v>0.55000000000000004</v>
      </c>
      <c r="G53" s="3"/>
      <c r="I53" s="3"/>
      <c r="J53" s="3"/>
      <c r="K53" t="str">
        <f t="shared" si="0"/>
        <v>No</v>
      </c>
    </row>
    <row r="54" spans="1:11" x14ac:dyDescent="0.25">
      <c r="A54" t="s">
        <v>179</v>
      </c>
      <c r="B54" t="s">
        <v>190</v>
      </c>
      <c r="C54" s="3">
        <v>-1</v>
      </c>
      <c r="D54">
        <v>0.61216184473752699</v>
      </c>
      <c r="E54" s="3">
        <v>-1</v>
      </c>
      <c r="F54" s="3">
        <v>0.5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180</v>
      </c>
      <c r="B55" t="s">
        <v>190</v>
      </c>
      <c r="C55" s="3">
        <v>1</v>
      </c>
      <c r="D55">
        <v>0.55025548451110995</v>
      </c>
      <c r="E55" s="3">
        <v>1</v>
      </c>
      <c r="F55" s="3">
        <v>0.57999999999999996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181</v>
      </c>
      <c r="B56" t="s">
        <v>190</v>
      </c>
      <c r="C56" s="3">
        <v>-1</v>
      </c>
      <c r="D56">
        <v>0.56066162180577706</v>
      </c>
      <c r="E56" s="3">
        <v>1</v>
      </c>
      <c r="F56" s="3">
        <v>0.53</v>
      </c>
      <c r="G56" s="3"/>
      <c r="I56" s="3"/>
      <c r="J56" s="3"/>
      <c r="K56" t="str">
        <f t="shared" si="0"/>
        <v>No</v>
      </c>
    </row>
    <row r="57" spans="1:11" x14ac:dyDescent="0.25">
      <c r="A57" t="s">
        <v>171</v>
      </c>
      <c r="B57" t="s">
        <v>191</v>
      </c>
      <c r="C57">
        <v>-1</v>
      </c>
      <c r="D57">
        <v>0.83517862617185501</v>
      </c>
      <c r="E57">
        <v>-1</v>
      </c>
      <c r="F57">
        <v>0.55000000000000004</v>
      </c>
      <c r="K57" t="str">
        <f t="shared" si="0"/>
        <v>Consistency</v>
      </c>
    </row>
    <row r="58" spans="1:11" x14ac:dyDescent="0.25">
      <c r="A58" t="s">
        <v>172</v>
      </c>
      <c r="B58" t="s">
        <v>191</v>
      </c>
      <c r="C58">
        <v>-1</v>
      </c>
      <c r="D58">
        <v>0.87552247824459695</v>
      </c>
      <c r="E58">
        <v>-1</v>
      </c>
      <c r="F58">
        <v>0.73</v>
      </c>
      <c r="K58" t="str">
        <f t="shared" si="0"/>
        <v>Consistency</v>
      </c>
    </row>
    <row r="59" spans="1:11" x14ac:dyDescent="0.25">
      <c r="A59" t="s">
        <v>173</v>
      </c>
      <c r="B59" t="s">
        <v>191</v>
      </c>
      <c r="C59">
        <v>-1</v>
      </c>
      <c r="D59">
        <v>0.86837254307670197</v>
      </c>
      <c r="E59">
        <v>-1</v>
      </c>
      <c r="F59">
        <v>0.65</v>
      </c>
      <c r="K59" t="str">
        <f t="shared" si="0"/>
        <v>Consistency</v>
      </c>
    </row>
    <row r="60" spans="1:11" x14ac:dyDescent="0.25">
      <c r="A60" t="s">
        <v>174</v>
      </c>
      <c r="B60" t="s">
        <v>191</v>
      </c>
      <c r="C60">
        <v>-1</v>
      </c>
      <c r="D60">
        <v>0.68651613977817105</v>
      </c>
      <c r="E60">
        <v>-1</v>
      </c>
      <c r="F60">
        <v>0.55000000000000004</v>
      </c>
      <c r="K60" t="str">
        <f t="shared" si="0"/>
        <v>Consistency</v>
      </c>
    </row>
    <row r="61" spans="1:11" x14ac:dyDescent="0.25">
      <c r="A61" t="s">
        <v>175</v>
      </c>
      <c r="B61" t="s">
        <v>191</v>
      </c>
      <c r="C61">
        <v>-1</v>
      </c>
      <c r="D61">
        <v>0.83770997466280805</v>
      </c>
      <c r="E61">
        <v>-1</v>
      </c>
      <c r="F61">
        <v>0.62</v>
      </c>
      <c r="K61" t="str">
        <f t="shared" si="0"/>
        <v>Consistency</v>
      </c>
    </row>
    <row r="62" spans="1:11" x14ac:dyDescent="0.25">
      <c r="A62" t="s">
        <v>176</v>
      </c>
      <c r="B62" t="s">
        <v>191</v>
      </c>
      <c r="C62">
        <v>-1</v>
      </c>
      <c r="D62">
        <v>0.93358927990260299</v>
      </c>
      <c r="E62">
        <v>-1</v>
      </c>
      <c r="F62">
        <v>0.68</v>
      </c>
      <c r="K62" t="str">
        <f t="shared" si="0"/>
        <v>Consistency</v>
      </c>
    </row>
    <row r="63" spans="1:11" x14ac:dyDescent="0.25">
      <c r="A63" t="s">
        <v>177</v>
      </c>
      <c r="B63" t="s">
        <v>191</v>
      </c>
      <c r="C63">
        <v>-1</v>
      </c>
      <c r="D63">
        <v>0.94830262851091696</v>
      </c>
      <c r="E63">
        <v>-1</v>
      </c>
      <c r="F63">
        <v>0.78</v>
      </c>
      <c r="K63" t="str">
        <f t="shared" si="0"/>
        <v>Consistency</v>
      </c>
    </row>
    <row r="64" spans="1:11" x14ac:dyDescent="0.25">
      <c r="A64" t="s">
        <v>178</v>
      </c>
      <c r="B64" t="s">
        <v>191</v>
      </c>
      <c r="C64">
        <v>-1</v>
      </c>
      <c r="D64">
        <v>0.86419606230964796</v>
      </c>
      <c r="E64">
        <v>-1</v>
      </c>
      <c r="F64">
        <v>0.62</v>
      </c>
      <c r="K64" t="str">
        <f t="shared" si="0"/>
        <v>Consistency</v>
      </c>
    </row>
    <row r="65" spans="1:11" x14ac:dyDescent="0.25">
      <c r="A65" t="s">
        <v>179</v>
      </c>
      <c r="B65" t="s">
        <v>191</v>
      </c>
      <c r="C65">
        <v>-1</v>
      </c>
      <c r="D65">
        <v>0.820287561839665</v>
      </c>
      <c r="E65">
        <v>-1</v>
      </c>
      <c r="F65">
        <v>0.7</v>
      </c>
      <c r="K65" t="str">
        <f t="shared" si="0"/>
        <v>Consistency</v>
      </c>
    </row>
    <row r="66" spans="1:11" x14ac:dyDescent="0.25">
      <c r="A66" t="s">
        <v>180</v>
      </c>
      <c r="B66" t="s">
        <v>191</v>
      </c>
      <c r="C66">
        <v>-1</v>
      </c>
      <c r="D66">
        <v>0.56525120922190197</v>
      </c>
      <c r="E66">
        <v>-1</v>
      </c>
      <c r="F66">
        <v>0.57999999999999996</v>
      </c>
      <c r="K66" t="str">
        <f t="shared" si="0"/>
        <v>Consistency</v>
      </c>
    </row>
    <row r="67" spans="1:11" x14ac:dyDescent="0.25">
      <c r="A67" t="s">
        <v>181</v>
      </c>
      <c r="B67" t="s">
        <v>191</v>
      </c>
      <c r="C67">
        <v>-1</v>
      </c>
      <c r="D67">
        <v>0.84386687617392298</v>
      </c>
      <c r="E67">
        <v>-1</v>
      </c>
      <c r="F67">
        <v>0.54</v>
      </c>
      <c r="K67" t="str">
        <f t="shared" ref="K67:K130" si="21">IF(E67=C67, "Consistency", "No")</f>
        <v>Consistency</v>
      </c>
    </row>
    <row r="68" spans="1:11" x14ac:dyDescent="0.25">
      <c r="A68" t="s">
        <v>171</v>
      </c>
      <c r="B68" t="s">
        <v>192</v>
      </c>
      <c r="C68" s="3">
        <v>-1</v>
      </c>
      <c r="D68">
        <v>0.94338303806908597</v>
      </c>
      <c r="E68" s="3">
        <v>-1</v>
      </c>
      <c r="F68" s="3">
        <v>0.65</v>
      </c>
      <c r="G68" s="3"/>
      <c r="I68" s="3"/>
      <c r="J68" s="3"/>
      <c r="K68" t="str">
        <f t="shared" si="21"/>
        <v>Consistency</v>
      </c>
    </row>
    <row r="69" spans="1:11" x14ac:dyDescent="0.25">
      <c r="A69" t="s">
        <v>172</v>
      </c>
      <c r="B69" t="s">
        <v>192</v>
      </c>
      <c r="C69" s="3">
        <v>-1</v>
      </c>
      <c r="D69">
        <v>0.82144176365214505</v>
      </c>
      <c r="E69" s="3">
        <v>-1</v>
      </c>
      <c r="F69" s="3">
        <v>0.67</v>
      </c>
      <c r="G69" s="3"/>
      <c r="I69" s="3"/>
      <c r="J69" s="3"/>
      <c r="K69" t="str">
        <f t="shared" si="21"/>
        <v>Consistency</v>
      </c>
    </row>
    <row r="70" spans="1:11" x14ac:dyDescent="0.25">
      <c r="A70" t="s">
        <v>173</v>
      </c>
      <c r="B70" t="s">
        <v>192</v>
      </c>
      <c r="C70" s="3">
        <v>-1</v>
      </c>
      <c r="D70">
        <v>0.86321974508888599</v>
      </c>
      <c r="E70" s="3">
        <v>-1</v>
      </c>
      <c r="F70" s="3">
        <v>0.82</v>
      </c>
      <c r="G70" s="3"/>
      <c r="I70" s="3"/>
      <c r="J70" s="3"/>
      <c r="K70" t="str">
        <f t="shared" si="21"/>
        <v>Consistency</v>
      </c>
    </row>
    <row r="71" spans="1:11" x14ac:dyDescent="0.25">
      <c r="A71" t="s">
        <v>174</v>
      </c>
      <c r="B71" t="s">
        <v>192</v>
      </c>
      <c r="C71" s="3">
        <v>-1</v>
      </c>
      <c r="D71" s="3">
        <v>0.81904492610173096</v>
      </c>
      <c r="E71" s="3">
        <v>-1</v>
      </c>
      <c r="F71" s="3">
        <v>0.64</v>
      </c>
      <c r="G71" s="3"/>
      <c r="I71" s="3"/>
      <c r="J71" s="3"/>
      <c r="K71" t="str">
        <f t="shared" si="21"/>
        <v>Consistency</v>
      </c>
    </row>
    <row r="72" spans="1:11" x14ac:dyDescent="0.25">
      <c r="A72" t="s">
        <v>175</v>
      </c>
      <c r="B72" t="s">
        <v>192</v>
      </c>
      <c r="C72" s="3">
        <v>-1</v>
      </c>
      <c r="D72">
        <v>0.95915471504051597</v>
      </c>
      <c r="E72" s="3">
        <v>-1</v>
      </c>
      <c r="F72" s="3">
        <v>0.8</v>
      </c>
      <c r="G72" s="3"/>
      <c r="H72" s="3"/>
      <c r="I72" s="3"/>
      <c r="J72" s="3"/>
      <c r="K72" t="str">
        <f t="shared" si="21"/>
        <v>Consistency</v>
      </c>
    </row>
    <row r="73" spans="1:11" x14ac:dyDescent="0.25">
      <c r="A73" t="s">
        <v>176</v>
      </c>
      <c r="B73" t="s">
        <v>192</v>
      </c>
      <c r="C73" s="3">
        <v>-1</v>
      </c>
      <c r="D73">
        <v>0.61742943320392196</v>
      </c>
      <c r="E73" s="3">
        <v>-1</v>
      </c>
      <c r="F73" s="3">
        <v>0.83</v>
      </c>
      <c r="G73" s="3"/>
      <c r="I73" s="3"/>
      <c r="J73" s="3"/>
      <c r="K73" t="str">
        <f t="shared" si="21"/>
        <v>Consistency</v>
      </c>
    </row>
    <row r="74" spans="1:11" x14ac:dyDescent="0.25">
      <c r="A74" t="s">
        <v>177</v>
      </c>
      <c r="B74" t="s">
        <v>192</v>
      </c>
      <c r="C74" s="3">
        <v>-1</v>
      </c>
      <c r="D74">
        <v>0.83775199306050196</v>
      </c>
      <c r="E74" s="3">
        <v>-1</v>
      </c>
      <c r="F74" s="3">
        <v>0.88</v>
      </c>
      <c r="G74" s="3"/>
      <c r="I74" s="3"/>
      <c r="J74" s="3"/>
      <c r="K74" t="str">
        <f t="shared" si="21"/>
        <v>Consistency</v>
      </c>
    </row>
    <row r="75" spans="1:11" x14ac:dyDescent="0.25">
      <c r="A75" t="s">
        <v>178</v>
      </c>
      <c r="B75" t="s">
        <v>192</v>
      </c>
      <c r="C75" s="3">
        <v>-1</v>
      </c>
      <c r="D75">
        <v>0.931367164077337</v>
      </c>
      <c r="E75" s="3">
        <v>-1</v>
      </c>
      <c r="F75" s="3">
        <v>0.68</v>
      </c>
      <c r="G75" s="3"/>
      <c r="I75" s="3"/>
      <c r="J75" s="3"/>
      <c r="K75" t="str">
        <f t="shared" si="21"/>
        <v>Consistency</v>
      </c>
    </row>
    <row r="76" spans="1:11" x14ac:dyDescent="0.25">
      <c r="A76" t="s">
        <v>179</v>
      </c>
      <c r="B76" t="s">
        <v>192</v>
      </c>
      <c r="C76" s="3">
        <v>-1</v>
      </c>
      <c r="D76">
        <v>0.94095926060857205</v>
      </c>
      <c r="E76" s="3">
        <v>-1</v>
      </c>
      <c r="F76" s="3">
        <v>0.77</v>
      </c>
      <c r="G76" s="3"/>
      <c r="I76" s="3"/>
      <c r="J76" s="3"/>
      <c r="K76" t="str">
        <f t="shared" si="21"/>
        <v>Consistency</v>
      </c>
    </row>
    <row r="77" spans="1:11" x14ac:dyDescent="0.25">
      <c r="A77" t="s">
        <v>180</v>
      </c>
      <c r="B77" t="s">
        <v>192</v>
      </c>
      <c r="C77" s="3">
        <v>-1</v>
      </c>
      <c r="D77" s="3">
        <v>0.756828667460541</v>
      </c>
      <c r="E77" s="3">
        <v>-1</v>
      </c>
      <c r="F77" s="3">
        <v>0.86</v>
      </c>
      <c r="G77" s="3"/>
      <c r="I77" s="3"/>
      <c r="J77" s="3"/>
      <c r="K77" t="str">
        <f t="shared" si="21"/>
        <v>Consistency</v>
      </c>
    </row>
    <row r="78" spans="1:11" x14ac:dyDescent="0.25">
      <c r="A78" t="s">
        <v>181</v>
      </c>
      <c r="B78" t="s">
        <v>192</v>
      </c>
      <c r="C78" s="3">
        <v>-1</v>
      </c>
      <c r="D78">
        <v>0.87680745840031205</v>
      </c>
      <c r="E78" s="3">
        <v>-1</v>
      </c>
      <c r="F78" s="3">
        <v>0.8</v>
      </c>
      <c r="G78" s="3"/>
      <c r="I78" s="3"/>
      <c r="J78" s="3"/>
      <c r="K78" t="str">
        <f t="shared" si="21"/>
        <v>Consistency</v>
      </c>
    </row>
    <row r="79" spans="1:11" x14ac:dyDescent="0.25">
      <c r="A79" t="s">
        <v>171</v>
      </c>
      <c r="B79" t="s">
        <v>193</v>
      </c>
      <c r="C79" s="3">
        <v>1</v>
      </c>
      <c r="D79">
        <v>0.96435301446246602</v>
      </c>
      <c r="E79" s="3">
        <v>1</v>
      </c>
      <c r="F79" s="3">
        <v>0.74</v>
      </c>
      <c r="G79" s="3"/>
      <c r="I79" s="3"/>
      <c r="J79" s="3"/>
      <c r="K79" t="str">
        <f t="shared" si="21"/>
        <v>Consistency</v>
      </c>
    </row>
    <row r="80" spans="1:11" x14ac:dyDescent="0.25">
      <c r="A80" t="s">
        <v>172</v>
      </c>
      <c r="B80" t="s">
        <v>193</v>
      </c>
      <c r="C80" s="3">
        <v>1</v>
      </c>
      <c r="D80">
        <v>0.94774032667639396</v>
      </c>
      <c r="E80" s="3">
        <v>1</v>
      </c>
      <c r="F80" s="3">
        <v>0.83</v>
      </c>
      <c r="G80" s="3"/>
      <c r="I80" s="3"/>
      <c r="J80" s="3"/>
      <c r="K80" t="str">
        <f t="shared" si="21"/>
        <v>Consistency</v>
      </c>
    </row>
    <row r="81" spans="1:11" x14ac:dyDescent="0.25">
      <c r="A81" t="s">
        <v>173</v>
      </c>
      <c r="B81" t="s">
        <v>193</v>
      </c>
      <c r="C81" s="3">
        <v>1</v>
      </c>
      <c r="D81">
        <v>0.95755787320365804</v>
      </c>
      <c r="E81" s="3">
        <v>1</v>
      </c>
      <c r="F81" s="3">
        <v>0.73</v>
      </c>
      <c r="G81" s="3"/>
      <c r="I81" s="3"/>
      <c r="J81" s="3"/>
      <c r="K81" t="str">
        <f t="shared" si="21"/>
        <v>Consistency</v>
      </c>
    </row>
    <row r="82" spans="1:11" x14ac:dyDescent="0.25">
      <c r="A82" t="s">
        <v>174</v>
      </c>
      <c r="B82" t="s">
        <v>193</v>
      </c>
      <c r="C82" s="3">
        <v>1</v>
      </c>
      <c r="D82">
        <v>0.98653182604884404</v>
      </c>
      <c r="E82" s="3">
        <v>1</v>
      </c>
      <c r="F82" s="3">
        <v>0.86</v>
      </c>
      <c r="G82" s="3"/>
      <c r="I82" s="3"/>
      <c r="J82" s="3"/>
      <c r="K82" t="str">
        <f t="shared" si="21"/>
        <v>Consistency</v>
      </c>
    </row>
    <row r="83" spans="1:11" x14ac:dyDescent="0.25">
      <c r="A83" t="s">
        <v>175</v>
      </c>
      <c r="B83" t="s">
        <v>193</v>
      </c>
      <c r="C83" s="3">
        <v>1</v>
      </c>
      <c r="D83" s="3">
        <v>0.85994110196332596</v>
      </c>
      <c r="E83" s="3">
        <v>1</v>
      </c>
      <c r="F83" s="3">
        <v>0.84</v>
      </c>
      <c r="G83" s="3"/>
      <c r="I83" s="3"/>
      <c r="J83" s="3"/>
      <c r="K83" t="str">
        <f t="shared" si="21"/>
        <v>Consistency</v>
      </c>
    </row>
    <row r="84" spans="1:11" x14ac:dyDescent="0.25">
      <c r="A84" t="s">
        <v>176</v>
      </c>
      <c r="B84" t="s">
        <v>193</v>
      </c>
      <c r="C84" s="3">
        <v>1</v>
      </c>
      <c r="D84">
        <v>0.98658917645936095</v>
      </c>
      <c r="E84" s="3">
        <v>1</v>
      </c>
      <c r="F84" s="3">
        <v>0.84</v>
      </c>
      <c r="G84" s="3"/>
      <c r="I84" s="3"/>
      <c r="J84" s="3"/>
      <c r="K84" t="str">
        <f t="shared" si="21"/>
        <v>Consistency</v>
      </c>
    </row>
    <row r="85" spans="1:11" x14ac:dyDescent="0.25">
      <c r="A85" t="s">
        <v>177</v>
      </c>
      <c r="B85" t="s">
        <v>193</v>
      </c>
      <c r="C85" s="3">
        <v>1</v>
      </c>
      <c r="D85">
        <v>0.98748281175818697</v>
      </c>
      <c r="E85" s="3">
        <v>1</v>
      </c>
      <c r="F85" s="3">
        <v>0.78</v>
      </c>
      <c r="G85" s="3"/>
      <c r="I85" s="3"/>
      <c r="J85" s="3"/>
      <c r="K85" t="str">
        <f t="shared" si="21"/>
        <v>Consistency</v>
      </c>
    </row>
    <row r="86" spans="1:11" x14ac:dyDescent="0.25">
      <c r="A86" t="s">
        <v>178</v>
      </c>
      <c r="B86" t="s">
        <v>193</v>
      </c>
      <c r="C86" s="3">
        <v>1</v>
      </c>
      <c r="D86">
        <v>0.96618349723527797</v>
      </c>
      <c r="E86" s="3">
        <v>1</v>
      </c>
      <c r="F86" s="3">
        <v>0.91</v>
      </c>
      <c r="G86" s="3"/>
      <c r="I86" s="3"/>
      <c r="J86" s="3"/>
      <c r="K86" t="str">
        <f t="shared" si="21"/>
        <v>Consistency</v>
      </c>
    </row>
    <row r="87" spans="1:11" x14ac:dyDescent="0.25">
      <c r="A87" t="s">
        <v>179</v>
      </c>
      <c r="B87" t="s">
        <v>193</v>
      </c>
      <c r="C87" s="3">
        <v>1</v>
      </c>
      <c r="D87">
        <v>0.970105382561125</v>
      </c>
      <c r="E87" s="3">
        <v>1</v>
      </c>
      <c r="F87" s="3">
        <v>0.9</v>
      </c>
      <c r="G87" s="3"/>
      <c r="I87" s="3"/>
      <c r="J87" s="3"/>
      <c r="K87" t="str">
        <f t="shared" si="21"/>
        <v>Consistency</v>
      </c>
    </row>
    <row r="88" spans="1:11" x14ac:dyDescent="0.25">
      <c r="A88" t="s">
        <v>180</v>
      </c>
      <c r="B88" t="s">
        <v>193</v>
      </c>
      <c r="C88" s="3">
        <v>1</v>
      </c>
      <c r="D88">
        <v>0.96877440945480298</v>
      </c>
      <c r="E88" s="3">
        <v>1</v>
      </c>
      <c r="F88" s="3">
        <v>0.83</v>
      </c>
      <c r="G88" s="3"/>
      <c r="I88" s="3"/>
      <c r="J88" s="3"/>
      <c r="K88" t="str">
        <f t="shared" si="21"/>
        <v>Consistency</v>
      </c>
    </row>
    <row r="89" spans="1:11" x14ac:dyDescent="0.25">
      <c r="A89" t="s">
        <v>181</v>
      </c>
      <c r="B89" t="s">
        <v>193</v>
      </c>
      <c r="C89" s="3">
        <v>1</v>
      </c>
      <c r="D89">
        <v>0.976865478968996</v>
      </c>
      <c r="E89" s="3">
        <v>1</v>
      </c>
      <c r="F89" s="3">
        <v>0.91</v>
      </c>
      <c r="G89" s="3"/>
      <c r="I89" s="3"/>
      <c r="J89" s="3"/>
      <c r="K89" t="str">
        <f t="shared" si="21"/>
        <v>Consistency</v>
      </c>
    </row>
    <row r="90" spans="1:11" x14ac:dyDescent="0.25">
      <c r="K90" t="str">
        <f t="shared" si="21"/>
        <v>Consistency</v>
      </c>
    </row>
    <row r="91" spans="1:11" x14ac:dyDescent="0.25">
      <c r="K91" t="str">
        <f t="shared" si="21"/>
        <v>Consistency</v>
      </c>
    </row>
    <row r="92" spans="1:11" x14ac:dyDescent="0.25">
      <c r="K92" t="str">
        <f t="shared" si="21"/>
        <v>Consistency</v>
      </c>
    </row>
    <row r="93" spans="1:11" x14ac:dyDescent="0.25">
      <c r="K93" t="str">
        <f t="shared" si="21"/>
        <v>Consistency</v>
      </c>
    </row>
    <row r="94" spans="1:11" x14ac:dyDescent="0.25">
      <c r="K94" t="str">
        <f t="shared" si="21"/>
        <v>Consistency</v>
      </c>
    </row>
    <row r="95" spans="1:11" x14ac:dyDescent="0.25">
      <c r="K95" t="str">
        <f t="shared" si="21"/>
        <v>Consistency</v>
      </c>
    </row>
    <row r="96" spans="1:11" x14ac:dyDescent="0.25">
      <c r="K96" t="str">
        <f t="shared" si="21"/>
        <v>Consistency</v>
      </c>
    </row>
    <row r="97" spans="3:11" x14ac:dyDescent="0.25">
      <c r="K97" t="str">
        <f t="shared" si="21"/>
        <v>Consistency</v>
      </c>
    </row>
    <row r="98" spans="3:11" x14ac:dyDescent="0.25">
      <c r="K98" t="str">
        <f t="shared" si="21"/>
        <v>Consistency</v>
      </c>
    </row>
    <row r="99" spans="3:11" x14ac:dyDescent="0.25">
      <c r="K99" t="str">
        <f t="shared" si="21"/>
        <v>Consistency</v>
      </c>
    </row>
    <row r="100" spans="3:11" x14ac:dyDescent="0.25">
      <c r="K100" t="str">
        <f t="shared" si="2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69"/>
  <sheetViews>
    <sheetView tabSelected="1" topLeftCell="N19" zoomScaleNormal="100" workbookViewId="0">
      <selection activeCell="AA51" sqref="AA51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207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t="s">
        <v>85</v>
      </c>
      <c r="C3" t="s">
        <v>186</v>
      </c>
      <c r="D3">
        <v>7</v>
      </c>
      <c r="E3">
        <v>1</v>
      </c>
      <c r="F3">
        <v>8</v>
      </c>
      <c r="G3" s="8">
        <v>0.36363636363636365</v>
      </c>
      <c r="H3" s="8">
        <v>0.60621511459611899</v>
      </c>
      <c r="I3" s="8">
        <v>4.2105344310779946E-2</v>
      </c>
      <c r="J3">
        <v>6</v>
      </c>
      <c r="K3">
        <v>5</v>
      </c>
      <c r="L3" s="8">
        <v>0.54545454545454541</v>
      </c>
      <c r="M3" s="8">
        <v>0.50510200789567605</v>
      </c>
      <c r="N3" t="s">
        <v>169</v>
      </c>
      <c r="O3" s="6">
        <v>4.0408160631654084</v>
      </c>
      <c r="P3">
        <v>6.5</v>
      </c>
      <c r="Q3" s="6">
        <v>10.540816063165408</v>
      </c>
      <c r="R3" s="6">
        <v>10.540816063165408</v>
      </c>
      <c r="S3" t="s">
        <v>169</v>
      </c>
      <c r="T3" t="s">
        <v>101</v>
      </c>
      <c r="U3" s="8">
        <v>0.5</v>
      </c>
      <c r="V3" t="s">
        <v>33</v>
      </c>
      <c r="W3" s="8">
        <v>0.50255100394783803</v>
      </c>
      <c r="X3">
        <v>530.12922001480604</v>
      </c>
      <c r="Y3">
        <v>530.12922001480604</v>
      </c>
      <c r="Z3" t="s">
        <v>194</v>
      </c>
      <c r="AA3" t="s">
        <v>194</v>
      </c>
      <c r="AB3" t="s">
        <v>194</v>
      </c>
      <c r="AC3" t="s">
        <v>100</v>
      </c>
      <c r="AD3" t="s">
        <v>33</v>
      </c>
      <c r="AE3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196</v>
      </c>
      <c r="AT3">
        <v>2</v>
      </c>
      <c r="AU3" s="8">
        <v>0.8468412575089812</v>
      </c>
      <c r="AV3" s="5">
        <v>0.47854832516626494</v>
      </c>
      <c r="AW3" s="9">
        <v>12.796722707038889</v>
      </c>
      <c r="AX3" s="6">
        <v>16.73304248638884</v>
      </c>
      <c r="AY3" s="6">
        <v>20.669362265738791</v>
      </c>
      <c r="AZ3" s="8">
        <v>-13.5</v>
      </c>
      <c r="BA3" s="6">
        <v>0.86965581790721047</v>
      </c>
      <c r="BB3" s="5">
        <v>3.9363197793499509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204</v>
      </c>
      <c r="BS3">
        <v>1</v>
      </c>
      <c r="BT3" s="5">
        <v>2.4487539762197197E-2</v>
      </c>
      <c r="BU3" s="6">
        <v>0</v>
      </c>
      <c r="BV3" s="6">
        <v>0</v>
      </c>
      <c r="BW3" s="6">
        <v>0</v>
      </c>
      <c r="BX3">
        <v>6.5</v>
      </c>
      <c r="BY3" s="5">
        <v>0.31653000861355446</v>
      </c>
      <c r="BZ3" s="6">
        <v>6.5</v>
      </c>
      <c r="CA3" s="5">
        <v>0.5</v>
      </c>
    </row>
    <row r="4" spans="2:79" hidden="1" x14ac:dyDescent="0.25">
      <c r="B4">
        <v>10</v>
      </c>
      <c r="C4" t="s">
        <v>186</v>
      </c>
      <c r="D4">
        <v>-3</v>
      </c>
      <c r="E4">
        <v>3</v>
      </c>
      <c r="F4">
        <v>0</v>
      </c>
      <c r="G4" s="8">
        <v>0</v>
      </c>
      <c r="H4" s="8">
        <v>0.58595366220429967</v>
      </c>
      <c r="I4" s="8">
        <v>2.4487539762197197E-2</v>
      </c>
      <c r="J4">
        <v>4</v>
      </c>
      <c r="K4">
        <v>7</v>
      </c>
      <c r="L4" s="8">
        <v>0.36363636363636365</v>
      </c>
      <c r="M4" s="8">
        <v>0.31653000861355446</v>
      </c>
      <c r="N4" t="s">
        <v>204</v>
      </c>
      <c r="O4" s="6">
        <v>0</v>
      </c>
      <c r="P4">
        <v>6.5</v>
      </c>
      <c r="Q4" s="6">
        <v>6.5</v>
      </c>
      <c r="R4" s="6">
        <v>6.5</v>
      </c>
      <c r="S4" t="s">
        <v>204</v>
      </c>
      <c r="T4" t="s">
        <v>101</v>
      </c>
      <c r="U4" s="8">
        <v>0.5</v>
      </c>
      <c r="V4" t="s">
        <v>33</v>
      </c>
      <c r="W4" s="8">
        <v>0.40826500430677726</v>
      </c>
      <c r="X4">
        <v>325.37673138095687</v>
      </c>
      <c r="Y4">
        <v>325.37673138095687</v>
      </c>
      <c r="Z4" t="s">
        <v>194</v>
      </c>
      <c r="AA4" t="s">
        <v>194</v>
      </c>
      <c r="AB4" t="s">
        <v>194</v>
      </c>
      <c r="AC4" t="s">
        <v>100</v>
      </c>
      <c r="AD4" t="s">
        <v>33</v>
      </c>
      <c r="AE4" t="s">
        <v>33</v>
      </c>
      <c r="AH4" s="2" t="s">
        <v>204</v>
      </c>
      <c r="AI4">
        <v>1</v>
      </c>
      <c r="AJ4" s="7">
        <v>0.5</v>
      </c>
      <c r="AK4" s="7">
        <v>2.4487539762197197E-2</v>
      </c>
      <c r="AL4" s="6">
        <v>0</v>
      </c>
      <c r="AM4" s="6">
        <v>0</v>
      </c>
      <c r="AN4" s="6">
        <v>0</v>
      </c>
      <c r="AO4">
        <v>6.5</v>
      </c>
      <c r="AP4" s="7">
        <v>0.31653000861355446</v>
      </c>
      <c r="AQ4" s="6">
        <v>6.5</v>
      </c>
      <c r="AS4" s="7" t="s">
        <v>202</v>
      </c>
      <c r="AT4">
        <v>2</v>
      </c>
      <c r="AU4" s="8">
        <v>0.82939913571803481</v>
      </c>
      <c r="AV4">
        <v>0.45590692058149274</v>
      </c>
      <c r="AW4" s="9">
        <v>10.240507987261868</v>
      </c>
      <c r="AX4" s="6">
        <v>15.469799595576747</v>
      </c>
      <c r="AY4" s="6">
        <v>20.699091203891626</v>
      </c>
      <c r="AZ4" s="6">
        <v>-13.5</v>
      </c>
      <c r="BA4" s="6">
        <v>0.83616631911403227</v>
      </c>
      <c r="BB4" s="5">
        <v>5.2292916083148793</v>
      </c>
      <c r="BC4" s="6"/>
      <c r="BD4" s="8"/>
      <c r="BG4" s="2" t="s">
        <v>204</v>
      </c>
      <c r="BH4">
        <v>1</v>
      </c>
      <c r="BI4" s="7">
        <v>2.4487539762197197E-2</v>
      </c>
      <c r="BJ4" s="6">
        <v>0</v>
      </c>
      <c r="BK4" s="6">
        <v>0</v>
      </c>
      <c r="BL4" s="6">
        <v>0</v>
      </c>
      <c r="BM4">
        <v>6.5</v>
      </c>
      <c r="BN4" s="7">
        <v>0.31653000861355446</v>
      </c>
      <c r="BO4" s="6">
        <v>6.5</v>
      </c>
      <c r="BP4" s="7">
        <v>0.5</v>
      </c>
      <c r="BR4" t="s">
        <v>202</v>
      </c>
      <c r="BS4">
        <v>3</v>
      </c>
      <c r="BT4" s="5">
        <v>0.85538091939326522</v>
      </c>
      <c r="BU4" s="6">
        <v>20.699091203891626</v>
      </c>
      <c r="BV4" s="6">
        <v>20.939460075550613</v>
      </c>
      <c r="BW4" s="6">
        <v>21.247374966264147</v>
      </c>
      <c r="BX4">
        <v>-13.5</v>
      </c>
      <c r="BY4" s="5">
        <v>0.95179363979775511</v>
      </c>
      <c r="BZ4" s="6">
        <v>7.4394600755506133</v>
      </c>
      <c r="CA4" s="5">
        <v>0.90090155746752776</v>
      </c>
    </row>
    <row r="5" spans="2:79" hidden="1" x14ac:dyDescent="0.25">
      <c r="B5">
        <v>5</v>
      </c>
      <c r="C5" t="s">
        <v>186</v>
      </c>
      <c r="D5">
        <v>-3</v>
      </c>
      <c r="E5">
        <v>-1</v>
      </c>
      <c r="F5">
        <v>-4</v>
      </c>
      <c r="G5" s="8">
        <v>0.18181818181818182</v>
      </c>
      <c r="H5" s="8">
        <v>0.60481024534510885</v>
      </c>
      <c r="I5" s="8">
        <v>6.174856134439799E-3</v>
      </c>
      <c r="J5">
        <v>6</v>
      </c>
      <c r="K5">
        <v>5</v>
      </c>
      <c r="L5" s="8">
        <v>0.54545454545454541</v>
      </c>
      <c r="M5" s="8">
        <v>0.4440276575392787</v>
      </c>
      <c r="N5" t="s">
        <v>204</v>
      </c>
      <c r="O5" s="6">
        <v>1.7761106301571148</v>
      </c>
      <c r="P5">
        <v>-6.5</v>
      </c>
      <c r="Q5" s="6">
        <v>-4.723889369842885</v>
      </c>
      <c r="R5" s="6">
        <v>4.723889369842885</v>
      </c>
      <c r="S5" t="s">
        <v>169</v>
      </c>
      <c r="T5" t="s">
        <v>204</v>
      </c>
      <c r="U5" s="8">
        <v>0.52838631796913549</v>
      </c>
      <c r="V5" t="s">
        <v>33</v>
      </c>
      <c r="W5" s="8">
        <v>0.48620698775420712</v>
      </c>
      <c r="X5">
        <v>-249.47313555136415</v>
      </c>
      <c r="Y5">
        <v>249.47313555136415</v>
      </c>
      <c r="Z5" t="s">
        <v>194</v>
      </c>
      <c r="AA5" t="s">
        <v>194</v>
      </c>
      <c r="AB5" t="s">
        <v>194</v>
      </c>
      <c r="AC5" t="s">
        <v>100</v>
      </c>
      <c r="AD5" t="s">
        <v>33</v>
      </c>
      <c r="AE5" t="s">
        <v>33</v>
      </c>
      <c r="AH5" s="2" t="s">
        <v>196</v>
      </c>
      <c r="AI5">
        <v>2</v>
      </c>
      <c r="AJ5" s="7">
        <v>0.8468412575089812</v>
      </c>
      <c r="AK5" s="7">
        <v>0.47854832516626494</v>
      </c>
      <c r="AL5" s="6">
        <v>12.796722707038889</v>
      </c>
      <c r="AM5" s="6">
        <v>16.73304248638884</v>
      </c>
      <c r="AN5" s="6">
        <v>20.669362265738791</v>
      </c>
      <c r="AO5">
        <v>-13.5</v>
      </c>
      <c r="AP5" s="7">
        <v>0.86965581790721047</v>
      </c>
      <c r="AQ5" s="6">
        <v>3.9363197793499509</v>
      </c>
      <c r="AS5" s="7" t="s">
        <v>195</v>
      </c>
      <c r="AT5">
        <v>2</v>
      </c>
      <c r="AU5" s="8">
        <v>0.81321467310247675</v>
      </c>
      <c r="AV5" s="5">
        <v>0.8046428968862307</v>
      </c>
      <c r="AW5" s="9">
        <v>20.297442296799034</v>
      </c>
      <c r="AX5" s="6">
        <v>20.567381243832358</v>
      </c>
      <c r="AY5" s="6">
        <v>20.837320190865682</v>
      </c>
      <c r="AZ5" s="8">
        <v>-13</v>
      </c>
      <c r="BA5" s="6">
        <v>0.93488096562874357</v>
      </c>
      <c r="BB5" s="5">
        <v>7.567381243832358</v>
      </c>
      <c r="BC5" s="6"/>
      <c r="BD5" s="8"/>
      <c r="BG5" s="2" t="s">
        <v>169</v>
      </c>
      <c r="BH5">
        <v>3</v>
      </c>
      <c r="BI5" s="7">
        <v>2.1419938932505638E-2</v>
      </c>
      <c r="BJ5" s="6">
        <v>1.7761106301571148</v>
      </c>
      <c r="BK5" s="6">
        <v>3.6024398773334254</v>
      </c>
      <c r="BL5" s="6">
        <v>4.9903929386777524</v>
      </c>
      <c r="BM5">
        <v>-2.1666666666666665</v>
      </c>
      <c r="BN5" s="7">
        <v>0.48272298643424333</v>
      </c>
      <c r="BO5" s="6">
        <v>5.5914374981101806</v>
      </c>
      <c r="BP5" s="7">
        <v>0.53655524967319801</v>
      </c>
      <c r="BR5" t="s">
        <v>196</v>
      </c>
      <c r="BS5">
        <v>3</v>
      </c>
      <c r="BT5" s="5">
        <v>0.78849677033278931</v>
      </c>
      <c r="BU5" s="6">
        <v>20.14997029238684</v>
      </c>
      <c r="BV5" s="6">
        <v>20.448976315773788</v>
      </c>
      <c r="BW5" s="6">
        <v>20.669362265738791</v>
      </c>
      <c r="BX5">
        <v>-13.5</v>
      </c>
      <c r="BY5" s="5">
        <v>0.9294989234442631</v>
      </c>
      <c r="BZ5" s="6">
        <v>6.9489763157737885</v>
      </c>
      <c r="CA5" s="5">
        <v>0.81256420890615588</v>
      </c>
    </row>
    <row r="6" spans="2:79" hidden="1" x14ac:dyDescent="0.25">
      <c r="B6">
        <v>3</v>
      </c>
      <c r="C6" t="s">
        <v>186</v>
      </c>
      <c r="D6">
        <v>-7</v>
      </c>
      <c r="E6">
        <v>-3</v>
      </c>
      <c r="F6">
        <v>-10</v>
      </c>
      <c r="G6" s="8">
        <v>0.45454545454545453</v>
      </c>
      <c r="H6" s="8">
        <v>0.58802697251241665</v>
      </c>
      <c r="I6" s="8">
        <v>1.5979616352297166E-2</v>
      </c>
      <c r="J6">
        <v>5</v>
      </c>
      <c r="K6">
        <v>6</v>
      </c>
      <c r="L6" s="8">
        <v>0.45454545454545453</v>
      </c>
      <c r="M6" s="8">
        <v>0.49903929386777524</v>
      </c>
      <c r="N6" t="s">
        <v>204</v>
      </c>
      <c r="O6" s="6">
        <v>4.9903929386777524</v>
      </c>
      <c r="P6">
        <v>-6.5</v>
      </c>
      <c r="Q6" s="6">
        <v>-1.5096070613222476</v>
      </c>
      <c r="R6" s="6">
        <v>1.5096070613222476</v>
      </c>
      <c r="S6" t="s">
        <v>169</v>
      </c>
      <c r="T6" t="s">
        <v>204</v>
      </c>
      <c r="U6" s="8">
        <v>0.58127943105045854</v>
      </c>
      <c r="V6" t="s">
        <v>33</v>
      </c>
      <c r="W6" s="8">
        <v>0.54015936245911689</v>
      </c>
      <c r="X6">
        <v>-86.691825178204908</v>
      </c>
      <c r="Y6">
        <v>86.691825178204908</v>
      </c>
      <c r="Z6" t="s">
        <v>194</v>
      </c>
      <c r="AA6" t="s">
        <v>194</v>
      </c>
      <c r="AB6" t="s">
        <v>194</v>
      </c>
      <c r="AC6" t="s">
        <v>100</v>
      </c>
      <c r="AD6" t="s">
        <v>33</v>
      </c>
      <c r="AE6" t="s">
        <v>33</v>
      </c>
      <c r="AH6" s="2" t="s">
        <v>195</v>
      </c>
      <c r="AI6">
        <v>2</v>
      </c>
      <c r="AJ6" s="7">
        <v>0.81321467310247675</v>
      </c>
      <c r="AK6" s="7">
        <v>0.8046428968862307</v>
      </c>
      <c r="AL6" s="6">
        <v>20.297442296799034</v>
      </c>
      <c r="AM6" s="6">
        <v>20.567381243832358</v>
      </c>
      <c r="AN6" s="6">
        <v>20.837320190865682</v>
      </c>
      <c r="AO6">
        <v>-13</v>
      </c>
      <c r="AP6" s="7">
        <v>0.93488096562874357</v>
      </c>
      <c r="AQ6" s="6">
        <v>7.567381243832358</v>
      </c>
      <c r="AS6" s="7" t="s">
        <v>198</v>
      </c>
      <c r="AT6">
        <v>1</v>
      </c>
      <c r="AU6" s="8">
        <v>0.69270147289783846</v>
      </c>
      <c r="AV6">
        <v>4.6695018316454728E-2</v>
      </c>
      <c r="AW6" s="9">
        <v>7.8317085009550533</v>
      </c>
      <c r="AX6" s="6">
        <v>7.8317085009550533</v>
      </c>
      <c r="AY6" s="6">
        <v>7.8317085009550533</v>
      </c>
      <c r="AZ6" s="6">
        <v>-2.5</v>
      </c>
      <c r="BA6" s="6">
        <v>0.65264237507958778</v>
      </c>
      <c r="BB6" s="5">
        <v>5.3317085009550533</v>
      </c>
      <c r="BC6" s="6"/>
      <c r="BD6" s="8"/>
      <c r="BG6" s="2" t="s">
        <v>196</v>
      </c>
      <c r="BH6">
        <v>3</v>
      </c>
      <c r="BI6" s="7">
        <v>0.78849677033278931</v>
      </c>
      <c r="BJ6" s="6">
        <v>20.14997029238684</v>
      </c>
      <c r="BK6" s="6">
        <v>20.448976315773788</v>
      </c>
      <c r="BL6" s="6">
        <v>20.669362265738791</v>
      </c>
      <c r="BM6">
        <v>-13.5</v>
      </c>
      <c r="BN6" s="7">
        <v>0.9294989234442631</v>
      </c>
      <c r="BO6" s="6">
        <v>6.9489763157737885</v>
      </c>
      <c r="BP6" s="7">
        <v>0.81256420890615588</v>
      </c>
      <c r="BR6" t="s">
        <v>198</v>
      </c>
      <c r="BS6">
        <v>1</v>
      </c>
      <c r="BT6" s="5">
        <v>4.6695018316454728E-2</v>
      </c>
      <c r="BU6" s="6">
        <v>7.8317085009550533</v>
      </c>
      <c r="BV6" s="6">
        <v>7.8317085009550533</v>
      </c>
      <c r="BW6" s="6">
        <v>7.8317085009550533</v>
      </c>
      <c r="BX6">
        <v>-2.5</v>
      </c>
      <c r="BY6" s="5">
        <v>0.65264237507958778</v>
      </c>
      <c r="BZ6" s="6">
        <v>5.3317085009550533</v>
      </c>
      <c r="CA6" s="5">
        <v>0.69270147289783846</v>
      </c>
    </row>
    <row r="7" spans="2:79" x14ac:dyDescent="0.25">
      <c r="B7" t="s">
        <v>85</v>
      </c>
      <c r="C7" t="s">
        <v>187</v>
      </c>
      <c r="D7">
        <v>11</v>
      </c>
      <c r="E7">
        <v>11</v>
      </c>
      <c r="F7">
        <v>22</v>
      </c>
      <c r="G7" s="8">
        <v>1</v>
      </c>
      <c r="H7" s="8">
        <v>0.76783304047259571</v>
      </c>
      <c r="I7" s="8">
        <v>0.76783304047259571</v>
      </c>
      <c r="J7">
        <v>11</v>
      </c>
      <c r="K7">
        <v>0</v>
      </c>
      <c r="L7" s="8">
        <v>1</v>
      </c>
      <c r="M7" s="8">
        <v>0.92261101349086516</v>
      </c>
      <c r="N7" t="s">
        <v>195</v>
      </c>
      <c r="O7" s="6">
        <v>20.297442296799034</v>
      </c>
      <c r="P7">
        <v>-13</v>
      </c>
      <c r="Q7" s="6">
        <v>7.2974422967990336</v>
      </c>
      <c r="R7" s="6">
        <v>7.2974422967990336</v>
      </c>
      <c r="S7" t="s">
        <v>195</v>
      </c>
      <c r="T7" t="s">
        <v>195</v>
      </c>
      <c r="U7" s="8">
        <v>0.78204080641387252</v>
      </c>
      <c r="V7" t="s">
        <v>100</v>
      </c>
      <c r="W7" s="8">
        <v>0.85232590995236879</v>
      </c>
      <c r="X7">
        <v>632.50186200069083</v>
      </c>
      <c r="Y7">
        <v>632.50186200069083</v>
      </c>
      <c r="Z7" t="s">
        <v>194</v>
      </c>
      <c r="AA7" t="s">
        <v>194</v>
      </c>
      <c r="AB7" t="s">
        <v>194</v>
      </c>
      <c r="AC7" t="s">
        <v>100</v>
      </c>
      <c r="AD7" t="s">
        <v>33</v>
      </c>
      <c r="AE7" t="s">
        <v>33</v>
      </c>
      <c r="AH7" s="2" t="s">
        <v>166</v>
      </c>
      <c r="AI7">
        <v>1</v>
      </c>
      <c r="AJ7" s="7">
        <v>0.53164729689642198</v>
      </c>
      <c r="AK7" s="7">
        <v>3.0751532789877634E-2</v>
      </c>
      <c r="AL7" s="6">
        <v>0.76046467615575997</v>
      </c>
      <c r="AM7" s="6">
        <v>0.76046467615575997</v>
      </c>
      <c r="AN7" s="6">
        <v>0.76046467615575997</v>
      </c>
      <c r="AO7">
        <v>5.5</v>
      </c>
      <c r="AP7" s="7">
        <v>0.38023233807787998</v>
      </c>
      <c r="AQ7" s="6">
        <v>6.2604646761557596</v>
      </c>
      <c r="AS7" s="7" t="s">
        <v>199</v>
      </c>
      <c r="AT7">
        <v>2</v>
      </c>
      <c r="AU7" s="8">
        <v>0.62898221863311221</v>
      </c>
      <c r="AV7">
        <v>4.5378998629126421E-2</v>
      </c>
      <c r="AW7" s="9">
        <v>3.4304492324471871</v>
      </c>
      <c r="AX7" s="6">
        <v>4.9744761440098353</v>
      </c>
      <c r="AY7" s="6">
        <v>6.5185030555724834</v>
      </c>
      <c r="AZ7" s="6">
        <v>-2.5</v>
      </c>
      <c r="BA7" s="6">
        <v>0.61179592214922307</v>
      </c>
      <c r="BB7" s="5">
        <v>2.4744761440098353</v>
      </c>
      <c r="BC7" s="6"/>
      <c r="BD7" s="8"/>
      <c r="BG7" s="2" t="s">
        <v>198</v>
      </c>
      <c r="BH7">
        <v>1</v>
      </c>
      <c r="BI7" s="7">
        <v>4.6695018316454728E-2</v>
      </c>
      <c r="BJ7" s="6">
        <v>7.8317085009550533</v>
      </c>
      <c r="BK7" s="6">
        <v>7.8317085009550533</v>
      </c>
      <c r="BL7" s="6">
        <v>7.8317085009550533</v>
      </c>
      <c r="BM7">
        <v>-2.5</v>
      </c>
      <c r="BN7" s="7">
        <v>0.65264237507958778</v>
      </c>
      <c r="BO7" s="6">
        <v>5.3317085009550533</v>
      </c>
      <c r="BP7" s="7">
        <v>0.69270147289783846</v>
      </c>
      <c r="BR7" t="s">
        <v>195</v>
      </c>
      <c r="BS7">
        <v>4</v>
      </c>
      <c r="BT7" s="5">
        <v>0.78567212572136413</v>
      </c>
      <c r="BU7" s="6">
        <v>20.215409413651386</v>
      </c>
      <c r="BV7" s="6">
        <v>20.428262255290001</v>
      </c>
      <c r="BW7" s="6">
        <v>20.837320190865682</v>
      </c>
      <c r="BX7">
        <v>-13</v>
      </c>
      <c r="BY7" s="5">
        <v>0.92855737524045467</v>
      </c>
      <c r="BZ7" s="6">
        <v>7.4282622552900026</v>
      </c>
      <c r="CA7" s="5">
        <v>0.79438258119400917</v>
      </c>
    </row>
    <row r="8" spans="2:79" hidden="1" x14ac:dyDescent="0.25">
      <c r="B8">
        <v>10</v>
      </c>
      <c r="C8" t="s">
        <v>187</v>
      </c>
      <c r="D8">
        <v>11</v>
      </c>
      <c r="E8">
        <v>11</v>
      </c>
      <c r="F8">
        <v>22</v>
      </c>
      <c r="G8" s="8">
        <v>1</v>
      </c>
      <c r="H8" s="8">
        <v>0.84145275329986557</v>
      </c>
      <c r="I8" s="8">
        <v>0.84145275329986557</v>
      </c>
      <c r="J8">
        <v>11</v>
      </c>
      <c r="K8">
        <v>0</v>
      </c>
      <c r="L8" s="8">
        <v>1</v>
      </c>
      <c r="M8" s="8">
        <v>0.94715091776662186</v>
      </c>
      <c r="N8" t="s">
        <v>195</v>
      </c>
      <c r="O8" s="6">
        <v>20.837320190865682</v>
      </c>
      <c r="P8">
        <v>-13</v>
      </c>
      <c r="Q8" s="6">
        <v>7.8373201908656824</v>
      </c>
      <c r="R8" s="6">
        <v>7.8373201908656824</v>
      </c>
      <c r="S8" t="s">
        <v>195</v>
      </c>
      <c r="T8" t="s">
        <v>195</v>
      </c>
      <c r="U8" s="8">
        <v>0.84438853979108108</v>
      </c>
      <c r="V8" t="s">
        <v>100</v>
      </c>
      <c r="W8" s="8">
        <v>0.89576972877885153</v>
      </c>
      <c r="X8">
        <v>712.77990376713933</v>
      </c>
      <c r="Y8">
        <v>712.77990376713933</v>
      </c>
      <c r="Z8" t="s">
        <v>194</v>
      </c>
      <c r="AA8" t="s">
        <v>194</v>
      </c>
      <c r="AB8" t="s">
        <v>194</v>
      </c>
      <c r="AC8" t="s">
        <v>100</v>
      </c>
      <c r="AD8" t="s">
        <v>33</v>
      </c>
      <c r="AE8" t="s">
        <v>33</v>
      </c>
      <c r="AH8" s="2" t="s">
        <v>168</v>
      </c>
      <c r="AI8">
        <v>1</v>
      </c>
      <c r="AJ8" s="7">
        <v>0.55782107471242448</v>
      </c>
      <c r="AK8" s="7">
        <v>1.9876060775674054E-2</v>
      </c>
      <c r="AL8" s="6">
        <v>0</v>
      </c>
      <c r="AM8" s="6">
        <v>0</v>
      </c>
      <c r="AN8" s="6">
        <v>0</v>
      </c>
      <c r="AO8">
        <v>-5.5</v>
      </c>
      <c r="AP8" s="7">
        <v>0.50024856841855625</v>
      </c>
      <c r="AQ8" s="6">
        <v>5.5</v>
      </c>
      <c r="AS8" s="7" t="s">
        <v>200</v>
      </c>
      <c r="AT8">
        <v>2</v>
      </c>
      <c r="AU8" s="8">
        <v>0.58102455101652628</v>
      </c>
      <c r="AV8" s="5">
        <v>1.7389845625164047E-2</v>
      </c>
      <c r="AW8" s="9">
        <v>5.7628977225704245</v>
      </c>
      <c r="AX8" s="6">
        <v>8.3989057225815014</v>
      </c>
      <c r="AY8" s="6">
        <v>11.034913722592577</v>
      </c>
      <c r="AZ8" s="8">
        <v>-6.5</v>
      </c>
      <c r="BA8" s="6">
        <v>0.63298593995953922</v>
      </c>
      <c r="BB8" s="5">
        <v>2.6360080000110764</v>
      </c>
      <c r="BC8" s="6"/>
      <c r="BD8" s="8"/>
      <c r="BG8" s="2" t="s">
        <v>195</v>
      </c>
      <c r="BH8">
        <v>4</v>
      </c>
      <c r="BI8" s="7">
        <v>0.78567212572136413</v>
      </c>
      <c r="BJ8" s="6">
        <v>20.215409413651386</v>
      </c>
      <c r="BK8" s="6">
        <v>20.428262255290001</v>
      </c>
      <c r="BL8" s="6">
        <v>20.837320190865682</v>
      </c>
      <c r="BM8">
        <v>-13</v>
      </c>
      <c r="BN8" s="7">
        <v>0.92855737524045467</v>
      </c>
      <c r="BO8" s="6">
        <v>7.4282622552900026</v>
      </c>
      <c r="BP8" s="7">
        <v>0.79438258119400917</v>
      </c>
      <c r="BR8" t="s">
        <v>199</v>
      </c>
      <c r="BS8">
        <v>2</v>
      </c>
      <c r="BT8" s="5">
        <v>4.5378998629126421E-2</v>
      </c>
      <c r="BU8" s="6">
        <v>3.4304492324471871</v>
      </c>
      <c r="BV8" s="6">
        <v>4.9744761440098353</v>
      </c>
      <c r="BW8" s="6">
        <v>6.5185030555724834</v>
      </c>
      <c r="BX8">
        <v>-2.5</v>
      </c>
      <c r="BY8" s="5">
        <v>0.61179592214922307</v>
      </c>
      <c r="BZ8" s="6">
        <v>2.4744761440098353</v>
      </c>
      <c r="CA8" s="5">
        <v>0.62898221863311221</v>
      </c>
    </row>
    <row r="9" spans="2:79" hidden="1" x14ac:dyDescent="0.25">
      <c r="B9">
        <v>5</v>
      </c>
      <c r="C9" t="s">
        <v>187</v>
      </c>
      <c r="D9">
        <v>11</v>
      </c>
      <c r="E9">
        <v>11</v>
      </c>
      <c r="F9">
        <v>22</v>
      </c>
      <c r="G9" s="8">
        <v>1</v>
      </c>
      <c r="H9" s="8">
        <v>0.75664673822518957</v>
      </c>
      <c r="I9" s="8">
        <v>0.75664673822518957</v>
      </c>
      <c r="J9">
        <v>11</v>
      </c>
      <c r="K9">
        <v>0</v>
      </c>
      <c r="L9" s="8">
        <v>1</v>
      </c>
      <c r="M9" s="8">
        <v>0.91888224607506308</v>
      </c>
      <c r="N9" t="s">
        <v>195</v>
      </c>
      <c r="O9" s="6">
        <v>20.215409413651386</v>
      </c>
      <c r="P9">
        <v>-13</v>
      </c>
      <c r="Q9" s="6">
        <v>7.2154094136513862</v>
      </c>
      <c r="R9" s="6">
        <v>7.2154094136513862</v>
      </c>
      <c r="S9" t="s">
        <v>195</v>
      </c>
      <c r="T9" t="s">
        <v>195</v>
      </c>
      <c r="U9" s="8">
        <v>0.75973718466932449</v>
      </c>
      <c r="V9" t="s">
        <v>100</v>
      </c>
      <c r="W9" s="8">
        <v>0.83930971537219379</v>
      </c>
      <c r="X9">
        <v>616.08286134904097</v>
      </c>
      <c r="Y9">
        <v>616.08286134904097</v>
      </c>
      <c r="Z9" t="s">
        <v>194</v>
      </c>
      <c r="AA9" t="s">
        <v>194</v>
      </c>
      <c r="AB9" t="s">
        <v>194</v>
      </c>
      <c r="AC9" t="s">
        <v>100</v>
      </c>
      <c r="AD9" t="s">
        <v>33</v>
      </c>
      <c r="AE9" t="s">
        <v>33</v>
      </c>
      <c r="AH9" s="2" t="s">
        <v>169</v>
      </c>
      <c r="AI9">
        <v>1</v>
      </c>
      <c r="AJ9" s="7">
        <v>0.5</v>
      </c>
      <c r="AK9" s="7">
        <v>4.2105344310779946E-2</v>
      </c>
      <c r="AL9" s="6">
        <v>4.0408160631654084</v>
      </c>
      <c r="AM9" s="6">
        <v>4.0408160631654084</v>
      </c>
      <c r="AN9" s="6">
        <v>4.0408160631654084</v>
      </c>
      <c r="AO9">
        <v>6.5</v>
      </c>
      <c r="AP9" s="7">
        <v>0.50510200789567605</v>
      </c>
      <c r="AQ9" s="6">
        <v>10.540816063165408</v>
      </c>
      <c r="AS9" s="7" t="s">
        <v>205</v>
      </c>
      <c r="AT9">
        <v>1</v>
      </c>
      <c r="AU9" s="8">
        <v>0.55974575373535651</v>
      </c>
      <c r="AV9">
        <v>4.8937024115662253E-2</v>
      </c>
      <c r="AW9" s="9">
        <v>3.3730979060718225</v>
      </c>
      <c r="AX9" s="6">
        <v>3.3730979060718225</v>
      </c>
      <c r="AY9" s="6">
        <v>3.3730979060718225</v>
      </c>
      <c r="AZ9" s="6">
        <v>7.5</v>
      </c>
      <c r="BA9" s="6">
        <v>0.56218298434530378</v>
      </c>
      <c r="BB9" s="5">
        <v>10.873097906071823</v>
      </c>
      <c r="BC9" s="6"/>
      <c r="BD9" s="8"/>
      <c r="BG9" s="2" t="s">
        <v>199</v>
      </c>
      <c r="BH9">
        <v>2</v>
      </c>
      <c r="BI9" s="7">
        <v>4.5378998629126421E-2</v>
      </c>
      <c r="BJ9" s="6">
        <v>3.4304492324471871</v>
      </c>
      <c r="BK9" s="6">
        <v>4.9744761440098353</v>
      </c>
      <c r="BL9" s="6">
        <v>6.5185030555724834</v>
      </c>
      <c r="BM9">
        <v>-2.5</v>
      </c>
      <c r="BN9" s="7">
        <v>0.61179592214922307</v>
      </c>
      <c r="BO9" s="6">
        <v>2.4744761440098353</v>
      </c>
      <c r="BP9" s="7">
        <v>0.62898221863311221</v>
      </c>
      <c r="BR9" t="s">
        <v>201</v>
      </c>
      <c r="BS9">
        <v>3</v>
      </c>
      <c r="BT9" s="5">
        <v>0.53336100108598883</v>
      </c>
      <c r="BU9" s="6">
        <v>5.7628977225704245</v>
      </c>
      <c r="BV9" s="6">
        <v>15.597443839179093</v>
      </c>
      <c r="BW9" s="6">
        <v>20.58912938825452</v>
      </c>
      <c r="BX9">
        <v>2.1666666666666665</v>
      </c>
      <c r="BY9" s="5">
        <v>0.8137546785548756</v>
      </c>
      <c r="BZ9" s="6">
        <v>18.255512024132141</v>
      </c>
      <c r="CA9" s="5">
        <v>0.75245590460555789</v>
      </c>
    </row>
    <row r="10" spans="2:79" hidden="1" x14ac:dyDescent="0.25">
      <c r="B10">
        <v>3</v>
      </c>
      <c r="C10" t="s">
        <v>187</v>
      </c>
      <c r="D10">
        <v>11</v>
      </c>
      <c r="E10">
        <v>11</v>
      </c>
      <c r="F10">
        <v>22</v>
      </c>
      <c r="G10" s="8">
        <v>1</v>
      </c>
      <c r="H10" s="8">
        <v>0.77675597088780546</v>
      </c>
      <c r="I10" s="8">
        <v>0.77675597088780546</v>
      </c>
      <c r="J10">
        <v>11</v>
      </c>
      <c r="K10">
        <v>0</v>
      </c>
      <c r="L10" s="8">
        <v>1</v>
      </c>
      <c r="M10" s="8">
        <v>0.92558532362926849</v>
      </c>
      <c r="N10" t="s">
        <v>195</v>
      </c>
      <c r="O10" s="6">
        <v>20.362877119843908</v>
      </c>
      <c r="P10">
        <v>-13</v>
      </c>
      <c r="Q10" s="6">
        <v>7.3628771198439082</v>
      </c>
      <c r="R10" s="6">
        <v>7.3628771198439082</v>
      </c>
      <c r="S10" t="s">
        <v>195</v>
      </c>
      <c r="T10" t="s">
        <v>195</v>
      </c>
      <c r="U10" s="8">
        <v>0.79136379390175848</v>
      </c>
      <c r="V10" t="s">
        <v>100</v>
      </c>
      <c r="W10" s="8">
        <v>0.85847455876551348</v>
      </c>
      <c r="X10">
        <v>642.63389428868891</v>
      </c>
      <c r="Y10">
        <v>642.63389428868891</v>
      </c>
      <c r="Z10" t="s">
        <v>194</v>
      </c>
      <c r="AA10" t="s">
        <v>194</v>
      </c>
      <c r="AB10" t="s">
        <v>194</v>
      </c>
      <c r="AC10" t="s">
        <v>100</v>
      </c>
      <c r="AD10" t="s">
        <v>33</v>
      </c>
      <c r="AE10" t="s">
        <v>33</v>
      </c>
      <c r="AH10" s="2" t="s">
        <v>205</v>
      </c>
      <c r="AI10">
        <v>1</v>
      </c>
      <c r="AJ10" s="7">
        <v>0.55974575373535651</v>
      </c>
      <c r="AK10" s="7">
        <v>4.8937024115662253E-2</v>
      </c>
      <c r="AL10" s="6">
        <v>3.3730979060718225</v>
      </c>
      <c r="AM10" s="6">
        <v>3.3730979060718225</v>
      </c>
      <c r="AN10" s="6">
        <v>3.3730979060718225</v>
      </c>
      <c r="AO10">
        <v>7.5</v>
      </c>
      <c r="AP10" s="7">
        <v>0.56218298434530378</v>
      </c>
      <c r="AQ10" s="6">
        <v>10.873097906071823</v>
      </c>
      <c r="AS10" s="7" t="s">
        <v>168</v>
      </c>
      <c r="AT10">
        <v>1</v>
      </c>
      <c r="AU10" s="8">
        <v>0.55782107471242448</v>
      </c>
      <c r="AV10">
        <v>1.9876060775674054E-2</v>
      </c>
      <c r="AW10" s="9">
        <v>0</v>
      </c>
      <c r="AX10" s="6">
        <v>0</v>
      </c>
      <c r="AY10" s="6">
        <v>0</v>
      </c>
      <c r="AZ10" s="6">
        <v>-5.5</v>
      </c>
      <c r="BA10" s="6">
        <v>0.50024856841855625</v>
      </c>
      <c r="BB10" s="5">
        <v>5.5</v>
      </c>
      <c r="BC10" s="6"/>
      <c r="BD10" s="8"/>
      <c r="BG10" s="2" t="s">
        <v>166</v>
      </c>
      <c r="BH10">
        <v>4</v>
      </c>
      <c r="BI10" s="7">
        <v>0.21538434101490572</v>
      </c>
      <c r="BJ10" s="6">
        <v>0</v>
      </c>
      <c r="BK10" s="6">
        <v>5.2685121208983237</v>
      </c>
      <c r="BL10" s="6">
        <v>17.190531673500551</v>
      </c>
      <c r="BM10">
        <v>0</v>
      </c>
      <c r="BN10" s="7">
        <v>0.56512904479024029</v>
      </c>
      <c r="BO10" s="6">
        <v>9.2069860539298318</v>
      </c>
      <c r="BP10" s="7">
        <v>0.59741994887347138</v>
      </c>
      <c r="BR10" t="s">
        <v>166</v>
      </c>
      <c r="BS10">
        <v>4</v>
      </c>
      <c r="BT10" s="5">
        <v>0.21538434101490572</v>
      </c>
      <c r="BU10" s="6">
        <v>0</v>
      </c>
      <c r="BV10" s="6">
        <v>5.2685121208983237</v>
      </c>
      <c r="BW10" s="6">
        <v>17.190531673500551</v>
      </c>
      <c r="BX10">
        <v>0</v>
      </c>
      <c r="BY10" s="5">
        <v>0.56512904479024029</v>
      </c>
      <c r="BZ10" s="6">
        <v>9.2069860539298318</v>
      </c>
      <c r="CA10" s="5">
        <v>0.59741994887347138</v>
      </c>
    </row>
    <row r="11" spans="2:79" x14ac:dyDescent="0.25">
      <c r="B11" t="s">
        <v>85</v>
      </c>
      <c r="C11" t="s">
        <v>188</v>
      </c>
      <c r="D11">
        <v>1</v>
      </c>
      <c r="E11">
        <v>-1</v>
      </c>
      <c r="F11">
        <v>0</v>
      </c>
      <c r="G11" s="8">
        <v>0</v>
      </c>
      <c r="H11" s="8">
        <v>0.5916547961647598</v>
      </c>
      <c r="I11" s="8">
        <v>1.9876060775674054E-2</v>
      </c>
      <c r="J11">
        <v>10</v>
      </c>
      <c r="K11">
        <v>1</v>
      </c>
      <c r="L11" s="8">
        <v>0.90909090909090906</v>
      </c>
      <c r="M11" s="8">
        <v>0.50024856841855625</v>
      </c>
      <c r="N11" t="s">
        <v>168</v>
      </c>
      <c r="O11" s="6">
        <v>0</v>
      </c>
      <c r="P11">
        <v>-5.5</v>
      </c>
      <c r="Q11" s="6">
        <v>-5.5</v>
      </c>
      <c r="R11" s="6">
        <v>5.5</v>
      </c>
      <c r="S11" t="s">
        <v>166</v>
      </c>
      <c r="T11" t="s">
        <v>168</v>
      </c>
      <c r="U11" s="8">
        <v>0.55782107471242448</v>
      </c>
      <c r="V11" t="s">
        <v>33</v>
      </c>
      <c r="W11" s="8">
        <v>0.52903482156549031</v>
      </c>
      <c r="X11">
        <v>-306.4402081686394</v>
      </c>
      <c r="Y11">
        <v>306.4402081686394</v>
      </c>
      <c r="Z11" t="s">
        <v>194</v>
      </c>
      <c r="AA11" t="s">
        <v>194</v>
      </c>
      <c r="AB11" t="s">
        <v>194</v>
      </c>
      <c r="AC11" t="s">
        <v>100</v>
      </c>
      <c r="AD11" t="s">
        <v>33</v>
      </c>
      <c r="AE11" t="s">
        <v>33</v>
      </c>
      <c r="AH11" s="2" t="s">
        <v>200</v>
      </c>
      <c r="AI11">
        <v>2</v>
      </c>
      <c r="AJ11" s="7">
        <v>0.58102455101652628</v>
      </c>
      <c r="AK11" s="7">
        <v>1.7389845625164047E-2</v>
      </c>
      <c r="AL11" s="6">
        <v>5.7628977225704245</v>
      </c>
      <c r="AM11" s="6">
        <v>8.3989057225815014</v>
      </c>
      <c r="AN11" s="6">
        <v>11.034913722592577</v>
      </c>
      <c r="AO11">
        <v>-6.5</v>
      </c>
      <c r="AP11" s="7">
        <v>0.63298593995953922</v>
      </c>
      <c r="AQ11" s="6">
        <v>2.6360080000110764</v>
      </c>
      <c r="AS11" s="7" t="s">
        <v>166</v>
      </c>
      <c r="AT11">
        <v>1</v>
      </c>
      <c r="AU11" s="8">
        <v>0.53164729689642198</v>
      </c>
      <c r="AV11">
        <v>3.0751532789877634E-2</v>
      </c>
      <c r="AW11" s="9">
        <v>0.76046467615575997</v>
      </c>
      <c r="AX11" s="6">
        <v>0.76046467615575997</v>
      </c>
      <c r="AY11" s="6">
        <v>0.76046467615575997</v>
      </c>
      <c r="AZ11" s="6">
        <v>5.5</v>
      </c>
      <c r="BA11" s="6">
        <v>0.38023233807787998</v>
      </c>
      <c r="BB11" s="5">
        <v>6.2604646761557596</v>
      </c>
      <c r="BC11" s="6"/>
      <c r="BD11" s="8"/>
      <c r="BG11" s="2" t="s">
        <v>202</v>
      </c>
      <c r="BH11">
        <v>3</v>
      </c>
      <c r="BI11" s="7">
        <v>0.85538091939326522</v>
      </c>
      <c r="BJ11" s="6">
        <v>20.699091203891626</v>
      </c>
      <c r="BK11" s="6">
        <v>20.939460075550613</v>
      </c>
      <c r="BL11" s="6">
        <v>21.247374966264147</v>
      </c>
      <c r="BM11">
        <v>-13.5</v>
      </c>
      <c r="BN11" s="7">
        <v>0.95179363979775511</v>
      </c>
      <c r="BO11" s="6">
        <v>7.4394600755506133</v>
      </c>
      <c r="BP11" s="7">
        <v>0.90090155746752776</v>
      </c>
      <c r="BR11" t="s">
        <v>197</v>
      </c>
      <c r="BS11">
        <v>1</v>
      </c>
      <c r="BT11" s="5">
        <v>0.13854725045905891</v>
      </c>
      <c r="BU11" s="6">
        <v>12.796722707038889</v>
      </c>
      <c r="BV11" s="6">
        <v>12.796722707038889</v>
      </c>
      <c r="BW11" s="6">
        <v>12.796722707038889</v>
      </c>
      <c r="BX11">
        <v>-13.5</v>
      </c>
      <c r="BY11" s="5">
        <v>0.79979516918993054</v>
      </c>
      <c r="BZ11" s="6">
        <v>0.7032772929611113</v>
      </c>
      <c r="CA11" s="5">
        <v>0.82844266005735401</v>
      </c>
    </row>
    <row r="12" spans="2:79" hidden="1" x14ac:dyDescent="0.25">
      <c r="B12">
        <v>10</v>
      </c>
      <c r="C12" t="s">
        <v>188</v>
      </c>
      <c r="D12">
        <v>1</v>
      </c>
      <c r="E12">
        <v>1</v>
      </c>
      <c r="F12">
        <v>2</v>
      </c>
      <c r="G12" s="8">
        <v>9.0909090909090912E-2</v>
      </c>
      <c r="H12" s="8">
        <v>0.59524246877909437</v>
      </c>
      <c r="I12" s="8">
        <v>3.0751532789877634E-2</v>
      </c>
      <c r="J12">
        <v>5</v>
      </c>
      <c r="K12">
        <v>6</v>
      </c>
      <c r="L12" s="8">
        <v>0.45454545454545453</v>
      </c>
      <c r="M12" s="8">
        <v>0.38023233807787998</v>
      </c>
      <c r="N12" t="s">
        <v>166</v>
      </c>
      <c r="O12" s="6">
        <v>0.76046467615575997</v>
      </c>
      <c r="P12">
        <v>5.5</v>
      </c>
      <c r="Q12" s="6">
        <v>6.2604646761557596</v>
      </c>
      <c r="R12" s="6">
        <v>6.2604646761557596</v>
      </c>
      <c r="S12" t="s">
        <v>166</v>
      </c>
      <c r="T12" t="s">
        <v>166</v>
      </c>
      <c r="U12" s="8">
        <v>0.53164729689642198</v>
      </c>
      <c r="V12" t="s">
        <v>100</v>
      </c>
      <c r="W12" s="8">
        <v>0.45593981748715096</v>
      </c>
      <c r="X12">
        <v>333.32711432069908</v>
      </c>
      <c r="Y12">
        <v>333.32711432069908</v>
      </c>
      <c r="Z12" t="s">
        <v>194</v>
      </c>
      <c r="AA12" t="s">
        <v>194</v>
      </c>
      <c r="AB12" t="s">
        <v>194</v>
      </c>
      <c r="AC12" t="s">
        <v>100</v>
      </c>
      <c r="AD12" t="s">
        <v>33</v>
      </c>
      <c r="AE12" t="s">
        <v>33</v>
      </c>
      <c r="AH12" s="2" t="s">
        <v>199</v>
      </c>
      <c r="AI12">
        <v>2</v>
      </c>
      <c r="AJ12" s="7">
        <v>0.62898221863311221</v>
      </c>
      <c r="AK12" s="7">
        <v>4.5378998629126421E-2</v>
      </c>
      <c r="AL12" s="6">
        <v>3.4304492324471871</v>
      </c>
      <c r="AM12" s="6">
        <v>4.9744761440098353</v>
      </c>
      <c r="AN12" s="6">
        <v>6.5185030555724834</v>
      </c>
      <c r="AO12">
        <v>-2.5</v>
      </c>
      <c r="AP12" s="7">
        <v>0.61179592214922307</v>
      </c>
      <c r="AQ12" s="6">
        <v>2.4744761440098353</v>
      </c>
      <c r="AS12" s="7" t="s">
        <v>204</v>
      </c>
      <c r="AT12">
        <v>1</v>
      </c>
      <c r="AU12" s="8">
        <v>0.5</v>
      </c>
      <c r="AV12">
        <v>2.4487539762197197E-2</v>
      </c>
      <c r="AW12" s="9">
        <v>0</v>
      </c>
      <c r="AX12" s="6">
        <v>0</v>
      </c>
      <c r="AY12" s="6">
        <v>0</v>
      </c>
      <c r="AZ12" s="6">
        <v>6.5</v>
      </c>
      <c r="BA12" s="6">
        <v>0.31653000861355446</v>
      </c>
      <c r="BB12" s="5">
        <v>6.5</v>
      </c>
      <c r="BC12" s="6"/>
      <c r="BD12" s="8"/>
      <c r="BG12" s="2" t="s">
        <v>197</v>
      </c>
      <c r="BH12">
        <v>1</v>
      </c>
      <c r="BI12" s="7">
        <v>0.13854725045905891</v>
      </c>
      <c r="BJ12" s="6">
        <v>12.796722707038889</v>
      </c>
      <c r="BK12" s="6">
        <v>12.796722707038889</v>
      </c>
      <c r="BL12" s="6">
        <v>12.796722707038889</v>
      </c>
      <c r="BM12">
        <v>-13.5</v>
      </c>
      <c r="BN12" s="7">
        <v>0.79979516918993054</v>
      </c>
      <c r="BO12" s="6">
        <v>0.7032772929611113</v>
      </c>
      <c r="BP12" s="7">
        <v>0.82844266005735401</v>
      </c>
      <c r="BR12" t="s">
        <v>169</v>
      </c>
      <c r="BS12">
        <v>3</v>
      </c>
      <c r="BT12" s="5">
        <v>2.1419938932505638E-2</v>
      </c>
      <c r="BU12" s="6">
        <v>1.7761106301571148</v>
      </c>
      <c r="BV12" s="6">
        <v>3.6024398773334254</v>
      </c>
      <c r="BW12" s="6">
        <v>4.9903929386777524</v>
      </c>
      <c r="BX12">
        <v>-2.1666666666666665</v>
      </c>
      <c r="BY12" s="5">
        <v>0.48272298643424333</v>
      </c>
      <c r="BZ12" s="6">
        <v>5.5914374981101806</v>
      </c>
      <c r="CA12" s="5">
        <v>0.53655524967319801</v>
      </c>
    </row>
    <row r="13" spans="2:79" hidden="1" x14ac:dyDescent="0.25">
      <c r="B13">
        <v>5</v>
      </c>
      <c r="C13" t="s">
        <v>188</v>
      </c>
      <c r="D13">
        <v>-3</v>
      </c>
      <c r="E13">
        <v>-3</v>
      </c>
      <c r="F13">
        <v>-6</v>
      </c>
      <c r="G13" s="8">
        <v>0.27272727272727271</v>
      </c>
      <c r="H13" s="8">
        <v>0.65243515787758299</v>
      </c>
      <c r="I13" s="8">
        <v>5.0511837650806357E-2</v>
      </c>
      <c r="J13">
        <v>7</v>
      </c>
      <c r="K13">
        <v>4</v>
      </c>
      <c r="L13" s="8">
        <v>0.63636363636363635</v>
      </c>
      <c r="M13" s="8">
        <v>0.52050868898949731</v>
      </c>
      <c r="N13" t="s">
        <v>168</v>
      </c>
      <c r="O13" s="6">
        <v>3.1230521339369837</v>
      </c>
      <c r="P13">
        <v>-5.5</v>
      </c>
      <c r="Q13" s="6">
        <v>-2.3769478660630163</v>
      </c>
      <c r="R13" s="6">
        <v>2.3769478660630163</v>
      </c>
      <c r="S13" t="s">
        <v>166</v>
      </c>
      <c r="T13" t="s">
        <v>101</v>
      </c>
      <c r="U13" s="8">
        <v>0.5</v>
      </c>
      <c r="V13" t="s">
        <v>33</v>
      </c>
      <c r="W13" s="8">
        <v>0.51025434449474871</v>
      </c>
      <c r="X13">
        <v>-119.1597261987739</v>
      </c>
      <c r="Y13">
        <v>119.1597261987739</v>
      </c>
      <c r="Z13" t="s">
        <v>194</v>
      </c>
      <c r="AA13" t="s">
        <v>194</v>
      </c>
      <c r="AB13" t="s">
        <v>194</v>
      </c>
      <c r="AC13" t="s">
        <v>100</v>
      </c>
      <c r="AD13" t="s">
        <v>33</v>
      </c>
      <c r="AE13" t="s">
        <v>33</v>
      </c>
      <c r="AH13" s="2" t="s">
        <v>198</v>
      </c>
      <c r="AI13">
        <v>1</v>
      </c>
      <c r="AJ13" s="7">
        <v>0.69270147289783846</v>
      </c>
      <c r="AK13" s="7">
        <v>4.6695018316454728E-2</v>
      </c>
      <c r="AL13" s="6">
        <v>7.8317085009550533</v>
      </c>
      <c r="AM13" s="6">
        <v>7.8317085009550533</v>
      </c>
      <c r="AN13" s="6">
        <v>7.8317085009550533</v>
      </c>
      <c r="AO13">
        <v>-2.5</v>
      </c>
      <c r="AP13" s="7">
        <v>0.65264237507958778</v>
      </c>
      <c r="AQ13" s="6">
        <v>5.3317085009550533</v>
      </c>
      <c r="AS13" s="7" t="s">
        <v>169</v>
      </c>
      <c r="AT13">
        <v>1</v>
      </c>
      <c r="AU13" s="8">
        <v>0.5</v>
      </c>
      <c r="AV13">
        <v>4.2105344310779946E-2</v>
      </c>
      <c r="AW13" s="9">
        <v>4.0408160631654084</v>
      </c>
      <c r="AX13" s="6">
        <v>4.0408160631654084</v>
      </c>
      <c r="AY13" s="6">
        <v>4.0408160631654084</v>
      </c>
      <c r="AZ13" s="6">
        <v>6.5</v>
      </c>
      <c r="BA13" s="6">
        <v>0.50510200789567605</v>
      </c>
      <c r="BB13" s="5">
        <v>10.540816063165408</v>
      </c>
      <c r="BC13" s="6"/>
      <c r="BD13" s="8"/>
      <c r="BG13" s="2" t="s">
        <v>205</v>
      </c>
      <c r="BH13">
        <v>3</v>
      </c>
      <c r="BI13" s="7">
        <v>3.942763895792567E-2</v>
      </c>
      <c r="BJ13" s="6">
        <v>0</v>
      </c>
      <c r="BK13" s="6">
        <v>1.386011551687969</v>
      </c>
      <c r="BL13" s="6">
        <v>3.3730979060718225</v>
      </c>
      <c r="BM13">
        <v>2.5</v>
      </c>
      <c r="BN13" s="7">
        <v>0.44597053688069876</v>
      </c>
      <c r="BO13" s="6">
        <v>8.3627203856932457</v>
      </c>
      <c r="BP13" s="7">
        <v>0.51991525124511884</v>
      </c>
      <c r="BR13" t="s">
        <v>206</v>
      </c>
      <c r="BS13">
        <v>2</v>
      </c>
      <c r="BT13" s="5">
        <v>0.38994063287779129</v>
      </c>
      <c r="BU13" s="6">
        <v>16.75828415189261</v>
      </c>
      <c r="BV13" s="6">
        <v>18.392274305928439</v>
      </c>
      <c r="BW13" s="6">
        <v>20.026264459964263</v>
      </c>
      <c r="BX13">
        <v>2.5</v>
      </c>
      <c r="BY13" s="5">
        <v>0.87409947788741205</v>
      </c>
      <c r="BZ13" s="6">
        <v>20.892274305928439</v>
      </c>
      <c r="CA13" s="5">
        <v>0.69247874534904752</v>
      </c>
    </row>
    <row r="14" spans="2:79" hidden="1" x14ac:dyDescent="0.25">
      <c r="B14">
        <v>3</v>
      </c>
      <c r="C14" t="s">
        <v>188</v>
      </c>
      <c r="D14">
        <v>11</v>
      </c>
      <c r="E14">
        <v>9</v>
      </c>
      <c r="F14">
        <v>20</v>
      </c>
      <c r="G14" s="8">
        <v>0.90909090909090917</v>
      </c>
      <c r="H14" s="8">
        <v>0.76039793284326485</v>
      </c>
      <c r="I14" s="8">
        <v>0.76039793284326485</v>
      </c>
      <c r="J14">
        <v>10</v>
      </c>
      <c r="K14">
        <v>1</v>
      </c>
      <c r="L14" s="8">
        <v>0.90909090909090906</v>
      </c>
      <c r="M14" s="8">
        <v>0.85952658367502766</v>
      </c>
      <c r="N14" t="s">
        <v>166</v>
      </c>
      <c r="O14" s="6">
        <v>17.190531673500551</v>
      </c>
      <c r="P14">
        <v>5.5</v>
      </c>
      <c r="Q14" s="6">
        <v>22.690531673500551</v>
      </c>
      <c r="R14" s="6">
        <v>22.690531673500551</v>
      </c>
      <c r="S14" t="s">
        <v>166</v>
      </c>
      <c r="T14" t="s">
        <v>166</v>
      </c>
      <c r="U14" s="8">
        <v>0.80021142388503896</v>
      </c>
      <c r="V14" t="s">
        <v>100</v>
      </c>
      <c r="W14" s="8">
        <v>0.82986900378003337</v>
      </c>
      <c r="X14">
        <v>1886.3680599374388</v>
      </c>
      <c r="Y14">
        <v>1886.3680599374388</v>
      </c>
      <c r="Z14" t="s">
        <v>194</v>
      </c>
      <c r="AA14" t="s">
        <v>194</v>
      </c>
      <c r="AB14" t="s">
        <v>194</v>
      </c>
      <c r="AC14" t="s">
        <v>100</v>
      </c>
      <c r="AD14" t="s">
        <v>33</v>
      </c>
      <c r="AE14" t="s">
        <v>33</v>
      </c>
      <c r="AH14" s="2" t="s">
        <v>202</v>
      </c>
      <c r="AI14">
        <v>2</v>
      </c>
      <c r="AJ14" s="7">
        <v>0.82939913571803481</v>
      </c>
      <c r="AK14" s="7">
        <v>0.45590692058149274</v>
      </c>
      <c r="AL14" s="6">
        <v>10.240507987261868</v>
      </c>
      <c r="AM14" s="6">
        <v>15.469799595576747</v>
      </c>
      <c r="AN14" s="6">
        <v>20.699091203891626</v>
      </c>
      <c r="AO14">
        <v>-13.5</v>
      </c>
      <c r="AP14" s="7">
        <v>0.83616631911403227</v>
      </c>
      <c r="AQ14" s="6">
        <v>5.2292916083148793</v>
      </c>
      <c r="BC14" s="6"/>
      <c r="BD14" s="8"/>
      <c r="BG14" s="2" t="s">
        <v>206</v>
      </c>
      <c r="BH14">
        <v>2</v>
      </c>
      <c r="BI14" s="7">
        <v>0.38994063287779129</v>
      </c>
      <c r="BJ14" s="6">
        <v>16.75828415189261</v>
      </c>
      <c r="BK14" s="6">
        <v>18.392274305928439</v>
      </c>
      <c r="BL14" s="6">
        <v>20.026264459964263</v>
      </c>
      <c r="BM14">
        <v>2.5</v>
      </c>
      <c r="BN14" s="7">
        <v>0.87409947788741205</v>
      </c>
      <c r="BO14" s="6">
        <v>20.892274305928439</v>
      </c>
      <c r="BP14" s="7">
        <v>0.69247874534904752</v>
      </c>
      <c r="BR14" t="s">
        <v>200</v>
      </c>
      <c r="BS14">
        <v>1</v>
      </c>
      <c r="BT14" s="5">
        <v>2.9619478215113348E-2</v>
      </c>
      <c r="BU14" s="6">
        <v>11.034913722592577</v>
      </c>
      <c r="BV14" s="6">
        <v>11.034913722592577</v>
      </c>
      <c r="BW14" s="6">
        <v>11.034913722592577</v>
      </c>
      <c r="BX14">
        <v>-6.5</v>
      </c>
      <c r="BY14" s="5">
        <v>0.68968210766203608</v>
      </c>
      <c r="BZ14" s="6">
        <v>4.5349137225925773</v>
      </c>
      <c r="CA14" s="5">
        <v>0.58731514308483601</v>
      </c>
    </row>
    <row r="15" spans="2:79" x14ac:dyDescent="0.25">
      <c r="B15" t="s">
        <v>85</v>
      </c>
      <c r="C15" t="s">
        <v>189</v>
      </c>
      <c r="D15">
        <v>7</v>
      </c>
      <c r="E15">
        <v>9</v>
      </c>
      <c r="F15">
        <v>16</v>
      </c>
      <c r="G15" s="8">
        <v>0.72727272727272729</v>
      </c>
      <c r="H15" s="8">
        <v>0.76302187120615539</v>
      </c>
      <c r="I15" s="8">
        <v>0.13854725045905891</v>
      </c>
      <c r="J15">
        <v>10</v>
      </c>
      <c r="K15">
        <v>1</v>
      </c>
      <c r="L15" s="8">
        <v>0.90909090909090906</v>
      </c>
      <c r="M15" s="8">
        <v>0.79979516918993054</v>
      </c>
      <c r="N15" t="s">
        <v>196</v>
      </c>
      <c r="O15" s="6">
        <v>12.796722707038889</v>
      </c>
      <c r="P15">
        <v>-13.5</v>
      </c>
      <c r="Q15" s="6">
        <v>-0.7032772929611113</v>
      </c>
      <c r="R15" s="6">
        <v>0.7032772929611113</v>
      </c>
      <c r="S15" t="s">
        <v>197</v>
      </c>
      <c r="T15" t="s">
        <v>196</v>
      </c>
      <c r="U15" s="8">
        <v>0.82844266005735401</v>
      </c>
      <c r="V15" t="s">
        <v>33</v>
      </c>
      <c r="W15" s="8">
        <v>0.81411891462364228</v>
      </c>
      <c r="X15">
        <v>-38.562260251147102</v>
      </c>
      <c r="Y15">
        <v>38.562260251147102</v>
      </c>
      <c r="Z15" t="s">
        <v>194</v>
      </c>
      <c r="AA15" t="s">
        <v>194</v>
      </c>
      <c r="AB15" t="s">
        <v>194</v>
      </c>
      <c r="AC15" t="s">
        <v>100</v>
      </c>
      <c r="AD15" t="s">
        <v>33</v>
      </c>
      <c r="AE15" t="s">
        <v>33</v>
      </c>
      <c r="AH15" s="2" t="s">
        <v>30</v>
      </c>
      <c r="AI15">
        <v>16</v>
      </c>
      <c r="AJ15" s="7">
        <v>0.6713024543875189</v>
      </c>
      <c r="AK15" s="7">
        <v>0.23853665586545025</v>
      </c>
      <c r="AL15" s="6">
        <v>0</v>
      </c>
      <c r="AM15" s="6">
        <v>9.2683310956954141</v>
      </c>
      <c r="AN15" s="6">
        <v>20.837320190865682</v>
      </c>
      <c r="AO15">
        <v>-5</v>
      </c>
      <c r="AP15" s="7">
        <v>0.66799426324675337</v>
      </c>
      <c r="AQ15" s="6">
        <v>5.5433150435865155</v>
      </c>
      <c r="BC15" s="6"/>
      <c r="BD15" s="8"/>
      <c r="BG15" s="2" t="s">
        <v>200</v>
      </c>
      <c r="BH15">
        <v>1</v>
      </c>
      <c r="BI15" s="7">
        <v>2.9619478215113348E-2</v>
      </c>
      <c r="BJ15" s="6">
        <v>11.034913722592577</v>
      </c>
      <c r="BK15" s="6">
        <v>11.034913722592577</v>
      </c>
      <c r="BL15" s="6">
        <v>11.034913722592577</v>
      </c>
      <c r="BM15">
        <v>-6.5</v>
      </c>
      <c r="BN15" s="7">
        <v>0.68968210766203608</v>
      </c>
      <c r="BO15" s="6">
        <v>4.5349137225925773</v>
      </c>
      <c r="BP15" s="7">
        <v>0.58731514308483601</v>
      </c>
      <c r="BR15" t="s">
        <v>205</v>
      </c>
      <c r="BS15">
        <v>3</v>
      </c>
      <c r="BT15" s="5">
        <v>3.942763895792567E-2</v>
      </c>
      <c r="BU15" s="6">
        <v>0</v>
      </c>
      <c r="BV15" s="6">
        <v>1.386011551687969</v>
      </c>
      <c r="BW15" s="6">
        <v>3.3730979060718225</v>
      </c>
      <c r="BX15">
        <v>2.5</v>
      </c>
      <c r="BY15" s="5">
        <v>0.44597053688069876</v>
      </c>
      <c r="BZ15" s="6">
        <v>8.3627203856932457</v>
      </c>
      <c r="CA15" s="5">
        <v>0.51991525124511884</v>
      </c>
    </row>
    <row r="16" spans="2:79" hidden="1" x14ac:dyDescent="0.25">
      <c r="B16">
        <v>10</v>
      </c>
      <c r="C16" t="s">
        <v>189</v>
      </c>
      <c r="D16">
        <v>11</v>
      </c>
      <c r="E16">
        <v>11</v>
      </c>
      <c r="F16">
        <v>22</v>
      </c>
      <c r="G16" s="8">
        <v>1</v>
      </c>
      <c r="H16" s="8">
        <v>0.81854939987347097</v>
      </c>
      <c r="I16" s="8">
        <v>0.81854939987347097</v>
      </c>
      <c r="J16">
        <v>11</v>
      </c>
      <c r="K16">
        <v>0</v>
      </c>
      <c r="L16" s="8">
        <v>1</v>
      </c>
      <c r="M16" s="8">
        <v>0.9395164666244904</v>
      </c>
      <c r="N16" t="s">
        <v>196</v>
      </c>
      <c r="O16" s="6">
        <v>20.669362265738791</v>
      </c>
      <c r="P16">
        <v>-13.5</v>
      </c>
      <c r="Q16" s="6">
        <v>7.1693622657387905</v>
      </c>
      <c r="R16" s="6">
        <v>7.1693622657387905</v>
      </c>
      <c r="S16" t="s">
        <v>196</v>
      </c>
      <c r="T16" t="s">
        <v>196</v>
      </c>
      <c r="U16" s="8">
        <v>0.86523985496060851</v>
      </c>
      <c r="V16" t="s">
        <v>100</v>
      </c>
      <c r="W16" s="8">
        <v>0.9023781607925494</v>
      </c>
      <c r="X16">
        <v>658.36491867472625</v>
      </c>
      <c r="Y16">
        <v>658.36491867472625</v>
      </c>
      <c r="Z16" t="s">
        <v>194</v>
      </c>
      <c r="AA16" t="s">
        <v>194</v>
      </c>
      <c r="AB16" t="s">
        <v>194</v>
      </c>
      <c r="AC16" t="s">
        <v>100</v>
      </c>
      <c r="AD16" t="s">
        <v>33</v>
      </c>
      <c r="AE16" t="s">
        <v>33</v>
      </c>
      <c r="BC16" s="6"/>
      <c r="BD16" s="8"/>
      <c r="BG16" s="2" t="s">
        <v>201</v>
      </c>
      <c r="BH16">
        <v>3</v>
      </c>
      <c r="BI16" s="7">
        <v>0.53336100108598883</v>
      </c>
      <c r="BJ16" s="6">
        <v>5.7628977225704245</v>
      </c>
      <c r="BK16" s="6">
        <v>15.597443839179093</v>
      </c>
      <c r="BL16" s="6">
        <v>20.58912938825452</v>
      </c>
      <c r="BM16">
        <v>2.1666666666666665</v>
      </c>
      <c r="BN16" s="7">
        <v>0.8137546785548756</v>
      </c>
      <c r="BO16" s="6">
        <v>18.255512024132141</v>
      </c>
      <c r="BP16" s="7">
        <v>0.75245590460555789</v>
      </c>
      <c r="BR16" t="s">
        <v>203</v>
      </c>
      <c r="BS16">
        <v>1</v>
      </c>
      <c r="BT16" s="5">
        <v>8.9210495177763915E-2</v>
      </c>
      <c r="BU16" s="6">
        <v>10.240507987261868</v>
      </c>
      <c r="BV16" s="6">
        <v>10.240507987261868</v>
      </c>
      <c r="BW16" s="6">
        <v>10.240507987261868</v>
      </c>
      <c r="BX16">
        <v>-13.5</v>
      </c>
      <c r="BY16" s="5">
        <v>0.73146485623299062</v>
      </c>
      <c r="BZ16" s="6">
        <v>3.2594920127381322</v>
      </c>
      <c r="CA16" s="5">
        <v>0.77227807367142409</v>
      </c>
    </row>
    <row r="17" spans="2:68" hidden="1" x14ac:dyDescent="0.25">
      <c r="B17">
        <v>5</v>
      </c>
      <c r="C17" t="s">
        <v>189</v>
      </c>
      <c r="D17">
        <v>11</v>
      </c>
      <c r="E17">
        <v>11</v>
      </c>
      <c r="F17">
        <v>22</v>
      </c>
      <c r="G17" s="8">
        <v>1</v>
      </c>
      <c r="H17" s="8">
        <v>0.74772322168911498</v>
      </c>
      <c r="I17" s="8">
        <v>0.74772322168911498</v>
      </c>
      <c r="J17">
        <v>11</v>
      </c>
      <c r="K17">
        <v>0</v>
      </c>
      <c r="L17" s="8">
        <v>1</v>
      </c>
      <c r="M17" s="8">
        <v>0.91590774056303825</v>
      </c>
      <c r="N17" t="s">
        <v>196</v>
      </c>
      <c r="O17" s="6">
        <v>20.14997029238684</v>
      </c>
      <c r="P17">
        <v>-13.5</v>
      </c>
      <c r="Q17" s="6">
        <v>6.6499702923868398</v>
      </c>
      <c r="R17" s="6">
        <v>6.6499702923868398</v>
      </c>
      <c r="S17" t="s">
        <v>196</v>
      </c>
      <c r="T17" t="s">
        <v>196</v>
      </c>
      <c r="U17" s="8">
        <v>0.78950994486630699</v>
      </c>
      <c r="V17" t="s">
        <v>100</v>
      </c>
      <c r="W17" s="8">
        <v>0.85270884271467262</v>
      </c>
      <c r="X17">
        <v>578.29285566217663</v>
      </c>
      <c r="Y17">
        <v>578.29285566217663</v>
      </c>
      <c r="Z17" t="s">
        <v>194</v>
      </c>
      <c r="AA17" t="s">
        <v>194</v>
      </c>
      <c r="AB17" t="s">
        <v>194</v>
      </c>
      <c r="AC17" t="s">
        <v>100</v>
      </c>
      <c r="AD17" t="s">
        <v>33</v>
      </c>
      <c r="AE17" t="s">
        <v>33</v>
      </c>
      <c r="BC17" s="6"/>
      <c r="BD17" s="8"/>
      <c r="BG17" s="2" t="s">
        <v>203</v>
      </c>
      <c r="BH17">
        <v>1</v>
      </c>
      <c r="BI17" s="7">
        <v>8.9210495177763915E-2</v>
      </c>
      <c r="BJ17" s="6">
        <v>10.240507987261868</v>
      </c>
      <c r="BK17" s="6">
        <v>10.240507987261868</v>
      </c>
      <c r="BL17" s="6">
        <v>10.240507987261868</v>
      </c>
      <c r="BM17">
        <v>-13.5</v>
      </c>
      <c r="BN17" s="7">
        <v>0.73146485623299062</v>
      </c>
      <c r="BO17" s="6">
        <v>3.2594920127381322</v>
      </c>
      <c r="BP17" s="7">
        <v>0.77227807367142409</v>
      </c>
    </row>
    <row r="18" spans="2:68" hidden="1" x14ac:dyDescent="0.25">
      <c r="B18">
        <v>3</v>
      </c>
      <c r="C18" t="s">
        <v>189</v>
      </c>
      <c r="D18">
        <v>11</v>
      </c>
      <c r="E18">
        <v>11</v>
      </c>
      <c r="F18">
        <v>22</v>
      </c>
      <c r="G18" s="8">
        <v>1</v>
      </c>
      <c r="H18" s="8">
        <v>0.79921768943578209</v>
      </c>
      <c r="I18" s="8">
        <v>0.79921768943578209</v>
      </c>
      <c r="J18">
        <v>11</v>
      </c>
      <c r="K18">
        <v>0</v>
      </c>
      <c r="L18" s="8">
        <v>1</v>
      </c>
      <c r="M18" s="8">
        <v>0.93307256314526066</v>
      </c>
      <c r="N18" t="s">
        <v>196</v>
      </c>
      <c r="O18" s="6">
        <v>20.527596389195736</v>
      </c>
      <c r="P18">
        <v>-13.5</v>
      </c>
      <c r="Q18" s="6">
        <v>7.027596389195736</v>
      </c>
      <c r="R18" s="6">
        <v>7.027596389195736</v>
      </c>
      <c r="S18" t="s">
        <v>196</v>
      </c>
      <c r="T18" t="s">
        <v>196</v>
      </c>
      <c r="U18" s="8">
        <v>0.78294282689155204</v>
      </c>
      <c r="V18" t="s">
        <v>100</v>
      </c>
      <c r="W18" s="8">
        <v>0.85800769501840635</v>
      </c>
      <c r="X18">
        <v>614.34573898746476</v>
      </c>
      <c r="Y18">
        <v>614.34573898746476</v>
      </c>
      <c r="Z18" t="s">
        <v>194</v>
      </c>
      <c r="AA18" t="s">
        <v>194</v>
      </c>
      <c r="AB18" t="s">
        <v>194</v>
      </c>
      <c r="AC18" t="s">
        <v>100</v>
      </c>
      <c r="AD18" t="s">
        <v>33</v>
      </c>
      <c r="AE18" t="s">
        <v>33</v>
      </c>
      <c r="BG18" s="2" t="s">
        <v>30</v>
      </c>
      <c r="BH18">
        <v>32</v>
      </c>
      <c r="BI18" s="7">
        <v>0.372427616187404</v>
      </c>
      <c r="BJ18" s="6">
        <v>0</v>
      </c>
      <c r="BK18" s="6">
        <v>11.792107696907907</v>
      </c>
      <c r="BL18" s="6">
        <v>21.247374966264147</v>
      </c>
      <c r="BM18">
        <v>-4.84375</v>
      </c>
      <c r="BN18" s="7">
        <v>0.71899604038467668</v>
      </c>
      <c r="BO18" s="6">
        <v>8.543693892618208</v>
      </c>
      <c r="BP18" s="7">
        <v>0.692438934801199</v>
      </c>
    </row>
    <row r="19" spans="2:68" x14ac:dyDescent="0.25">
      <c r="B19" t="s">
        <v>85</v>
      </c>
      <c r="C19" t="s">
        <v>190</v>
      </c>
      <c r="D19">
        <v>3</v>
      </c>
      <c r="E19">
        <v>9</v>
      </c>
      <c r="F19">
        <v>12</v>
      </c>
      <c r="G19" s="8">
        <v>0.54545454545454541</v>
      </c>
      <c r="H19" s="8">
        <v>0.68519985251149063</v>
      </c>
      <c r="I19" s="8">
        <v>4.6695018316454728E-2</v>
      </c>
      <c r="J19">
        <v>8</v>
      </c>
      <c r="K19">
        <v>3</v>
      </c>
      <c r="L19" s="8">
        <v>0.72727272727272729</v>
      </c>
      <c r="M19" s="8">
        <v>0.65264237507958778</v>
      </c>
      <c r="N19" t="s">
        <v>198</v>
      </c>
      <c r="O19" s="6">
        <v>7.8317085009550533</v>
      </c>
      <c r="P19">
        <v>-2.5</v>
      </c>
      <c r="Q19" s="6">
        <v>5.3317085009550533</v>
      </c>
      <c r="R19" s="6">
        <v>5.3317085009550533</v>
      </c>
      <c r="S19" t="s">
        <v>198</v>
      </c>
      <c r="T19" t="s">
        <v>198</v>
      </c>
      <c r="U19" s="8">
        <v>0.69270147289783846</v>
      </c>
      <c r="V19" t="s">
        <v>100</v>
      </c>
      <c r="W19" s="8">
        <v>0.67267192398871312</v>
      </c>
      <c r="X19">
        <v>370.20403157808545</v>
      </c>
      <c r="Y19">
        <v>370.20403157808545</v>
      </c>
      <c r="Z19" t="s">
        <v>194</v>
      </c>
      <c r="AA19" t="s">
        <v>194</v>
      </c>
      <c r="AB19" t="s">
        <v>194</v>
      </c>
      <c r="AC19" t="s">
        <v>100</v>
      </c>
      <c r="AD19" t="s">
        <v>33</v>
      </c>
      <c r="AE19" t="s">
        <v>33</v>
      </c>
    </row>
    <row r="20" spans="2:68" hidden="1" x14ac:dyDescent="0.25">
      <c r="B20">
        <v>10</v>
      </c>
      <c r="C20" t="s">
        <v>190</v>
      </c>
      <c r="D20">
        <v>-5</v>
      </c>
      <c r="E20">
        <v>-1</v>
      </c>
      <c r="F20">
        <v>-6</v>
      </c>
      <c r="G20" s="8">
        <v>0.27272727272727271</v>
      </c>
      <c r="H20" s="8">
        <v>0.59563986212682019</v>
      </c>
      <c r="I20" s="8">
        <v>4.8937024115662253E-2</v>
      </c>
      <c r="J20">
        <v>9</v>
      </c>
      <c r="K20">
        <v>2</v>
      </c>
      <c r="L20" s="8">
        <v>0.81818181818181823</v>
      </c>
      <c r="M20" s="8">
        <v>0.56218298434530378</v>
      </c>
      <c r="N20" t="s">
        <v>205</v>
      </c>
      <c r="O20" s="6">
        <v>3.3730979060718225</v>
      </c>
      <c r="P20">
        <v>7.5</v>
      </c>
      <c r="Q20" s="6">
        <v>10.873097906071823</v>
      </c>
      <c r="R20" s="6">
        <v>10.873097906071823</v>
      </c>
      <c r="S20" t="s">
        <v>205</v>
      </c>
      <c r="T20" t="s">
        <v>205</v>
      </c>
      <c r="U20" s="8">
        <v>0.55974575373535651</v>
      </c>
      <c r="V20" t="s">
        <v>100</v>
      </c>
      <c r="W20" s="8">
        <v>0.56096436904033009</v>
      </c>
      <c r="X20">
        <v>610.39212498372171</v>
      </c>
      <c r="Y20">
        <v>610.39212498372171</v>
      </c>
      <c r="Z20" t="s">
        <v>194</v>
      </c>
      <c r="AA20" t="s">
        <v>194</v>
      </c>
      <c r="AB20" t="s">
        <v>194</v>
      </c>
      <c r="AC20" t="s">
        <v>100</v>
      </c>
      <c r="AD20" t="s">
        <v>33</v>
      </c>
      <c r="AE20" t="s">
        <v>33</v>
      </c>
    </row>
    <row r="21" spans="2:68" hidden="1" x14ac:dyDescent="0.25">
      <c r="B21">
        <v>5</v>
      </c>
      <c r="C21" t="s">
        <v>190</v>
      </c>
      <c r="D21">
        <v>-5</v>
      </c>
      <c r="E21">
        <v>5</v>
      </c>
      <c r="F21">
        <v>0</v>
      </c>
      <c r="G21" s="8">
        <v>0</v>
      </c>
      <c r="H21" s="8">
        <v>0.60432620994770536</v>
      </c>
      <c r="I21" s="8">
        <v>2.5849641886283692E-2</v>
      </c>
      <c r="J21">
        <v>6</v>
      </c>
      <c r="K21">
        <v>5</v>
      </c>
      <c r="L21" s="8">
        <v>0.54545454545454541</v>
      </c>
      <c r="M21" s="8">
        <v>0.38326025180075024</v>
      </c>
      <c r="N21" t="s">
        <v>205</v>
      </c>
      <c r="O21" s="6">
        <v>0</v>
      </c>
      <c r="P21">
        <v>7.5</v>
      </c>
      <c r="Q21" s="6">
        <v>7.5</v>
      </c>
      <c r="R21" s="6">
        <v>7.5</v>
      </c>
      <c r="S21" t="s">
        <v>205</v>
      </c>
      <c r="T21" t="s">
        <v>101</v>
      </c>
      <c r="U21" s="8">
        <v>0.5</v>
      </c>
      <c r="V21" t="s">
        <v>33</v>
      </c>
      <c r="W21" s="8">
        <v>0.44163012590037509</v>
      </c>
      <c r="X21">
        <v>375.34466189181711</v>
      </c>
      <c r="Y21">
        <v>375.34466189181711</v>
      </c>
      <c r="Z21" t="s">
        <v>194</v>
      </c>
      <c r="AA21" t="s">
        <v>194</v>
      </c>
      <c r="AB21" t="s">
        <v>194</v>
      </c>
      <c r="AC21" t="s">
        <v>100</v>
      </c>
      <c r="AD21" t="s">
        <v>33</v>
      </c>
      <c r="AE21" t="s">
        <v>33</v>
      </c>
    </row>
    <row r="22" spans="2:68" hidden="1" x14ac:dyDescent="0.25">
      <c r="B22">
        <v>3</v>
      </c>
      <c r="C22" t="s">
        <v>190</v>
      </c>
      <c r="D22">
        <v>-5</v>
      </c>
      <c r="E22">
        <v>7</v>
      </c>
      <c r="F22">
        <v>2</v>
      </c>
      <c r="G22" s="8">
        <v>9.0909090909090912E-2</v>
      </c>
      <c r="H22" s="8">
        <v>0.63195057803358112</v>
      </c>
      <c r="I22" s="8">
        <v>4.3496250871831066E-2</v>
      </c>
      <c r="J22">
        <v>5</v>
      </c>
      <c r="K22">
        <v>6</v>
      </c>
      <c r="L22" s="8">
        <v>0.45454545454545453</v>
      </c>
      <c r="M22" s="8">
        <v>0.39246837449604222</v>
      </c>
      <c r="N22" t="s">
        <v>198</v>
      </c>
      <c r="O22" s="6">
        <v>0.78493674899208443</v>
      </c>
      <c r="P22">
        <v>-7.5</v>
      </c>
      <c r="Q22" s="6">
        <v>-6.7150632510079156</v>
      </c>
      <c r="R22" s="6">
        <v>6.7150632510079156</v>
      </c>
      <c r="S22" t="s">
        <v>205</v>
      </c>
      <c r="T22" t="s">
        <v>101</v>
      </c>
      <c r="U22" s="8">
        <v>0.5</v>
      </c>
      <c r="V22" t="s">
        <v>33</v>
      </c>
      <c r="W22" s="8">
        <v>0.44623418724802111</v>
      </c>
      <c r="X22">
        <v>-335.10542105867859</v>
      </c>
      <c r="Y22">
        <v>335.10542105867859</v>
      </c>
      <c r="Z22" t="s">
        <v>194</v>
      </c>
      <c r="AA22" t="s">
        <v>194</v>
      </c>
      <c r="AB22" t="s">
        <v>194</v>
      </c>
      <c r="AC22" t="s">
        <v>100</v>
      </c>
      <c r="AD22" t="s">
        <v>33</v>
      </c>
      <c r="AE22" t="s">
        <v>33</v>
      </c>
    </row>
    <row r="23" spans="2:68" x14ac:dyDescent="0.25">
      <c r="B23" t="s">
        <v>85</v>
      </c>
      <c r="C23" t="s">
        <v>191</v>
      </c>
      <c r="D23">
        <v>3</v>
      </c>
      <c r="E23">
        <v>7</v>
      </c>
      <c r="F23">
        <v>10</v>
      </c>
      <c r="G23" s="8">
        <v>0.45454545454545453</v>
      </c>
      <c r="H23" s="8">
        <v>0.68282364394447193</v>
      </c>
      <c r="I23" s="8">
        <v>7.0142135061641131E-2</v>
      </c>
      <c r="J23">
        <v>9</v>
      </c>
      <c r="K23">
        <v>2</v>
      </c>
      <c r="L23" s="8">
        <v>0.81818181818181823</v>
      </c>
      <c r="M23" s="8">
        <v>0.65185030555724832</v>
      </c>
      <c r="N23" t="s">
        <v>199</v>
      </c>
      <c r="O23" s="6">
        <v>6.5185030555724834</v>
      </c>
      <c r="P23">
        <v>-2.5</v>
      </c>
      <c r="Q23" s="6">
        <v>4.0185030555724834</v>
      </c>
      <c r="R23" s="6">
        <v>4.0185030555724834</v>
      </c>
      <c r="S23" t="s">
        <v>199</v>
      </c>
      <c r="T23" t="s">
        <v>199</v>
      </c>
      <c r="U23" s="8">
        <v>0.63588471577965699</v>
      </c>
      <c r="V23" t="s">
        <v>100</v>
      </c>
      <c r="W23" s="8">
        <v>0.6438675106684526</v>
      </c>
      <c r="X23">
        <v>260.48383510237534</v>
      </c>
      <c r="Y23">
        <v>260.48383510237534</v>
      </c>
      <c r="Z23" t="s">
        <v>194</v>
      </c>
      <c r="AA23" t="s">
        <v>194</v>
      </c>
      <c r="AB23" t="s">
        <v>194</v>
      </c>
      <c r="AC23" t="s">
        <v>100</v>
      </c>
      <c r="AD23" t="s">
        <v>33</v>
      </c>
      <c r="AE23" t="s">
        <v>33</v>
      </c>
    </row>
    <row r="24" spans="2:68" hidden="1" x14ac:dyDescent="0.25">
      <c r="B24">
        <v>10</v>
      </c>
      <c r="C24" t="s">
        <v>191</v>
      </c>
      <c r="D24">
        <v>5</v>
      </c>
      <c r="E24">
        <v>1</v>
      </c>
      <c r="F24">
        <v>6</v>
      </c>
      <c r="G24" s="8">
        <v>0.27272727272727271</v>
      </c>
      <c r="H24" s="8">
        <v>0.62431552531450274</v>
      </c>
      <c r="I24" s="8">
        <v>2.0615862196611712E-2</v>
      </c>
      <c r="J24">
        <v>9</v>
      </c>
      <c r="K24">
        <v>2</v>
      </c>
      <c r="L24" s="8">
        <v>0.81818181818181823</v>
      </c>
      <c r="M24" s="8">
        <v>0.57174153874119782</v>
      </c>
      <c r="N24" t="s">
        <v>199</v>
      </c>
      <c r="O24" s="6">
        <v>3.4304492324471871</v>
      </c>
      <c r="P24">
        <v>-2.5</v>
      </c>
      <c r="Q24" s="6">
        <v>0.93044923244718714</v>
      </c>
      <c r="R24" s="6">
        <v>0.93044923244718714</v>
      </c>
      <c r="S24" t="s">
        <v>199</v>
      </c>
      <c r="T24" t="s">
        <v>199</v>
      </c>
      <c r="U24" s="8">
        <v>0.62207972148656743</v>
      </c>
      <c r="V24" t="s">
        <v>100</v>
      </c>
      <c r="W24" s="8">
        <v>0.59691063011388268</v>
      </c>
      <c r="X24">
        <v>60.097049034830768</v>
      </c>
      <c r="Y24">
        <v>60.097049034830768</v>
      </c>
      <c r="Z24" t="s">
        <v>194</v>
      </c>
      <c r="AA24" t="s">
        <v>194</v>
      </c>
      <c r="AB24" t="s">
        <v>194</v>
      </c>
      <c r="AC24" t="s">
        <v>100</v>
      </c>
      <c r="AD24" t="s">
        <v>33</v>
      </c>
      <c r="AE24" t="s">
        <v>33</v>
      </c>
    </row>
    <row r="25" spans="2:68" hidden="1" x14ac:dyDescent="0.25">
      <c r="B25">
        <v>5</v>
      </c>
      <c r="C25" t="s">
        <v>191</v>
      </c>
      <c r="D25">
        <v>-9</v>
      </c>
      <c r="E25">
        <v>-11</v>
      </c>
      <c r="F25">
        <v>-20</v>
      </c>
      <c r="G25" s="8">
        <v>0.90909090909090917</v>
      </c>
      <c r="H25" s="8">
        <v>0.69556080460207315</v>
      </c>
      <c r="I25" s="8">
        <v>4.9027021215001132E-2</v>
      </c>
      <c r="J25">
        <v>10</v>
      </c>
      <c r="K25">
        <v>1</v>
      </c>
      <c r="L25" s="8">
        <v>0.90909090909090906</v>
      </c>
      <c r="M25" s="8">
        <v>0.83791420759463042</v>
      </c>
      <c r="N25" t="s">
        <v>206</v>
      </c>
      <c r="O25" s="6">
        <v>16.75828415189261</v>
      </c>
      <c r="P25">
        <v>2.5</v>
      </c>
      <c r="Q25" s="6">
        <v>19.25828415189261</v>
      </c>
      <c r="R25" s="6">
        <v>19.25828415189261</v>
      </c>
      <c r="S25" t="s">
        <v>206</v>
      </c>
      <c r="T25" t="s">
        <v>206</v>
      </c>
      <c r="U25" s="8">
        <v>0.69302405261113353</v>
      </c>
      <c r="V25" t="s">
        <v>100</v>
      </c>
      <c r="W25" s="8">
        <v>0.76546913010288198</v>
      </c>
      <c r="X25">
        <v>1474.416777971064</v>
      </c>
      <c r="Y25">
        <v>1474.416777971064</v>
      </c>
      <c r="Z25" t="s">
        <v>194</v>
      </c>
      <c r="AA25" t="s">
        <v>194</v>
      </c>
      <c r="AB25" t="s">
        <v>194</v>
      </c>
      <c r="AC25" t="s">
        <v>100</v>
      </c>
      <c r="AD25" t="s">
        <v>33</v>
      </c>
      <c r="AE25" t="s">
        <v>33</v>
      </c>
    </row>
    <row r="26" spans="2:68" hidden="1" x14ac:dyDescent="0.25">
      <c r="B26">
        <v>3</v>
      </c>
      <c r="C26" t="s">
        <v>191</v>
      </c>
      <c r="D26">
        <v>-11</v>
      </c>
      <c r="E26">
        <v>-11</v>
      </c>
      <c r="F26">
        <v>-22</v>
      </c>
      <c r="G26" s="8">
        <v>1</v>
      </c>
      <c r="H26" s="8">
        <v>0.73085424454058145</v>
      </c>
      <c r="I26" s="8">
        <v>0.73085424454058145</v>
      </c>
      <c r="J26">
        <v>11</v>
      </c>
      <c r="K26">
        <v>0</v>
      </c>
      <c r="L26" s="8">
        <v>1</v>
      </c>
      <c r="M26" s="8">
        <v>0.91028474818019378</v>
      </c>
      <c r="N26" t="s">
        <v>206</v>
      </c>
      <c r="O26" s="6">
        <v>20.026264459964263</v>
      </c>
      <c r="P26">
        <v>2.5</v>
      </c>
      <c r="Q26" s="6">
        <v>22.526264459964263</v>
      </c>
      <c r="R26" s="6">
        <v>22.526264459964263</v>
      </c>
      <c r="S26" t="s">
        <v>206</v>
      </c>
      <c r="T26" t="s">
        <v>206</v>
      </c>
      <c r="U26" s="8">
        <v>0.69193343808696151</v>
      </c>
      <c r="V26" t="s">
        <v>100</v>
      </c>
      <c r="W26" s="8">
        <v>0.80110909313357759</v>
      </c>
      <c r="X26">
        <v>1807.8439831265543</v>
      </c>
      <c r="Y26">
        <v>1807.8439831265543</v>
      </c>
      <c r="Z26" t="s">
        <v>194</v>
      </c>
      <c r="AA26" t="s">
        <v>194</v>
      </c>
      <c r="AB26" t="s">
        <v>194</v>
      </c>
      <c r="AC26" t="s">
        <v>100</v>
      </c>
      <c r="AD26" t="s">
        <v>33</v>
      </c>
      <c r="AE26" t="s">
        <v>33</v>
      </c>
    </row>
    <row r="27" spans="2:68" x14ac:dyDescent="0.25">
      <c r="B27" t="s">
        <v>85</v>
      </c>
      <c r="C27" t="s">
        <v>192</v>
      </c>
      <c r="D27">
        <v>3</v>
      </c>
      <c r="E27">
        <v>7</v>
      </c>
      <c r="F27">
        <v>10</v>
      </c>
      <c r="G27" s="8">
        <v>0.45454545454545453</v>
      </c>
      <c r="H27" s="8">
        <v>0.63796022586203649</v>
      </c>
      <c r="I27" s="8">
        <v>5.1602130352147446E-3</v>
      </c>
      <c r="J27">
        <v>7</v>
      </c>
      <c r="K27">
        <v>4</v>
      </c>
      <c r="L27" s="8">
        <v>0.63636363636363635</v>
      </c>
      <c r="M27" s="8">
        <v>0.57628977225704248</v>
      </c>
      <c r="N27" t="s">
        <v>200</v>
      </c>
      <c r="O27" s="6">
        <v>5.7628977225704245</v>
      </c>
      <c r="P27">
        <v>-6.5</v>
      </c>
      <c r="Q27" s="6">
        <v>-0.73710227742957546</v>
      </c>
      <c r="R27" s="6">
        <v>0.73710227742957546</v>
      </c>
      <c r="S27" t="s">
        <v>201</v>
      </c>
      <c r="T27" t="s">
        <v>200</v>
      </c>
      <c r="U27" s="8">
        <v>0.57473395894821655</v>
      </c>
      <c r="V27" t="s">
        <v>33</v>
      </c>
      <c r="W27" s="8">
        <v>0.57551186560262946</v>
      </c>
      <c r="X27">
        <v>-41.721043243506607</v>
      </c>
      <c r="Y27">
        <v>41.721043243506607</v>
      </c>
      <c r="Z27" t="s">
        <v>194</v>
      </c>
      <c r="AA27" t="s">
        <v>194</v>
      </c>
      <c r="AB27" t="s">
        <v>194</v>
      </c>
      <c r="AC27" t="s">
        <v>100</v>
      </c>
      <c r="AD27" t="s">
        <v>33</v>
      </c>
      <c r="AE27" t="s">
        <v>33</v>
      </c>
    </row>
    <row r="28" spans="2:68" hidden="1" x14ac:dyDescent="0.25">
      <c r="B28">
        <v>10</v>
      </c>
      <c r="C28" t="s">
        <v>192</v>
      </c>
      <c r="D28">
        <v>7</v>
      </c>
      <c r="E28">
        <v>9</v>
      </c>
      <c r="F28">
        <v>16</v>
      </c>
      <c r="G28" s="8">
        <v>0.72727272727272729</v>
      </c>
      <c r="H28" s="8">
        <v>0.61450086844065388</v>
      </c>
      <c r="I28" s="8">
        <v>2.9619478215113348E-2</v>
      </c>
      <c r="J28">
        <v>8</v>
      </c>
      <c r="K28">
        <v>3</v>
      </c>
      <c r="L28" s="8">
        <v>0.72727272727272729</v>
      </c>
      <c r="M28" s="8">
        <v>0.68968210766203608</v>
      </c>
      <c r="N28" t="s">
        <v>200</v>
      </c>
      <c r="O28" s="6">
        <v>11.034913722592577</v>
      </c>
      <c r="P28">
        <v>-6.5</v>
      </c>
      <c r="Q28" s="6">
        <v>4.5349137225925773</v>
      </c>
      <c r="R28" s="6">
        <v>4.5349137225925773</v>
      </c>
      <c r="S28" t="s">
        <v>200</v>
      </c>
      <c r="T28" t="s">
        <v>200</v>
      </c>
      <c r="U28" s="8">
        <v>0.58731514308483601</v>
      </c>
      <c r="V28" t="s">
        <v>100</v>
      </c>
      <c r="W28" s="8">
        <v>0.63849862537343605</v>
      </c>
      <c r="X28">
        <v>290.20676095354997</v>
      </c>
      <c r="Y28">
        <v>290.20676095354997</v>
      </c>
      <c r="Z28" t="s">
        <v>194</v>
      </c>
      <c r="AA28" t="s">
        <v>194</v>
      </c>
      <c r="AB28" t="s">
        <v>194</v>
      </c>
      <c r="AC28" t="s">
        <v>100</v>
      </c>
      <c r="AD28" t="s">
        <v>33</v>
      </c>
      <c r="AE28" t="s">
        <v>33</v>
      </c>
    </row>
    <row r="29" spans="2:68" hidden="1" x14ac:dyDescent="0.25">
      <c r="B29">
        <v>5</v>
      </c>
      <c r="C29" t="s">
        <v>192</v>
      </c>
      <c r="D29">
        <v>-11</v>
      </c>
      <c r="E29">
        <v>-11</v>
      </c>
      <c r="F29">
        <v>-22</v>
      </c>
      <c r="G29" s="8">
        <v>1</v>
      </c>
      <c r="H29" s="8">
        <v>0.78731423727895389</v>
      </c>
      <c r="I29" s="8">
        <v>0.78731423727895389</v>
      </c>
      <c r="J29">
        <v>11</v>
      </c>
      <c r="K29">
        <v>0</v>
      </c>
      <c r="L29" s="8">
        <v>1</v>
      </c>
      <c r="M29" s="8">
        <v>0.92910474575965141</v>
      </c>
      <c r="N29" t="s">
        <v>201</v>
      </c>
      <c r="O29" s="6">
        <v>20.440304406712333</v>
      </c>
      <c r="P29">
        <v>6.5</v>
      </c>
      <c r="Q29" s="6">
        <v>26.940304406712333</v>
      </c>
      <c r="R29" s="6">
        <v>26.940304406712333</v>
      </c>
      <c r="S29" t="s">
        <v>201</v>
      </c>
      <c r="T29" t="s">
        <v>201</v>
      </c>
      <c r="U29" s="8">
        <v>0.84423002566830108</v>
      </c>
      <c r="V29" t="s">
        <v>100</v>
      </c>
      <c r="W29" s="8">
        <v>0.88666738571397619</v>
      </c>
      <c r="X29">
        <v>2391.6313678830443</v>
      </c>
      <c r="Y29">
        <v>2391.6313678830443</v>
      </c>
      <c r="Z29" t="s">
        <v>194</v>
      </c>
      <c r="AA29" t="s">
        <v>194</v>
      </c>
      <c r="AB29" t="s">
        <v>194</v>
      </c>
      <c r="AC29" t="s">
        <v>100</v>
      </c>
      <c r="AD29" t="s">
        <v>33</v>
      </c>
      <c r="AE29" t="s">
        <v>33</v>
      </c>
    </row>
    <row r="30" spans="2:68" hidden="1" x14ac:dyDescent="0.25">
      <c r="B30">
        <v>3</v>
      </c>
      <c r="C30" t="s">
        <v>192</v>
      </c>
      <c r="D30">
        <v>-11</v>
      </c>
      <c r="E30">
        <v>-11</v>
      </c>
      <c r="F30">
        <v>-22</v>
      </c>
      <c r="G30" s="8">
        <v>1</v>
      </c>
      <c r="H30" s="8">
        <v>0.80760855294379785</v>
      </c>
      <c r="I30" s="8">
        <v>0.80760855294379785</v>
      </c>
      <c r="J30">
        <v>11</v>
      </c>
      <c r="K30">
        <v>0</v>
      </c>
      <c r="L30" s="8">
        <v>1</v>
      </c>
      <c r="M30" s="8">
        <v>0.93586951764793269</v>
      </c>
      <c r="N30" t="s">
        <v>201</v>
      </c>
      <c r="O30" s="6">
        <v>20.58912938825452</v>
      </c>
      <c r="P30">
        <v>6.5</v>
      </c>
      <c r="Q30" s="6">
        <v>27.08912938825452</v>
      </c>
      <c r="R30" s="6">
        <v>27.08912938825452</v>
      </c>
      <c r="S30" t="s">
        <v>201</v>
      </c>
      <c r="T30" t="s">
        <v>201</v>
      </c>
      <c r="U30" s="8">
        <v>0.83840372920015604</v>
      </c>
      <c r="V30" t="s">
        <v>100</v>
      </c>
      <c r="W30" s="8">
        <v>0.88713662342404431</v>
      </c>
      <c r="X30">
        <v>2406.1571789488644</v>
      </c>
      <c r="Y30">
        <v>2406.1571789488644</v>
      </c>
      <c r="Z30" t="s">
        <v>194</v>
      </c>
      <c r="AA30" t="s">
        <v>194</v>
      </c>
      <c r="AB30" t="s">
        <v>194</v>
      </c>
      <c r="AC30" t="s">
        <v>100</v>
      </c>
      <c r="AD30" t="s">
        <v>33</v>
      </c>
      <c r="AE30" t="s">
        <v>33</v>
      </c>
    </row>
    <row r="31" spans="2:68" x14ac:dyDescent="0.25">
      <c r="B31" t="s">
        <v>85</v>
      </c>
      <c r="C31" t="s">
        <v>193</v>
      </c>
      <c r="D31">
        <v>5</v>
      </c>
      <c r="E31">
        <v>9</v>
      </c>
      <c r="F31">
        <v>14</v>
      </c>
      <c r="G31" s="8">
        <v>0.63636363636363635</v>
      </c>
      <c r="H31" s="8">
        <v>0.7398491141535174</v>
      </c>
      <c r="I31" s="8">
        <v>8.9210495177763915E-2</v>
      </c>
      <c r="J31">
        <v>9</v>
      </c>
      <c r="K31">
        <v>2</v>
      </c>
      <c r="L31" s="8">
        <v>0.81818181818181823</v>
      </c>
      <c r="M31" s="8">
        <v>0.73146485623299062</v>
      </c>
      <c r="N31" t="s">
        <v>202</v>
      </c>
      <c r="O31" s="6">
        <v>10.240507987261868</v>
      </c>
      <c r="P31">
        <v>-13.5</v>
      </c>
      <c r="Q31" s="6">
        <v>-3.2594920127381322</v>
      </c>
      <c r="R31" s="6">
        <v>3.2594920127381322</v>
      </c>
      <c r="S31" t="s">
        <v>203</v>
      </c>
      <c r="T31" t="s">
        <v>202</v>
      </c>
      <c r="U31" s="8">
        <v>0.77227807367142409</v>
      </c>
      <c r="V31" t="s">
        <v>33</v>
      </c>
      <c r="W31" s="8">
        <v>0.75187146495220736</v>
      </c>
      <c r="X31">
        <v>-248.98647653495814</v>
      </c>
      <c r="Y31">
        <v>248.98647653495814</v>
      </c>
      <c r="Z31" t="s">
        <v>194</v>
      </c>
      <c r="AA31" t="s">
        <v>194</v>
      </c>
      <c r="AB31" t="s">
        <v>194</v>
      </c>
      <c r="AC31" t="s">
        <v>100</v>
      </c>
      <c r="AD31" t="s">
        <v>33</v>
      </c>
      <c r="AE31" t="s">
        <v>33</v>
      </c>
    </row>
    <row r="32" spans="2:68" hidden="1" x14ac:dyDescent="0.25">
      <c r="B32">
        <v>10</v>
      </c>
      <c r="C32" t="s">
        <v>193</v>
      </c>
      <c r="D32">
        <v>11</v>
      </c>
      <c r="E32">
        <v>11</v>
      </c>
      <c r="F32">
        <v>22</v>
      </c>
      <c r="G32" s="8">
        <v>1</v>
      </c>
      <c r="H32" s="8">
        <v>0.82260334598522156</v>
      </c>
      <c r="I32" s="8">
        <v>0.82260334598522156</v>
      </c>
      <c r="J32">
        <v>11</v>
      </c>
      <c r="K32">
        <v>0</v>
      </c>
      <c r="L32" s="8">
        <v>1</v>
      </c>
      <c r="M32" s="8">
        <v>0.94086778199507393</v>
      </c>
      <c r="N32" t="s">
        <v>202</v>
      </c>
      <c r="O32" s="6">
        <v>20.699091203891626</v>
      </c>
      <c r="P32">
        <v>-13.5</v>
      </c>
      <c r="Q32" s="6">
        <v>7.1990912038916264</v>
      </c>
      <c r="R32" s="6">
        <v>7.1990912038916264</v>
      </c>
      <c r="S32" t="s">
        <v>202</v>
      </c>
      <c r="T32" t="s">
        <v>202</v>
      </c>
      <c r="U32" s="8">
        <v>0.88652019776464552</v>
      </c>
      <c r="V32" t="s">
        <v>100</v>
      </c>
      <c r="W32" s="8">
        <v>0.91369398987985972</v>
      </c>
      <c r="X32">
        <v>669.20312530191643</v>
      </c>
      <c r="Y32">
        <v>669.20312530191643</v>
      </c>
      <c r="Z32" t="s">
        <v>194</v>
      </c>
      <c r="AA32" t="s">
        <v>194</v>
      </c>
      <c r="AB32" t="s">
        <v>194</v>
      </c>
      <c r="AC32" t="s">
        <v>100</v>
      </c>
      <c r="AD32" t="s">
        <v>33</v>
      </c>
      <c r="AE32" t="s">
        <v>33</v>
      </c>
    </row>
    <row r="33" spans="2:31" hidden="1" x14ac:dyDescent="0.25">
      <c r="B33">
        <v>5</v>
      </c>
      <c r="C33" t="s">
        <v>193</v>
      </c>
      <c r="D33">
        <v>11</v>
      </c>
      <c r="E33">
        <v>11</v>
      </c>
      <c r="F33">
        <v>22</v>
      </c>
      <c r="G33" s="8">
        <v>1</v>
      </c>
      <c r="H33" s="8">
        <v>0.84617009861309955</v>
      </c>
      <c r="I33" s="8">
        <v>0.84617009861309955</v>
      </c>
      <c r="J33">
        <v>11</v>
      </c>
      <c r="K33">
        <v>0</v>
      </c>
      <c r="L33" s="8">
        <v>1</v>
      </c>
      <c r="M33" s="8">
        <v>0.94872336620436659</v>
      </c>
      <c r="N33" t="s">
        <v>202</v>
      </c>
      <c r="O33" s="6">
        <v>20.871914056496067</v>
      </c>
      <c r="P33">
        <v>-13.5</v>
      </c>
      <c r="Q33" s="6">
        <v>7.3719140564960668</v>
      </c>
      <c r="R33" s="6">
        <v>7.3719140564960668</v>
      </c>
      <c r="S33" t="s">
        <v>202</v>
      </c>
      <c r="T33" t="s">
        <v>202</v>
      </c>
      <c r="U33" s="8">
        <v>0.87275173515343951</v>
      </c>
      <c r="V33" t="s">
        <v>100</v>
      </c>
      <c r="W33" s="8">
        <v>0.91073755067890305</v>
      </c>
      <c r="X33">
        <v>682.86619092334161</v>
      </c>
      <c r="Y33">
        <v>682.86619092334161</v>
      </c>
      <c r="Z33" t="s">
        <v>194</v>
      </c>
      <c r="AA33" t="s">
        <v>194</v>
      </c>
      <c r="AB33" t="s">
        <v>194</v>
      </c>
      <c r="AC33" t="s">
        <v>100</v>
      </c>
      <c r="AD33" t="s">
        <v>33</v>
      </c>
      <c r="AE33" t="s">
        <v>33</v>
      </c>
    </row>
    <row r="34" spans="2:31" hidden="1" x14ac:dyDescent="0.25">
      <c r="B34">
        <v>3</v>
      </c>
      <c r="C34" t="s">
        <v>193</v>
      </c>
      <c r="D34">
        <v>11</v>
      </c>
      <c r="E34">
        <v>11</v>
      </c>
      <c r="F34">
        <v>22</v>
      </c>
      <c r="G34" s="8">
        <v>1</v>
      </c>
      <c r="H34" s="8">
        <v>0.89736931358147443</v>
      </c>
      <c r="I34" s="8">
        <v>0.89736931358147443</v>
      </c>
      <c r="J34">
        <v>11</v>
      </c>
      <c r="K34">
        <v>0</v>
      </c>
      <c r="L34" s="8">
        <v>1</v>
      </c>
      <c r="M34" s="8">
        <v>0.96578977119382481</v>
      </c>
      <c r="N34" t="s">
        <v>202</v>
      </c>
      <c r="O34" s="6">
        <v>21.247374966264147</v>
      </c>
      <c r="P34">
        <v>-13.5</v>
      </c>
      <c r="Q34" s="6">
        <v>7.7473749662641467</v>
      </c>
      <c r="R34" s="6">
        <v>7.7473749662641467</v>
      </c>
      <c r="S34" t="s">
        <v>202</v>
      </c>
      <c r="T34" t="s">
        <v>202</v>
      </c>
      <c r="U34" s="8">
        <v>0.94343273948449802</v>
      </c>
      <c r="V34" t="s">
        <v>100</v>
      </c>
      <c r="W34" s="8">
        <v>0.95461125533916147</v>
      </c>
      <c r="X34">
        <v>751.156016382487</v>
      </c>
      <c r="Y34">
        <v>751.156016382487</v>
      </c>
      <c r="Z34" t="s">
        <v>194</v>
      </c>
      <c r="AA34" t="s">
        <v>194</v>
      </c>
      <c r="AB34" t="s">
        <v>194</v>
      </c>
      <c r="AC34" t="s">
        <v>100</v>
      </c>
      <c r="AD34" t="s">
        <v>33</v>
      </c>
      <c r="AE34" t="s">
        <v>33</v>
      </c>
    </row>
    <row r="37" spans="2:31" x14ac:dyDescent="0.25">
      <c r="H37" t="s">
        <v>183</v>
      </c>
      <c r="I37" t="s">
        <v>184</v>
      </c>
      <c r="K37" s="1" t="s">
        <v>29</v>
      </c>
      <c r="L37" t="s">
        <v>185</v>
      </c>
      <c r="N37" t="s">
        <v>183</v>
      </c>
      <c r="O37" t="s">
        <v>184</v>
      </c>
      <c r="Q37" s="1" t="s">
        <v>29</v>
      </c>
      <c r="R37" t="s">
        <v>185</v>
      </c>
      <c r="T37" t="s">
        <v>184</v>
      </c>
      <c r="U37" t="s">
        <v>208</v>
      </c>
      <c r="V37" t="s">
        <v>209</v>
      </c>
      <c r="X37" s="1" t="s">
        <v>29</v>
      </c>
      <c r="Y37" t="s">
        <v>212</v>
      </c>
    </row>
    <row r="38" spans="2:31" x14ac:dyDescent="0.25">
      <c r="H38">
        <v>8</v>
      </c>
      <c r="I38" t="s">
        <v>196</v>
      </c>
      <c r="K38" s="2" t="s">
        <v>202</v>
      </c>
      <c r="L38">
        <v>30</v>
      </c>
      <c r="N38">
        <v>8</v>
      </c>
      <c r="O38" t="s">
        <v>169</v>
      </c>
      <c r="Q38" s="2" t="s">
        <v>195</v>
      </c>
      <c r="R38">
        <v>22</v>
      </c>
      <c r="T38" t="s">
        <v>202</v>
      </c>
      <c r="U38">
        <v>30</v>
      </c>
      <c r="V38" t="s">
        <v>210</v>
      </c>
      <c r="X38" s="2" t="s">
        <v>202</v>
      </c>
      <c r="Y38" s="16">
        <v>46</v>
      </c>
    </row>
    <row r="39" spans="2:31" x14ac:dyDescent="0.25">
      <c r="H39">
        <f>H38-1</f>
        <v>7</v>
      </c>
      <c r="I39" t="s">
        <v>195</v>
      </c>
      <c r="K39" s="2" t="s">
        <v>196</v>
      </c>
      <c r="L39">
        <v>25</v>
      </c>
      <c r="N39">
        <v>7</v>
      </c>
      <c r="O39" t="s">
        <v>195</v>
      </c>
      <c r="Q39" s="2" t="s">
        <v>201</v>
      </c>
      <c r="R39">
        <v>18</v>
      </c>
      <c r="T39" t="s">
        <v>196</v>
      </c>
      <c r="U39">
        <v>25</v>
      </c>
      <c r="V39" t="s">
        <v>210</v>
      </c>
      <c r="X39" s="2" t="s">
        <v>195</v>
      </c>
      <c r="Y39" s="16">
        <v>45</v>
      </c>
    </row>
    <row r="40" spans="2:31" x14ac:dyDescent="0.25">
      <c r="H40">
        <f t="shared" ref="H40:H45" si="0">H39-1</f>
        <v>6</v>
      </c>
      <c r="I40" t="s">
        <v>202</v>
      </c>
      <c r="K40" s="2" t="s">
        <v>195</v>
      </c>
      <c r="L40">
        <v>23</v>
      </c>
      <c r="N40">
        <v>6</v>
      </c>
      <c r="O40" t="s">
        <v>166</v>
      </c>
      <c r="Q40" s="2" t="s">
        <v>166</v>
      </c>
      <c r="R40">
        <v>17</v>
      </c>
      <c r="T40" t="s">
        <v>195</v>
      </c>
      <c r="U40">
        <v>23</v>
      </c>
      <c r="V40" t="s">
        <v>210</v>
      </c>
      <c r="X40" s="2" t="s">
        <v>196</v>
      </c>
      <c r="Y40" s="16">
        <v>36</v>
      </c>
    </row>
    <row r="41" spans="2:31" x14ac:dyDescent="0.25">
      <c r="H41">
        <f t="shared" si="0"/>
        <v>5</v>
      </c>
      <c r="I41" t="s">
        <v>198</v>
      </c>
      <c r="K41" s="2" t="s">
        <v>201</v>
      </c>
      <c r="L41">
        <v>14</v>
      </c>
      <c r="N41">
        <v>5</v>
      </c>
      <c r="O41" t="s">
        <v>198</v>
      </c>
      <c r="Q41" s="2" t="s">
        <v>205</v>
      </c>
      <c r="R41">
        <v>16</v>
      </c>
      <c r="T41" t="s">
        <v>195</v>
      </c>
      <c r="U41">
        <v>22</v>
      </c>
      <c r="V41" t="s">
        <v>211</v>
      </c>
      <c r="X41" s="2" t="s">
        <v>201</v>
      </c>
      <c r="Y41" s="16">
        <v>32</v>
      </c>
    </row>
    <row r="42" spans="2:31" x14ac:dyDescent="0.25">
      <c r="H42">
        <f t="shared" si="0"/>
        <v>4</v>
      </c>
      <c r="I42" t="s">
        <v>199</v>
      </c>
      <c r="K42" s="2" t="s">
        <v>199</v>
      </c>
      <c r="L42">
        <v>9</v>
      </c>
      <c r="N42">
        <v>4</v>
      </c>
      <c r="O42" t="s">
        <v>199</v>
      </c>
      <c r="Q42" s="2" t="s">
        <v>202</v>
      </c>
      <c r="R42">
        <v>16</v>
      </c>
      <c r="T42" t="s">
        <v>201</v>
      </c>
      <c r="U42">
        <v>18</v>
      </c>
      <c r="V42" t="s">
        <v>211</v>
      </c>
      <c r="X42" s="2" t="s">
        <v>166</v>
      </c>
      <c r="Y42" s="16">
        <v>25</v>
      </c>
    </row>
    <row r="43" spans="2:31" x14ac:dyDescent="0.25">
      <c r="H43">
        <f t="shared" si="0"/>
        <v>3</v>
      </c>
      <c r="I43" t="s">
        <v>200</v>
      </c>
      <c r="K43" s="2" t="s">
        <v>166</v>
      </c>
      <c r="L43">
        <v>8</v>
      </c>
      <c r="N43">
        <v>3</v>
      </c>
      <c r="O43" t="s">
        <v>203</v>
      </c>
      <c r="Q43" s="2" t="s">
        <v>206</v>
      </c>
      <c r="R43">
        <v>13</v>
      </c>
      <c r="T43" t="s">
        <v>166</v>
      </c>
      <c r="U43">
        <v>17</v>
      </c>
      <c r="V43" t="s">
        <v>211</v>
      </c>
      <c r="X43" s="2" t="s">
        <v>206</v>
      </c>
      <c r="Y43" s="16">
        <v>20</v>
      </c>
    </row>
    <row r="44" spans="2:31" x14ac:dyDescent="0.25">
      <c r="H44">
        <f t="shared" si="0"/>
        <v>2</v>
      </c>
      <c r="I44" t="s">
        <v>168</v>
      </c>
      <c r="K44" s="2" t="s">
        <v>206</v>
      </c>
      <c r="L44">
        <v>7</v>
      </c>
      <c r="N44">
        <v>2</v>
      </c>
      <c r="O44" t="s">
        <v>201</v>
      </c>
      <c r="Q44" s="2" t="s">
        <v>196</v>
      </c>
      <c r="R44">
        <v>11</v>
      </c>
      <c r="T44" t="s">
        <v>205</v>
      </c>
      <c r="U44">
        <v>16</v>
      </c>
      <c r="V44" t="s">
        <v>211</v>
      </c>
      <c r="X44" s="2" t="s">
        <v>205</v>
      </c>
      <c r="Y44" s="16">
        <v>19</v>
      </c>
    </row>
    <row r="45" spans="2:31" x14ac:dyDescent="0.25">
      <c r="H45">
        <f t="shared" si="0"/>
        <v>1</v>
      </c>
      <c r="I45" t="s">
        <v>101</v>
      </c>
      <c r="K45" s="2" t="s">
        <v>200</v>
      </c>
      <c r="L45">
        <v>7</v>
      </c>
      <c r="N45">
        <v>1</v>
      </c>
      <c r="O45" t="s">
        <v>197</v>
      </c>
      <c r="Q45" s="2" t="s">
        <v>169</v>
      </c>
      <c r="R45">
        <v>11</v>
      </c>
      <c r="T45" t="s">
        <v>202</v>
      </c>
      <c r="U45">
        <v>16</v>
      </c>
      <c r="V45" t="s">
        <v>211</v>
      </c>
      <c r="X45" s="2" t="s">
        <v>199</v>
      </c>
      <c r="Y45" s="16">
        <v>14</v>
      </c>
    </row>
    <row r="46" spans="2:31" x14ac:dyDescent="0.25">
      <c r="H46">
        <v>8</v>
      </c>
      <c r="I46" t="s">
        <v>202</v>
      </c>
      <c r="K46" s="2" t="s">
        <v>101</v>
      </c>
      <c r="L46">
        <v>6</v>
      </c>
      <c r="N46">
        <v>8</v>
      </c>
      <c r="O46" t="s">
        <v>205</v>
      </c>
      <c r="Q46" s="2" t="s">
        <v>198</v>
      </c>
      <c r="R46">
        <v>5</v>
      </c>
      <c r="T46" t="s">
        <v>201</v>
      </c>
      <c r="U46">
        <v>14</v>
      </c>
      <c r="V46" t="s">
        <v>210</v>
      </c>
      <c r="X46" s="2" t="s">
        <v>169</v>
      </c>
      <c r="Y46" s="16">
        <v>11</v>
      </c>
    </row>
    <row r="47" spans="2:31" x14ac:dyDescent="0.25">
      <c r="H47">
        <f t="shared" ref="H47:H53" si="1">H46-1</f>
        <v>7</v>
      </c>
      <c r="I47" t="s">
        <v>196</v>
      </c>
      <c r="K47" s="2" t="s">
        <v>204</v>
      </c>
      <c r="L47">
        <v>5</v>
      </c>
      <c r="N47">
        <v>7</v>
      </c>
      <c r="O47" t="s">
        <v>195</v>
      </c>
      <c r="Q47" s="2" t="s">
        <v>199</v>
      </c>
      <c r="R47">
        <v>5</v>
      </c>
      <c r="T47" t="s">
        <v>206</v>
      </c>
      <c r="U47">
        <v>13</v>
      </c>
      <c r="V47" t="s">
        <v>211</v>
      </c>
      <c r="X47" s="2" t="s">
        <v>198</v>
      </c>
      <c r="Y47" s="16">
        <v>10</v>
      </c>
    </row>
    <row r="48" spans="2:31" x14ac:dyDescent="0.25">
      <c r="H48">
        <f t="shared" si="1"/>
        <v>6</v>
      </c>
      <c r="I48" t="s">
        <v>195</v>
      </c>
      <c r="K48" s="2" t="s">
        <v>198</v>
      </c>
      <c r="L48">
        <v>5</v>
      </c>
      <c r="N48">
        <v>6</v>
      </c>
      <c r="O48" t="s">
        <v>202</v>
      </c>
      <c r="Q48" s="2" t="s">
        <v>204</v>
      </c>
      <c r="R48">
        <v>4</v>
      </c>
      <c r="T48" t="s">
        <v>196</v>
      </c>
      <c r="U48">
        <v>11</v>
      </c>
      <c r="V48" t="s">
        <v>211</v>
      </c>
      <c r="X48" s="2" t="s">
        <v>200</v>
      </c>
      <c r="Y48" s="16">
        <v>9</v>
      </c>
    </row>
    <row r="49" spans="8:25" x14ac:dyDescent="0.25">
      <c r="H49">
        <f t="shared" si="1"/>
        <v>5</v>
      </c>
      <c r="I49" t="s">
        <v>199</v>
      </c>
      <c r="K49" s="2" t="s">
        <v>205</v>
      </c>
      <c r="L49">
        <v>3</v>
      </c>
      <c r="N49">
        <v>5</v>
      </c>
      <c r="O49" t="s">
        <v>196</v>
      </c>
      <c r="Q49" s="2" t="s">
        <v>203</v>
      </c>
      <c r="R49">
        <v>3</v>
      </c>
      <c r="T49" t="s">
        <v>169</v>
      </c>
      <c r="U49">
        <v>11</v>
      </c>
      <c r="V49" t="s">
        <v>211</v>
      </c>
      <c r="X49" s="2" t="s">
        <v>204</v>
      </c>
      <c r="Y49" s="16">
        <v>9</v>
      </c>
    </row>
    <row r="50" spans="8:25" x14ac:dyDescent="0.25">
      <c r="H50">
        <f t="shared" si="1"/>
        <v>4</v>
      </c>
      <c r="I50" t="s">
        <v>200</v>
      </c>
      <c r="K50" s="2" t="s">
        <v>168</v>
      </c>
      <c r="L50">
        <v>2</v>
      </c>
      <c r="N50">
        <v>4</v>
      </c>
      <c r="O50" t="s">
        <v>204</v>
      </c>
      <c r="Q50" s="2" t="s">
        <v>200</v>
      </c>
      <c r="R50">
        <v>2</v>
      </c>
      <c r="T50" t="s">
        <v>199</v>
      </c>
      <c r="U50">
        <v>9</v>
      </c>
      <c r="V50" t="s">
        <v>210</v>
      </c>
      <c r="X50" s="2" t="s">
        <v>101</v>
      </c>
      <c r="Y50" s="16">
        <v>6</v>
      </c>
    </row>
    <row r="51" spans="8:25" x14ac:dyDescent="0.25">
      <c r="H51">
        <f t="shared" si="1"/>
        <v>3</v>
      </c>
      <c r="I51" t="s">
        <v>205</v>
      </c>
      <c r="K51" s="2" t="s">
        <v>30</v>
      </c>
      <c r="L51">
        <v>144</v>
      </c>
      <c r="N51">
        <v>3</v>
      </c>
      <c r="O51" t="s">
        <v>166</v>
      </c>
      <c r="Q51" s="2" t="s">
        <v>197</v>
      </c>
      <c r="R51">
        <v>1</v>
      </c>
      <c r="T51" t="s">
        <v>166</v>
      </c>
      <c r="U51">
        <v>8</v>
      </c>
      <c r="V51" t="s">
        <v>210</v>
      </c>
      <c r="X51" s="2" t="s">
        <v>203</v>
      </c>
      <c r="Y51" s="16">
        <v>3</v>
      </c>
    </row>
    <row r="52" spans="8:25" x14ac:dyDescent="0.25">
      <c r="H52">
        <f t="shared" si="1"/>
        <v>2</v>
      </c>
      <c r="I52" t="s">
        <v>166</v>
      </c>
      <c r="N52">
        <v>2</v>
      </c>
      <c r="O52" t="s">
        <v>200</v>
      </c>
      <c r="Q52" s="2" t="s">
        <v>30</v>
      </c>
      <c r="R52">
        <v>144</v>
      </c>
      <c r="T52" t="s">
        <v>206</v>
      </c>
      <c r="U52">
        <v>7</v>
      </c>
      <c r="V52" t="s">
        <v>210</v>
      </c>
      <c r="X52" s="2" t="s">
        <v>168</v>
      </c>
      <c r="Y52" s="16">
        <v>2</v>
      </c>
    </row>
    <row r="53" spans="8:25" x14ac:dyDescent="0.25">
      <c r="H53">
        <f t="shared" si="1"/>
        <v>1</v>
      </c>
      <c r="I53" t="s">
        <v>101</v>
      </c>
      <c r="N53">
        <v>1</v>
      </c>
      <c r="O53" t="s">
        <v>199</v>
      </c>
      <c r="T53" t="s">
        <v>200</v>
      </c>
      <c r="U53">
        <v>7</v>
      </c>
      <c r="V53" t="s">
        <v>210</v>
      </c>
      <c r="X53" s="2" t="s">
        <v>197</v>
      </c>
      <c r="Y53" s="16">
        <v>1</v>
      </c>
    </row>
    <row r="54" spans="8:25" x14ac:dyDescent="0.25">
      <c r="H54">
        <v>8</v>
      </c>
      <c r="I54" t="s">
        <v>202</v>
      </c>
      <c r="N54">
        <v>8</v>
      </c>
      <c r="O54" t="s">
        <v>201</v>
      </c>
      <c r="T54" t="s">
        <v>101</v>
      </c>
      <c r="U54">
        <v>6</v>
      </c>
      <c r="V54" t="s">
        <v>210</v>
      </c>
      <c r="X54" s="2" t="s">
        <v>30</v>
      </c>
      <c r="Y54" s="16">
        <v>288</v>
      </c>
    </row>
    <row r="55" spans="8:25" x14ac:dyDescent="0.25">
      <c r="H55">
        <f>H54-1</f>
        <v>7</v>
      </c>
      <c r="I55" t="s">
        <v>201</v>
      </c>
      <c r="N55">
        <v>7</v>
      </c>
      <c r="O55" t="s">
        <v>206</v>
      </c>
      <c r="T55" t="s">
        <v>204</v>
      </c>
      <c r="U55">
        <v>5</v>
      </c>
      <c r="V55" t="s">
        <v>210</v>
      </c>
    </row>
    <row r="56" spans="8:25" x14ac:dyDescent="0.25">
      <c r="H56">
        <f t="shared" ref="H56:H61" si="2">H55-1</f>
        <v>6</v>
      </c>
      <c r="I56" t="s">
        <v>196</v>
      </c>
      <c r="N56">
        <v>6</v>
      </c>
      <c r="O56" t="s">
        <v>205</v>
      </c>
      <c r="T56" t="s">
        <v>198</v>
      </c>
      <c r="U56">
        <v>5</v>
      </c>
      <c r="V56" t="s">
        <v>210</v>
      </c>
    </row>
    <row r="57" spans="8:25" x14ac:dyDescent="0.25">
      <c r="H57">
        <f t="shared" si="2"/>
        <v>5</v>
      </c>
      <c r="I57" t="s">
        <v>195</v>
      </c>
      <c r="N57">
        <v>5</v>
      </c>
      <c r="O57" t="s">
        <v>202</v>
      </c>
      <c r="T57" t="s">
        <v>198</v>
      </c>
      <c r="U57">
        <v>5</v>
      </c>
      <c r="V57" t="s">
        <v>211</v>
      </c>
    </row>
    <row r="58" spans="8:25" x14ac:dyDescent="0.25">
      <c r="H58">
        <f t="shared" si="2"/>
        <v>4</v>
      </c>
      <c r="I58" t="s">
        <v>206</v>
      </c>
      <c r="N58">
        <v>4</v>
      </c>
      <c r="O58" t="s">
        <v>195</v>
      </c>
      <c r="T58" t="s">
        <v>199</v>
      </c>
      <c r="U58">
        <v>5</v>
      </c>
      <c r="V58" t="s">
        <v>211</v>
      </c>
    </row>
    <row r="59" spans="8:25" x14ac:dyDescent="0.25">
      <c r="H59">
        <f t="shared" si="2"/>
        <v>3</v>
      </c>
      <c r="I59" t="s">
        <v>204</v>
      </c>
      <c r="N59">
        <v>3</v>
      </c>
      <c r="O59" t="s">
        <v>196</v>
      </c>
      <c r="T59" t="s">
        <v>204</v>
      </c>
      <c r="U59">
        <v>4</v>
      </c>
      <c r="V59" t="s">
        <v>211</v>
      </c>
    </row>
    <row r="60" spans="8:25" x14ac:dyDescent="0.25">
      <c r="H60">
        <f t="shared" si="2"/>
        <v>2</v>
      </c>
      <c r="I60" t="s">
        <v>101</v>
      </c>
      <c r="N60">
        <v>2</v>
      </c>
      <c r="O60" t="s">
        <v>169</v>
      </c>
      <c r="T60" t="s">
        <v>205</v>
      </c>
      <c r="U60">
        <v>3</v>
      </c>
      <c r="V60" t="s">
        <v>210</v>
      </c>
    </row>
    <row r="61" spans="8:25" x14ac:dyDescent="0.25">
      <c r="H61">
        <f t="shared" si="2"/>
        <v>1</v>
      </c>
      <c r="I61" t="s">
        <v>101</v>
      </c>
      <c r="N61">
        <v>1</v>
      </c>
      <c r="O61" t="s">
        <v>166</v>
      </c>
      <c r="T61" t="s">
        <v>203</v>
      </c>
      <c r="U61">
        <v>3</v>
      </c>
      <c r="V61" t="s">
        <v>211</v>
      </c>
    </row>
    <row r="62" spans="8:25" x14ac:dyDescent="0.25">
      <c r="H62">
        <v>8</v>
      </c>
      <c r="I62" t="s">
        <v>202</v>
      </c>
      <c r="N62">
        <v>8</v>
      </c>
      <c r="O62" t="s">
        <v>201</v>
      </c>
      <c r="T62" t="s">
        <v>168</v>
      </c>
      <c r="U62">
        <v>2</v>
      </c>
      <c r="V62" t="s">
        <v>210</v>
      </c>
    </row>
    <row r="63" spans="8:25" x14ac:dyDescent="0.25">
      <c r="H63">
        <v>7</v>
      </c>
      <c r="I63" t="s">
        <v>201</v>
      </c>
      <c r="N63">
        <v>7</v>
      </c>
      <c r="O63" t="s">
        <v>166</v>
      </c>
      <c r="T63" t="s">
        <v>200</v>
      </c>
      <c r="U63">
        <v>2</v>
      </c>
      <c r="V63" t="s">
        <v>211</v>
      </c>
    </row>
    <row r="64" spans="8:25" x14ac:dyDescent="0.25">
      <c r="H64">
        <v>6</v>
      </c>
      <c r="I64" t="s">
        <v>166</v>
      </c>
      <c r="N64">
        <v>6</v>
      </c>
      <c r="O64" t="s">
        <v>206</v>
      </c>
      <c r="T64" t="s">
        <v>197</v>
      </c>
      <c r="U64">
        <v>1</v>
      </c>
      <c r="V64" t="s">
        <v>211</v>
      </c>
    </row>
    <row r="65" spans="8:15" x14ac:dyDescent="0.25">
      <c r="H65">
        <v>5</v>
      </c>
      <c r="I65" t="s">
        <v>195</v>
      </c>
      <c r="N65">
        <v>5</v>
      </c>
      <c r="O65" t="s">
        <v>202</v>
      </c>
    </row>
    <row r="66" spans="8:15" x14ac:dyDescent="0.25">
      <c r="H66">
        <v>4</v>
      </c>
      <c r="I66" t="s">
        <v>196</v>
      </c>
      <c r="N66">
        <v>4</v>
      </c>
      <c r="O66" t="s">
        <v>195</v>
      </c>
    </row>
    <row r="67" spans="8:15" x14ac:dyDescent="0.25">
      <c r="H67">
        <v>3</v>
      </c>
      <c r="I67" t="s">
        <v>206</v>
      </c>
      <c r="N67">
        <v>3</v>
      </c>
      <c r="O67" t="s">
        <v>196</v>
      </c>
    </row>
    <row r="68" spans="8:15" x14ac:dyDescent="0.25">
      <c r="H68">
        <v>2</v>
      </c>
      <c r="I68" t="s">
        <v>204</v>
      </c>
      <c r="N68">
        <v>2</v>
      </c>
      <c r="O68" t="s">
        <v>205</v>
      </c>
    </row>
    <row r="69" spans="8:15" x14ac:dyDescent="0.25">
      <c r="H69">
        <v>1</v>
      </c>
      <c r="I69" t="s">
        <v>101</v>
      </c>
      <c r="N69">
        <v>1</v>
      </c>
      <c r="O69" t="s">
        <v>169</v>
      </c>
    </row>
  </sheetData>
  <autoFilter ref="T37:V64" xr:uid="{ECBB0E72-491A-4808-A57D-3D7A9394C08C}">
    <sortState xmlns:xlrd2="http://schemas.microsoft.com/office/spreadsheetml/2017/richdata2" ref="T38:V64">
      <sortCondition descending="1" ref="U37:U64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182</v>
      </c>
      <c r="H2" t="s">
        <v>98</v>
      </c>
      <c r="I2" t="s">
        <v>99</v>
      </c>
      <c r="J2" t="s">
        <v>48</v>
      </c>
    </row>
    <row r="3" spans="2:10" x14ac:dyDescent="0.25">
      <c r="B3" s="10" t="s">
        <v>160</v>
      </c>
      <c r="C3" s="10" t="s">
        <v>166</v>
      </c>
      <c r="D3" s="14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166</v>
      </c>
      <c r="I3" s="10" t="s">
        <v>166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162</v>
      </c>
      <c r="C4" s="10" t="s">
        <v>153</v>
      </c>
      <c r="D4" s="14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153</v>
      </c>
      <c r="I4" s="10" t="s">
        <v>153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159</v>
      </c>
      <c r="C5" s="10" t="s">
        <v>155</v>
      </c>
      <c r="D5" s="14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155</v>
      </c>
      <c r="I5" s="10" t="s">
        <v>155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1" t="s">
        <v>163</v>
      </c>
      <c r="C6" s="11" t="s">
        <v>167</v>
      </c>
      <c r="D6" s="15">
        <v>0.71</v>
      </c>
      <c r="E6" s="11">
        <v>8</v>
      </c>
      <c r="F6" s="11">
        <v>-7</v>
      </c>
      <c r="G6" s="11">
        <f>Table111[[#This Row],[ScoreDiff]]+Table111[[#This Row],[Handicap]]</f>
        <v>1</v>
      </c>
      <c r="H6" s="11" t="s">
        <v>167</v>
      </c>
      <c r="I6" s="11" t="s">
        <v>167</v>
      </c>
      <c r="J6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1" t="s">
        <v>165</v>
      </c>
      <c r="C7" s="11" t="s">
        <v>156</v>
      </c>
      <c r="D7" s="15">
        <v>0.78</v>
      </c>
      <c r="E7" s="11">
        <v>12</v>
      </c>
      <c r="F7" s="11">
        <v>-11.5</v>
      </c>
      <c r="G7" s="11">
        <f>Table111[[#This Row],[ScoreDiff]]+Table111[[#This Row],[Handicap]]</f>
        <v>0.5</v>
      </c>
      <c r="H7" s="11" t="s">
        <v>156</v>
      </c>
      <c r="I7" s="11" t="s">
        <v>156</v>
      </c>
      <c r="J7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2" t="s">
        <v>158</v>
      </c>
      <c r="C8" s="12" t="s">
        <v>152</v>
      </c>
      <c r="D8" s="13">
        <v>0.66</v>
      </c>
      <c r="E8" s="12">
        <v>10</v>
      </c>
      <c r="F8" s="12">
        <v>-10.5</v>
      </c>
      <c r="G8" s="12">
        <f>Table111[[#This Row],[ScoreDiff]]+Table111[[#This Row],[Handicap]]</f>
        <v>-0.5</v>
      </c>
      <c r="H8" s="12" t="s">
        <v>169</v>
      </c>
      <c r="I8" s="12" t="s">
        <v>169</v>
      </c>
      <c r="J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2" t="s">
        <v>164</v>
      </c>
      <c r="C9" s="12" t="s">
        <v>168</v>
      </c>
      <c r="D9" s="13">
        <v>0.61</v>
      </c>
      <c r="E9" s="12">
        <v>1</v>
      </c>
      <c r="F9" s="12">
        <v>-4</v>
      </c>
      <c r="G9" s="12">
        <f>Table111[[#This Row],[ScoreDiff]]+Table111[[#This Row],[Handicap]]</f>
        <v>-3</v>
      </c>
      <c r="H9" s="12" t="s">
        <v>170</v>
      </c>
      <c r="I9" s="12" t="s">
        <v>168</v>
      </c>
      <c r="J9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2" t="s">
        <v>161</v>
      </c>
      <c r="C10" s="12" t="s">
        <v>154</v>
      </c>
      <c r="D10" s="13">
        <v>0.63</v>
      </c>
      <c r="E10" s="12">
        <v>4</v>
      </c>
      <c r="F10" s="12">
        <v>-7.5</v>
      </c>
      <c r="G10" s="12">
        <f>Table111[[#This Row],[ScoreDiff]]+Table111[[#This Row],[Handicap]]</f>
        <v>-3.5</v>
      </c>
      <c r="H10" s="12" t="s">
        <v>157</v>
      </c>
      <c r="I10" s="12" t="s">
        <v>157</v>
      </c>
      <c r="J10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>
        <v>3</v>
      </c>
      <c r="O53">
        <v>2</v>
      </c>
      <c r="P5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>
        <v>7</v>
      </c>
      <c r="O54">
        <v>4</v>
      </c>
      <c r="P54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>
        <v>5</v>
      </c>
      <c r="O55">
        <v>6</v>
      </c>
      <c r="P5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>
        <v>8</v>
      </c>
      <c r="O56">
        <v>2</v>
      </c>
      <c r="P5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>
        <v>7</v>
      </c>
      <c r="O57">
        <v>3</v>
      </c>
      <c r="P57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>
        <v>6</v>
      </c>
      <c r="O58">
        <v>4</v>
      </c>
      <c r="P58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>
        <v>6</v>
      </c>
      <c r="O59">
        <v>5</v>
      </c>
      <c r="P59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>
        <v>42</v>
      </c>
      <c r="O60">
        <v>26</v>
      </c>
      <c r="P60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2025-03-17T04:10:32Z</dcterms:modified>
</cp:coreProperties>
</file>