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59A9CAE4-D33E-416E-A69D-F571AEE0A0E2}" xr6:coauthVersionLast="47" xr6:coauthVersionMax="47" xr10:uidLastSave="{00000000-0000-0000-0000-000000000000}"/>
  <bookViews>
    <workbookView xWindow="-120" yWindow="-120" windowWidth="29040" windowHeight="15840" activeTab="1" xr2:uid="{F638F9AC-EDFB-4283-9C34-CE5D256891CD}"/>
  </bookViews>
  <sheets>
    <sheet name="dataNBA23" sheetId="1" r:id="rId1"/>
    <sheet name="Consolidate" sheetId="3" r:id="rId2"/>
    <sheet name="Under" sheetId="2" r:id="rId3"/>
    <sheet name="Selections" sheetId="6" r:id="rId4"/>
  </sheets>
  <calcPr calcId="191029"/>
  <pivotCaches>
    <pivotCache cacheId="2152" r:id="rId5"/>
    <pivotCache cacheId="2157" r:id="rId6"/>
    <pivotCache cacheId="2161" r:id="rId7"/>
    <pivotCache cacheId="2166" r:id="rId8"/>
    <pivotCache cacheId="2171" r:id="rId9"/>
    <pivotCache cacheId="2177" r:id="rId10"/>
    <pivotCache cacheId="218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6" l="1"/>
  <c r="I4" i="6"/>
  <c r="I3" i="6"/>
  <c r="I5" i="6"/>
  <c r="I8" i="6"/>
  <c r="I10" i="6"/>
  <c r="I7" i="6"/>
  <c r="I6" i="6"/>
  <c r="I9" i="6"/>
  <c r="AS10" i="1"/>
  <c r="BA10" i="1"/>
  <c r="BB10" i="1" s="1"/>
  <c r="BJ10" i="1"/>
  <c r="AS11" i="1"/>
  <c r="BA11" i="1"/>
  <c r="BB11" i="1" s="1"/>
  <c r="BJ11" i="1"/>
  <c r="AM10" i="1"/>
  <c r="AO10" i="1" s="1"/>
  <c r="AN10" i="1"/>
  <c r="AM11" i="1"/>
  <c r="AU11" i="1" s="1"/>
  <c r="AN11" i="1"/>
  <c r="AG27" i="1"/>
  <c r="AF27" i="1"/>
  <c r="AG24" i="1"/>
  <c r="AF24" i="1"/>
  <c r="AH24" i="1" s="1"/>
  <c r="AP10" i="1" s="1"/>
  <c r="AG21" i="1"/>
  <c r="AF21" i="1"/>
  <c r="AG18" i="1"/>
  <c r="AF18" i="1"/>
  <c r="AG15" i="1"/>
  <c r="AF15" i="1"/>
  <c r="AH15" i="1" s="1"/>
  <c r="AN4" i="1"/>
  <c r="AN5" i="1"/>
  <c r="AN6" i="1"/>
  <c r="AN7" i="1"/>
  <c r="AN8" i="1"/>
  <c r="AN9" i="1"/>
  <c r="AN3" i="1"/>
  <c r="AS9" i="1"/>
  <c r="BA9" i="1"/>
  <c r="BB9" i="1" s="1"/>
  <c r="BJ9" i="1"/>
  <c r="AM9" i="1"/>
  <c r="AS8" i="1"/>
  <c r="BA8" i="1"/>
  <c r="BB8" i="1" s="1"/>
  <c r="BJ8" i="1"/>
  <c r="AM8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7" i="1"/>
  <c r="BB7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7" i="1"/>
  <c r="BJ3" i="1"/>
  <c r="AS7" i="1"/>
  <c r="AM7" i="1"/>
  <c r="AS3" i="1"/>
  <c r="AS4" i="1"/>
  <c r="AS5" i="1"/>
  <c r="AS6" i="1"/>
  <c r="AG3" i="1"/>
  <c r="AF3" i="1"/>
  <c r="AH27" i="1" l="1"/>
  <c r="AP11" i="1" s="1"/>
  <c r="AO11" i="1"/>
  <c r="AT11" i="1" s="1"/>
  <c r="AV11" i="1" s="1"/>
  <c r="AX11" i="1" s="1"/>
  <c r="AY11" i="1" s="1"/>
  <c r="AH21" i="1"/>
  <c r="AH18" i="1"/>
  <c r="AP8" i="1" s="1"/>
  <c r="AT10" i="1"/>
  <c r="AV10" i="1" s="1"/>
  <c r="AX10" i="1" s="1"/>
  <c r="AY10" i="1" s="1"/>
  <c r="AU10" i="1"/>
  <c r="BL10" i="1" s="1"/>
  <c r="BL11" i="1"/>
  <c r="AP9" i="1"/>
  <c r="AU9" i="1"/>
  <c r="BL9" i="1" s="1"/>
  <c r="AO9" i="1"/>
  <c r="AT9" i="1" s="1"/>
  <c r="AO8" i="1"/>
  <c r="AU8" i="1"/>
  <c r="AU7" i="1"/>
  <c r="AP7" i="1"/>
  <c r="AH12" i="1"/>
  <c r="AP6" i="1" s="1"/>
  <c r="AH6" i="1"/>
  <c r="AP4" i="1" s="1"/>
  <c r="AH9" i="1"/>
  <c r="AP5" i="1" s="1"/>
  <c r="AO7" i="1"/>
  <c r="AH3" i="1"/>
  <c r="AP3" i="1" s="1"/>
  <c r="AZ11" i="1" l="1"/>
  <c r="BC11" i="1" s="1"/>
  <c r="BD11" i="1"/>
  <c r="BE11" i="1" s="1"/>
  <c r="BF11" i="1" s="1"/>
  <c r="AZ10" i="1"/>
  <c r="BC10" i="1" s="1"/>
  <c r="BD10" i="1"/>
  <c r="BE10" i="1" s="1"/>
  <c r="BF10" i="1" s="1"/>
  <c r="AV9" i="1"/>
  <c r="AX9" i="1" s="1"/>
  <c r="BD9" i="1"/>
  <c r="AT7" i="1"/>
  <c r="BD7" i="1" s="1"/>
  <c r="AT8" i="1"/>
  <c r="AV8" i="1" s="1"/>
  <c r="AX8" i="1" s="1"/>
  <c r="AY8" i="1" s="1"/>
  <c r="BL7" i="1"/>
  <c r="BL8" i="1"/>
  <c r="AM4" i="1"/>
  <c r="AU4" i="1" s="1"/>
  <c r="AM5" i="1"/>
  <c r="AU5" i="1" s="1"/>
  <c r="AM6" i="1"/>
  <c r="AU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BK10" i="1" l="1"/>
  <c r="BK11" i="1"/>
  <c r="BD8" i="1"/>
  <c r="BE8" i="1" s="1"/>
  <c r="BF8" i="1" s="1"/>
  <c r="AV7" i="1"/>
  <c r="AX7" i="1" s="1"/>
  <c r="AZ7" i="1" s="1"/>
  <c r="AY9" i="1"/>
  <c r="BE9" i="1" s="1"/>
  <c r="BF9" i="1" s="1"/>
  <c r="AZ9" i="1"/>
  <c r="AZ8" i="1"/>
  <c r="AO6" i="1"/>
  <c r="AO5" i="1"/>
  <c r="AO3" i="1"/>
  <c r="AO4" i="1"/>
  <c r="V14" i="2"/>
  <c r="W15" i="2"/>
  <c r="V20" i="2"/>
  <c r="V16" i="2"/>
  <c r="W19" i="2"/>
  <c r="W18" i="2"/>
  <c r="W17" i="2"/>
  <c r="AY7" i="1" l="1"/>
  <c r="BE7" i="1" s="1"/>
  <c r="BF7" i="1" s="1"/>
  <c r="AT6" i="1"/>
  <c r="AT4" i="1"/>
  <c r="BC9" i="1"/>
  <c r="BK9" i="1"/>
  <c r="AT5" i="1"/>
  <c r="AT3" i="1"/>
  <c r="BK8" i="1"/>
  <c r="BC8" i="1"/>
  <c r="BK7" i="1"/>
  <c r="BC7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<sst xmlns="http://schemas.openxmlformats.org/spreadsheetml/2006/main" count="1256" uniqueCount="153">
  <si>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</si>
  <si>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</si>
  <si>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</si>
  <si>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</si>
  <si>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</si>
  <si>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</si>
  <si>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</si>
  <si>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</si>
  <si>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</si>
  <si>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</si>
  <si>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</si>
  <si>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</si>
  <si>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</si>
  <si>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</si>
  <si>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</si>
  <si>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</si>
  <si>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</si>
  <si>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</si>
  <si>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</si>
  <si>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</si>
  <si>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</si>
  <si>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</si>
  <si>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</si>
  <si>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</si>
  <si>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</si>
  <si>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</si>
  <si>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</si>
  <si>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</si>
  <si>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</si>
  <si>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</si>
  <si>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</si>
  <si>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</si>
  <si>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</si>
  <si>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</si>
  <si>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</si>
  <si>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</si>
  <si>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</si>
  <si>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</si>
  <si>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</si>
  <si>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</si>
  <si>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</si>
  <si>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</si>
  <si>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</si>
  <si>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</si>
  <si>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</si>
  <si>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</si>
  <si>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</si>
  <si>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</si>
  <si>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</si>
  <si>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</si>
  <si>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</si>
  <si>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</si>
  <si>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</si>
  <si>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</si>
  <si>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</si>
  <si>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</si>
  <si>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</si>
  <si>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</si>
  <si>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</si>
  <si>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</si>
  <si>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</si>
  <si>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</si>
  <si>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</si>
  <si>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</si>
  <si>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</si>
  <si>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</si>
  <si>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</si>
  <si>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</si>
  <si>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</si>
  <si>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</si>
  <si>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</si>
  <si>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Adv</t>
  </si>
  <si>
    <t>AbsAdv</t>
  </si>
  <si>
    <t>Bet</t>
  </si>
  <si>
    <t>Chances</t>
  </si>
  <si>
    <t>AdvAbs</t>
  </si>
  <si>
    <t>Sum of LR probability</t>
  </si>
  <si>
    <t>Sum of RF probability</t>
  </si>
  <si>
    <t>Yes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</si>
  <si>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</si>
  <si>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</si>
  <si>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</si>
  <si>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</si>
  <si>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</si>
  <si>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</si>
  <si>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</si>
  <si>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</si>
  <si>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MIL</t>
  </si>
  <si>
    <t>MEM</t>
  </si>
  <si>
    <t>SAS</t>
  </si>
  <si>
    <t>DET</t>
  </si>
  <si>
    <t>GSW</t>
  </si>
  <si>
    <t>TOR</t>
  </si>
  <si>
    <t>HOU</t>
  </si>
  <si>
    <t>UTA</t>
  </si>
  <si>
    <t>WAS</t>
  </si>
  <si>
    <t>BRK@PHI@2025_02_22</t>
  </si>
  <si>
    <t>CHO@POR@2025_02_22</t>
  </si>
  <si>
    <t>HOU@UTA@2025_02_22</t>
  </si>
  <si>
    <t>LAL@DEN@2025_02_22</t>
  </si>
  <si>
    <t>PHO@CHI@2025_02_22</t>
  </si>
  <si>
    <t>PHI</t>
  </si>
  <si>
    <t>BRK</t>
  </si>
  <si>
    <t>POR</t>
  </si>
  <si>
    <t>DEN</t>
  </si>
  <si>
    <t>PHO</t>
  </si>
  <si>
    <t>CHI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</si>
  <si>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</si>
  <si>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</si>
  <si>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</si>
  <si>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</si>
  <si>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</si>
  <si>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</si>
  <si>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</si>
  <si>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None</t>
  </si>
  <si>
    <t>ATL</t>
  </si>
  <si>
    <t>IND</t>
  </si>
  <si>
    <t>LAC</t>
  </si>
  <si>
    <t>CLE</t>
  </si>
  <si>
    <t>MIN</t>
  </si>
  <si>
    <t>ORL</t>
  </si>
  <si>
    <t>Count of Winner</t>
  </si>
  <si>
    <t>Average of AdvAbs</t>
  </si>
  <si>
    <t>Count of SpreadWinner</t>
  </si>
  <si>
    <t>2015MLData10.json</t>
  </si>
  <si>
    <t>2016MLData10.json</t>
  </si>
  <si>
    <t>2017MLData10.json</t>
  </si>
  <si>
    <t>2018MLData10.json</t>
  </si>
  <si>
    <t>2019MLData10.json</t>
  </si>
  <si>
    <t>2020MLData10.json</t>
  </si>
  <si>
    <t>2021MLData10.json</t>
  </si>
  <si>
    <t>2022MLData10.json</t>
  </si>
  <si>
    <t>2023MLData10.json</t>
  </si>
  <si>
    <t>2024MLData10.json</t>
  </si>
  <si>
    <t>MLData10.json</t>
  </si>
  <si>
    <t>LAL</t>
  </si>
  <si>
    <t>NYK</t>
  </si>
  <si>
    <t>Min of ScoreDiff</t>
  </si>
  <si>
    <t>Max of ScoreDiff</t>
  </si>
  <si>
    <t>BRK@SAS@2025_03_04</t>
  </si>
  <si>
    <t>CLE@CHI@2025_03_04</t>
  </si>
  <si>
    <t>GSW@NYK@2025_03_04</t>
  </si>
  <si>
    <t>HOU@IND@2025_03_04</t>
  </si>
  <si>
    <t>LAC@PHO@2025_03_04</t>
  </si>
  <si>
    <t>MIL@ATL@2025_03_04</t>
  </si>
  <si>
    <t>NOP@LAL@2025_03_04</t>
  </si>
  <si>
    <t>PHI@MIN@2025_03_04</t>
  </si>
  <si>
    <t>TOR@ORL@2025_03_04</t>
  </si>
  <si>
    <t>(Multiple Items)</t>
  </si>
  <si>
    <t>ML Winner</t>
  </si>
  <si>
    <t>ML Win%</t>
  </si>
  <si>
    <t>Spread Winner</t>
  </si>
  <si>
    <t>Betting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</si>
</sst>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1" fontId="0" fillId="33" borderId="0" xfId="0" applyNumberFormat="1" applyFill="1"/>
    <xf numFmtId="0" fontId="0" fillId="33" borderId="0" xfId="0" applyFill="1"/>
    <xf numFmtId="9" fontId="0" fillId="33" borderId="0" xfId="1" applyFont="1" applyFill="1"/>
    <xf numFmtId="0" fontId="0" fillId="0" borderId="0" xfId="0" applyNumberFormat="1"/>
    <xf numFmtId="0" fontId="0" fillId="0" borderId="0" xfId="0" applyFill="1"/>
    <xf numFmtId="9" fontId="0" fillId="0" borderId="0" xfId="1" applyFont="1" applyFill="1"/>
    <xf numFmtId="1" fontId="0" fillId="0" borderId="0" xfId="0" applyNumberFormat="1" applyFill="1"/>
    <xf numFmtId="2" fontId="0" fillId="0" borderId="0" xfId="1" applyNumberFormat="1" applyFont="1" applyFill="1"/>
    <xf numFmtId="0" fontId="0" fillId="34" borderId="0" xfId="0" applyFill="1"/>
    <xf numFmtId="9" fontId="0" fillId="34" borderId="0" xfId="1" applyFont="1" applyFill="1"/>
    <xf numFmtId="1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6">
    <dxf>
      <numFmt numFmtId="0" formatCode="General"/>
    </dxf>
    <dxf>
      <numFmt numFmtId="13" formatCode="0%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0.62489201389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0.62489259259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0.624893171298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0.624893749999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125">
        <s v="BRK@SAS@2025_03_04"/>
        <s v="CLE@CHI@2025_03_04"/>
        <s v="GSW@NYK@2025_03_04"/>
        <s v="HOU@IND@2025_03_04"/>
        <s v="LAC@PHO@2025_03_04"/>
        <s v="MIL@ATL@2025_03_04"/>
        <s v="NOP@LAL@2025_03_04"/>
        <s v="PHI@MIN@2025_03_04"/>
        <s v="TOR@ORL@2025_03_04"/>
        <m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2981271824823" maxValue="0.99064347689558596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"/>
    </cacheField>
    <cacheField name="LRU  prediction" numFmtId="0">
      <sharedItems containsString="0" containsBlank="1" containsNumber="1" containsInteger="1" minValue="-1" maxValue="2"/>
    </cacheField>
    <cacheField name="LRU probability" numFmtId="0">
      <sharedItems containsString="0" containsBlank="1" containsNumber="1" minValue="0.342333161709303" maxValue="0.97269014259894704"/>
    </cacheField>
    <cacheField name="RFU prediction" numFmtId="0">
      <sharedItems containsString="0" containsBlank="1" containsNumber="1" containsInteger="1" minValue="-1" maxValue="2"/>
    </cacheField>
    <cacheField name="RFU probability" numFmtId="0">
      <sharedItems containsString="0" containsBlank="1" containsNumber="1" minValue="0.37" maxValue="0.92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0.624894328706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125">
        <s v="BRK@SAS@2025_03_04"/>
        <s v="CLE@CHI@2025_03_04"/>
        <s v="GSW@NYK@2025_03_04"/>
        <s v="HOU@IND@2025_03_04"/>
        <s v="LAC@PHO@2025_03_04"/>
        <s v="MIL@ATL@2025_03_04"/>
        <s v="NOP@LAL@2025_03_04"/>
        <s v="PHI@MIN@2025_03_04"/>
        <s v="TOR@ORL@2025_03_04"/>
        <m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3">
        <n v="1"/>
        <n v="-1"/>
        <m/>
      </sharedItems>
    </cacheField>
    <cacheField name="LR probability" numFmtId="0">
      <sharedItems containsString="0" containsBlank="1" containsNumber="1" minValue="0.502981271824823" maxValue="0.99064347689558596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0.62489525463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10.json"/>
        <s v="2016MLData10.json"/>
        <s v="2017MLData10.json"/>
        <s v="2018MLData10.json"/>
        <s v="2019MLData10.json"/>
        <s v="2020MLData10.json"/>
        <s v="2021MLData10.json"/>
        <s v="2022MLData10.json"/>
        <s v="2023MLData10.json"/>
        <s v="2024MLData10.json"/>
        <s v="MLData10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3.json" u="1"/>
        <s v="2016MLData3.json" u="1"/>
        <s v="2017MLData3.json" u="1"/>
        <s v="2018MLData3.json" u="1"/>
        <s v="2019MLData3.json" u="1"/>
        <s v="2020MLData3.json" u="1"/>
        <s v="2021MLData3.json" u="1"/>
        <s v="2022MLData3.json" u="1"/>
        <s v="2023MLData3.json" u="1"/>
        <s v="2024MLData3.json" u="1"/>
        <s v="MLData3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125">
        <s v="BRK@SAS@2025_03_04"/>
        <s v="CLE@CHI@2025_03_04"/>
        <s v="GSW@NYK@2025_03_04"/>
        <s v="HOU@IND@2025_03_04"/>
        <s v="LAC@PHO@2025_03_04"/>
        <s v="MIL@ATL@2025_03_04"/>
        <s v="NOP@LAL@2025_03_04"/>
        <s v="PHI@MIN@2025_03_04"/>
        <s v="TOR@ORL@2025_03_04"/>
        <m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2981271824823" maxValue="0.99064347689558596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"/>
    </cacheField>
    <cacheField name="LRU  prediction" numFmtId="0">
      <sharedItems containsString="0" containsBlank="1" containsNumber="1" containsInteger="1" minValue="-1" maxValue="2"/>
    </cacheField>
    <cacheField name="LRU probability" numFmtId="0">
      <sharedItems containsString="0" containsBlank="1" containsNumber="1" minValue="0.342333161709303" maxValue="0.97269014259894704"/>
    </cacheField>
    <cacheField name="RFU prediction" numFmtId="0">
      <sharedItems containsString="0" containsBlank="1" containsNumber="1" containsInteger="1" minValue="-1" maxValue="2"/>
    </cacheField>
    <cacheField name="RFU probability" numFmtId="0">
      <sharedItems containsString="0" containsBlank="1" containsNumber="1" minValue="0.37" maxValue="0.92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0.624895833331" createdVersion="8" refreshedVersion="8" minRefreshableVersion="3" recordCount="36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n v="3"/>
        <n v="5"/>
        <n v="10"/>
        <s v="All"/>
      </sharedItems>
    </cacheField>
    <cacheField name="Game" numFmtId="0">
      <sharedItems/>
    </cacheField>
    <cacheField name="LR" numFmtId="0">
      <sharedItems containsSemiMixedTypes="0" containsString="0" containsNumber="1" containsInteger="1" minValue="-11" maxValue="11"/>
    </cacheField>
    <cacheField name="RF" numFmtId="0">
      <sharedItems containsSemiMixedTypes="0" containsString="0" containsNumber="1" containsInteger="1" minValue="-11" maxValue="11"/>
    </cacheField>
    <cacheField name="Total" numFmtId="0">
      <sharedItems containsSemiMixedTypes="0" containsString="0" containsNumber="1" containsInteger="1" minValue="-22" maxValue="22"/>
    </cacheField>
    <cacheField name="Win%" numFmtId="9">
      <sharedItems containsSemiMixedTypes="0" containsString="0" containsNumber="1" minValue="0" maxValue="1"/>
    </cacheField>
    <cacheField name="ML%" numFmtId="9">
      <sharedItems containsSemiMixedTypes="0" containsString="0" containsNumber="1" minValue="0.57203185333293893" maxValue="0.86360402941358094"/>
    </cacheField>
    <cacheField name="MLDiff%" numFmtId="9">
      <sharedItems containsSemiMixedTypes="0" containsString="0" containsNumber="1" minValue="5.7778040768186045E-4" maxValue="0.86360402941358094"/>
    </cacheField>
    <cacheField name="Consistent" numFmtId="0">
      <sharedItems containsSemiMixedTypes="0" containsString="0" containsNumber="1" containsInteger="1" minValue="2" maxValue="11"/>
    </cacheField>
    <cacheField name="No" numFmtId="0">
      <sharedItems containsSemiMixedTypes="0" containsString="0" containsNumber="1" containsInteger="1" minValue="0" maxValue="9"/>
    </cacheField>
    <cacheField name="Consistency" numFmtId="9">
      <sharedItems containsSemiMixedTypes="0" containsString="0" containsNumber="1" minValue="0.18181818181818182" maxValue="1"/>
    </cacheField>
    <cacheField name="Factor" numFmtId="9">
      <sharedItems containsSemiMixedTypes="0" containsString="0" containsNumber="1" minValue="0.25128334505037359" maxValue="0.95453467647119361"/>
    </cacheField>
    <cacheField name="Winner" numFmtId="0">
      <sharedItems containsBlank="1" count="32">
        <s v="SAS"/>
        <s v="CLE"/>
        <s v="GSW"/>
        <s v="NYK"/>
        <s v="IND"/>
        <s v="LAC"/>
        <s v="PHO"/>
        <s v="MIL"/>
        <s v="LAL"/>
        <s v="MIN"/>
        <s v="TOR"/>
        <s v="ORL"/>
        <m u="1"/>
        <s v="MEM" u="1"/>
        <s v="DET" u="1"/>
        <s v="UTA" u="1"/>
        <s v="OKC" u="1"/>
        <s v="POR" u="1"/>
        <s v="PHI" u="1"/>
        <s v="SAC" u="1"/>
        <s v="DAL" u="1"/>
        <s v="MIA" u="1"/>
        <s v="NOP" u="1"/>
        <s v="DEN" u="1"/>
        <s v="BOS" u="1"/>
        <s v="CHI" u="1"/>
        <s v="HOU" u="1"/>
        <s v="WAS" u="1"/>
        <s v="CHO" u="1"/>
        <s v="BRK" u="1"/>
        <s v="Winner" u="1"/>
        <s v="ATL" u="1"/>
      </sharedItems>
    </cacheField>
    <cacheField name="ScoreDiff" numFmtId="1">
      <sharedItems containsSemiMixedTypes="0" containsString="0" containsNumber="1" minValue="0" maxValue="20.999762882366259"/>
    </cacheField>
    <cacheField name="Handicap" numFmtId="0">
      <sharedItems containsSemiMixedTypes="0" containsString="0" containsNumber="1" minValue="-15.5" maxValue="7.5"/>
    </cacheField>
    <cacheField name="Avd" numFmtId="1">
      <sharedItems containsSemiMixedTypes="0" containsString="0" containsNumber="1" minValue="-6" maxValue="26.499762882366259"/>
    </cacheField>
    <cacheField name="AdvAbs" numFmtId="1">
      <sharedItems containsSemiMixedTypes="0" containsString="0" containsNumber="1" minValue="0.15692054845475667" maxValue="26.499762882366259"/>
    </cacheField>
    <cacheField name="SpreadWinner" numFmtId="0">
      <sharedItems containsBlank="1" count="32">
        <s v="SAS"/>
        <s v="CLE"/>
        <s v="CHI"/>
        <s v="GSW"/>
        <s v="IND"/>
        <s v="LAC"/>
        <s v="PHO"/>
        <s v="MIL"/>
        <s v="ATL"/>
        <s v="LAL"/>
        <s v="PHI"/>
        <s v="MIN"/>
        <s v="TOR"/>
        <s v="ORL"/>
        <m u="1"/>
        <s v="MEM" u="1"/>
        <s v="DET" u="1"/>
        <s v="UTA" u="1"/>
        <s v="HOU" u="1"/>
        <s v="OKC" u="1"/>
        <s v="POR" u="1"/>
        <s v="SAC" u="1"/>
        <s v="DAL" u="1"/>
        <s v="WAS" u="1"/>
        <s v="MIA" u="1"/>
        <s v="NOP" u="1"/>
        <s v="DEN" u="1"/>
        <s v="BOS" u="1"/>
        <s v="CHO" u="1"/>
        <s v="BRK" u="1"/>
        <s v="SpreadWinner" u="1"/>
        <s v="NYK" u="1"/>
      </sharedItems>
    </cacheField>
    <cacheField name="ALWinner" numFmtId="0">
      <sharedItems/>
    </cacheField>
    <cacheField name="AL%" numFmtId="9">
      <sharedItems containsSemiMixedTypes="0" containsString="0" containsNumber="1" minValue="0.5" maxValue="0.91062869222363851"/>
    </cacheField>
    <cacheField name="Consitent" numFmtId="0">
      <sharedItems/>
    </cacheField>
    <cacheField name="Final%" numFmtId="9">
      <sharedItems containsSemiMixedTypes="0" containsString="0" containsNumber="1" minValue="0.37564167252518676" maxValue="0.92870794628749287"/>
    </cacheField>
    <cacheField name="Ranking" numFmtId="0">
      <sharedItems containsSemiMixedTypes="0" containsString="0" containsNumber="1" minValue="-391.21680786810919" maxValue="2287.0889963475538"/>
    </cacheField>
    <cacheField name="AbsRanking" numFmtId="0">
      <sharedItems containsSemiMixedTypes="0" containsString="0" containsNumber="1" minValue="37.338473458471185" maxValue="2287.0889963475538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1"/>
    <n v="0.78483958683027999"/>
    <n v="1"/>
    <n v="0.56999999999999995"/>
    <n v="-1"/>
    <n v="0.77953301704475997"/>
    <n v="1"/>
    <n v="0.42"/>
    <x v="0"/>
  </r>
  <r>
    <x v="0"/>
    <n v="1"/>
    <n v="0.55849100232257098"/>
    <n v="1"/>
    <n v="0.62"/>
    <n v="1"/>
    <n v="0.63106799275861103"/>
    <n v="1"/>
    <n v="0.49"/>
    <x v="0"/>
  </r>
  <r>
    <x v="0"/>
    <n v="1"/>
    <n v="0.86967751963846596"/>
    <n v="1"/>
    <n v="0.75"/>
    <n v="-1"/>
    <n v="0.46009425825804001"/>
    <n v="1"/>
    <n v="0.4"/>
    <x v="0"/>
  </r>
  <r>
    <x v="0"/>
    <n v="1"/>
    <n v="0.60417386036295495"/>
    <n v="1"/>
    <n v="0.57999999999999996"/>
    <n v="1"/>
    <n v="0.53723640651543503"/>
    <n v="1"/>
    <n v="0.47"/>
    <x v="0"/>
  </r>
  <r>
    <x v="0"/>
    <n v="1"/>
    <n v="0.70526566517728495"/>
    <n v="-1"/>
    <n v="0.51"/>
    <n v="2"/>
    <n v="0.53074745244700094"/>
    <n v="-1"/>
    <n v="0.37"/>
    <x v="1"/>
  </r>
  <r>
    <x v="0"/>
    <n v="1"/>
    <n v="0.72189073383371904"/>
    <n v="1"/>
    <n v="0.57999999999999996"/>
    <n v="1"/>
    <n v="0.51709694532768302"/>
    <n v="1"/>
    <n v="0.48"/>
    <x v="0"/>
  </r>
  <r>
    <x v="0"/>
    <n v="-1"/>
    <n v="0.70811777752431504"/>
    <n v="-1"/>
    <n v="0.53"/>
    <n v="1"/>
    <n v="0.73387625234445497"/>
    <n v="1"/>
    <n v="0.44"/>
    <x v="0"/>
  </r>
  <r>
    <x v="0"/>
    <n v="1"/>
    <n v="0.74474225956942597"/>
    <n v="1"/>
    <n v="0.6"/>
    <n v="-1"/>
    <n v="0.49880059431206403"/>
    <n v="1"/>
    <n v="0.41"/>
    <x v="0"/>
  </r>
  <r>
    <x v="0"/>
    <n v="1"/>
    <n v="0.54990630685350905"/>
    <n v="1"/>
    <n v="0.56999999999999995"/>
    <n v="1"/>
    <n v="0.61177671759699703"/>
    <n v="1"/>
    <n v="0.54"/>
    <x v="0"/>
  </r>
  <r>
    <x v="0"/>
    <n v="1"/>
    <n v="0.51794598366582001"/>
    <n v="1"/>
    <n v="0.61"/>
    <n v="2"/>
    <n v="0.46057740837265299"/>
    <n v="1"/>
    <n v="0.52"/>
    <x v="0"/>
  </r>
  <r>
    <x v="0"/>
    <n v="1"/>
    <n v="0.600852003382357"/>
    <n v="1"/>
    <n v="0.71"/>
    <n v="1"/>
    <n v="0.50714285789533398"/>
    <n v="1"/>
    <n v="0.46"/>
    <x v="0"/>
  </r>
  <r>
    <x v="1"/>
    <n v="-1"/>
    <n v="0.77029083497704598"/>
    <n v="-1"/>
    <n v="0.53"/>
    <n v="-1"/>
    <n v="0.81908466608421004"/>
    <n v="-1"/>
    <n v="0.5"/>
    <x v="0"/>
  </r>
  <r>
    <x v="1"/>
    <n v="-1"/>
    <n v="0.963107157004777"/>
    <n v="-1"/>
    <n v="0.66"/>
    <n v="-1"/>
    <n v="0.63443847963107503"/>
    <n v="-1"/>
    <n v="0.59"/>
    <x v="0"/>
  </r>
  <r>
    <x v="1"/>
    <n v="-1"/>
    <n v="0.94825457833325"/>
    <n v="-1"/>
    <n v="0.75"/>
    <n v="-1"/>
    <n v="0.96732833470907498"/>
    <n v="-1"/>
    <n v="0.7"/>
    <x v="0"/>
  </r>
  <r>
    <x v="1"/>
    <n v="-1"/>
    <n v="0.95843460493093802"/>
    <n v="-1"/>
    <n v="0.67"/>
    <n v="-1"/>
    <n v="0.90129376657704297"/>
    <n v="-1"/>
    <n v="0.56999999999999995"/>
    <x v="0"/>
  </r>
  <r>
    <x v="1"/>
    <n v="-1"/>
    <n v="0.99064347689558596"/>
    <n v="-1"/>
    <n v="0.72"/>
    <n v="-1"/>
    <n v="0.82440827937796701"/>
    <n v="-1"/>
    <n v="0.64"/>
    <x v="0"/>
  </r>
  <r>
    <x v="1"/>
    <n v="-1"/>
    <n v="0.978211312192238"/>
    <n v="-1"/>
    <n v="0.77"/>
    <n v="-1"/>
    <n v="0.79160974264776696"/>
    <n v="-1"/>
    <n v="0.66"/>
    <x v="0"/>
  </r>
  <r>
    <x v="1"/>
    <n v="-1"/>
    <n v="0.82367396005495797"/>
    <n v="-1"/>
    <n v="0.75"/>
    <n v="-1"/>
    <n v="0.846125871039064"/>
    <n v="-1"/>
    <n v="0.77"/>
    <x v="0"/>
  </r>
  <r>
    <x v="1"/>
    <n v="-1"/>
    <n v="0.97353709755210405"/>
    <n v="-1"/>
    <n v="0.84"/>
    <n v="-1"/>
    <n v="0.740290210224822"/>
    <n v="-1"/>
    <n v="0.62"/>
    <x v="0"/>
  </r>
  <r>
    <x v="1"/>
    <n v="-1"/>
    <n v="0.92237863090039696"/>
    <n v="-1"/>
    <n v="0.74"/>
    <n v="-1"/>
    <n v="0.59788805583710503"/>
    <n v="-1"/>
    <n v="0.6"/>
    <x v="0"/>
  </r>
  <r>
    <x v="1"/>
    <n v="-1"/>
    <n v="0.98093418211712002"/>
    <n v="-1"/>
    <n v="0.87"/>
    <n v="-1"/>
    <n v="0.91468605042242801"/>
    <n v="-1"/>
    <n v="0.82"/>
    <x v="0"/>
  </r>
  <r>
    <x v="1"/>
    <n v="-1"/>
    <n v="0.95636475775070195"/>
    <n v="-1"/>
    <n v="0.78"/>
    <n v="-1"/>
    <n v="0.84839786101449699"/>
    <n v="-1"/>
    <n v="0.66"/>
    <x v="0"/>
  </r>
  <r>
    <x v="2"/>
    <n v="-1"/>
    <n v="0.84690422433107704"/>
    <n v="-1"/>
    <n v="0.5"/>
    <n v="-1"/>
    <n v="0.89690157808950599"/>
    <n v="-1"/>
    <n v="0.45"/>
    <x v="0"/>
  </r>
  <r>
    <x v="2"/>
    <n v="-1"/>
    <n v="0.91349540477924995"/>
    <n v="-1"/>
    <n v="0.51"/>
    <n v="-1"/>
    <n v="0.71258438609089803"/>
    <n v="-1"/>
    <n v="0.54"/>
    <x v="0"/>
  </r>
  <r>
    <x v="2"/>
    <n v="-1"/>
    <n v="0.93889269391658103"/>
    <n v="-1"/>
    <n v="0.71"/>
    <n v="-1"/>
    <n v="0.81728450739852099"/>
    <n v="-1"/>
    <n v="0.66"/>
    <x v="0"/>
  </r>
  <r>
    <x v="2"/>
    <n v="-1"/>
    <n v="0.94854871321585599"/>
    <n v="-1"/>
    <n v="0.72"/>
    <n v="-1"/>
    <n v="0.83327735815681403"/>
    <n v="-1"/>
    <n v="0.59"/>
    <x v="0"/>
  </r>
  <r>
    <x v="2"/>
    <n v="-1"/>
    <n v="0.97127918056157203"/>
    <n v="-1"/>
    <n v="0.75"/>
    <n v="-1"/>
    <n v="0.813490626728819"/>
    <n v="-1"/>
    <n v="0.64"/>
    <x v="0"/>
  </r>
  <r>
    <x v="2"/>
    <n v="-1"/>
    <n v="0.841033488901198"/>
    <n v="-1"/>
    <n v="0.63"/>
    <n v="-1"/>
    <n v="0.87464271692979101"/>
    <n v="-1"/>
    <n v="0.67"/>
    <x v="0"/>
  </r>
  <r>
    <x v="2"/>
    <n v="-1"/>
    <n v="0.96930726925195299"/>
    <n v="-1"/>
    <n v="0.75"/>
    <n v="-1"/>
    <n v="0.73591871938995801"/>
    <n v="-1"/>
    <n v="0.59"/>
    <x v="0"/>
  </r>
  <r>
    <x v="2"/>
    <n v="-1"/>
    <n v="0.87585284227131499"/>
    <n v="-1"/>
    <n v="0.71"/>
    <n v="-1"/>
    <n v="0.89004706439049297"/>
    <n v="2"/>
    <n v="0.41"/>
    <x v="0"/>
  </r>
  <r>
    <x v="2"/>
    <n v="-1"/>
    <n v="0.86518381294962599"/>
    <n v="-1"/>
    <n v="0.67"/>
    <n v="2"/>
    <n v="0.44996065860391998"/>
    <n v="-1"/>
    <n v="0.48"/>
    <x v="0"/>
  </r>
  <r>
    <x v="2"/>
    <n v="-1"/>
    <n v="0.88456693257314001"/>
    <n v="-1"/>
    <n v="0.86"/>
    <n v="-1"/>
    <n v="0.75569378937498"/>
    <n v="-1"/>
    <n v="0.59"/>
    <x v="0"/>
  </r>
  <r>
    <x v="2"/>
    <n v="-1"/>
    <n v="0.92917910538371995"/>
    <n v="-1"/>
    <n v="0.72"/>
    <n v="-1"/>
    <n v="0.74506829485636605"/>
    <n v="-1"/>
    <n v="0.56000000000000005"/>
    <x v="0"/>
  </r>
  <r>
    <x v="3"/>
    <n v="1"/>
    <n v="0.82155327376193199"/>
    <n v="1"/>
    <n v="0.63"/>
    <n v="-1"/>
    <n v="0.62885840579703001"/>
    <n v="-1"/>
    <n v="0.4"/>
    <x v="0"/>
  </r>
  <r>
    <x v="3"/>
    <n v="1"/>
    <n v="0.79893559940020797"/>
    <n v="1"/>
    <n v="0.56999999999999995"/>
    <n v="-1"/>
    <n v="0.68737663861397502"/>
    <n v="-1"/>
    <n v="0.52"/>
    <x v="0"/>
  </r>
  <r>
    <x v="3"/>
    <n v="1"/>
    <n v="0.63576644248908598"/>
    <n v="1"/>
    <n v="0.55000000000000004"/>
    <n v="-1"/>
    <n v="0.84706266235542405"/>
    <n v="-1"/>
    <n v="0.63"/>
    <x v="0"/>
  </r>
  <r>
    <x v="3"/>
    <n v="1"/>
    <n v="0.62129918290210895"/>
    <n v="1"/>
    <n v="0.68"/>
    <n v="-1"/>
    <n v="0.44598111362062298"/>
    <n v="-1"/>
    <n v="0.57999999999999996"/>
    <x v="0"/>
  </r>
  <r>
    <x v="3"/>
    <n v="1"/>
    <n v="0.79485006618436405"/>
    <n v="1"/>
    <n v="0.66"/>
    <n v="-1"/>
    <n v="0.55246340231391899"/>
    <n v="-1"/>
    <n v="0.52"/>
    <x v="0"/>
  </r>
  <r>
    <x v="3"/>
    <n v="1"/>
    <n v="0.79241002364544699"/>
    <n v="1"/>
    <n v="0.67"/>
    <n v="-1"/>
    <n v="0.85250025922903405"/>
    <n v="-1"/>
    <n v="0.49"/>
    <x v="0"/>
  </r>
  <r>
    <x v="3"/>
    <n v="1"/>
    <n v="0.88621990519717897"/>
    <n v="1"/>
    <n v="0.59"/>
    <n v="-1"/>
    <n v="0.67161705456586895"/>
    <n v="-1"/>
    <n v="0.66"/>
    <x v="0"/>
  </r>
  <r>
    <x v="3"/>
    <n v="1"/>
    <n v="0.86132561447504996"/>
    <n v="1"/>
    <n v="0.74"/>
    <n v="-1"/>
    <n v="0.52611991416229997"/>
    <n v="-1"/>
    <n v="0.53"/>
    <x v="0"/>
  </r>
  <r>
    <x v="3"/>
    <n v="1"/>
    <n v="0.82624295564540395"/>
    <n v="1"/>
    <n v="0.68"/>
    <n v="-1"/>
    <n v="0.73108690292788003"/>
    <n v="-1"/>
    <n v="0.45"/>
    <x v="0"/>
  </r>
  <r>
    <x v="3"/>
    <n v="1"/>
    <n v="0.85538363218658997"/>
    <n v="1"/>
    <n v="0.9"/>
    <n v="-1"/>
    <n v="0.84800922196905704"/>
    <n v="-1"/>
    <n v="0.61"/>
    <x v="0"/>
  </r>
  <r>
    <x v="3"/>
    <n v="1"/>
    <n v="0.77919258484051901"/>
    <n v="1"/>
    <n v="0.63"/>
    <n v="-1"/>
    <n v="0.65632273032576804"/>
    <n v="-1"/>
    <n v="0.62"/>
    <x v="0"/>
  </r>
  <r>
    <x v="4"/>
    <n v="1"/>
    <n v="0.619501207708687"/>
    <n v="1"/>
    <n v="0.6"/>
    <n v="2"/>
    <n v="0.84005257001058697"/>
    <n v="-1"/>
    <n v="0.4"/>
    <x v="0"/>
  </r>
  <r>
    <x v="4"/>
    <n v="-1"/>
    <n v="0.81012924355224003"/>
    <n v="-1"/>
    <n v="0.53"/>
    <n v="-1"/>
    <n v="0.90120696031575398"/>
    <n v="-1"/>
    <n v="0.57999999999999996"/>
    <x v="0"/>
  </r>
  <r>
    <x v="4"/>
    <n v="-1"/>
    <n v="0.676392923191659"/>
    <n v="-1"/>
    <n v="0.5"/>
    <n v="-1"/>
    <n v="0.88625732135917601"/>
    <n v="-1"/>
    <n v="0.66"/>
    <x v="0"/>
  </r>
  <r>
    <x v="4"/>
    <n v="-1"/>
    <n v="0.76159975181704798"/>
    <n v="1"/>
    <n v="0.63"/>
    <n v="-1"/>
    <n v="0.89662374845882298"/>
    <n v="-1"/>
    <n v="0.67"/>
    <x v="1"/>
  </r>
  <r>
    <x v="4"/>
    <n v="-1"/>
    <n v="0.85730490099069101"/>
    <n v="-1"/>
    <n v="0.55000000000000004"/>
    <n v="-1"/>
    <n v="0.90118899986464296"/>
    <n v="-1"/>
    <n v="0.56999999999999995"/>
    <x v="0"/>
  </r>
  <r>
    <x v="4"/>
    <n v="-1"/>
    <n v="0.57751330284992797"/>
    <n v="1"/>
    <n v="0.56999999999999995"/>
    <n v="-1"/>
    <n v="0.81973357337330099"/>
    <n v="-1"/>
    <n v="0.53"/>
    <x v="1"/>
  </r>
  <r>
    <x v="4"/>
    <n v="-1"/>
    <n v="0.72383443182997398"/>
    <n v="-1"/>
    <n v="0.51"/>
    <n v="-1"/>
    <n v="0.67899999656722099"/>
    <n v="-1"/>
    <n v="0.49"/>
    <x v="0"/>
  </r>
  <r>
    <x v="4"/>
    <n v="-1"/>
    <n v="0.53165049811652998"/>
    <n v="1"/>
    <n v="0.55000000000000004"/>
    <n v="-1"/>
    <n v="0.81163833005270902"/>
    <n v="-1"/>
    <n v="0.48"/>
    <x v="1"/>
  </r>
  <r>
    <x v="4"/>
    <n v="-1"/>
    <n v="0.79270579953242803"/>
    <n v="-1"/>
    <n v="0.62"/>
    <n v="1"/>
    <n v="0.52725629646951799"/>
    <n v="-1"/>
    <n v="0.41"/>
    <x v="0"/>
  </r>
  <r>
    <x v="4"/>
    <n v="1"/>
    <n v="0.50421620326711403"/>
    <n v="1"/>
    <n v="0.51"/>
    <n v="2"/>
    <n v="0.4388833185171"/>
    <n v="-1"/>
    <n v="0.63"/>
    <x v="0"/>
  </r>
  <r>
    <x v="4"/>
    <n v="-1"/>
    <n v="0.706230349464541"/>
    <n v="-1"/>
    <n v="0.52"/>
    <n v="-1"/>
    <n v="0.72840904459209499"/>
    <n v="-1"/>
    <n v="0.63"/>
    <x v="0"/>
  </r>
  <r>
    <x v="5"/>
    <n v="-1"/>
    <n v="0.53378909227218396"/>
    <n v="1"/>
    <n v="0.51"/>
    <n v="-1"/>
    <n v="0.96484442670772597"/>
    <n v="-1"/>
    <n v="0.44"/>
    <x v="1"/>
  </r>
  <r>
    <x v="5"/>
    <n v="1"/>
    <n v="0.61060293511560604"/>
    <n v="-1"/>
    <n v="0.52"/>
    <n v="-1"/>
    <n v="0.724484528122886"/>
    <n v="-1"/>
    <n v="0.6"/>
    <x v="1"/>
  </r>
  <r>
    <x v="5"/>
    <n v="-1"/>
    <n v="0.77889547690671002"/>
    <n v="1"/>
    <n v="0.52"/>
    <n v="-1"/>
    <n v="0.72914155019334803"/>
    <n v="-1"/>
    <n v="0.52"/>
    <x v="1"/>
  </r>
  <r>
    <x v="5"/>
    <n v="-1"/>
    <n v="0.67118125594978195"/>
    <n v="1"/>
    <n v="0.62"/>
    <n v="-1"/>
    <n v="0.63224863685845201"/>
    <n v="-1"/>
    <n v="0.73"/>
    <x v="1"/>
  </r>
  <r>
    <x v="5"/>
    <n v="1"/>
    <n v="0.56201923553315303"/>
    <n v="-1"/>
    <n v="0.51"/>
    <n v="-1"/>
    <n v="0.59277157698083904"/>
    <n v="-1"/>
    <n v="0.66"/>
    <x v="1"/>
  </r>
  <r>
    <x v="5"/>
    <n v="1"/>
    <n v="0.76335642924140201"/>
    <n v="-1"/>
    <n v="0.51"/>
    <n v="-1"/>
    <n v="0.78401975020770298"/>
    <n v="-1"/>
    <n v="0.68"/>
    <x v="1"/>
  </r>
  <r>
    <x v="5"/>
    <n v="-1"/>
    <n v="0.54889747292570701"/>
    <n v="1"/>
    <n v="0.54"/>
    <n v="-1"/>
    <n v="0.77884413802085395"/>
    <n v="-1"/>
    <n v="0.78"/>
    <x v="1"/>
  </r>
  <r>
    <x v="5"/>
    <n v="-1"/>
    <n v="0.647758882019286"/>
    <n v="1"/>
    <n v="0.51"/>
    <n v="-1"/>
    <n v="0.55041109417831402"/>
    <n v="-1"/>
    <n v="0.75"/>
    <x v="1"/>
  </r>
  <r>
    <x v="5"/>
    <n v="1"/>
    <n v="0.73492099022464996"/>
    <n v="1"/>
    <n v="0.53"/>
    <n v="-1"/>
    <n v="0.846445507686857"/>
    <n v="-1"/>
    <n v="0.66"/>
    <x v="0"/>
  </r>
  <r>
    <x v="5"/>
    <n v="-1"/>
    <n v="0.54412926171876996"/>
    <n v="-1"/>
    <n v="0.54"/>
    <n v="-1"/>
    <n v="0.82526402181587499"/>
    <n v="-1"/>
    <n v="0.79"/>
    <x v="0"/>
  </r>
  <r>
    <x v="5"/>
    <n v="-1"/>
    <n v="0.51379450486870504"/>
    <n v="1"/>
    <n v="0.53"/>
    <n v="-1"/>
    <n v="0.79394112927397498"/>
    <n v="-1"/>
    <n v="0.61"/>
    <x v="1"/>
  </r>
  <r>
    <x v="6"/>
    <n v="1"/>
    <n v="0.97533076899331905"/>
    <n v="1"/>
    <n v="0.59"/>
    <n v="-1"/>
    <n v="0.77535874257234405"/>
    <n v="-1"/>
    <n v="0.41"/>
    <x v="0"/>
  </r>
  <r>
    <x v="6"/>
    <n v="1"/>
    <n v="0.78643725538116704"/>
    <n v="1"/>
    <n v="0.7"/>
    <n v="2"/>
    <n v="0.342333161709303"/>
    <n v="-1"/>
    <n v="0.47"/>
    <x v="0"/>
  </r>
  <r>
    <x v="6"/>
    <n v="1"/>
    <n v="0.90443237680067101"/>
    <n v="1"/>
    <n v="0.56999999999999995"/>
    <n v="-1"/>
    <n v="0.55692423038471095"/>
    <n v="1"/>
    <n v="0.43"/>
    <x v="0"/>
  </r>
  <r>
    <x v="6"/>
    <n v="1"/>
    <n v="0.95180515330789695"/>
    <n v="1"/>
    <n v="0.71"/>
    <n v="-1"/>
    <n v="0.49024739900118097"/>
    <n v="-1"/>
    <n v="0.47"/>
    <x v="0"/>
  </r>
  <r>
    <x v="6"/>
    <n v="1"/>
    <n v="0.77042508985054903"/>
    <n v="1"/>
    <n v="0.81"/>
    <n v="-1"/>
    <n v="0.54635393394137699"/>
    <n v="-1"/>
    <n v="0.49"/>
    <x v="0"/>
  </r>
  <r>
    <x v="6"/>
    <n v="1"/>
    <n v="0.87264102830610302"/>
    <n v="1"/>
    <n v="0.63"/>
    <n v="-1"/>
    <n v="0.603537538439743"/>
    <n v="-1"/>
    <n v="0.41"/>
    <x v="0"/>
  </r>
  <r>
    <x v="6"/>
    <n v="1"/>
    <n v="0.63391325057090597"/>
    <n v="1"/>
    <n v="0.62"/>
    <n v="-1"/>
    <n v="0.592393783439077"/>
    <n v="-1"/>
    <n v="0.55000000000000004"/>
    <x v="0"/>
  </r>
  <r>
    <x v="6"/>
    <n v="1"/>
    <n v="0.90232516263420803"/>
    <n v="1"/>
    <n v="0.85"/>
    <n v="2"/>
    <n v="0.45692533758593601"/>
    <n v="-1"/>
    <n v="0.59"/>
    <x v="0"/>
  </r>
  <r>
    <x v="6"/>
    <n v="1"/>
    <n v="0.57075350589806295"/>
    <n v="1"/>
    <n v="0.69"/>
    <n v="-1"/>
    <n v="0.66815543873258598"/>
    <n v="-1"/>
    <n v="0.6"/>
    <x v="0"/>
  </r>
  <r>
    <x v="6"/>
    <n v="1"/>
    <n v="0.86850804952538996"/>
    <n v="1"/>
    <n v="0.67"/>
    <n v="-1"/>
    <n v="0.71652616447072404"/>
    <n v="-1"/>
    <n v="0.69"/>
    <x v="0"/>
  </r>
  <r>
    <x v="6"/>
    <n v="1"/>
    <n v="0.86292006879488103"/>
    <n v="1"/>
    <n v="0.74"/>
    <n v="-1"/>
    <n v="0.56584339141880002"/>
    <n v="-1"/>
    <n v="0.55000000000000004"/>
    <x v="0"/>
  </r>
  <r>
    <x v="7"/>
    <n v="1"/>
    <n v="0.95923384352817698"/>
    <n v="1"/>
    <n v="0.65"/>
    <n v="-1"/>
    <n v="0.72994911508483995"/>
    <n v="-1"/>
    <n v="0.38"/>
    <x v="0"/>
  </r>
  <r>
    <x v="7"/>
    <n v="1"/>
    <n v="0.67958764933542704"/>
    <n v="1"/>
    <n v="0.61"/>
    <n v="2"/>
    <n v="0.79910812315127899"/>
    <n v="-1"/>
    <n v="0.49"/>
    <x v="0"/>
  </r>
  <r>
    <x v="7"/>
    <n v="1"/>
    <n v="0.57092552714665501"/>
    <n v="1"/>
    <n v="0.71"/>
    <n v="-1"/>
    <n v="0.45479769039732898"/>
    <n v="-1"/>
    <n v="0.45"/>
    <x v="0"/>
  </r>
  <r>
    <x v="7"/>
    <n v="1"/>
    <n v="0.83958731466727998"/>
    <n v="1"/>
    <n v="0.67"/>
    <n v="2"/>
    <n v="0.35254376713485402"/>
    <n v="1"/>
    <n v="0.43"/>
    <x v="0"/>
  </r>
  <r>
    <x v="7"/>
    <n v="1"/>
    <n v="0.82973696765703597"/>
    <n v="1"/>
    <n v="0.7"/>
    <n v="-1"/>
    <n v="0.52680971757250605"/>
    <n v="-1"/>
    <n v="0.47"/>
    <x v="0"/>
  </r>
  <r>
    <x v="7"/>
    <n v="1"/>
    <n v="0.82392296539481402"/>
    <n v="1"/>
    <n v="0.62"/>
    <n v="-1"/>
    <n v="0.57132572206149101"/>
    <n v="1"/>
    <n v="0.43"/>
    <x v="0"/>
  </r>
  <r>
    <x v="7"/>
    <n v="1"/>
    <n v="0.71416174630913298"/>
    <n v="-1"/>
    <n v="0.5"/>
    <n v="-1"/>
    <n v="0.56000528371912395"/>
    <n v="-1"/>
    <n v="0.48"/>
    <x v="1"/>
  </r>
  <r>
    <x v="7"/>
    <n v="1"/>
    <n v="0.71714014129312098"/>
    <n v="1"/>
    <n v="0.73"/>
    <n v="2"/>
    <n v="0.43825231852511898"/>
    <n v="1"/>
    <n v="0.43"/>
    <x v="0"/>
  </r>
  <r>
    <x v="7"/>
    <n v="-1"/>
    <n v="0.71472435319604199"/>
    <n v="1"/>
    <n v="0.65"/>
    <n v="1"/>
    <n v="0.64015475295634705"/>
    <n v="1"/>
    <n v="0.42"/>
    <x v="1"/>
  </r>
  <r>
    <x v="7"/>
    <n v="1"/>
    <n v="0.57825900273904796"/>
    <n v="1"/>
    <n v="0.76"/>
    <n v="1"/>
    <n v="0.61326596828520896"/>
    <n v="-1"/>
    <n v="0.46"/>
    <x v="0"/>
  </r>
  <r>
    <x v="7"/>
    <n v="1"/>
    <n v="0.80474502438208695"/>
    <n v="1"/>
    <n v="0.74"/>
    <n v="-1"/>
    <n v="0.43481973383546801"/>
    <n v="-1"/>
    <n v="0.42"/>
    <x v="0"/>
  </r>
  <r>
    <x v="8"/>
    <n v="1"/>
    <n v="0.83714089867976105"/>
    <n v="1"/>
    <n v="0.76"/>
    <n v="1"/>
    <n v="0.49622296097447899"/>
    <n v="1"/>
    <n v="0.67"/>
    <x v="0"/>
  </r>
  <r>
    <x v="8"/>
    <n v="1"/>
    <n v="0.502981271824823"/>
    <n v="1"/>
    <n v="0.61"/>
    <n v="1"/>
    <n v="0.626645789191143"/>
    <n v="1"/>
    <n v="0.7"/>
    <x v="0"/>
  </r>
  <r>
    <x v="8"/>
    <n v="1"/>
    <n v="0.723077750648772"/>
    <n v="1"/>
    <n v="0.68"/>
    <n v="1"/>
    <n v="0.51109413432926798"/>
    <n v="1"/>
    <n v="0.79"/>
    <x v="0"/>
  </r>
  <r>
    <x v="8"/>
    <n v="1"/>
    <n v="0.59927052581912599"/>
    <n v="1"/>
    <n v="0.54"/>
    <n v="1"/>
    <n v="0.83357148380452195"/>
    <n v="1"/>
    <n v="0.82"/>
    <x v="0"/>
  </r>
  <r>
    <x v="8"/>
    <n v="1"/>
    <n v="0.69233654364113495"/>
    <n v="1"/>
    <n v="0.66"/>
    <n v="1"/>
    <n v="0.88340895288284305"/>
    <n v="1"/>
    <n v="0.74"/>
    <x v="0"/>
  </r>
  <r>
    <x v="8"/>
    <n v="1"/>
    <n v="0.695901733183659"/>
    <n v="1"/>
    <n v="0.67"/>
    <n v="1"/>
    <n v="0.81694183468301595"/>
    <n v="1"/>
    <n v="0.75"/>
    <x v="0"/>
  </r>
  <r>
    <x v="8"/>
    <n v="1"/>
    <n v="0.57233463368775495"/>
    <n v="1"/>
    <n v="0.52"/>
    <n v="1"/>
    <n v="0.82524391650534301"/>
    <n v="1"/>
    <n v="0.81"/>
    <x v="0"/>
  </r>
  <r>
    <x v="8"/>
    <n v="1"/>
    <n v="0.73612261252720701"/>
    <n v="1"/>
    <n v="0.55000000000000004"/>
    <n v="1"/>
    <n v="0.59992821562799903"/>
    <n v="1"/>
    <n v="0.68"/>
    <x v="0"/>
  </r>
  <r>
    <x v="8"/>
    <n v="1"/>
    <n v="0.59323247030892301"/>
    <n v="-1"/>
    <n v="0.54"/>
    <n v="1"/>
    <n v="0.85234848528657903"/>
    <n v="1"/>
    <n v="0.74"/>
    <x v="1"/>
  </r>
  <r>
    <x v="8"/>
    <n v="1"/>
    <n v="0.82161372807754196"/>
    <n v="-1"/>
    <n v="0.61"/>
    <n v="1"/>
    <n v="0.97269014259894704"/>
    <n v="1"/>
    <n v="0.92"/>
    <x v="1"/>
  </r>
  <r>
    <x v="8"/>
    <n v="1"/>
    <n v="0.67261128557958505"/>
    <n v="-1"/>
    <n v="0.71"/>
    <n v="1"/>
    <n v="0.73141263990445904"/>
    <n v="1"/>
    <n v="0.85"/>
    <x v="1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  <r>
    <x v="9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78483958683027999"/>
    <n v="1"/>
    <n v="0.56999999999999995"/>
  </r>
  <r>
    <x v="0"/>
    <x v="0"/>
    <n v="0.55849100232257098"/>
    <n v="1"/>
    <n v="0.62"/>
  </r>
  <r>
    <x v="0"/>
    <x v="0"/>
    <n v="0.86967751963846596"/>
    <n v="1"/>
    <n v="0.75"/>
  </r>
  <r>
    <x v="0"/>
    <x v="0"/>
    <n v="0.60417386036295495"/>
    <n v="1"/>
    <n v="0.57999999999999996"/>
  </r>
  <r>
    <x v="0"/>
    <x v="0"/>
    <n v="0.70526566517728495"/>
    <n v="-1"/>
    <n v="0.51"/>
  </r>
  <r>
    <x v="0"/>
    <x v="0"/>
    <n v="0.72189073383371904"/>
    <n v="1"/>
    <n v="0.57999999999999996"/>
  </r>
  <r>
    <x v="0"/>
    <x v="1"/>
    <n v="0.70811777752431504"/>
    <n v="-1"/>
    <n v="0.53"/>
  </r>
  <r>
    <x v="0"/>
    <x v="0"/>
    <n v="0.74474225956942597"/>
    <n v="1"/>
    <n v="0.6"/>
  </r>
  <r>
    <x v="0"/>
    <x v="0"/>
    <n v="0.54990630685350905"/>
    <n v="1"/>
    <n v="0.56999999999999995"/>
  </r>
  <r>
    <x v="0"/>
    <x v="0"/>
    <n v="0.51794598366582001"/>
    <n v="1"/>
    <n v="0.61"/>
  </r>
  <r>
    <x v="0"/>
    <x v="0"/>
    <n v="0.600852003382357"/>
    <n v="1"/>
    <n v="0.71"/>
  </r>
  <r>
    <x v="1"/>
    <x v="1"/>
    <n v="0.77029083497704598"/>
    <n v="-1"/>
    <n v="0.53"/>
  </r>
  <r>
    <x v="1"/>
    <x v="1"/>
    <n v="0.963107157004777"/>
    <n v="-1"/>
    <n v="0.66"/>
  </r>
  <r>
    <x v="1"/>
    <x v="1"/>
    <n v="0.94825457833325"/>
    <n v="-1"/>
    <n v="0.75"/>
  </r>
  <r>
    <x v="1"/>
    <x v="1"/>
    <n v="0.95843460493093802"/>
    <n v="-1"/>
    <n v="0.67"/>
  </r>
  <r>
    <x v="1"/>
    <x v="1"/>
    <n v="0.99064347689558596"/>
    <n v="-1"/>
    <n v="0.72"/>
  </r>
  <r>
    <x v="1"/>
    <x v="1"/>
    <n v="0.978211312192238"/>
    <n v="-1"/>
    <n v="0.77"/>
  </r>
  <r>
    <x v="1"/>
    <x v="1"/>
    <n v="0.82367396005495797"/>
    <n v="-1"/>
    <n v="0.75"/>
  </r>
  <r>
    <x v="1"/>
    <x v="1"/>
    <n v="0.97353709755210405"/>
    <n v="-1"/>
    <n v="0.84"/>
  </r>
  <r>
    <x v="1"/>
    <x v="1"/>
    <n v="0.92237863090039696"/>
    <n v="-1"/>
    <n v="0.74"/>
  </r>
  <r>
    <x v="1"/>
    <x v="1"/>
    <n v="0.98093418211712002"/>
    <n v="-1"/>
    <n v="0.87"/>
  </r>
  <r>
    <x v="1"/>
    <x v="1"/>
    <n v="0.95636475775070195"/>
    <n v="-1"/>
    <n v="0.78"/>
  </r>
  <r>
    <x v="2"/>
    <x v="1"/>
    <n v="0.84690422433107704"/>
    <n v="-1"/>
    <n v="0.5"/>
  </r>
  <r>
    <x v="2"/>
    <x v="1"/>
    <n v="0.91349540477924995"/>
    <n v="-1"/>
    <n v="0.51"/>
  </r>
  <r>
    <x v="2"/>
    <x v="1"/>
    <n v="0.93889269391658103"/>
    <n v="-1"/>
    <n v="0.71"/>
  </r>
  <r>
    <x v="2"/>
    <x v="1"/>
    <n v="0.94854871321585599"/>
    <n v="-1"/>
    <n v="0.72"/>
  </r>
  <r>
    <x v="2"/>
    <x v="1"/>
    <n v="0.97127918056157203"/>
    <n v="-1"/>
    <n v="0.75"/>
  </r>
  <r>
    <x v="2"/>
    <x v="1"/>
    <n v="0.841033488901198"/>
    <n v="-1"/>
    <n v="0.63"/>
  </r>
  <r>
    <x v="2"/>
    <x v="1"/>
    <n v="0.96930726925195299"/>
    <n v="-1"/>
    <n v="0.75"/>
  </r>
  <r>
    <x v="2"/>
    <x v="1"/>
    <n v="0.87585284227131499"/>
    <n v="-1"/>
    <n v="0.71"/>
  </r>
  <r>
    <x v="2"/>
    <x v="1"/>
    <n v="0.86518381294962599"/>
    <n v="-1"/>
    <n v="0.67"/>
  </r>
  <r>
    <x v="2"/>
    <x v="1"/>
    <n v="0.88456693257314001"/>
    <n v="-1"/>
    <n v="0.86"/>
  </r>
  <r>
    <x v="2"/>
    <x v="1"/>
    <n v="0.92917910538371995"/>
    <n v="-1"/>
    <n v="0.72"/>
  </r>
  <r>
    <x v="3"/>
    <x v="0"/>
    <n v="0.82155327376193199"/>
    <n v="1"/>
    <n v="0.63"/>
  </r>
  <r>
    <x v="3"/>
    <x v="0"/>
    <n v="0.79893559940020797"/>
    <n v="1"/>
    <n v="0.56999999999999995"/>
  </r>
  <r>
    <x v="3"/>
    <x v="0"/>
    <n v="0.63576644248908598"/>
    <n v="1"/>
    <n v="0.55000000000000004"/>
  </r>
  <r>
    <x v="3"/>
    <x v="0"/>
    <n v="0.62129918290210895"/>
    <n v="1"/>
    <n v="0.68"/>
  </r>
  <r>
    <x v="3"/>
    <x v="0"/>
    <n v="0.79485006618436405"/>
    <n v="1"/>
    <n v="0.66"/>
  </r>
  <r>
    <x v="3"/>
    <x v="0"/>
    <n v="0.79241002364544699"/>
    <n v="1"/>
    <n v="0.67"/>
  </r>
  <r>
    <x v="3"/>
    <x v="0"/>
    <n v="0.88621990519717897"/>
    <n v="1"/>
    <n v="0.59"/>
  </r>
  <r>
    <x v="3"/>
    <x v="0"/>
    <n v="0.86132561447504996"/>
    <n v="1"/>
    <n v="0.74"/>
  </r>
  <r>
    <x v="3"/>
    <x v="0"/>
    <n v="0.82624295564540395"/>
    <n v="1"/>
    <n v="0.68"/>
  </r>
  <r>
    <x v="3"/>
    <x v="0"/>
    <n v="0.85538363218658997"/>
    <n v="1"/>
    <n v="0.9"/>
  </r>
  <r>
    <x v="3"/>
    <x v="0"/>
    <n v="0.77919258484051901"/>
    <n v="1"/>
    <n v="0.63"/>
  </r>
  <r>
    <x v="4"/>
    <x v="0"/>
    <n v="0.619501207708687"/>
    <n v="1"/>
    <n v="0.6"/>
  </r>
  <r>
    <x v="4"/>
    <x v="1"/>
    <n v="0.81012924355224003"/>
    <n v="-1"/>
    <n v="0.53"/>
  </r>
  <r>
    <x v="4"/>
    <x v="1"/>
    <n v="0.676392923191659"/>
    <n v="-1"/>
    <n v="0.5"/>
  </r>
  <r>
    <x v="4"/>
    <x v="1"/>
    <n v="0.76159975181704798"/>
    <n v="1"/>
    <n v="0.63"/>
  </r>
  <r>
    <x v="4"/>
    <x v="1"/>
    <n v="0.85730490099069101"/>
    <n v="-1"/>
    <n v="0.55000000000000004"/>
  </r>
  <r>
    <x v="4"/>
    <x v="1"/>
    <n v="0.57751330284992797"/>
    <n v="1"/>
    <n v="0.56999999999999995"/>
  </r>
  <r>
    <x v="4"/>
    <x v="1"/>
    <n v="0.72383443182997398"/>
    <n v="-1"/>
    <n v="0.51"/>
  </r>
  <r>
    <x v="4"/>
    <x v="1"/>
    <n v="0.53165049811652998"/>
    <n v="1"/>
    <n v="0.55000000000000004"/>
  </r>
  <r>
    <x v="4"/>
    <x v="1"/>
    <n v="0.79270579953242803"/>
    <n v="-1"/>
    <n v="0.62"/>
  </r>
  <r>
    <x v="4"/>
    <x v="0"/>
    <n v="0.50421620326711403"/>
    <n v="1"/>
    <n v="0.51"/>
  </r>
  <r>
    <x v="4"/>
    <x v="1"/>
    <n v="0.706230349464541"/>
    <n v="-1"/>
    <n v="0.52"/>
  </r>
  <r>
    <x v="5"/>
    <x v="1"/>
    <n v="0.53378909227218396"/>
    <n v="1"/>
    <n v="0.51"/>
  </r>
  <r>
    <x v="5"/>
    <x v="0"/>
    <n v="0.61060293511560604"/>
    <n v="-1"/>
    <n v="0.52"/>
  </r>
  <r>
    <x v="5"/>
    <x v="1"/>
    <n v="0.77889547690671002"/>
    <n v="1"/>
    <n v="0.52"/>
  </r>
  <r>
    <x v="5"/>
    <x v="1"/>
    <n v="0.67118125594978195"/>
    <n v="1"/>
    <n v="0.62"/>
  </r>
  <r>
    <x v="5"/>
    <x v="0"/>
    <n v="0.56201923553315303"/>
    <n v="-1"/>
    <n v="0.51"/>
  </r>
  <r>
    <x v="5"/>
    <x v="0"/>
    <n v="0.76335642924140201"/>
    <n v="-1"/>
    <n v="0.51"/>
  </r>
  <r>
    <x v="5"/>
    <x v="1"/>
    <n v="0.54889747292570701"/>
    <n v="1"/>
    <n v="0.54"/>
  </r>
  <r>
    <x v="5"/>
    <x v="1"/>
    <n v="0.647758882019286"/>
    <n v="1"/>
    <n v="0.51"/>
  </r>
  <r>
    <x v="5"/>
    <x v="0"/>
    <n v="0.73492099022464996"/>
    <n v="1"/>
    <n v="0.53"/>
  </r>
  <r>
    <x v="5"/>
    <x v="1"/>
    <n v="0.54412926171876996"/>
    <n v="-1"/>
    <n v="0.54"/>
  </r>
  <r>
    <x v="5"/>
    <x v="1"/>
    <n v="0.51379450486870504"/>
    <n v="1"/>
    <n v="0.53"/>
  </r>
  <r>
    <x v="6"/>
    <x v="0"/>
    <n v="0.97533076899331905"/>
    <n v="1"/>
    <n v="0.59"/>
  </r>
  <r>
    <x v="6"/>
    <x v="0"/>
    <n v="0.78643725538116704"/>
    <n v="1"/>
    <n v="0.7"/>
  </r>
  <r>
    <x v="6"/>
    <x v="0"/>
    <n v="0.90443237680067101"/>
    <n v="1"/>
    <n v="0.56999999999999995"/>
  </r>
  <r>
    <x v="6"/>
    <x v="0"/>
    <n v="0.95180515330789695"/>
    <n v="1"/>
    <n v="0.71"/>
  </r>
  <r>
    <x v="6"/>
    <x v="0"/>
    <n v="0.77042508985054903"/>
    <n v="1"/>
    <n v="0.81"/>
  </r>
  <r>
    <x v="6"/>
    <x v="0"/>
    <n v="0.87264102830610302"/>
    <n v="1"/>
    <n v="0.63"/>
  </r>
  <r>
    <x v="6"/>
    <x v="0"/>
    <n v="0.63391325057090597"/>
    <n v="1"/>
    <n v="0.62"/>
  </r>
  <r>
    <x v="6"/>
    <x v="0"/>
    <n v="0.90232516263420803"/>
    <n v="1"/>
    <n v="0.85"/>
  </r>
  <r>
    <x v="6"/>
    <x v="0"/>
    <n v="0.57075350589806295"/>
    <n v="1"/>
    <n v="0.69"/>
  </r>
  <r>
    <x v="6"/>
    <x v="0"/>
    <n v="0.86850804952538996"/>
    <n v="1"/>
    <n v="0.67"/>
  </r>
  <r>
    <x v="6"/>
    <x v="0"/>
    <n v="0.86292006879488103"/>
    <n v="1"/>
    <n v="0.74"/>
  </r>
  <r>
    <x v="7"/>
    <x v="0"/>
    <n v="0.95923384352817698"/>
    <n v="1"/>
    <n v="0.65"/>
  </r>
  <r>
    <x v="7"/>
    <x v="0"/>
    <n v="0.67958764933542704"/>
    <n v="1"/>
    <n v="0.61"/>
  </r>
  <r>
    <x v="7"/>
    <x v="0"/>
    <n v="0.57092552714665501"/>
    <n v="1"/>
    <n v="0.71"/>
  </r>
  <r>
    <x v="7"/>
    <x v="0"/>
    <n v="0.83958731466727998"/>
    <n v="1"/>
    <n v="0.67"/>
  </r>
  <r>
    <x v="7"/>
    <x v="0"/>
    <n v="0.82973696765703597"/>
    <n v="1"/>
    <n v="0.7"/>
  </r>
  <r>
    <x v="7"/>
    <x v="0"/>
    <n v="0.82392296539481402"/>
    <n v="1"/>
    <n v="0.62"/>
  </r>
  <r>
    <x v="7"/>
    <x v="0"/>
    <n v="0.71416174630913298"/>
    <n v="-1"/>
    <n v="0.5"/>
  </r>
  <r>
    <x v="7"/>
    <x v="0"/>
    <n v="0.71714014129312098"/>
    <n v="1"/>
    <n v="0.73"/>
  </r>
  <r>
    <x v="7"/>
    <x v="1"/>
    <n v="0.71472435319604199"/>
    <n v="1"/>
    <n v="0.65"/>
  </r>
  <r>
    <x v="7"/>
    <x v="0"/>
    <n v="0.57825900273904796"/>
    <n v="1"/>
    <n v="0.76"/>
  </r>
  <r>
    <x v="7"/>
    <x v="0"/>
    <n v="0.80474502438208695"/>
    <n v="1"/>
    <n v="0.74"/>
  </r>
  <r>
    <x v="8"/>
    <x v="0"/>
    <n v="0.83714089867976105"/>
    <n v="1"/>
    <n v="0.76"/>
  </r>
  <r>
    <x v="8"/>
    <x v="0"/>
    <n v="0.502981271824823"/>
    <n v="1"/>
    <n v="0.61"/>
  </r>
  <r>
    <x v="8"/>
    <x v="0"/>
    <n v="0.723077750648772"/>
    <n v="1"/>
    <n v="0.68"/>
  </r>
  <r>
    <x v="8"/>
    <x v="0"/>
    <n v="0.59927052581912599"/>
    <n v="1"/>
    <n v="0.54"/>
  </r>
  <r>
    <x v="8"/>
    <x v="0"/>
    <n v="0.69233654364113495"/>
    <n v="1"/>
    <n v="0.66"/>
  </r>
  <r>
    <x v="8"/>
    <x v="0"/>
    <n v="0.695901733183659"/>
    <n v="1"/>
    <n v="0.67"/>
  </r>
  <r>
    <x v="8"/>
    <x v="0"/>
    <n v="0.57233463368775495"/>
    <n v="1"/>
    <n v="0.52"/>
  </r>
  <r>
    <x v="8"/>
    <x v="0"/>
    <n v="0.73612261252720701"/>
    <n v="1"/>
    <n v="0.55000000000000004"/>
  </r>
  <r>
    <x v="8"/>
    <x v="0"/>
    <n v="0.59323247030892301"/>
    <n v="-1"/>
    <n v="0.54"/>
  </r>
  <r>
    <x v="8"/>
    <x v="0"/>
    <n v="0.82161372807754196"/>
    <n v="-1"/>
    <n v="0.61"/>
  </r>
  <r>
    <x v="8"/>
    <x v="0"/>
    <n v="0.67261128557958505"/>
    <n v="-1"/>
    <n v="0.71"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  <r>
    <x v="9"/>
    <x v="2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1"/>
    <n v="0.78483958683027999"/>
    <n v="1"/>
    <n v="0.56999999999999995"/>
    <n v="-1"/>
    <n v="0.77953301704475997"/>
    <n v="1"/>
    <n v="0.42"/>
    <x v="0"/>
  </r>
  <r>
    <x v="1"/>
    <x v="0"/>
    <n v="1"/>
    <n v="0.55849100232257098"/>
    <n v="1"/>
    <n v="0.62"/>
    <n v="1"/>
    <n v="0.63106799275861103"/>
    <n v="1"/>
    <n v="0.49"/>
    <x v="0"/>
  </r>
  <r>
    <x v="2"/>
    <x v="0"/>
    <n v="1"/>
    <n v="0.86967751963846596"/>
    <n v="1"/>
    <n v="0.75"/>
    <n v="-1"/>
    <n v="0.46009425825804001"/>
    <n v="1"/>
    <n v="0.4"/>
    <x v="0"/>
  </r>
  <r>
    <x v="3"/>
    <x v="0"/>
    <n v="1"/>
    <n v="0.60417386036295495"/>
    <n v="1"/>
    <n v="0.57999999999999996"/>
    <n v="1"/>
    <n v="0.53723640651543503"/>
    <n v="1"/>
    <n v="0.47"/>
    <x v="0"/>
  </r>
  <r>
    <x v="4"/>
    <x v="0"/>
    <n v="1"/>
    <n v="0.70526566517728495"/>
    <n v="-1"/>
    <n v="0.51"/>
    <n v="2"/>
    <n v="0.53074745244700094"/>
    <n v="-1"/>
    <n v="0.37"/>
    <x v="1"/>
  </r>
  <r>
    <x v="5"/>
    <x v="0"/>
    <n v="1"/>
    <n v="0.72189073383371904"/>
    <n v="1"/>
    <n v="0.57999999999999996"/>
    <n v="1"/>
    <n v="0.51709694532768302"/>
    <n v="1"/>
    <n v="0.48"/>
    <x v="0"/>
  </r>
  <r>
    <x v="6"/>
    <x v="0"/>
    <n v="-1"/>
    <n v="0.70811777752431504"/>
    <n v="-1"/>
    <n v="0.53"/>
    <n v="1"/>
    <n v="0.73387625234445497"/>
    <n v="1"/>
    <n v="0.44"/>
    <x v="0"/>
  </r>
  <r>
    <x v="7"/>
    <x v="0"/>
    <n v="1"/>
    <n v="0.74474225956942597"/>
    <n v="1"/>
    <n v="0.6"/>
    <n v="-1"/>
    <n v="0.49880059431206403"/>
    <n v="1"/>
    <n v="0.41"/>
    <x v="0"/>
  </r>
  <r>
    <x v="8"/>
    <x v="0"/>
    <n v="1"/>
    <n v="0.54990630685350905"/>
    <n v="1"/>
    <n v="0.56999999999999995"/>
    <n v="1"/>
    <n v="0.61177671759699703"/>
    <n v="1"/>
    <n v="0.54"/>
    <x v="0"/>
  </r>
  <r>
    <x v="9"/>
    <x v="0"/>
    <n v="1"/>
    <n v="0.51794598366582001"/>
    <n v="1"/>
    <n v="0.61"/>
    <n v="2"/>
    <n v="0.46057740837265299"/>
    <n v="1"/>
    <n v="0.52"/>
    <x v="0"/>
  </r>
  <r>
    <x v="10"/>
    <x v="0"/>
    <n v="1"/>
    <n v="0.600852003382357"/>
    <n v="1"/>
    <n v="0.71"/>
    <n v="1"/>
    <n v="0.50714285789533398"/>
    <n v="1"/>
    <n v="0.46"/>
    <x v="0"/>
  </r>
  <r>
    <x v="0"/>
    <x v="1"/>
    <n v="-1"/>
    <n v="0.77029083497704598"/>
    <n v="-1"/>
    <n v="0.53"/>
    <n v="-1"/>
    <n v="0.81908466608421004"/>
    <n v="-1"/>
    <n v="0.5"/>
    <x v="0"/>
  </r>
  <r>
    <x v="1"/>
    <x v="1"/>
    <n v="-1"/>
    <n v="0.963107157004777"/>
    <n v="-1"/>
    <n v="0.66"/>
    <n v="-1"/>
    <n v="0.63443847963107503"/>
    <n v="-1"/>
    <n v="0.59"/>
    <x v="0"/>
  </r>
  <r>
    <x v="2"/>
    <x v="1"/>
    <n v="-1"/>
    <n v="0.94825457833325"/>
    <n v="-1"/>
    <n v="0.75"/>
    <n v="-1"/>
    <n v="0.96732833470907498"/>
    <n v="-1"/>
    <n v="0.7"/>
    <x v="0"/>
  </r>
  <r>
    <x v="3"/>
    <x v="1"/>
    <n v="-1"/>
    <n v="0.95843460493093802"/>
    <n v="-1"/>
    <n v="0.67"/>
    <n v="-1"/>
    <n v="0.90129376657704297"/>
    <n v="-1"/>
    <n v="0.56999999999999995"/>
    <x v="0"/>
  </r>
  <r>
    <x v="4"/>
    <x v="1"/>
    <n v="-1"/>
    <n v="0.99064347689558596"/>
    <n v="-1"/>
    <n v="0.72"/>
    <n v="-1"/>
    <n v="0.82440827937796701"/>
    <n v="-1"/>
    <n v="0.64"/>
    <x v="0"/>
  </r>
  <r>
    <x v="5"/>
    <x v="1"/>
    <n v="-1"/>
    <n v="0.978211312192238"/>
    <n v="-1"/>
    <n v="0.77"/>
    <n v="-1"/>
    <n v="0.79160974264776696"/>
    <n v="-1"/>
    <n v="0.66"/>
    <x v="0"/>
  </r>
  <r>
    <x v="6"/>
    <x v="1"/>
    <n v="-1"/>
    <n v="0.82367396005495797"/>
    <n v="-1"/>
    <n v="0.75"/>
    <n v="-1"/>
    <n v="0.846125871039064"/>
    <n v="-1"/>
    <n v="0.77"/>
    <x v="0"/>
  </r>
  <r>
    <x v="7"/>
    <x v="1"/>
    <n v="-1"/>
    <n v="0.97353709755210405"/>
    <n v="-1"/>
    <n v="0.84"/>
    <n v="-1"/>
    <n v="0.740290210224822"/>
    <n v="-1"/>
    <n v="0.62"/>
    <x v="0"/>
  </r>
  <r>
    <x v="8"/>
    <x v="1"/>
    <n v="-1"/>
    <n v="0.92237863090039696"/>
    <n v="-1"/>
    <n v="0.74"/>
    <n v="-1"/>
    <n v="0.59788805583710503"/>
    <n v="-1"/>
    <n v="0.6"/>
    <x v="0"/>
  </r>
  <r>
    <x v="9"/>
    <x v="1"/>
    <n v="-1"/>
    <n v="0.98093418211712002"/>
    <n v="-1"/>
    <n v="0.87"/>
    <n v="-1"/>
    <n v="0.91468605042242801"/>
    <n v="-1"/>
    <n v="0.82"/>
    <x v="0"/>
  </r>
  <r>
    <x v="10"/>
    <x v="1"/>
    <n v="-1"/>
    <n v="0.95636475775070195"/>
    <n v="-1"/>
    <n v="0.78"/>
    <n v="-1"/>
    <n v="0.84839786101449699"/>
    <n v="-1"/>
    <n v="0.66"/>
    <x v="0"/>
  </r>
  <r>
    <x v="0"/>
    <x v="2"/>
    <n v="-1"/>
    <n v="0.84690422433107704"/>
    <n v="-1"/>
    <n v="0.5"/>
    <n v="-1"/>
    <n v="0.89690157808950599"/>
    <n v="-1"/>
    <n v="0.45"/>
    <x v="0"/>
  </r>
  <r>
    <x v="1"/>
    <x v="2"/>
    <n v="-1"/>
    <n v="0.91349540477924995"/>
    <n v="-1"/>
    <n v="0.51"/>
    <n v="-1"/>
    <n v="0.71258438609089803"/>
    <n v="-1"/>
    <n v="0.54"/>
    <x v="0"/>
  </r>
  <r>
    <x v="2"/>
    <x v="2"/>
    <n v="-1"/>
    <n v="0.93889269391658103"/>
    <n v="-1"/>
    <n v="0.71"/>
    <n v="-1"/>
    <n v="0.81728450739852099"/>
    <n v="-1"/>
    <n v="0.66"/>
    <x v="0"/>
  </r>
  <r>
    <x v="3"/>
    <x v="2"/>
    <n v="-1"/>
    <n v="0.94854871321585599"/>
    <n v="-1"/>
    <n v="0.72"/>
    <n v="-1"/>
    <n v="0.83327735815681403"/>
    <n v="-1"/>
    <n v="0.59"/>
    <x v="0"/>
  </r>
  <r>
    <x v="4"/>
    <x v="2"/>
    <n v="-1"/>
    <n v="0.97127918056157203"/>
    <n v="-1"/>
    <n v="0.75"/>
    <n v="-1"/>
    <n v="0.813490626728819"/>
    <n v="-1"/>
    <n v="0.64"/>
    <x v="0"/>
  </r>
  <r>
    <x v="5"/>
    <x v="2"/>
    <n v="-1"/>
    <n v="0.841033488901198"/>
    <n v="-1"/>
    <n v="0.63"/>
    <n v="-1"/>
    <n v="0.87464271692979101"/>
    <n v="-1"/>
    <n v="0.67"/>
    <x v="0"/>
  </r>
  <r>
    <x v="6"/>
    <x v="2"/>
    <n v="-1"/>
    <n v="0.96930726925195299"/>
    <n v="-1"/>
    <n v="0.75"/>
    <n v="-1"/>
    <n v="0.73591871938995801"/>
    <n v="-1"/>
    <n v="0.59"/>
    <x v="0"/>
  </r>
  <r>
    <x v="7"/>
    <x v="2"/>
    <n v="-1"/>
    <n v="0.87585284227131499"/>
    <n v="-1"/>
    <n v="0.71"/>
    <n v="-1"/>
    <n v="0.89004706439049297"/>
    <n v="2"/>
    <n v="0.41"/>
    <x v="0"/>
  </r>
  <r>
    <x v="8"/>
    <x v="2"/>
    <n v="-1"/>
    <n v="0.86518381294962599"/>
    <n v="-1"/>
    <n v="0.67"/>
    <n v="2"/>
    <n v="0.44996065860391998"/>
    <n v="-1"/>
    <n v="0.48"/>
    <x v="0"/>
  </r>
  <r>
    <x v="9"/>
    <x v="2"/>
    <n v="-1"/>
    <n v="0.88456693257314001"/>
    <n v="-1"/>
    <n v="0.86"/>
    <n v="-1"/>
    <n v="0.75569378937498"/>
    <n v="-1"/>
    <n v="0.59"/>
    <x v="0"/>
  </r>
  <r>
    <x v="10"/>
    <x v="2"/>
    <n v="-1"/>
    <n v="0.92917910538371995"/>
    <n v="-1"/>
    <n v="0.72"/>
    <n v="-1"/>
    <n v="0.74506829485636605"/>
    <n v="-1"/>
    <n v="0.56000000000000005"/>
    <x v="0"/>
  </r>
  <r>
    <x v="0"/>
    <x v="3"/>
    <n v="1"/>
    <n v="0.82155327376193199"/>
    <n v="1"/>
    <n v="0.63"/>
    <n v="-1"/>
    <n v="0.62885840579703001"/>
    <n v="-1"/>
    <n v="0.4"/>
    <x v="0"/>
  </r>
  <r>
    <x v="1"/>
    <x v="3"/>
    <n v="1"/>
    <n v="0.79893559940020797"/>
    <n v="1"/>
    <n v="0.56999999999999995"/>
    <n v="-1"/>
    <n v="0.68737663861397502"/>
    <n v="-1"/>
    <n v="0.52"/>
    <x v="0"/>
  </r>
  <r>
    <x v="2"/>
    <x v="3"/>
    <n v="1"/>
    <n v="0.63576644248908598"/>
    <n v="1"/>
    <n v="0.55000000000000004"/>
    <n v="-1"/>
    <n v="0.84706266235542405"/>
    <n v="-1"/>
    <n v="0.63"/>
    <x v="0"/>
  </r>
  <r>
    <x v="3"/>
    <x v="3"/>
    <n v="1"/>
    <n v="0.62129918290210895"/>
    <n v="1"/>
    <n v="0.68"/>
    <n v="-1"/>
    <n v="0.44598111362062298"/>
    <n v="-1"/>
    <n v="0.57999999999999996"/>
    <x v="0"/>
  </r>
  <r>
    <x v="4"/>
    <x v="3"/>
    <n v="1"/>
    <n v="0.79485006618436405"/>
    <n v="1"/>
    <n v="0.66"/>
    <n v="-1"/>
    <n v="0.55246340231391899"/>
    <n v="-1"/>
    <n v="0.52"/>
    <x v="0"/>
  </r>
  <r>
    <x v="5"/>
    <x v="3"/>
    <n v="1"/>
    <n v="0.79241002364544699"/>
    <n v="1"/>
    <n v="0.67"/>
    <n v="-1"/>
    <n v="0.85250025922903405"/>
    <n v="-1"/>
    <n v="0.49"/>
    <x v="0"/>
  </r>
  <r>
    <x v="6"/>
    <x v="3"/>
    <n v="1"/>
    <n v="0.88621990519717897"/>
    <n v="1"/>
    <n v="0.59"/>
    <n v="-1"/>
    <n v="0.67161705456586895"/>
    <n v="-1"/>
    <n v="0.66"/>
    <x v="0"/>
  </r>
  <r>
    <x v="7"/>
    <x v="3"/>
    <n v="1"/>
    <n v="0.86132561447504996"/>
    <n v="1"/>
    <n v="0.74"/>
    <n v="-1"/>
    <n v="0.52611991416229997"/>
    <n v="-1"/>
    <n v="0.53"/>
    <x v="0"/>
  </r>
  <r>
    <x v="8"/>
    <x v="3"/>
    <n v="1"/>
    <n v="0.82624295564540395"/>
    <n v="1"/>
    <n v="0.68"/>
    <n v="-1"/>
    <n v="0.73108690292788003"/>
    <n v="-1"/>
    <n v="0.45"/>
    <x v="0"/>
  </r>
  <r>
    <x v="9"/>
    <x v="3"/>
    <n v="1"/>
    <n v="0.85538363218658997"/>
    <n v="1"/>
    <n v="0.9"/>
    <n v="-1"/>
    <n v="0.84800922196905704"/>
    <n v="-1"/>
    <n v="0.61"/>
    <x v="0"/>
  </r>
  <r>
    <x v="10"/>
    <x v="3"/>
    <n v="1"/>
    <n v="0.77919258484051901"/>
    <n v="1"/>
    <n v="0.63"/>
    <n v="-1"/>
    <n v="0.65632273032576804"/>
    <n v="-1"/>
    <n v="0.62"/>
    <x v="0"/>
  </r>
  <r>
    <x v="0"/>
    <x v="4"/>
    <n v="1"/>
    <n v="0.619501207708687"/>
    <n v="1"/>
    <n v="0.6"/>
    <n v="2"/>
    <n v="0.84005257001058697"/>
    <n v="-1"/>
    <n v="0.4"/>
    <x v="0"/>
  </r>
  <r>
    <x v="1"/>
    <x v="4"/>
    <n v="-1"/>
    <n v="0.81012924355224003"/>
    <n v="-1"/>
    <n v="0.53"/>
    <n v="-1"/>
    <n v="0.90120696031575398"/>
    <n v="-1"/>
    <n v="0.57999999999999996"/>
    <x v="0"/>
  </r>
  <r>
    <x v="2"/>
    <x v="4"/>
    <n v="-1"/>
    <n v="0.676392923191659"/>
    <n v="-1"/>
    <n v="0.5"/>
    <n v="-1"/>
    <n v="0.88625732135917601"/>
    <n v="-1"/>
    <n v="0.66"/>
    <x v="0"/>
  </r>
  <r>
    <x v="3"/>
    <x v="4"/>
    <n v="-1"/>
    <n v="0.76159975181704798"/>
    <n v="1"/>
    <n v="0.63"/>
    <n v="-1"/>
    <n v="0.89662374845882298"/>
    <n v="-1"/>
    <n v="0.67"/>
    <x v="1"/>
  </r>
  <r>
    <x v="4"/>
    <x v="4"/>
    <n v="-1"/>
    <n v="0.85730490099069101"/>
    <n v="-1"/>
    <n v="0.55000000000000004"/>
    <n v="-1"/>
    <n v="0.90118899986464296"/>
    <n v="-1"/>
    <n v="0.56999999999999995"/>
    <x v="0"/>
  </r>
  <r>
    <x v="5"/>
    <x v="4"/>
    <n v="-1"/>
    <n v="0.57751330284992797"/>
    <n v="1"/>
    <n v="0.56999999999999995"/>
    <n v="-1"/>
    <n v="0.81973357337330099"/>
    <n v="-1"/>
    <n v="0.53"/>
    <x v="1"/>
  </r>
  <r>
    <x v="6"/>
    <x v="4"/>
    <n v="-1"/>
    <n v="0.72383443182997398"/>
    <n v="-1"/>
    <n v="0.51"/>
    <n v="-1"/>
    <n v="0.67899999656722099"/>
    <n v="-1"/>
    <n v="0.49"/>
    <x v="0"/>
  </r>
  <r>
    <x v="7"/>
    <x v="4"/>
    <n v="-1"/>
    <n v="0.53165049811652998"/>
    <n v="1"/>
    <n v="0.55000000000000004"/>
    <n v="-1"/>
    <n v="0.81163833005270902"/>
    <n v="-1"/>
    <n v="0.48"/>
    <x v="1"/>
  </r>
  <r>
    <x v="8"/>
    <x v="4"/>
    <n v="-1"/>
    <n v="0.79270579953242803"/>
    <n v="-1"/>
    <n v="0.62"/>
    <n v="1"/>
    <n v="0.52725629646951799"/>
    <n v="-1"/>
    <n v="0.41"/>
    <x v="0"/>
  </r>
  <r>
    <x v="9"/>
    <x v="4"/>
    <n v="1"/>
    <n v="0.50421620326711403"/>
    <n v="1"/>
    <n v="0.51"/>
    <n v="2"/>
    <n v="0.4388833185171"/>
    <n v="-1"/>
    <n v="0.63"/>
    <x v="0"/>
  </r>
  <r>
    <x v="10"/>
    <x v="4"/>
    <n v="-1"/>
    <n v="0.706230349464541"/>
    <n v="-1"/>
    <n v="0.52"/>
    <n v="-1"/>
    <n v="0.72840904459209499"/>
    <n v="-1"/>
    <n v="0.63"/>
    <x v="0"/>
  </r>
  <r>
    <x v="0"/>
    <x v="5"/>
    <n v="-1"/>
    <n v="0.53378909227218396"/>
    <n v="1"/>
    <n v="0.51"/>
    <n v="-1"/>
    <n v="0.96484442670772597"/>
    <n v="-1"/>
    <n v="0.44"/>
    <x v="1"/>
  </r>
  <r>
    <x v="1"/>
    <x v="5"/>
    <n v="1"/>
    <n v="0.61060293511560604"/>
    <n v="-1"/>
    <n v="0.52"/>
    <n v="-1"/>
    <n v="0.724484528122886"/>
    <n v="-1"/>
    <n v="0.6"/>
    <x v="1"/>
  </r>
  <r>
    <x v="2"/>
    <x v="5"/>
    <n v="-1"/>
    <n v="0.77889547690671002"/>
    <n v="1"/>
    <n v="0.52"/>
    <n v="-1"/>
    <n v="0.72914155019334803"/>
    <n v="-1"/>
    <n v="0.52"/>
    <x v="1"/>
  </r>
  <r>
    <x v="3"/>
    <x v="5"/>
    <n v="-1"/>
    <n v="0.67118125594978195"/>
    <n v="1"/>
    <n v="0.62"/>
    <n v="-1"/>
    <n v="0.63224863685845201"/>
    <n v="-1"/>
    <n v="0.73"/>
    <x v="1"/>
  </r>
  <r>
    <x v="4"/>
    <x v="5"/>
    <n v="1"/>
    <n v="0.56201923553315303"/>
    <n v="-1"/>
    <n v="0.51"/>
    <n v="-1"/>
    <n v="0.59277157698083904"/>
    <n v="-1"/>
    <n v="0.66"/>
    <x v="1"/>
  </r>
  <r>
    <x v="5"/>
    <x v="5"/>
    <n v="1"/>
    <n v="0.76335642924140201"/>
    <n v="-1"/>
    <n v="0.51"/>
    <n v="-1"/>
    <n v="0.78401975020770298"/>
    <n v="-1"/>
    <n v="0.68"/>
    <x v="1"/>
  </r>
  <r>
    <x v="6"/>
    <x v="5"/>
    <n v="-1"/>
    <n v="0.54889747292570701"/>
    <n v="1"/>
    <n v="0.54"/>
    <n v="-1"/>
    <n v="0.77884413802085395"/>
    <n v="-1"/>
    <n v="0.78"/>
    <x v="1"/>
  </r>
  <r>
    <x v="7"/>
    <x v="5"/>
    <n v="-1"/>
    <n v="0.647758882019286"/>
    <n v="1"/>
    <n v="0.51"/>
    <n v="-1"/>
    <n v="0.55041109417831402"/>
    <n v="-1"/>
    <n v="0.75"/>
    <x v="1"/>
  </r>
  <r>
    <x v="8"/>
    <x v="5"/>
    <n v="1"/>
    <n v="0.73492099022464996"/>
    <n v="1"/>
    <n v="0.53"/>
    <n v="-1"/>
    <n v="0.846445507686857"/>
    <n v="-1"/>
    <n v="0.66"/>
    <x v="0"/>
  </r>
  <r>
    <x v="9"/>
    <x v="5"/>
    <n v="-1"/>
    <n v="0.54412926171876996"/>
    <n v="-1"/>
    <n v="0.54"/>
    <n v="-1"/>
    <n v="0.82526402181587499"/>
    <n v="-1"/>
    <n v="0.79"/>
    <x v="0"/>
  </r>
  <r>
    <x v="10"/>
    <x v="5"/>
    <n v="-1"/>
    <n v="0.51379450486870504"/>
    <n v="1"/>
    <n v="0.53"/>
    <n v="-1"/>
    <n v="0.79394112927397498"/>
    <n v="-1"/>
    <n v="0.61"/>
    <x v="1"/>
  </r>
  <r>
    <x v="0"/>
    <x v="6"/>
    <n v="1"/>
    <n v="0.97533076899331905"/>
    <n v="1"/>
    <n v="0.59"/>
    <n v="-1"/>
    <n v="0.77535874257234405"/>
    <n v="-1"/>
    <n v="0.41"/>
    <x v="0"/>
  </r>
  <r>
    <x v="1"/>
    <x v="6"/>
    <n v="1"/>
    <n v="0.78643725538116704"/>
    <n v="1"/>
    <n v="0.7"/>
    <n v="2"/>
    <n v="0.342333161709303"/>
    <n v="-1"/>
    <n v="0.47"/>
    <x v="0"/>
  </r>
  <r>
    <x v="2"/>
    <x v="6"/>
    <n v="1"/>
    <n v="0.90443237680067101"/>
    <n v="1"/>
    <n v="0.56999999999999995"/>
    <n v="-1"/>
    <n v="0.55692423038471095"/>
    <n v="1"/>
    <n v="0.43"/>
    <x v="0"/>
  </r>
  <r>
    <x v="3"/>
    <x v="6"/>
    <n v="1"/>
    <n v="0.95180515330789695"/>
    <n v="1"/>
    <n v="0.71"/>
    <n v="-1"/>
    <n v="0.49024739900118097"/>
    <n v="-1"/>
    <n v="0.47"/>
    <x v="0"/>
  </r>
  <r>
    <x v="4"/>
    <x v="6"/>
    <n v="1"/>
    <n v="0.77042508985054903"/>
    <n v="1"/>
    <n v="0.81"/>
    <n v="-1"/>
    <n v="0.54635393394137699"/>
    <n v="-1"/>
    <n v="0.49"/>
    <x v="0"/>
  </r>
  <r>
    <x v="5"/>
    <x v="6"/>
    <n v="1"/>
    <n v="0.87264102830610302"/>
    <n v="1"/>
    <n v="0.63"/>
    <n v="-1"/>
    <n v="0.603537538439743"/>
    <n v="-1"/>
    <n v="0.41"/>
    <x v="0"/>
  </r>
  <r>
    <x v="6"/>
    <x v="6"/>
    <n v="1"/>
    <n v="0.63391325057090597"/>
    <n v="1"/>
    <n v="0.62"/>
    <n v="-1"/>
    <n v="0.592393783439077"/>
    <n v="-1"/>
    <n v="0.55000000000000004"/>
    <x v="0"/>
  </r>
  <r>
    <x v="7"/>
    <x v="6"/>
    <n v="1"/>
    <n v="0.90232516263420803"/>
    <n v="1"/>
    <n v="0.85"/>
    <n v="2"/>
    <n v="0.45692533758593601"/>
    <n v="-1"/>
    <n v="0.59"/>
    <x v="0"/>
  </r>
  <r>
    <x v="8"/>
    <x v="6"/>
    <n v="1"/>
    <n v="0.57075350589806295"/>
    <n v="1"/>
    <n v="0.69"/>
    <n v="-1"/>
    <n v="0.66815543873258598"/>
    <n v="-1"/>
    <n v="0.6"/>
    <x v="0"/>
  </r>
  <r>
    <x v="9"/>
    <x v="6"/>
    <n v="1"/>
    <n v="0.86850804952538996"/>
    <n v="1"/>
    <n v="0.67"/>
    <n v="-1"/>
    <n v="0.71652616447072404"/>
    <n v="-1"/>
    <n v="0.69"/>
    <x v="0"/>
  </r>
  <r>
    <x v="10"/>
    <x v="6"/>
    <n v="1"/>
    <n v="0.86292006879488103"/>
    <n v="1"/>
    <n v="0.74"/>
    <n v="-1"/>
    <n v="0.56584339141880002"/>
    <n v="-1"/>
    <n v="0.55000000000000004"/>
    <x v="0"/>
  </r>
  <r>
    <x v="0"/>
    <x v="7"/>
    <n v="1"/>
    <n v="0.95923384352817698"/>
    <n v="1"/>
    <n v="0.65"/>
    <n v="-1"/>
    <n v="0.72994911508483995"/>
    <n v="-1"/>
    <n v="0.38"/>
    <x v="0"/>
  </r>
  <r>
    <x v="1"/>
    <x v="7"/>
    <n v="1"/>
    <n v="0.67958764933542704"/>
    <n v="1"/>
    <n v="0.61"/>
    <n v="2"/>
    <n v="0.79910812315127899"/>
    <n v="-1"/>
    <n v="0.49"/>
    <x v="0"/>
  </r>
  <r>
    <x v="2"/>
    <x v="7"/>
    <n v="1"/>
    <n v="0.57092552714665501"/>
    <n v="1"/>
    <n v="0.71"/>
    <n v="-1"/>
    <n v="0.45479769039732898"/>
    <n v="-1"/>
    <n v="0.45"/>
    <x v="0"/>
  </r>
  <r>
    <x v="3"/>
    <x v="7"/>
    <n v="1"/>
    <n v="0.83958731466727998"/>
    <n v="1"/>
    <n v="0.67"/>
    <n v="2"/>
    <n v="0.35254376713485402"/>
    <n v="1"/>
    <n v="0.43"/>
    <x v="0"/>
  </r>
  <r>
    <x v="4"/>
    <x v="7"/>
    <n v="1"/>
    <n v="0.82973696765703597"/>
    <n v="1"/>
    <n v="0.7"/>
    <n v="-1"/>
    <n v="0.52680971757250605"/>
    <n v="-1"/>
    <n v="0.47"/>
    <x v="0"/>
  </r>
  <r>
    <x v="5"/>
    <x v="7"/>
    <n v="1"/>
    <n v="0.82392296539481402"/>
    <n v="1"/>
    <n v="0.62"/>
    <n v="-1"/>
    <n v="0.57132572206149101"/>
    <n v="1"/>
    <n v="0.43"/>
    <x v="0"/>
  </r>
  <r>
    <x v="6"/>
    <x v="7"/>
    <n v="1"/>
    <n v="0.71416174630913298"/>
    <n v="-1"/>
    <n v="0.5"/>
    <n v="-1"/>
    <n v="0.56000528371912395"/>
    <n v="-1"/>
    <n v="0.48"/>
    <x v="1"/>
  </r>
  <r>
    <x v="7"/>
    <x v="7"/>
    <n v="1"/>
    <n v="0.71714014129312098"/>
    <n v="1"/>
    <n v="0.73"/>
    <n v="2"/>
    <n v="0.43825231852511898"/>
    <n v="1"/>
    <n v="0.43"/>
    <x v="0"/>
  </r>
  <r>
    <x v="8"/>
    <x v="7"/>
    <n v="-1"/>
    <n v="0.71472435319604199"/>
    <n v="1"/>
    <n v="0.65"/>
    <n v="1"/>
    <n v="0.64015475295634705"/>
    <n v="1"/>
    <n v="0.42"/>
    <x v="1"/>
  </r>
  <r>
    <x v="9"/>
    <x v="7"/>
    <n v="1"/>
    <n v="0.57825900273904796"/>
    <n v="1"/>
    <n v="0.76"/>
    <n v="1"/>
    <n v="0.61326596828520896"/>
    <n v="-1"/>
    <n v="0.46"/>
    <x v="0"/>
  </r>
  <r>
    <x v="10"/>
    <x v="7"/>
    <n v="1"/>
    <n v="0.80474502438208695"/>
    <n v="1"/>
    <n v="0.74"/>
    <n v="-1"/>
    <n v="0.43481973383546801"/>
    <n v="-1"/>
    <n v="0.42"/>
    <x v="0"/>
  </r>
  <r>
    <x v="0"/>
    <x v="8"/>
    <n v="1"/>
    <n v="0.83714089867976105"/>
    <n v="1"/>
    <n v="0.76"/>
    <n v="1"/>
    <n v="0.49622296097447899"/>
    <n v="1"/>
    <n v="0.67"/>
    <x v="0"/>
  </r>
  <r>
    <x v="1"/>
    <x v="8"/>
    <n v="1"/>
    <n v="0.502981271824823"/>
    <n v="1"/>
    <n v="0.61"/>
    <n v="1"/>
    <n v="0.626645789191143"/>
    <n v="1"/>
    <n v="0.7"/>
    <x v="0"/>
  </r>
  <r>
    <x v="2"/>
    <x v="8"/>
    <n v="1"/>
    <n v="0.723077750648772"/>
    <n v="1"/>
    <n v="0.68"/>
    <n v="1"/>
    <n v="0.51109413432926798"/>
    <n v="1"/>
    <n v="0.79"/>
    <x v="0"/>
  </r>
  <r>
    <x v="3"/>
    <x v="8"/>
    <n v="1"/>
    <n v="0.59927052581912599"/>
    <n v="1"/>
    <n v="0.54"/>
    <n v="1"/>
    <n v="0.83357148380452195"/>
    <n v="1"/>
    <n v="0.82"/>
    <x v="0"/>
  </r>
  <r>
    <x v="4"/>
    <x v="8"/>
    <n v="1"/>
    <n v="0.69233654364113495"/>
    <n v="1"/>
    <n v="0.66"/>
    <n v="1"/>
    <n v="0.88340895288284305"/>
    <n v="1"/>
    <n v="0.74"/>
    <x v="0"/>
  </r>
  <r>
    <x v="5"/>
    <x v="8"/>
    <n v="1"/>
    <n v="0.695901733183659"/>
    <n v="1"/>
    <n v="0.67"/>
    <n v="1"/>
    <n v="0.81694183468301595"/>
    <n v="1"/>
    <n v="0.75"/>
    <x v="0"/>
  </r>
  <r>
    <x v="6"/>
    <x v="8"/>
    <n v="1"/>
    <n v="0.57233463368775495"/>
    <n v="1"/>
    <n v="0.52"/>
    <n v="1"/>
    <n v="0.82524391650534301"/>
    <n v="1"/>
    <n v="0.81"/>
    <x v="0"/>
  </r>
  <r>
    <x v="7"/>
    <x v="8"/>
    <n v="1"/>
    <n v="0.73612261252720701"/>
    <n v="1"/>
    <n v="0.55000000000000004"/>
    <n v="1"/>
    <n v="0.59992821562799903"/>
    <n v="1"/>
    <n v="0.68"/>
    <x v="0"/>
  </r>
  <r>
    <x v="8"/>
    <x v="8"/>
    <n v="1"/>
    <n v="0.59323247030892301"/>
    <n v="-1"/>
    <n v="0.54"/>
    <n v="1"/>
    <n v="0.85234848528657903"/>
    <n v="1"/>
    <n v="0.74"/>
    <x v="1"/>
  </r>
  <r>
    <x v="9"/>
    <x v="8"/>
    <n v="1"/>
    <n v="0.82161372807754196"/>
    <n v="-1"/>
    <n v="0.61"/>
    <n v="1"/>
    <n v="0.97269014259894704"/>
    <n v="1"/>
    <n v="0.92"/>
    <x v="1"/>
  </r>
  <r>
    <x v="10"/>
    <x v="8"/>
    <n v="1"/>
    <n v="0.67261128557958505"/>
    <n v="-1"/>
    <n v="0.71"/>
    <n v="1"/>
    <n v="0.73141263990445904"/>
    <n v="1"/>
    <n v="0.85"/>
    <x v="1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  <r>
    <x v="11"/>
    <x v="9"/>
    <m/>
    <m/>
    <m/>
    <m/>
    <m/>
    <m/>
    <m/>
    <m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s v="BRK@SAS@2025_03_04"/>
    <n v="9"/>
    <n v="9"/>
    <n v="18"/>
    <n v="0.81818181818181823"/>
    <n v="0.74587827928337724"/>
    <n v="7.0502335011006667E-2"/>
    <n v="9"/>
    <n v="2"/>
    <n v="0.81818181818181823"/>
    <n v="0.79408063854900457"/>
    <x v="0"/>
    <n v="14.293451493882083"/>
    <n v="-3.5"/>
    <n v="10.793451493882083"/>
    <n v="10.793451493882083"/>
    <x v="0"/>
    <s v="SAS"/>
    <n v="0.73731745537545901"/>
    <s v="Yes"/>
    <n v="0.76569904696223179"/>
    <n v="827.10674768870672"/>
    <n v="827.10674768870672"/>
    <s v="SAS"/>
    <s v="SAS"/>
    <s v="SAS"/>
    <s v="Yes"/>
    <s v="Yes"/>
    <s v="Yes"/>
  </r>
  <r>
    <x v="1"/>
    <s v="BRK@SAS@2025_03_04"/>
    <n v="5"/>
    <n v="9"/>
    <n v="14"/>
    <n v="0.63636363636363635"/>
    <n v="0.65924007853265421"/>
    <n v="3.749822310860873E-2"/>
    <n v="7"/>
    <n v="4"/>
    <n v="0.63636363636363635"/>
    <n v="0.64398911708664219"/>
    <x v="0"/>
    <n v="9.0158476392129909"/>
    <n v="-3.5"/>
    <n v="5.5158476392129909"/>
    <n v="5.5158476392129909"/>
    <x v="0"/>
    <s v="None"/>
    <n v="0.5"/>
    <s v="No"/>
    <n v="0.57199455854332104"/>
    <n v="316.18331056700072"/>
    <n v="316.18331056700072"/>
    <s v="SAS"/>
    <s v="SAS"/>
    <s v="SAS"/>
    <s v="Yes"/>
    <s v="Yes"/>
    <s v="Yes"/>
  </r>
  <r>
    <x v="2"/>
    <s v="BRK@SAS@2025_03_04"/>
    <n v="9"/>
    <n v="7"/>
    <n v="16"/>
    <n v="0.72727272727272729"/>
    <n v="0.63788924608181952"/>
    <n v="1.8830357319661983E-2"/>
    <n v="10"/>
    <n v="1"/>
    <n v="0.90909090909090906"/>
    <n v="0.75808429414848533"/>
    <x v="0"/>
    <n v="12.129348706375765"/>
    <n v="-3.5"/>
    <n v="8.6293487063757652"/>
    <n v="8.6293487063757652"/>
    <x v="0"/>
    <s v="SAS"/>
    <n v="0.65542600169117848"/>
    <s v="Yes"/>
    <n v="0.70675514791983196"/>
    <n v="610.10187510355411"/>
    <n v="610.10187510355411"/>
    <s v="SAS"/>
    <s v="SAS"/>
    <s v="SAS"/>
    <s v="Yes"/>
    <s v="Yes"/>
    <s v="Yes"/>
  </r>
  <r>
    <x v="3"/>
    <s v="BRK@SAS@2025_03_04"/>
    <n v="5"/>
    <n v="7"/>
    <n v="12"/>
    <n v="0.54545454545454541"/>
    <n v="0.66853104584561474"/>
    <n v="2.8886898643497805E-2"/>
    <n v="8"/>
    <n v="3"/>
    <n v="0.72727272727272729"/>
    <n v="0.64708610619096241"/>
    <x v="0"/>
    <n v="7.7650332742915484"/>
    <n v="-3.5"/>
    <n v="4.2650332742915484"/>
    <n v="4.2650332742915484"/>
    <x v="0"/>
    <s v="SAS"/>
    <n v="0.64410132651324292"/>
    <s v="Yes"/>
    <n v="0.64559371635210261"/>
    <n v="276.02516416522002"/>
    <n v="276.02516416522002"/>
    <s v="SAS"/>
    <s v="SAS"/>
    <s v="SAS"/>
    <s v="Yes"/>
    <s v="Yes"/>
    <s v="Yes"/>
  </r>
  <r>
    <x v="0"/>
    <s v="CLE@CHI@2025_03_04"/>
    <n v="-11"/>
    <n v="-11"/>
    <n v="-22"/>
    <n v="1"/>
    <n v="0.83236139354673355"/>
    <n v="0.83236139354673355"/>
    <n v="11"/>
    <n v="0"/>
    <n v="1"/>
    <n v="0.94412046451557785"/>
    <x v="1"/>
    <n v="20.770650219342713"/>
    <n v="-13"/>
    <n v="7.7706502193427127"/>
    <n v="7.7706502193427127"/>
    <x v="1"/>
    <s v="CLE"/>
    <n v="0.89288166498953148"/>
    <s v="Yes"/>
    <n v="0.91850106475255466"/>
    <n v="724.44665549340982"/>
    <n v="724.44665549340982"/>
    <s v="CLE"/>
    <s v="CLE"/>
    <s v="CLE"/>
    <s v="Yes"/>
    <s v="Yes"/>
    <s v="Yes"/>
  </r>
  <r>
    <x v="1"/>
    <s v="CLE@CHI@2025_03_04"/>
    <n v="-11"/>
    <n v="-7"/>
    <n v="-18"/>
    <n v="0.81818181818181812"/>
    <n v="0.72256149002444081"/>
    <n v="0.72256149002444081"/>
    <n v="9"/>
    <n v="2"/>
    <n v="0.81818181818181823"/>
    <n v="0.78630837546269239"/>
    <x v="1"/>
    <n v="14.153550758328462"/>
    <n v="-13"/>
    <n v="1.1535507583284623"/>
    <n v="1.1535507583284623"/>
    <x v="1"/>
    <s v="None"/>
    <n v="0.5"/>
    <s v="No"/>
    <n v="0.64315418773134625"/>
    <n v="136.82913182804901"/>
    <n v="136.82913182804901"/>
    <s v="CLE"/>
    <s v="CLE"/>
    <s v="CLE"/>
    <s v="Yes"/>
    <s v="Yes"/>
    <s v="Yes"/>
  </r>
  <r>
    <x v="2"/>
    <s v="CLE@CHI@2025_03_04"/>
    <n v="-11"/>
    <n v="-11"/>
    <n v="-22"/>
    <n v="1"/>
    <n v="0.83390139057768708"/>
    <n v="0.83390139057768708"/>
    <n v="11"/>
    <n v="0"/>
    <n v="1"/>
    <n v="0.94463379685922899"/>
    <x v="1"/>
    <n v="20.781943530903039"/>
    <n v="-13"/>
    <n v="7.7819435309030389"/>
    <n v="7.7819435309030389"/>
    <x v="1"/>
    <s v="CLE"/>
    <n v="0.86818237887535099"/>
    <s v="Yes"/>
    <n v="0.90640808786728999"/>
    <n v="716.07750550587389"/>
    <n v="716.07750550587389"/>
    <s v="CLE"/>
    <s v="CLE"/>
    <s v="CLE"/>
    <s v="Yes"/>
    <s v="Yes"/>
    <s v="Yes"/>
  </r>
  <r>
    <x v="3"/>
    <s v="CLE@CHI@2025_03_04"/>
    <n v="-5"/>
    <n v="-7"/>
    <n v="-12"/>
    <n v="0.54545454545454541"/>
    <n v="0.67505896467648419"/>
    <n v="5.0530436233856779E-2"/>
    <n v="8"/>
    <n v="3"/>
    <n v="0.72727272727272729"/>
    <n v="0.64926207913458567"/>
    <x v="1"/>
    <n v="7.7911449496150276"/>
    <n v="-13"/>
    <n v="-5.2088550503849724"/>
    <n v="5.2088550503849724"/>
    <x v="2"/>
    <s v="CLE"/>
    <n v="0.75292341844201449"/>
    <s v="No"/>
    <n v="0.70109274878830008"/>
    <n v="-391.21680786810919"/>
    <n v="391.21680786810919"/>
    <s v="CLE"/>
    <s v="CLE"/>
    <s v="CLE"/>
    <s v="Yes"/>
    <s v="No"/>
    <s v="Yes"/>
  </r>
  <r>
    <x v="0"/>
    <s v="GSW@NYK@2025_03_04"/>
    <n v="-5"/>
    <n v="-1"/>
    <n v="-6"/>
    <n v="0.27272727272727271"/>
    <n v="0.60660485192097435"/>
    <n v="1.1717033037763169E-2"/>
    <n v="9"/>
    <n v="2"/>
    <n v="0.81818181818181823"/>
    <n v="0.56583798094335513"/>
    <x v="2"/>
    <n v="3.3950278856601308"/>
    <n v="5.5"/>
    <n v="8.8950278856601308"/>
    <n v="8.8950278856601308"/>
    <x v="3"/>
    <s v="GSW"/>
    <n v="0.54940869415883298"/>
    <s v="Yes"/>
    <n v="0.55762333755109406"/>
    <n v="496.13923936823642"/>
    <n v="496.13923936823642"/>
    <s v="GSW"/>
    <s v="GSW"/>
    <s v="GSW"/>
    <s v="Yes"/>
    <s v="Yes"/>
    <s v="Yes"/>
  </r>
  <r>
    <x v="1"/>
    <s v="GSW@NYK@2025_03_04"/>
    <n v="-11"/>
    <n v="-11"/>
    <n v="-22"/>
    <n v="1"/>
    <n v="0.86360402941358094"/>
    <n v="0.86360402941358094"/>
    <n v="11"/>
    <n v="0"/>
    <n v="1"/>
    <n v="0.95453467647119361"/>
    <x v="2"/>
    <n v="20.999762882366259"/>
    <n v="5.5"/>
    <n v="26.499762882366259"/>
    <n v="26.499762882366259"/>
    <x v="3"/>
    <s v="None"/>
    <n v="0.5"/>
    <s v="No"/>
    <n v="0.72726733823559675"/>
    <n v="1930.5001138233704"/>
    <n v="1930.5001138233704"/>
    <s v="GSW"/>
    <s v="GSW"/>
    <s v="GSW"/>
    <s v="Yes"/>
    <s v="Yes"/>
    <s v="Yes"/>
  </r>
  <r>
    <x v="2"/>
    <s v="GSW@NYK@2025_03_04"/>
    <n v="-11"/>
    <n v="-11"/>
    <n v="-22"/>
    <n v="1"/>
    <n v="0.79610198491524042"/>
    <n v="0.79610198491524042"/>
    <n v="11"/>
    <n v="0"/>
    <n v="1"/>
    <n v="0.93203399497174677"/>
    <x v="2"/>
    <n v="20.504747889378429"/>
    <n v="5.5"/>
    <n v="26.004747889378429"/>
    <n v="26.004747889378429"/>
    <x v="3"/>
    <s v="GSW"/>
    <n v="0.82458955269185996"/>
    <s v="Yes"/>
    <n v="0.87831177383180337"/>
    <n v="2287.0889963475538"/>
    <n v="2287.0889963475538"/>
    <s v="GSW"/>
    <s v="GSW"/>
    <s v="GSW"/>
    <s v="Yes"/>
    <s v="Yes"/>
    <s v="Yes"/>
  </r>
  <r>
    <x v="3"/>
    <s v="GSW@NYK@2025_03_04"/>
    <n v="-1"/>
    <n v="11"/>
    <n v="10"/>
    <n v="0.45454545454545453"/>
    <n v="0.69383292637266369"/>
    <n v="7.8604136851147977E-2"/>
    <n v="5"/>
    <n v="6"/>
    <n v="0.45454545454545453"/>
    <n v="0.53430794515452429"/>
    <x v="3"/>
    <n v="5.3430794515452433"/>
    <n v="-5.5"/>
    <n v="-0.15692054845475667"/>
    <n v="0.15692054845475667"/>
    <x v="3"/>
    <s v="None"/>
    <n v="0.5"/>
    <s v="No"/>
    <n v="0.51715397257726214"/>
    <n v="41.97647013816664"/>
    <n v="41.97647013816664"/>
    <s v="GSW"/>
    <s v="GSW"/>
    <s v="GSW"/>
    <s v="Yes"/>
    <s v="Yes"/>
    <s v="No"/>
  </r>
  <r>
    <x v="0"/>
    <s v="HOU@IND@2025_03_04"/>
    <n v="11"/>
    <n v="11"/>
    <n v="22"/>
    <n v="1"/>
    <n v="0.84036160105404156"/>
    <n v="0.84036160105404156"/>
    <n v="11"/>
    <n v="0"/>
    <n v="1"/>
    <n v="0.94678720035134722"/>
    <x v="4"/>
    <n v="20.829318407729637"/>
    <n v="-3.5"/>
    <n v="17.329318407729637"/>
    <n v="17.329318407729637"/>
    <x v="4"/>
    <s v="IND"/>
    <n v="0.91062869222363851"/>
    <s v="Yes"/>
    <n v="0.92870794628749287"/>
    <n v="1614.236934166126"/>
    <n v="1614.236934166126"/>
    <s v="IND"/>
    <s v="IND"/>
    <s v="IND"/>
    <s v="Yes"/>
    <s v="Yes"/>
    <s v="Yes"/>
  </r>
  <r>
    <x v="1"/>
    <s v="HOU@IND@2025_03_04"/>
    <n v="11"/>
    <n v="11"/>
    <n v="22"/>
    <n v="1"/>
    <n v="0.80018656664151866"/>
    <n v="0.80018656664151866"/>
    <n v="11"/>
    <n v="0"/>
    <n v="1"/>
    <n v="0.93339552221383959"/>
    <x v="4"/>
    <n v="20.534701488704471"/>
    <n v="-3.5"/>
    <n v="17.034701488704471"/>
    <n v="17.034701488704471"/>
    <x v="4"/>
    <s v="None"/>
    <n v="0.5"/>
    <s v="No"/>
    <n v="0.71669776110691985"/>
    <n v="1225.5706329959737"/>
    <n v="1225.5706329959737"/>
    <s v="IND"/>
    <s v="IND"/>
    <s v="IND"/>
    <s v="Yes"/>
    <s v="Yes"/>
    <s v="Yes"/>
  </r>
  <r>
    <x v="2"/>
    <s v="HOU@IND@2025_03_04"/>
    <n v="11"/>
    <n v="11"/>
    <n v="22"/>
    <n v="1"/>
    <n v="0.72605360366944949"/>
    <n v="0.72605360366944949"/>
    <n v="11"/>
    <n v="0"/>
    <n v="1"/>
    <n v="0.90868453455648313"/>
    <x v="4"/>
    <n v="19.991059760242628"/>
    <n v="-3.5"/>
    <n v="16.491059760242628"/>
    <n v="16.491059760242628"/>
    <x v="4"/>
    <s v="IND"/>
    <n v="0.70459629242025956"/>
    <s v="Yes"/>
    <n v="0.80664041348837134"/>
    <n v="1334.6382367895999"/>
    <n v="1334.6382367895999"/>
    <s v="IND"/>
    <s v="IND"/>
    <s v="IND"/>
    <s v="Yes"/>
    <s v="Yes"/>
    <s v="Yes"/>
  </r>
  <r>
    <x v="3"/>
    <s v="HOU@IND@2025_03_04"/>
    <n v="7"/>
    <n v="9"/>
    <n v="16"/>
    <n v="0.72727272727272729"/>
    <n v="0.60389000397716108"/>
    <n v="2.5019711978908066E-2"/>
    <n v="10"/>
    <n v="1"/>
    <n v="0.90909090909090906"/>
    <n v="0.7467512134469324"/>
    <x v="4"/>
    <n v="11.948019415150918"/>
    <n v="-3.5"/>
    <n v="8.4480194151509185"/>
    <n v="8.4480194151509185"/>
    <x v="4"/>
    <s v="IND"/>
    <n v="0.51647293594965205"/>
    <s v="Yes"/>
    <n v="0.63161207469829228"/>
    <n v="533.8832676722443"/>
    <n v="533.8832676722443"/>
    <s v="IND"/>
    <s v="IND"/>
    <s v="IND"/>
    <s v="Yes"/>
    <s v="Yes"/>
    <s v="Yes"/>
  </r>
  <r>
    <x v="0"/>
    <s v="LAC@PHO@2025_03_04"/>
    <n v="-7"/>
    <n v="-5"/>
    <n v="-12"/>
    <n v="0.54545454545454541"/>
    <n v="0.59734604851284523"/>
    <n v="2.836822919195936E-2"/>
    <n v="10"/>
    <n v="1"/>
    <n v="0.90909090909090906"/>
    <n v="0.68396383435276664"/>
    <x v="5"/>
    <n v="8.2075660122331993"/>
    <n v="-2.5"/>
    <n v="5.7075660122331993"/>
    <n v="5.7075660122331993"/>
    <x v="5"/>
    <s v="LAC"/>
    <n v="0.53004728876031892"/>
    <s v="Yes"/>
    <n v="0.60700556155654284"/>
    <n v="346.94945972811371"/>
    <n v="346.94945972811371"/>
    <s v="LAC"/>
    <s v="LAC"/>
    <s v="LAC"/>
    <s v="Yes"/>
    <s v="Yes"/>
    <s v="Yes"/>
  </r>
  <r>
    <x v="1"/>
    <s v="LAC@PHO@2025_03_04"/>
    <n v="3"/>
    <n v="11"/>
    <n v="14"/>
    <n v="0.63636363636363635"/>
    <n v="0.59422782788662087"/>
    <n v="3.3918506018010053E-2"/>
    <n v="7"/>
    <n v="4"/>
    <n v="0.63636363636363635"/>
    <n v="0.62231836687129782"/>
    <x v="6"/>
    <n v="8.7124571361981697"/>
    <n v="2.5"/>
    <n v="11.21245713619817"/>
    <n v="11.21245713619817"/>
    <x v="6"/>
    <s v="None"/>
    <n v="0.5"/>
    <s v="No"/>
    <n v="0.56115918343564886"/>
    <n v="629.49983642728262"/>
    <n v="629.49983642728262"/>
    <s v="LAC"/>
    <s v="LAC"/>
    <s v="LAC"/>
    <s v="Yes"/>
    <s v="No"/>
    <s v="No"/>
  </r>
  <r>
    <x v="2"/>
    <s v="LAC@PHO@2025_03_04"/>
    <n v="-7"/>
    <n v="-1"/>
    <n v="-8"/>
    <n v="0.36363636363636365"/>
    <n v="0.63429784451916893"/>
    <n v="7.5868491775218705E-2"/>
    <n v="8"/>
    <n v="3"/>
    <n v="0.72727272727272729"/>
    <n v="0.57506897847608662"/>
    <x v="5"/>
    <n v="4.600551827808693"/>
    <n v="-2.5"/>
    <n v="2.100551827808693"/>
    <n v="2.100551827808693"/>
    <x v="5"/>
    <s v="LAC"/>
    <n v="0.61311517473227051"/>
    <s v="Yes"/>
    <n v="0.59409207660417862"/>
    <n v="132.39985631594703"/>
    <n v="132.39985631594703"/>
    <s v="LAC"/>
    <s v="LAC"/>
    <s v="LAC"/>
    <s v="Yes"/>
    <s v="Yes"/>
    <s v="Yes"/>
  </r>
  <r>
    <x v="3"/>
    <s v="LAC@PHO@2025_03_04"/>
    <n v="-5"/>
    <n v="-1"/>
    <n v="-6"/>
    <n v="0.27272727272727271"/>
    <n v="0.61487545204289429"/>
    <n v="4.0069902599902285E-2"/>
    <n v="7"/>
    <n v="4"/>
    <n v="0.63636363636363635"/>
    <n v="0.50798878704460115"/>
    <x v="5"/>
    <n v="3.0479327222676069"/>
    <n v="-2.5"/>
    <n v="0.54793272226760692"/>
    <n v="0.54793272226760692"/>
    <x v="5"/>
    <s v="LAC"/>
    <n v="0.54797876475984753"/>
    <s v="Yes"/>
    <n v="0.52798377590222434"/>
    <n v="37.338473458471185"/>
    <n v="37.338473458471185"/>
    <s v="LAC"/>
    <s v="LAC"/>
    <s v="LAC"/>
    <s v="Yes"/>
    <s v="Yes"/>
    <s v="Yes"/>
  </r>
  <r>
    <x v="0"/>
    <s v="MIL@ATL@2025_03_04"/>
    <n v="-11"/>
    <n v="-11"/>
    <n v="-22"/>
    <n v="1"/>
    <n v="0.77022264794315842"/>
    <n v="0.77022264794315842"/>
    <n v="11"/>
    <n v="0"/>
    <n v="1"/>
    <n v="0.92340754931438607"/>
    <x v="7"/>
    <n v="20.314966084916492"/>
    <n v="-6"/>
    <n v="14.314966084916492"/>
    <n v="14.314966084916492"/>
    <x v="7"/>
    <s v="MIL"/>
    <n v="0.83514894108487359"/>
    <s v="Yes"/>
    <n v="0.87927824519962983"/>
    <n v="1264.0643671236066"/>
    <n v="1264.0643671236066"/>
    <s v="MIL"/>
    <s v="MIL"/>
    <s v="MIL"/>
    <s v="Yes"/>
    <s v="Yes"/>
    <s v="Yes"/>
  </r>
  <r>
    <x v="1"/>
    <s v="MIL@ATL@2025_03_04"/>
    <n v="-9"/>
    <n v="-9"/>
    <n v="-18"/>
    <n v="0.81818181818181823"/>
    <n v="0.66262157241332464"/>
    <n v="7.2117950768601169E-2"/>
    <n v="9"/>
    <n v="2"/>
    <n v="0.81818181818181823"/>
    <n v="0.76632840292565374"/>
    <x v="7"/>
    <n v="13.793911252661767"/>
    <n v="-6"/>
    <n v="7.7939112526617667"/>
    <n v="7.7939112526617667"/>
    <x v="7"/>
    <s v="None"/>
    <n v="0.5"/>
    <s v="No"/>
    <n v="0.63316420146282693"/>
    <n v="494.40787087487246"/>
    <n v="494.40787087487246"/>
    <s v="MIL"/>
    <s v="MIL"/>
    <s v="MIL"/>
    <s v="Yes"/>
    <s v="Yes"/>
    <s v="Yes"/>
  </r>
  <r>
    <x v="2"/>
    <s v="MIL@ATL@2025_03_04"/>
    <n v="-3"/>
    <n v="3"/>
    <n v="0"/>
    <n v="0"/>
    <n v="0.57203185333293893"/>
    <n v="2.0580595431412441E-2"/>
    <n v="2"/>
    <n v="9"/>
    <n v="0.18181818181818182"/>
    <n v="0.25128334505037359"/>
    <x v="7"/>
    <n v="0"/>
    <n v="-6"/>
    <n v="-6"/>
    <n v="6"/>
    <x v="8"/>
    <s v="None"/>
    <n v="0.5"/>
    <s v="No"/>
    <n v="0.37564167252518676"/>
    <n v="-299.65699007614313"/>
    <n v="299.65699007614313"/>
    <s v="MIL"/>
    <s v="MIL"/>
    <s v="MIL"/>
    <s v="Yes"/>
    <s v="No"/>
    <s v="Yes"/>
  </r>
  <r>
    <x v="3"/>
    <s v="MIL@ATL@2025_03_04"/>
    <n v="-5"/>
    <n v="-1"/>
    <n v="-6"/>
    <n v="0.27272727272727271"/>
    <n v="0.5918994920985281"/>
    <n v="3.6016718083092591E-2"/>
    <n v="7"/>
    <n v="4"/>
    <n v="0.63636363636363635"/>
    <n v="0.50033013372981239"/>
    <x v="7"/>
    <n v="3.0019808023788741"/>
    <n v="-6"/>
    <n v="-2.9980191976211259"/>
    <n v="2.9980191976211259"/>
    <x v="8"/>
    <s v="MIL"/>
    <n v="0.58466706914702105"/>
    <s v="No"/>
    <n v="0.54249860143841677"/>
    <n v="-174.0829592698974"/>
    <n v="174.0829592698974"/>
    <s v="MIL"/>
    <s v="MIL"/>
    <s v="MIL"/>
    <s v="Yes"/>
    <s v="No"/>
    <s v="Yes"/>
  </r>
  <r>
    <x v="0"/>
    <s v="NOP@LAL@2025_03_04"/>
    <n v="11"/>
    <n v="11"/>
    <n v="22"/>
    <n v="1"/>
    <n v="0.72811881185635996"/>
    <n v="0.72811881185635996"/>
    <n v="11"/>
    <n v="0"/>
    <n v="1"/>
    <n v="0.90937293728545343"/>
    <x v="8"/>
    <n v="20.006204620279977"/>
    <n v="-8.5"/>
    <n v="11.506204620279977"/>
    <n v="11.506204620279977"/>
    <x v="9"/>
    <s v="LAL"/>
    <n v="0.76438017341087305"/>
    <s v="Yes"/>
    <n v="0.83687655534816319"/>
    <n v="969.25534251554313"/>
    <n v="969.25534251554313"/>
    <s v="LAL"/>
    <s v="LAL"/>
    <s v="LAL"/>
    <s v="Yes"/>
    <s v="Yes"/>
    <s v="Yes"/>
  </r>
  <r>
    <x v="1"/>
    <s v="NOP@LAL@2025_03_04"/>
    <n v="11"/>
    <n v="11"/>
    <n v="22"/>
    <n v="1"/>
    <n v="0.72149996697815011"/>
    <n v="0.72149996697815011"/>
    <n v="11"/>
    <n v="0"/>
    <n v="1"/>
    <n v="0.90716665565938337"/>
    <x v="8"/>
    <n v="19.957666424506435"/>
    <n v="-8.5"/>
    <n v="11.457666424506435"/>
    <n v="11.457666424506435"/>
    <x v="9"/>
    <s v="None"/>
    <n v="0.5"/>
    <s v="No"/>
    <n v="0.70358332782969168"/>
    <n v="812.43940070564418"/>
    <n v="812.43940070564418"/>
    <s v="LAL"/>
    <s v="LAL"/>
    <s v="LAL"/>
    <s v="Yes"/>
    <s v="Yes"/>
    <s v="Yes"/>
  </r>
  <r>
    <x v="2"/>
    <s v="NOP@LAL@2025_03_04"/>
    <n v="11"/>
    <n v="11"/>
    <n v="22"/>
    <n v="1"/>
    <n v="0.75815871409377977"/>
    <n v="0.75815871409377977"/>
    <n v="11"/>
    <n v="0"/>
    <n v="1"/>
    <n v="0.91938623803125985"/>
    <x v="8"/>
    <n v="20.226497236687717"/>
    <n v="-8.5"/>
    <n v="11.726497236687717"/>
    <n v="11.726497236687717"/>
    <x v="9"/>
    <s v="LAL"/>
    <n v="0.80146003439744051"/>
    <s v="Yes"/>
    <n v="0.86042313621435018"/>
    <n v="1015.4402997221032"/>
    <n v="1015.4402997221032"/>
    <s v="LAL"/>
    <s v="LAL"/>
    <s v="LAL"/>
    <s v="Yes"/>
    <s v="Yes"/>
    <s v="Yes"/>
  </r>
  <r>
    <x v="3"/>
    <s v="NOP@LAL@2025_03_04"/>
    <n v="7"/>
    <n v="11"/>
    <n v="18"/>
    <n v="0.81818181818181812"/>
    <n v="0.71161991064616548"/>
    <n v="2.593798566334371E-2"/>
    <n v="9"/>
    <n v="2"/>
    <n v="0.81818181818181823"/>
    <n v="0.78266118233660065"/>
    <x v="8"/>
    <n v="14.087901282058812"/>
    <n v="-8.5"/>
    <n v="5.5879012820588123"/>
    <n v="5.5879012820588123"/>
    <x v="9"/>
    <s v="LAL"/>
    <n v="0.76268821788365748"/>
    <s v="Yes"/>
    <n v="0.77267470011012906"/>
    <n v="432.2271759080171"/>
    <n v="432.2271759080171"/>
    <s v="LAL"/>
    <s v="LAL"/>
    <s v="LAL"/>
    <s v="Yes"/>
    <s v="Yes"/>
    <s v="Yes"/>
  </r>
  <r>
    <x v="0"/>
    <s v="PHI@MIN@2025_03_04"/>
    <n v="5"/>
    <n v="11"/>
    <n v="16"/>
    <n v="0.72727272727272729"/>
    <n v="0.733174806422069"/>
    <n v="0.11133793067639852"/>
    <n v="8"/>
    <n v="3"/>
    <n v="0.72727272727272729"/>
    <n v="0.72924008698917453"/>
    <x v="9"/>
    <n v="11.667841391826792"/>
    <n v="-15.5"/>
    <n v="-3.8321586081732075"/>
    <n v="3.8321586081732075"/>
    <x v="10"/>
    <s v="MIN"/>
    <n v="0.72051261855366799"/>
    <s v="No"/>
    <n v="0.72487635277142126"/>
    <n v="-274.87875740953211"/>
    <n v="274.87875740953211"/>
    <s v="PHI"/>
    <s v="MIN"/>
    <s v="MIN"/>
    <s v="No"/>
    <s v="No"/>
    <s v="No"/>
  </r>
  <r>
    <x v="1"/>
    <s v="PHI@MIN@2025_03_04"/>
    <n v="9"/>
    <n v="11"/>
    <n v="20"/>
    <n v="0.90909090909090917"/>
    <n v="0.72244239875314087"/>
    <n v="0.14912117600644936"/>
    <n v="10"/>
    <n v="1"/>
    <n v="0.90909090909090906"/>
    <n v="0.84687473897831966"/>
    <x v="9"/>
    <n v="16.937494779566393"/>
    <n v="-15.5"/>
    <n v="1.4374947795663928"/>
    <n v="1.4374947795663928"/>
    <x v="11"/>
    <s v="None"/>
    <n v="0.5"/>
    <s v="No"/>
    <n v="0.67343736948915978"/>
    <n v="107.17995500023019"/>
    <n v="107.17995500023019"/>
    <s v="PHI"/>
    <s v="MIN"/>
    <s v="MIN"/>
    <s v="No"/>
    <s v="No"/>
    <s v="No"/>
  </r>
  <r>
    <x v="2"/>
    <s v="PHI@MIN@2025_03_04"/>
    <n v="9"/>
    <n v="9"/>
    <n v="18"/>
    <n v="0.81818181818181823"/>
    <n v="0.71036500912263878"/>
    <n v="2.8002832524617771E-2"/>
    <n v="9"/>
    <n v="2"/>
    <n v="0.81818181818181823"/>
    <n v="0.78224288182875845"/>
    <x v="9"/>
    <n v="14.080371872917652"/>
    <n v="-15.5"/>
    <n v="-1.4196281270823476"/>
    <n v="1.4196281270823476"/>
    <x v="10"/>
    <s v="MIN"/>
    <n v="0.77237251219104341"/>
    <s v="No"/>
    <n v="0.77730769700990088"/>
    <n v="-108.37623997257967"/>
    <n v="108.37623997257967"/>
    <s v="PHI"/>
    <s v="MIN"/>
    <s v="MIN"/>
    <s v="No"/>
    <s v="No"/>
    <s v="No"/>
  </r>
  <r>
    <x v="3"/>
    <s v="PHI@MIN@2025_03_04"/>
    <n v="5"/>
    <n v="11"/>
    <n v="16"/>
    <n v="0.72727272727272729"/>
    <n v="0.67847046039716163"/>
    <n v="5.0088614157340894E-2"/>
    <n v="8"/>
    <n v="3"/>
    <n v="0.72727272727272729"/>
    <n v="0.71100530498087211"/>
    <x v="9"/>
    <n v="11.376084879693954"/>
    <n v="-15.5"/>
    <n v="-4.1239151203060462"/>
    <n v="4.1239151203060462"/>
    <x v="10"/>
    <s v="MIN"/>
    <n v="0.70322112828555094"/>
    <s v="No"/>
    <n v="0.70711321663321147"/>
    <n v="-290.39289971182166"/>
    <n v="290.39289971182166"/>
    <s v="PHI"/>
    <s v="MIN"/>
    <s v="MIN"/>
    <s v="No"/>
    <s v="No"/>
    <s v="No"/>
  </r>
  <r>
    <x v="0"/>
    <s v="TOR@ORL@2025_03_04"/>
    <n v="-3"/>
    <n v="-3"/>
    <n v="-6"/>
    <n v="0.27272727272727271"/>
    <n v="0.66371131815689033"/>
    <n v="6.4090379416392951E-2"/>
    <n v="7"/>
    <n v="4"/>
    <n v="0.63636363636363635"/>
    <n v="0.52426740908259983"/>
    <x v="10"/>
    <n v="3.145604454495599"/>
    <n v="7.5"/>
    <n v="10.645604454495599"/>
    <n v="10.645604454495599"/>
    <x v="12"/>
    <s v="TOR"/>
    <n v="0.73831369289947046"/>
    <s v="Yes"/>
    <n v="0.63129055099103515"/>
    <n v="786.58158987143463"/>
    <n v="786.58158987143463"/>
    <s v="TOR"/>
    <s v="TOR"/>
    <s v="TOR"/>
    <s v="Yes"/>
    <s v="Yes"/>
    <s v="Yes"/>
  </r>
  <r>
    <x v="1"/>
    <s v="TOR@ORL@2025_03_04"/>
    <n v="3"/>
    <n v="-7"/>
    <n v="-4"/>
    <n v="0.18181818181818182"/>
    <n v="0.61048785864564925"/>
    <n v="5.7778040768186045E-4"/>
    <n v="6"/>
    <n v="5"/>
    <n v="0.54545454545454541"/>
    <n v="0.44592019530612553"/>
    <x v="10"/>
    <n v="1.7836807812245021"/>
    <n v="7.5"/>
    <n v="9.2836807812245024"/>
    <n v="9.2836807812245024"/>
    <x v="12"/>
    <s v="None"/>
    <n v="0.5"/>
    <s v="No"/>
    <n v="0.47296009765306279"/>
    <n v="464.19026267469587"/>
    <n v="464.19026267469587"/>
    <s v="TOR"/>
    <s v="TOR"/>
    <s v="TOR"/>
    <s v="Yes"/>
    <s v="Yes"/>
    <s v="Yes"/>
  </r>
  <r>
    <x v="2"/>
    <s v="TOR@ORL@2025_03_04"/>
    <n v="11"/>
    <n v="5"/>
    <n v="16"/>
    <n v="0.72727272727272729"/>
    <n v="0.64984652063537673"/>
    <n v="0.64984652063537673"/>
    <n v="8"/>
    <n v="3"/>
    <n v="0.72727272727272729"/>
    <n v="0.70146399172694374"/>
    <x v="11"/>
    <n v="11.2234238676311"/>
    <n v="-7.5"/>
    <n v="3.7234238676310998"/>
    <n v="3.7234238676310998"/>
    <x v="13"/>
    <s v="None"/>
    <n v="0.5"/>
    <s v="No"/>
    <n v="0.60073199586347181"/>
    <n v="241.13091405476504"/>
    <n v="241.13091405476504"/>
    <s v="TOR"/>
    <s v="TOR"/>
    <s v="TOR"/>
    <s v="Yes"/>
    <s v="No"/>
    <s v="No"/>
  </r>
  <r>
    <x v="3"/>
    <s v="TOR@ORL@2025_03_04"/>
    <n v="1"/>
    <n v="7"/>
    <n v="8"/>
    <n v="0.36363636363636365"/>
    <n v="0.70285049969524915"/>
    <n v="9.870797111802132E-2"/>
    <n v="4"/>
    <n v="7"/>
    <n v="0.36363636363636365"/>
    <n v="0.47670774232265883"/>
    <x v="11"/>
    <n v="3.8136619385812707"/>
    <n v="-7.5"/>
    <n v="-3.6863380614187293"/>
    <n v="3.6863380614187293"/>
    <x v="12"/>
    <s v="None"/>
    <n v="0.5"/>
    <s v="No"/>
    <n v="0.48835387116132944"/>
    <n v="-181.63923299636841"/>
    <n v="181.63923299636841"/>
    <s v="TOR"/>
    <s v="TOR"/>
    <s v="TOR"/>
    <s v="Yes"/>
    <s v="Yes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21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4" firstHeaderRow="1" firstDataRow="2" firstDataCol="1"/>
  <pivotFields count="10">
    <pivotField axis="axisRow" showAll="0">
      <items count="126"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05"/>
        <item m="1" x="106"/>
        <item m="1" x="107"/>
        <item m="1" x="108"/>
        <item m="1" x="109"/>
        <item x="9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81"/>
        <item m="1" x="82"/>
        <item m="1" x="83"/>
        <item m="1" x="84"/>
        <item m="1" x="85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63"/>
        <item m="1" x="64"/>
        <item m="1" x="65"/>
        <item m="1" x="66"/>
        <item m="1" x="67"/>
        <item m="1" x="68"/>
        <item m="1" x="69"/>
        <item m="1" x="70"/>
        <item m="1" x="56"/>
        <item m="1" x="57"/>
        <item m="1" x="58"/>
        <item m="1" x="59"/>
        <item m="1" x="60"/>
        <item m="1" x="61"/>
        <item m="1" x="62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42"/>
        <item m="1" x="43"/>
        <item m="1" x="44"/>
        <item m="1" x="45"/>
        <item m="1" x="46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26"/>
        <item m="1" x="27"/>
        <item m="1" x="28"/>
        <item m="1" x="29"/>
        <item m="1" x="30"/>
        <item m="1" x="31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11">
    <i>
      <x v="20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21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27" firstHeaderRow="0" firstDataRow="1" firstDataCol="1"/>
  <pivotFields count="6">
    <pivotField axis="axisRow" showAll="0">
      <items count="126"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05"/>
        <item m="1" x="106"/>
        <item m="1" x="107"/>
        <item m="1" x="108"/>
        <item m="1" x="109"/>
        <item x="9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81"/>
        <item m="1" x="82"/>
        <item m="1" x="83"/>
        <item m="1" x="84"/>
        <item m="1" x="85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63"/>
        <item m="1" x="64"/>
        <item m="1" x="65"/>
        <item m="1" x="66"/>
        <item m="1" x="67"/>
        <item m="1" x="68"/>
        <item m="1" x="69"/>
        <item m="1" x="70"/>
        <item m="1" x="56"/>
        <item m="1" x="57"/>
        <item m="1" x="58"/>
        <item m="1" x="59"/>
        <item m="1" x="60"/>
        <item m="1" x="61"/>
        <item m="1" x="62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42"/>
        <item m="1" x="43"/>
        <item m="1" x="44"/>
        <item m="1" x="45"/>
        <item m="1" x="46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26"/>
        <item m="1" x="27"/>
        <item m="1" x="28"/>
        <item m="1" x="29"/>
        <item m="1" x="30"/>
        <item m="1" x="31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numFmtId="2" showAll="0">
      <items count="4">
        <item x="1"/>
        <item x="0"/>
        <item x="2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25">
    <i>
      <x v="20"/>
    </i>
    <i r="1">
      <x v="2"/>
    </i>
    <i>
      <x v="116"/>
    </i>
    <i r="1">
      <x/>
    </i>
    <i r="1">
      <x v="1"/>
    </i>
    <i>
      <x v="117"/>
    </i>
    <i r="1">
      <x/>
    </i>
    <i>
      <x v="118"/>
    </i>
    <i r="1">
      <x/>
    </i>
    <i>
      <x v="119"/>
    </i>
    <i r="1">
      <x v="1"/>
    </i>
    <i>
      <x v="120"/>
    </i>
    <i r="1">
      <x/>
    </i>
    <i r="1">
      <x v="1"/>
    </i>
    <i>
      <x v="121"/>
    </i>
    <i r="1">
      <x/>
    </i>
    <i r="1">
      <x v="1"/>
    </i>
    <i>
      <x v="122"/>
    </i>
    <i r="1">
      <x v="1"/>
    </i>
    <i>
      <x v="123"/>
    </i>
    <i r="1">
      <x/>
    </i>
    <i r="1">
      <x v="1"/>
    </i>
    <i>
      <x v="124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21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3" firstHeaderRow="0" firstDataRow="1" firstDataCol="1"/>
  <pivotFields count="6">
    <pivotField axis="axisRow" showAll="0">
      <items count="126"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05"/>
        <item m="1" x="106"/>
        <item m="1" x="107"/>
        <item m="1" x="108"/>
        <item m="1" x="109"/>
        <item x="9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81"/>
        <item m="1" x="82"/>
        <item m="1" x="83"/>
        <item m="1" x="84"/>
        <item m="1" x="85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63"/>
        <item m="1" x="64"/>
        <item m="1" x="65"/>
        <item m="1" x="66"/>
        <item m="1" x="67"/>
        <item m="1" x="68"/>
        <item m="1" x="69"/>
        <item m="1" x="70"/>
        <item m="1" x="56"/>
        <item m="1" x="57"/>
        <item m="1" x="58"/>
        <item m="1" x="59"/>
        <item m="1" x="60"/>
        <item m="1" x="61"/>
        <item m="1" x="62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42"/>
        <item m="1" x="43"/>
        <item m="1" x="44"/>
        <item m="1" x="45"/>
        <item m="1" x="46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26"/>
        <item m="1" x="27"/>
        <item m="1" x="28"/>
        <item m="1" x="29"/>
        <item m="1" x="30"/>
        <item m="1" x="31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11">
    <i>
      <x v="20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21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R4:CV12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t="default"/>
      </items>
    </pivotField>
    <pivotField axis="axisRow" showAll="0">
      <items count="126"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05"/>
        <item m="1" x="106"/>
        <item m="1" x="107"/>
        <item m="1" x="108"/>
        <item m="1" x="109"/>
        <item x="9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81"/>
        <item m="1" x="82"/>
        <item m="1" x="83"/>
        <item m="1" x="84"/>
        <item m="1" x="85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63"/>
        <item m="1" x="64"/>
        <item m="1" x="65"/>
        <item m="1" x="66"/>
        <item m="1" x="67"/>
        <item m="1" x="68"/>
        <item m="1" x="69"/>
        <item m="1" x="70"/>
        <item m="1" x="56"/>
        <item m="1" x="57"/>
        <item m="1" x="58"/>
        <item m="1" x="59"/>
        <item m="1" x="60"/>
        <item m="1" x="61"/>
        <item m="1" x="62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42"/>
        <item m="1" x="43"/>
        <item m="1" x="44"/>
        <item m="1" x="45"/>
        <item m="1" x="46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26"/>
        <item m="1" x="27"/>
        <item m="1" x="28"/>
        <item m="1" x="29"/>
        <item m="1" x="30"/>
        <item m="1" x="31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8">
    <i>
      <x v="116"/>
    </i>
    <i>
      <x v="117"/>
    </i>
    <i>
      <x v="118"/>
    </i>
    <i>
      <x v="119"/>
    </i>
    <i>
      <x v="120"/>
    </i>
    <i>
      <x v="122"/>
    </i>
    <i>
      <x v="1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22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21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15" firstHeaderRow="0" firstDataRow="1" firstDataCol="1" rowPageCount="1" colPageCount="1"/>
  <pivotFields count="30"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x="8"/>
        <item m="1" x="27"/>
        <item m="1" x="29"/>
        <item x="2"/>
        <item m="1" x="28"/>
        <item x="1"/>
        <item m="1" x="22"/>
        <item m="1" x="26"/>
        <item m="1" x="16"/>
        <item x="3"/>
        <item m="1" x="18"/>
        <item x="4"/>
        <item x="5"/>
        <item x="9"/>
        <item m="1" x="15"/>
        <item m="1" x="24"/>
        <item x="7"/>
        <item x="11"/>
        <item m="1" x="25"/>
        <item m="1" x="31"/>
        <item m="1" x="19"/>
        <item x="13"/>
        <item x="10"/>
        <item x="6"/>
        <item m="1" x="20"/>
        <item m="1" x="21"/>
        <item x="0"/>
        <item x="12"/>
        <item m="1" x="17"/>
        <item m="1" x="23"/>
        <item m="1" x="14"/>
        <item m="1" x="30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2">
    <i>
      <x/>
    </i>
    <i>
      <x v="3"/>
    </i>
    <i>
      <x v="5"/>
    </i>
    <i>
      <x v="9"/>
    </i>
    <i>
      <x v="11"/>
    </i>
    <i>
      <x v="12"/>
    </i>
    <i>
      <x v="13"/>
    </i>
    <i>
      <x v="21"/>
    </i>
    <i>
      <x v="22"/>
    </i>
    <i>
      <x v="26"/>
    </i>
    <i>
      <x v="2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21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14" firstHeaderRow="0" firstDataRow="1" firstDataCol="1" rowPageCount="1" colPageCount="1"/>
  <pivotFields count="30"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m="1" x="31"/>
        <item m="1" x="24"/>
        <item x="1"/>
        <item m="1" x="14"/>
        <item x="2"/>
        <item x="4"/>
        <item x="5"/>
        <item x="7"/>
        <item m="1" x="16"/>
        <item x="11"/>
        <item x="6"/>
        <item x="0"/>
        <item x="10"/>
        <item m="1" x="29"/>
        <item m="1" x="18"/>
        <item m="1" x="19"/>
        <item m="1" x="23"/>
        <item m="1" x="15"/>
        <item m="1" x="12"/>
        <item m="1" x="21"/>
        <item m="1" x="17"/>
        <item x="8"/>
        <item m="1" x="26"/>
        <item m="1" x="13"/>
        <item m="1" x="22"/>
        <item x="3"/>
        <item m="1" x="25"/>
        <item m="1" x="30"/>
        <item m="1" x="20"/>
        <item x="9"/>
        <item m="1" x="28"/>
        <item m="1" x="27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1">
    <i>
      <x v="2"/>
    </i>
    <i>
      <x v="4"/>
    </i>
    <i>
      <x v="5"/>
    </i>
    <i>
      <x v="6"/>
    </i>
    <i>
      <x v="7"/>
    </i>
    <i>
      <x v="9"/>
    </i>
    <i>
      <x v="11"/>
    </i>
    <i>
      <x v="21"/>
    </i>
    <i>
      <x v="25"/>
    </i>
    <i>
      <x v="2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21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21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21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B2C7B4-9C3A-413A-916B-C01C1DB72AD0}" name="Table1" displayName="Table1" ref="BN2:CP7" totalsRowShown="0">
  <autoFilter ref="BN2:CP7" xr:uid="{C2B2C7B4-9C3A-413A-916B-C01C1DB72AD0}"/>
  <sortState xmlns:xlrd2="http://schemas.microsoft.com/office/spreadsheetml/2017/richdata2" ref="BN3:CP7">
    <sortCondition descending="1" ref="CJ2:CJ7"/>
  </sortState>
  <tableColumns count="29">
    <tableColumn id="1" xr3:uid="{58573161-05C2-4C17-9D8F-9F4193831574}" name="Game"/>
    <tableColumn id="2" xr3:uid="{66E4AC8C-D5FA-4944-85EB-8E20E59C6CAB}" name="LR"/>
    <tableColumn id="3" xr3:uid="{817C1C88-147D-421F-B778-547B0F6D6502}" name="RF"/>
    <tableColumn id="4" xr3:uid="{74A6D4B4-C12E-4EF7-BE6C-6AD8F8E2425C}" name="Total"/>
    <tableColumn id="5" xr3:uid="{A7C7EECC-31A4-4DDF-B60E-EAC96E6B69F6}" name="Win%" dataCellStyle="Percent"/>
    <tableColumn id="6" xr3:uid="{32A0192F-5E2C-4CEE-9A6C-76E292368FBC}" name="ML%" dataCellStyle="Percent"/>
    <tableColumn id="7" xr3:uid="{554CD376-8BDE-4472-BCF1-872E465BB568}" name="MLDiff%" dataCellStyle="Percent"/>
    <tableColumn id="8" xr3:uid="{391F22E9-0B9B-4C40-964C-AC19738C4252}" name="Consistent"/>
    <tableColumn id="9" xr3:uid="{C57D59DD-C5A8-461B-946A-DA544AF76930}" name="No"/>
    <tableColumn id="10" xr3:uid="{CA5EB9B1-9763-41BA-AB78-C69FF5275021}" name="Consistency" dataCellStyle="Percent"/>
    <tableColumn id="11" xr3:uid="{90959937-90E1-4E39-9CD7-DBF0153E6512}" name="Factor" dataCellStyle="Percent"/>
    <tableColumn id="12" xr3:uid="{A134677E-5E40-4D8D-96D4-F4C55E0C916C}" name="Winner"/>
    <tableColumn id="13" xr3:uid="{56A0C446-4EA5-43A6-8049-9509439A3B64}" name="ScoreDiff" dataDxfId="55"/>
    <tableColumn id="14" xr3:uid="{8E86D1C4-B52C-4762-9162-EAB9D38AEAB9}" name="Handicap"/>
    <tableColumn id="15" xr3:uid="{A1CD5FC9-611C-4E2F-BD11-6F2CBF477CD6}" name="Adv" dataDxfId="54"/>
    <tableColumn id="22" xr3:uid="{FA8C86AA-9A1E-47CD-BD05-F2095632A25E}" name="AbsAdv" dataDxfId="53"/>
    <tableColumn id="16" xr3:uid="{8D7F8140-73F1-4E15-8BCE-03264F0F5C5A}" name="SpreadWinner"/>
    <tableColumn id="17" xr3:uid="{A0805C2A-0992-4F65-A7EE-C6CC9E8B294E}" name="ALWinner"/>
    <tableColumn id="18" xr3:uid="{0205F328-088B-4D82-BEF3-F32B5CFA9CAF}" name="AL%" dataCellStyle="Percent"/>
    <tableColumn id="19" xr3:uid="{D9701B04-B718-4B42-8857-E3172BEB26D2}" name="Consitent"/>
    <tableColumn id="20" xr3:uid="{F2CE3610-EAC4-444A-9F77-293CCF4A1AFC}" name="Final%" dataCellStyle="Percent"/>
    <tableColumn id="21" xr3:uid="{9B16C3E9-748D-4C21-8E16-A326AD739430}" name="Ranking" dataDxfId="52"/>
    <tableColumn id="29" xr3:uid="{81ED5205-27A0-4F54-A4C8-51585DCA0B2A}" name="AbsRanking" dataDxfId="51"/>
    <tableColumn id="23" xr3:uid="{60AF6850-81DE-4BFC-9DE9-7B8B4319D0C1}" name="MoneyLeaders"/>
    <tableColumn id="24" xr3:uid="{58260323-FC03-4E6B-A4A8-C1F6F223E8AB}" name="Top10%"/>
    <tableColumn id="25" xr3:uid="{041F9640-FA6C-48EE-A30F-559C088D1982}" name="Overall"/>
    <tableColumn id="26" xr3:uid="{1516DEF5-3655-4386-BB8C-4C5583051CC3}" name="CoversConsistent" dataDxfId="50"/>
    <tableColumn id="27" xr3:uid="{99B31A34-DAC3-4DDF-A5D4-FCFEB7AF2B7D}" name="SpreadPotential" dataDxfId="49"/>
    <tableColumn id="28" xr3:uid="{B6B7C4DD-D31E-45BC-8574-E38EC77A02A6}" name="MLPotential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38" totalsRowShown="0" headerRowDxfId="33" dataDxfId="2">
  <autoFilter ref="B2:AE38" xr:uid="{23B59A0C-054A-4F30-9EF5-070D83BF6EAF}"/>
  <sortState xmlns:xlrd2="http://schemas.microsoft.com/office/spreadsheetml/2017/richdata2" ref="B3:AE38">
    <sortCondition ref="C2:C38"/>
  </sortState>
  <tableColumns count="30">
    <tableColumn id="1" xr3:uid="{24593591-B60A-4BAA-AE9E-AD09A97415CB}" name="Periodicity" dataDxfId="32"/>
    <tableColumn id="2" xr3:uid="{9E7F04FA-E2CF-4020-8B2F-7A5FC57A6729}" name="Game" dataDxfId="31"/>
    <tableColumn id="3" xr3:uid="{B110EACF-2F8B-48AE-9468-15B7E6B5D8DC}" name="LR" dataDxfId="30"/>
    <tableColumn id="4" xr3:uid="{201D140A-D037-4471-A2E8-FE8C8B8EA1EC}" name="RF" dataDxfId="29"/>
    <tableColumn id="5" xr3:uid="{B4C395E6-CF63-4654-96B1-CC60AA2E999E}" name="Total" dataDxfId="28"/>
    <tableColumn id="6" xr3:uid="{408B21E6-7F5A-42AC-A537-1A7F9F7CE3D6}" name="Win%" dataDxfId="27" dataCellStyle="Percent"/>
    <tableColumn id="7" xr3:uid="{8470C779-CCA2-4304-B535-7A9B5797C774}" name="ML%" dataDxfId="26" dataCellStyle="Percent"/>
    <tableColumn id="8" xr3:uid="{3DEA8DEE-44A2-49C3-964D-59F1841AA21E}" name="MLDiff%" dataDxfId="25" dataCellStyle="Percent"/>
    <tableColumn id="9" xr3:uid="{F992361E-BC4E-45C7-A991-D74C430D3FCD}" name="Consistent" dataDxfId="24"/>
    <tableColumn id="10" xr3:uid="{DAAA9A8A-D26C-4112-8C69-D67FAC3C9556}" name="No" dataDxfId="23"/>
    <tableColumn id="11" xr3:uid="{D3EEE7C9-D797-40AD-83EC-136EA7D579B9}" name="Consistency" dataDxfId="22" dataCellStyle="Percent"/>
    <tableColumn id="12" xr3:uid="{FD15055B-E1B9-42F2-9A36-8EC6C6B272CE}" name="Factor" dataDxfId="21" dataCellStyle="Percent"/>
    <tableColumn id="13" xr3:uid="{9F969F80-232A-4C59-8D15-C1A648816AC6}" name="Winner" dataDxfId="20"/>
    <tableColumn id="14" xr3:uid="{60F811CB-3A76-4726-8569-7B236B136EE0}" name="ScoreDiff" dataDxfId="19"/>
    <tableColumn id="15" xr3:uid="{FFE4F106-7CBC-436A-8073-09C027394E30}" name="Handicap" dataDxfId="18"/>
    <tableColumn id="16" xr3:uid="{5C03892B-5CAD-4DFF-A220-AF470C1723E9}" name="Avd" dataDxfId="17"/>
    <tableColumn id="17" xr3:uid="{C67C1DAF-6E0A-4852-A8CD-701F56755FFC}" name="AdvAbs" dataDxfId="16"/>
    <tableColumn id="18" xr3:uid="{4EAD0FEA-09D9-489E-B1DD-01A1BEB6C235}" name="SpreadWinner" dataDxfId="15"/>
    <tableColumn id="19" xr3:uid="{446AB8A5-E7D9-4D19-A7D6-1BDEE6E33681}" name="ALWinner" dataDxfId="14"/>
    <tableColumn id="20" xr3:uid="{E4E3C559-64A7-4C91-9B37-02DB275CFADD}" name="AL%" dataDxfId="13" dataCellStyle="Percent"/>
    <tableColumn id="21" xr3:uid="{523CD2CA-6675-4379-85A4-AC0A30CA68C9}" name="Consitent" dataDxfId="12"/>
    <tableColumn id="22" xr3:uid="{43B1E650-1620-4074-AC57-3B39AEDF22E7}" name="Final%" dataDxfId="11" dataCellStyle="Percent"/>
    <tableColumn id="23" xr3:uid="{CA6D2144-C60E-4FB5-B32B-FAAEA55582A6}" name="Ranking" dataDxfId="10"/>
    <tableColumn id="24" xr3:uid="{BAAB4390-0BAF-4781-8C7F-7471845D96C1}" name="AbsRanking" dataDxfId="9"/>
    <tableColumn id="25" xr3:uid="{57CD29B5-18B6-49A1-B4C2-0FFF3204AF74}" name="MoneyLeaders" dataDxfId="8"/>
    <tableColumn id="26" xr3:uid="{5DA8DB83-1D83-4D6C-BEBA-B659DC37607C}" name="Top10%" dataDxfId="7"/>
    <tableColumn id="27" xr3:uid="{B0C41434-66FB-4770-ACB9-CFC8151EB700}" name="Overall" dataDxfId="6"/>
    <tableColumn id="28" xr3:uid="{2ABDFBD8-7FD2-4BDD-8C9D-7526B94F49E4}" name="CoversConsistent" dataDxfId="5"/>
    <tableColumn id="29" xr3:uid="{A8295CCC-9D95-4081-9A7F-FBCD98D87AF1}" name="SpreadPotential" dataDxfId="4"/>
    <tableColumn id="30" xr3:uid="{363AE8A3-3795-44FE-83EA-DF647ADA356C}" name="MLPotential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4" totalsRowShown="0">
  <autoFilter ref="BR2:CA14" xr:uid="{78D9E7CB-403B-442F-830C-4D50A2900F82}"/>
  <sortState xmlns:xlrd2="http://schemas.microsoft.com/office/spreadsheetml/2017/richdata2" ref="BR3:CA9">
    <sortCondition descending="1" ref="BU2:BU13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46"/>
    <tableColumn id="5" xr3:uid="{3561302D-EE9B-42CC-85CD-E711E9864CF1}" name="Average of ScoreDiff" dataDxfId="45"/>
    <tableColumn id="6" xr3:uid="{267FF7EE-C850-4394-B718-E99597E11087}" name="Max of ScoreDiff" dataDxfId="44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47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2" totalsRowShown="0" dataDxfId="37">
  <autoFilter ref="AS2:BB12" xr:uid="{23194694-37BC-4048-A108-71D380E1B3E8}">
    <filterColumn colId="1">
      <filters>
        <filter val="2"/>
      </filters>
    </filterColumn>
  </autoFilter>
  <sortState xmlns:xlrd2="http://schemas.microsoft.com/office/spreadsheetml/2017/richdata2" ref="AS4:BB12">
    <sortCondition descending="1" ref="BB2:BB12"/>
  </sortState>
  <tableColumns count="10">
    <tableColumn id="1" xr3:uid="{16DCAEDB-5518-461F-B58E-8042B3D088B9}" name="Row Labels" dataDxfId="43"/>
    <tableColumn id="2" xr3:uid="{AD869B99-095F-4BE7-A413-E609CAB0F902}" name="Count of Winner" dataDxfId="42"/>
    <tableColumn id="3" xr3:uid="{1CECCB19-4B6D-4C5B-8830-2F423852F7E4}" name="Average of MLDiff%" dataDxfId="41" dataCellStyle="Percent"/>
    <tableColumn id="4" xr3:uid="{E0A1CA23-0926-4418-85AD-6E9AE6367600}" name="Min of ScoreDiff" dataDxfId="36"/>
    <tableColumn id="5" xr3:uid="{F9DF9285-C80D-468E-8601-0BF3C163ADD0}" name="Average of ScoreDiff" dataDxfId="34" dataCellStyle="Percent"/>
    <tableColumn id="6" xr3:uid="{642B3F80-5BEE-485E-8570-6C11D675BD85}" name="Max of ScoreDiff" dataDxfId="35"/>
    <tableColumn id="7" xr3:uid="{FACF3C5A-CD21-4F10-9F90-72F0D4070FF7}" name="Average of Handicap" dataDxfId="40"/>
    <tableColumn id="8" xr3:uid="{22507F89-141D-474B-9314-040C6C3B4F36}" name="Average of Factor" dataDxfId="39"/>
    <tableColumn id="9" xr3:uid="{EC29AD05-8E65-4733-BCA5-414A85C886C0}" name="Average of AdvAbs"/>
    <tableColumn id="10" xr3:uid="{F57E27A6-1351-4123-9BA4-9FB4289A1109}" name="Average of AL%" dataDxfId="38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I11" totalsRowShown="0">
  <autoFilter ref="B2:I11" xr:uid="{502C677E-92F2-4E2E-B8DF-B38CE34D22FC}"/>
  <sortState xmlns:xlrd2="http://schemas.microsoft.com/office/spreadsheetml/2017/richdata2" ref="B3:I11">
    <sortCondition descending="1" ref="I2:I11"/>
  </sortState>
  <tableColumns count="8">
    <tableColumn id="1" xr3:uid="{BDA70125-9855-4F4C-AC12-B2B3526A433F}" name="Game"/>
    <tableColumn id="2" xr3:uid="{0753FD2E-378D-4FC9-BAAF-F4B6F678B951}" name="ML Winner"/>
    <tableColumn id="3" xr3:uid="{91F7B914-D66A-459E-8EE1-B643E620A47B}" name="ML Win%" dataDxfId="1"/>
    <tableColumn id="4" xr3:uid="{37EFAEF1-C1D6-47A0-80F9-F4ADCFD57F29}" name="ScoreDiff"/>
    <tableColumn id="5" xr3:uid="{AE527ACF-069F-4E1D-82A9-18EB5A482E4F}" name="Handicap"/>
    <tableColumn id="6" xr3:uid="{7862B7D6-6456-46CC-ABD9-9F7E1750CAC8}" name="Spread Winner"/>
    <tableColumn id="7" xr3:uid="{4BF44559-46BB-45A1-8C38-8AFACC420720}" name="Betting Trend"/>
    <tableColumn id="8" xr3:uid="{28134A2B-AAEF-43FA-9131-E7C1B555E149}" name="Factor" dataDxfId="0">
      <calculatedColumnFormula>((Table111[[#This Row],[ScoreDiff]]*0.75)-(ABS(Table111[[#This Row],[Handicap]]))*Table111[[#This Row],[ML Win%]])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CV166"/>
  <sheetViews>
    <sheetView topLeftCell="A25" workbookViewId="0">
      <selection activeCell="BL11" sqref="AJ3:BL11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2.14062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2.140625" bestFit="1" customWidth="1"/>
    <col min="19" max="20" width="20" bestFit="1" customWidth="1"/>
    <col min="23" max="23" width="24.28515625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2.28515625" bestFit="1" customWidth="1"/>
    <col min="96" max="96" width="22.140625" bestFit="1" customWidth="1"/>
    <col min="97" max="98" width="20" bestFit="1" customWidth="1"/>
    <col min="99" max="101" width="20.42578125" bestFit="1" customWidth="1"/>
    <col min="102" max="102" width="12" bestFit="1" customWidth="1"/>
    <col min="103" max="103" width="20.42578125" bestFit="1" customWidth="1"/>
    <col min="104" max="104" width="4.5703125" bestFit="1" customWidth="1"/>
    <col min="105" max="106" width="25" bestFit="1" customWidth="1"/>
    <col min="107" max="108" width="25.5703125" bestFit="1" customWidth="1"/>
  </cols>
  <sheetData>
    <row r="1" spans="1:100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CR1" s="1" t="s">
        <v>0</v>
      </c>
      <c r="CS1" t="s">
        <v>134</v>
      </c>
    </row>
    <row r="2" spans="1:100" x14ac:dyDescent="0.25">
      <c r="A2" t="s">
        <v>124</v>
      </c>
      <c r="B2" t="s">
        <v>139</v>
      </c>
      <c r="C2" s="3">
        <v>1</v>
      </c>
      <c r="D2">
        <v>0.78483958683027999</v>
      </c>
      <c r="E2" s="3">
        <v>1</v>
      </c>
      <c r="F2" s="3">
        <v>0.56999999999999995</v>
      </c>
      <c r="G2" s="3">
        <v>-1</v>
      </c>
      <c r="H2">
        <v>0.77953301704475997</v>
      </c>
      <c r="I2" s="3">
        <v>1</v>
      </c>
      <c r="J2" s="3">
        <v>0.42</v>
      </c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75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85</v>
      </c>
      <c r="BG2" t="s">
        <v>79</v>
      </c>
      <c r="BH2" t="s">
        <v>80</v>
      </c>
      <c r="BI2" t="s">
        <v>81</v>
      </c>
      <c r="BJ2" t="s">
        <v>82</v>
      </c>
      <c r="BK2" t="s">
        <v>83</v>
      </c>
      <c r="BL2" t="s">
        <v>84</v>
      </c>
      <c r="BN2" t="s">
        <v>58</v>
      </c>
      <c r="BO2" t="s">
        <v>38</v>
      </c>
      <c r="BP2" t="s">
        <v>39</v>
      </c>
      <c r="BQ2" t="s">
        <v>43</v>
      </c>
      <c r="BR2" t="s">
        <v>44</v>
      </c>
      <c r="BS2" t="s">
        <v>45</v>
      </c>
      <c r="BT2" t="s">
        <v>46</v>
      </c>
      <c r="BU2" t="s">
        <v>47</v>
      </c>
      <c r="BV2" t="s">
        <v>33</v>
      </c>
      <c r="BW2" t="s">
        <v>28</v>
      </c>
      <c r="BX2" t="s">
        <v>48</v>
      </c>
      <c r="BY2" t="s">
        <v>49</v>
      </c>
      <c r="BZ2" t="s">
        <v>50</v>
      </c>
      <c r="CA2" t="s">
        <v>51</v>
      </c>
      <c r="CB2" t="s">
        <v>71</v>
      </c>
      <c r="CC2" t="s">
        <v>72</v>
      </c>
      <c r="CD2" t="s">
        <v>53</v>
      </c>
      <c r="CE2" t="s">
        <v>54</v>
      </c>
      <c r="CF2" t="s">
        <v>55</v>
      </c>
      <c r="CG2" t="s">
        <v>56</v>
      </c>
      <c r="CH2" t="s">
        <v>57</v>
      </c>
      <c r="CI2" t="s">
        <v>59</v>
      </c>
      <c r="CJ2" t="s">
        <v>85</v>
      </c>
      <c r="CK2" t="s">
        <v>79</v>
      </c>
      <c r="CL2" s="7" t="s">
        <v>80</v>
      </c>
      <c r="CM2" t="s">
        <v>81</v>
      </c>
      <c r="CN2" t="s">
        <v>82</v>
      </c>
      <c r="CO2" t="s">
        <v>83</v>
      </c>
      <c r="CP2" t="s">
        <v>84</v>
      </c>
      <c r="CR2" s="1" t="s">
        <v>28</v>
      </c>
      <c r="CS2" t="s">
        <v>28</v>
      </c>
    </row>
    <row r="3" spans="1:100" x14ac:dyDescent="0.25">
      <c r="A3" t="s">
        <v>125</v>
      </c>
      <c r="B3" t="s">
        <v>139</v>
      </c>
      <c r="C3" s="3">
        <v>1</v>
      </c>
      <c r="D3">
        <v>0.55849100232257098</v>
      </c>
      <c r="E3" s="3">
        <v>1</v>
      </c>
      <c r="F3" s="3">
        <v>0.62</v>
      </c>
      <c r="G3" s="3">
        <v>1</v>
      </c>
      <c r="H3">
        <v>0.63106799275861103</v>
      </c>
      <c r="I3" s="3">
        <v>1</v>
      </c>
      <c r="J3" s="3">
        <v>0.49</v>
      </c>
      <c r="K3" t="str">
        <f t="shared" ref="K3:K66" si="0">IF(E3=C3, "Consistency", "No")</f>
        <v>Consistency</v>
      </c>
      <c r="M3" s="1" t="s">
        <v>29</v>
      </c>
      <c r="N3" t="s">
        <v>28</v>
      </c>
      <c r="O3" t="s">
        <v>33</v>
      </c>
      <c r="P3" t="s">
        <v>30</v>
      </c>
      <c r="R3" s="2" t="s">
        <v>86</v>
      </c>
      <c r="S3" s="3"/>
      <c r="T3" s="3"/>
      <c r="W3" s="2" t="s">
        <v>86</v>
      </c>
      <c r="X3" s="3"/>
      <c r="Y3" s="3"/>
      <c r="AA3" s="3"/>
      <c r="AC3" t="s">
        <v>139</v>
      </c>
      <c r="AD3">
        <v>0.66962751810551846</v>
      </c>
      <c r="AE3">
        <v>0.60272727272727278</v>
      </c>
      <c r="AF3">
        <f>AVERAGE(AD4,AE4)</f>
        <v>0.61905888876215753</v>
      </c>
      <c r="AG3">
        <f>AVERAGE(AD5,AE5)</f>
        <v>0.63788924608181952</v>
      </c>
      <c r="AH3">
        <f>ABS(AF3-AG3)</f>
        <v>1.8830357319661983E-2</v>
      </c>
      <c r="AJ3" s="2" t="s">
        <v>139</v>
      </c>
      <c r="AK3" s="3">
        <v>9</v>
      </c>
      <c r="AL3" s="3">
        <v>7</v>
      </c>
      <c r="AM3">
        <f>AL3+AK3</f>
        <v>16</v>
      </c>
      <c r="AN3" s="5">
        <f>ABS(((AK3/11)+(AL3/11))/2)</f>
        <v>0.72727272727272729</v>
      </c>
      <c r="AO3" s="5">
        <f>VLOOKUP(AJ3,$AC$3:$AH$47,IF(AM3&gt;0,5,4),FALSE)</f>
        <v>0.63788924608181952</v>
      </c>
      <c r="AP3" s="5">
        <f>VLOOKUP(AJ3,$AC$3:$AH$47,6,FALSE)</f>
        <v>1.8830357319661983E-2</v>
      </c>
      <c r="AQ3">
        <v>10</v>
      </c>
      <c r="AR3">
        <v>1</v>
      </c>
      <c r="AS3" s="5">
        <f>AQ3/(AR3+AQ3)</f>
        <v>0.90909090909090906</v>
      </c>
      <c r="AT3" s="5">
        <f>AVERAGE(AN3,AO3,AS3)</f>
        <v>0.75808429414848533</v>
      </c>
      <c r="AU3" t="str">
        <f>IF(AM3&gt;0,MID(AJ3, FIND("@", AJ3) + 1, 3),LEFT(AJ3, 3))</f>
        <v>SAS</v>
      </c>
      <c r="AV3" s="6">
        <f>ABS(AM3*AT3)</f>
        <v>12.129348706375765</v>
      </c>
      <c r="AW3">
        <v>-3.5</v>
      </c>
      <c r="AX3" s="6">
        <f>AW3+AV3</f>
        <v>8.6293487063757652</v>
      </c>
      <c r="AY3" s="6">
        <f>ABS(AX3)</f>
        <v>8.6293487063757652</v>
      </c>
      <c r="AZ3" t="str">
        <f>IF(AX3&gt;0,AU3,IF(AU3=MID(AJ3, FIND("@", AJ3) + 1, 3),LEFT(AJ3, 3),MID(AJ3, FIND("@", AJ3) + 1, 3)))</f>
        <v>SAS</v>
      </c>
      <c r="BA3" t="str">
        <f>IFERROR(IF(VLOOKUP(AJ3,$CR$5:$CV$20,2,FALSE)=1,MID(AJ3, FIND("@", AJ3) + 1, 3),LEFT(AJ3, 3)),"None")</f>
        <v>SAS</v>
      </c>
      <c r="BB3" s="5">
        <f>IF(BA3="None",0.5, AVERAGE(VLOOKUP(AJ3,$CR$5:$CV$20,4,FALSE),VLOOKUP(AJ3,$CR$5:$CV$20,5,FALSE)))</f>
        <v>0.65542600169117848</v>
      </c>
      <c r="BC3" t="str">
        <f>IF(AND(BA3=AU3,BA3,AZ3=AU3), "Yes","No")</f>
        <v>Yes</v>
      </c>
      <c r="BD3" s="7">
        <f>AVERAGE(BB3,AT3)</f>
        <v>0.70675514791983196</v>
      </c>
      <c r="BE3">
        <f>((MAX(BD3,BB3)*AX3*100)+(AP3*100)/AY3)</f>
        <v>610.10187510355411</v>
      </c>
      <c r="BF3">
        <f>ABS(BE3)</f>
        <v>610.10187510355411</v>
      </c>
      <c r="BG3" t="s">
        <v>89</v>
      </c>
      <c r="BH3" t="s">
        <v>89</v>
      </c>
      <c r="BI3" t="s">
        <v>89</v>
      </c>
      <c r="BJ3" t="str">
        <f>IF(AND(BI3=BH3,BH3=BG3,BG3=BI3),"Yes","No")</f>
        <v>Yes</v>
      </c>
      <c r="BK3" t="str">
        <f>IF(AND(BJ3="Yes",BH3=AZ3),"Yes","No")</f>
        <v>Yes</v>
      </c>
      <c r="BL3" t="str">
        <f>IF(AND(BJ3="Yes",BH3=AU3),"Yes","No")</f>
        <v>Yes</v>
      </c>
      <c r="BN3" t="s">
        <v>96</v>
      </c>
      <c r="BO3">
        <v>7</v>
      </c>
      <c r="BP3">
        <v>9</v>
      </c>
      <c r="BQ3">
        <v>16</v>
      </c>
      <c r="BR3" s="5">
        <v>0.72727272727272729</v>
      </c>
      <c r="BS3" s="5">
        <v>0.71095760850589962</v>
      </c>
      <c r="BT3" s="5">
        <v>0.10053156745533309</v>
      </c>
      <c r="BU3">
        <v>6</v>
      </c>
      <c r="BV3">
        <v>5</v>
      </c>
      <c r="BW3" s="5">
        <v>0.54545454545454541</v>
      </c>
      <c r="BX3" s="5">
        <v>0.66122829374439085</v>
      </c>
      <c r="BY3" t="s">
        <v>101</v>
      </c>
      <c r="BZ3" s="6">
        <v>10.579652699910254</v>
      </c>
      <c r="CA3">
        <v>-11</v>
      </c>
      <c r="CB3" s="6">
        <v>-0.42034730008974641</v>
      </c>
      <c r="CC3" s="6">
        <v>0.42034730008974641</v>
      </c>
      <c r="CD3" t="s">
        <v>102</v>
      </c>
      <c r="CE3" t="s">
        <v>101</v>
      </c>
      <c r="CF3" s="5">
        <v>0.65729260758493946</v>
      </c>
      <c r="CG3" t="s">
        <v>33</v>
      </c>
      <c r="CH3" s="5">
        <v>0.6592604506646651</v>
      </c>
      <c r="CI3">
        <v>-3.7955240764602287</v>
      </c>
      <c r="CJ3">
        <v>3.7955240764602287</v>
      </c>
      <c r="CK3" t="s">
        <v>89</v>
      </c>
      <c r="CL3" t="s">
        <v>89</v>
      </c>
      <c r="CM3" t="s">
        <v>90</v>
      </c>
      <c r="CN3" t="s">
        <v>33</v>
      </c>
      <c r="CO3" t="s">
        <v>33</v>
      </c>
      <c r="CP3" t="s">
        <v>33</v>
      </c>
    </row>
    <row r="4" spans="1:100" x14ac:dyDescent="0.25">
      <c r="A4" t="s">
        <v>126</v>
      </c>
      <c r="B4" t="s">
        <v>139</v>
      </c>
      <c r="C4" s="3">
        <v>1</v>
      </c>
      <c r="D4">
        <v>0.86967751963846596</v>
      </c>
      <c r="E4" s="3">
        <v>1</v>
      </c>
      <c r="F4" s="3">
        <v>0.75</v>
      </c>
      <c r="G4" s="3">
        <v>-1</v>
      </c>
      <c r="H4">
        <v>0.46009425825804001</v>
      </c>
      <c r="I4" s="3">
        <v>1</v>
      </c>
      <c r="J4" s="3">
        <v>0.4</v>
      </c>
      <c r="K4" t="str">
        <f t="shared" si="0"/>
        <v>Consistency</v>
      </c>
      <c r="M4" s="2" t="s">
        <v>86</v>
      </c>
      <c r="N4" s="11">
        <v>66</v>
      </c>
      <c r="O4" s="11"/>
      <c r="P4" s="11">
        <v>66</v>
      </c>
      <c r="R4" s="2" t="s">
        <v>139</v>
      </c>
      <c r="S4" s="3">
        <v>9</v>
      </c>
      <c r="T4" s="3">
        <v>7</v>
      </c>
      <c r="W4" s="4" t="s">
        <v>86</v>
      </c>
      <c r="X4" s="3"/>
      <c r="Y4" s="3"/>
      <c r="AA4" s="3"/>
      <c r="AC4">
        <v>-1</v>
      </c>
      <c r="AD4">
        <v>0.70811777752431504</v>
      </c>
      <c r="AE4">
        <v>0.53</v>
      </c>
      <c r="AJ4" s="2" t="s">
        <v>140</v>
      </c>
      <c r="AK4" s="3">
        <v>-11</v>
      </c>
      <c r="AL4" s="3">
        <v>-11</v>
      </c>
      <c r="AM4">
        <f t="shared" ref="AM4:AM6" si="1">AL4+AK4</f>
        <v>-22</v>
      </c>
      <c r="AN4" s="5">
        <f t="shared" ref="AN4:AN9" si="2">ABS(((AK4/11)+(AL4/11))/2)</f>
        <v>1</v>
      </c>
      <c r="AO4" s="5">
        <f t="shared" ref="AO4:AO7" si="3">VLOOKUP(AJ4,$AC$3:$AH$47,IF(AM4&gt;0,5,4),FALSE)</f>
        <v>0.83390139057768708</v>
      </c>
      <c r="AP4" s="5">
        <f t="shared" ref="AP4:AP7" si="4">VLOOKUP(AJ4,$AC$3:$AH$47,6,FALSE)</f>
        <v>0.83390139057768708</v>
      </c>
      <c r="AQ4">
        <v>11</v>
      </c>
      <c r="AR4">
        <v>0</v>
      </c>
      <c r="AS4" s="5">
        <f t="shared" ref="AS4:AS6" si="5">AQ4/(AR4+AQ4)</f>
        <v>1</v>
      </c>
      <c r="AT4" s="5">
        <f t="shared" ref="AT4:AT8" si="6">AVERAGE(AN4,AO4,AS4)</f>
        <v>0.94463379685922899</v>
      </c>
      <c r="AU4" t="str">
        <f t="shared" ref="AU4:AU8" si="7">IF(AM4&gt;0,MID(AJ4, FIND("@", AJ4) + 1, 3),LEFT(AJ4, 3))</f>
        <v>CLE</v>
      </c>
      <c r="AV4" s="6">
        <f t="shared" ref="AV4:AV6" si="8">ABS(AM4*AT4)</f>
        <v>20.781943530903039</v>
      </c>
      <c r="AW4">
        <v>-13</v>
      </c>
      <c r="AX4" s="6">
        <f t="shared" ref="AX4:AX6" si="9">AW4+AV4</f>
        <v>7.7819435309030389</v>
      </c>
      <c r="AY4" s="6">
        <f t="shared" ref="AY4:AY6" si="10">ABS(AX4)</f>
        <v>7.7819435309030389</v>
      </c>
      <c r="AZ4" t="str">
        <f t="shared" ref="AZ4:AZ12" si="11">IF(AX4&gt;0,AU4,IF(AU4=MID(AJ4, FIND("@", AJ4) + 1, 3),LEFT(AJ4, 3),MID(AJ4, FIND("@", AJ4) + 1, 3)))</f>
        <v>CLE</v>
      </c>
      <c r="BA4" t="str">
        <f t="shared" ref="BA4:BA7" si="12">IFERROR(IF(VLOOKUP(AJ4,$CR$5:$CV$20,2,FALSE)=1,MID(AJ4, FIND("@", AJ4) + 1, 3),LEFT(AJ4, 3)),"None")</f>
        <v>CLE</v>
      </c>
      <c r="BB4" s="5">
        <f t="shared" ref="BB4:BB7" si="13">IF(BA4="None",0.5, AVERAGE(VLOOKUP(AJ4,$CR$5:$CV$20,4,FALSE),VLOOKUP(AJ4,$CR$5:$CV$20,5,FALSE)))</f>
        <v>0.86818237887535099</v>
      </c>
      <c r="BC4" t="str">
        <f t="shared" ref="BC4:BC7" si="14">IF(AND(BA4=AU4,BA4,AZ4=AU4), "Yes","No")</f>
        <v>Yes</v>
      </c>
      <c r="BD4" s="7">
        <f t="shared" ref="BD4:BD7" si="15">AVERAGE(BB4,AT4)</f>
        <v>0.90640808786728999</v>
      </c>
      <c r="BE4">
        <f t="shared" ref="BE4:BE6" si="16">((MAX(BD4,BB4)*AX4*100)+(AP4*100)/AY4)</f>
        <v>716.07750550587389</v>
      </c>
      <c r="BF4">
        <f t="shared" ref="BF4:BF7" si="17">ABS(BE4)</f>
        <v>716.07750550587389</v>
      </c>
      <c r="BG4" t="s">
        <v>118</v>
      </c>
      <c r="BH4" t="s">
        <v>118</v>
      </c>
      <c r="BI4" t="s">
        <v>118</v>
      </c>
      <c r="BJ4" t="str">
        <f>IF(AND(BI4=BH4,BH4=BG4,BG4=BI4),"Yes","No")</f>
        <v>Yes</v>
      </c>
      <c r="BK4" t="str">
        <f>IF(AND(BJ4="Yes",BH4=AZ4),"Yes","No")</f>
        <v>Yes</v>
      </c>
      <c r="BL4" t="str">
        <f>IF(AND(BJ4="Yes",BH4=AU4),"Yes","No")</f>
        <v>Yes</v>
      </c>
      <c r="BN4" t="s">
        <v>97</v>
      </c>
      <c r="BO4">
        <v>5</v>
      </c>
      <c r="BP4">
        <v>9</v>
      </c>
      <c r="BQ4">
        <v>14</v>
      </c>
      <c r="BR4" s="5">
        <v>0.63636363636363635</v>
      </c>
      <c r="BS4" s="5">
        <v>0.66513056608296528</v>
      </c>
      <c r="BT4" s="5">
        <v>3.2134087919889254E-2</v>
      </c>
      <c r="BU4">
        <v>5</v>
      </c>
      <c r="BV4">
        <v>6</v>
      </c>
      <c r="BW4" s="5">
        <v>0.45454545454545453</v>
      </c>
      <c r="BX4" s="5">
        <v>0.58534655233068544</v>
      </c>
      <c r="BY4" t="s">
        <v>103</v>
      </c>
      <c r="BZ4" s="6">
        <v>8.194851732629596</v>
      </c>
      <c r="CA4">
        <v>-4.5</v>
      </c>
      <c r="CB4" s="6">
        <v>3.694851732629596</v>
      </c>
      <c r="CC4" s="6">
        <v>3.694851732629596</v>
      </c>
      <c r="CD4" t="s">
        <v>103</v>
      </c>
      <c r="CE4" t="s">
        <v>103</v>
      </c>
      <c r="CF4" s="5">
        <v>0.65300653161793054</v>
      </c>
      <c r="CG4" t="s">
        <v>78</v>
      </c>
      <c r="CH4" s="5">
        <v>0.61917654197430805</v>
      </c>
      <c r="CI4">
        <v>242.14593045909592</v>
      </c>
      <c r="CJ4">
        <v>242.14593045909592</v>
      </c>
      <c r="CK4" t="s">
        <v>91</v>
      </c>
      <c r="CL4" t="s">
        <v>91</v>
      </c>
      <c r="CM4" t="s">
        <v>91</v>
      </c>
      <c r="CN4" t="s">
        <v>78</v>
      </c>
      <c r="CO4" t="s">
        <v>33</v>
      </c>
      <c r="CP4" t="s">
        <v>33</v>
      </c>
      <c r="CR4" s="1" t="s">
        <v>29</v>
      </c>
      <c r="CS4" t="s">
        <v>34</v>
      </c>
      <c r="CT4" t="s">
        <v>35</v>
      </c>
      <c r="CU4" t="s">
        <v>76</v>
      </c>
      <c r="CV4" t="s">
        <v>77</v>
      </c>
    </row>
    <row r="5" spans="1:100" x14ac:dyDescent="0.25">
      <c r="A5" t="s">
        <v>127</v>
      </c>
      <c r="B5" t="s">
        <v>139</v>
      </c>
      <c r="C5" s="3">
        <v>1</v>
      </c>
      <c r="D5">
        <v>0.60417386036295495</v>
      </c>
      <c r="E5" s="3">
        <v>1</v>
      </c>
      <c r="F5" s="3">
        <v>0.57999999999999996</v>
      </c>
      <c r="G5" s="3">
        <v>1</v>
      </c>
      <c r="H5">
        <v>0.53723640651543503</v>
      </c>
      <c r="I5" s="3">
        <v>1</v>
      </c>
      <c r="J5" s="3">
        <v>0.47</v>
      </c>
      <c r="K5" t="str">
        <f t="shared" si="0"/>
        <v>Consistency</v>
      </c>
      <c r="M5" s="2" t="s">
        <v>139</v>
      </c>
      <c r="N5" s="11">
        <v>10</v>
      </c>
      <c r="O5" s="11">
        <v>1</v>
      </c>
      <c r="P5" s="11">
        <v>11</v>
      </c>
      <c r="R5" s="2" t="s">
        <v>140</v>
      </c>
      <c r="S5" s="3">
        <v>-11</v>
      </c>
      <c r="T5" s="3">
        <v>-11</v>
      </c>
      <c r="W5" s="2" t="s">
        <v>139</v>
      </c>
      <c r="X5" s="3">
        <v>0.66962751810551846</v>
      </c>
      <c r="Y5" s="3">
        <v>0.60272727272727278</v>
      </c>
      <c r="AA5" s="3"/>
      <c r="AC5">
        <v>1</v>
      </c>
      <c r="AD5">
        <v>0.66577849216363882</v>
      </c>
      <c r="AE5">
        <v>0.6100000000000001</v>
      </c>
      <c r="AJ5" s="2" t="s">
        <v>141</v>
      </c>
      <c r="AK5" s="3">
        <v>-11</v>
      </c>
      <c r="AL5" s="3">
        <v>-11</v>
      </c>
      <c r="AM5">
        <f t="shared" si="1"/>
        <v>-22</v>
      </c>
      <c r="AN5" s="5">
        <f t="shared" si="2"/>
        <v>1</v>
      </c>
      <c r="AO5" s="5">
        <f t="shared" si="3"/>
        <v>0.79610198491524042</v>
      </c>
      <c r="AP5" s="5">
        <f t="shared" si="4"/>
        <v>0.79610198491524042</v>
      </c>
      <c r="AQ5">
        <v>11</v>
      </c>
      <c r="AR5">
        <v>0</v>
      </c>
      <c r="AS5" s="5">
        <f t="shared" si="5"/>
        <v>1</v>
      </c>
      <c r="AT5" s="5">
        <f t="shared" si="6"/>
        <v>0.93203399497174677</v>
      </c>
      <c r="AU5" t="str">
        <f t="shared" si="7"/>
        <v>GSW</v>
      </c>
      <c r="AV5" s="6">
        <f t="shared" si="8"/>
        <v>20.504747889378429</v>
      </c>
      <c r="AW5">
        <v>5.5</v>
      </c>
      <c r="AX5" s="6">
        <f t="shared" si="9"/>
        <v>26.004747889378429</v>
      </c>
      <c r="AY5" s="6">
        <f t="shared" si="10"/>
        <v>26.004747889378429</v>
      </c>
      <c r="AZ5" t="str">
        <f t="shared" si="11"/>
        <v>GSW</v>
      </c>
      <c r="BA5" t="str">
        <f t="shared" si="12"/>
        <v>GSW</v>
      </c>
      <c r="BB5" s="5">
        <f t="shared" si="13"/>
        <v>0.82458955269185996</v>
      </c>
      <c r="BC5" t="str">
        <f t="shared" si="14"/>
        <v>Yes</v>
      </c>
      <c r="BD5" s="7">
        <f t="shared" si="15"/>
        <v>0.87831177383180337</v>
      </c>
      <c r="BE5">
        <f t="shared" si="16"/>
        <v>2287.0889963475538</v>
      </c>
      <c r="BF5">
        <f t="shared" si="17"/>
        <v>2287.0889963475538</v>
      </c>
      <c r="BG5" t="s">
        <v>91</v>
      </c>
      <c r="BH5" t="s">
        <v>91</v>
      </c>
      <c r="BI5" t="s">
        <v>91</v>
      </c>
      <c r="BJ5" t="str">
        <f>IF(AND(BI5=BH5,BH5=BG5,BG5=BI5),"Yes","No")</f>
        <v>Yes</v>
      </c>
      <c r="BK5" t="str">
        <f>IF(AND(BJ5="Yes",BH5=AZ5),"Yes","No")</f>
        <v>Yes</v>
      </c>
      <c r="BL5" t="str">
        <f>IF(AND(BJ5="Yes",BH5=AU5),"Yes","No")</f>
        <v>Yes</v>
      </c>
      <c r="BN5" t="s">
        <v>98</v>
      </c>
      <c r="BO5">
        <v>1</v>
      </c>
      <c r="BP5">
        <v>-7</v>
      </c>
      <c r="BQ5">
        <v>-6</v>
      </c>
      <c r="BR5" s="5">
        <v>0.27272727272727271</v>
      </c>
      <c r="BS5" s="5">
        <v>0.61538201072912724</v>
      </c>
      <c r="BT5" s="5">
        <v>2.2820081092262967E-3</v>
      </c>
      <c r="BU5">
        <v>3</v>
      </c>
      <c r="BV5">
        <v>8</v>
      </c>
      <c r="BW5" s="5">
        <v>0.27272727272727271</v>
      </c>
      <c r="BX5" s="5">
        <v>0.3869455187278909</v>
      </c>
      <c r="BY5" t="s">
        <v>93</v>
      </c>
      <c r="BZ5" s="6">
        <v>2.3216731123673453</v>
      </c>
      <c r="CA5">
        <v>-7.5</v>
      </c>
      <c r="CB5" s="6">
        <v>-5.1783268876326547</v>
      </c>
      <c r="CC5" s="6">
        <v>5.1783268876326547</v>
      </c>
      <c r="CD5" t="s">
        <v>94</v>
      </c>
      <c r="CE5" t="s">
        <v>93</v>
      </c>
      <c r="CF5" s="5">
        <v>0.62477012530551546</v>
      </c>
      <c r="CG5" t="s">
        <v>33</v>
      </c>
      <c r="CH5" s="5">
        <v>0.50585782201670315</v>
      </c>
      <c r="CI5">
        <v>-323.48232540144204</v>
      </c>
      <c r="CJ5">
        <v>323.48232540144204</v>
      </c>
      <c r="CK5" t="s">
        <v>88</v>
      </c>
      <c r="CL5" t="s">
        <v>88</v>
      </c>
      <c r="CM5" t="s">
        <v>88</v>
      </c>
      <c r="CN5" t="s">
        <v>78</v>
      </c>
      <c r="CO5" t="s">
        <v>33</v>
      </c>
      <c r="CP5" t="s">
        <v>33</v>
      </c>
      <c r="CR5" s="2" t="s">
        <v>139</v>
      </c>
      <c r="CS5" s="3">
        <v>1</v>
      </c>
      <c r="CT5" s="3">
        <v>1</v>
      </c>
      <c r="CU5" s="11">
        <v>0.600852003382357</v>
      </c>
      <c r="CV5" s="3">
        <v>0.71</v>
      </c>
    </row>
    <row r="6" spans="1:100" x14ac:dyDescent="0.25">
      <c r="A6" t="s">
        <v>128</v>
      </c>
      <c r="B6" t="s">
        <v>139</v>
      </c>
      <c r="C6" s="3">
        <v>1</v>
      </c>
      <c r="D6">
        <v>0.70526566517728495</v>
      </c>
      <c r="E6" s="3">
        <v>-1</v>
      </c>
      <c r="F6" s="3">
        <v>0.51</v>
      </c>
      <c r="G6" s="3">
        <v>2</v>
      </c>
      <c r="H6">
        <v>0.53074745244700094</v>
      </c>
      <c r="I6" s="3">
        <v>-1</v>
      </c>
      <c r="J6" s="3">
        <v>0.37</v>
      </c>
      <c r="K6" t="str">
        <f t="shared" si="0"/>
        <v>No</v>
      </c>
      <c r="M6" s="2" t="s">
        <v>140</v>
      </c>
      <c r="N6" s="11">
        <v>11</v>
      </c>
      <c r="O6" s="11"/>
      <c r="P6" s="11">
        <v>11</v>
      </c>
      <c r="R6" s="2" t="s">
        <v>141</v>
      </c>
      <c r="S6" s="3">
        <v>-11</v>
      </c>
      <c r="T6" s="3">
        <v>-11</v>
      </c>
      <c r="W6" s="4">
        <v>-1</v>
      </c>
      <c r="X6" s="3">
        <v>0.70811777752431504</v>
      </c>
      <c r="Y6" s="3">
        <v>0.53</v>
      </c>
      <c r="AA6" s="3"/>
      <c r="AC6" t="s">
        <v>140</v>
      </c>
      <c r="AD6">
        <v>0.69801041867995561</v>
      </c>
      <c r="AE6">
        <v>0.62454545454545451</v>
      </c>
      <c r="AF6">
        <f>AVERAGE(AD7,AE7)</f>
        <v>0.83390139057768708</v>
      </c>
      <c r="AG6">
        <f>AVERAGE(AD8,AE8)</f>
        <v>0</v>
      </c>
      <c r="AH6">
        <f>ABS(AF6-AG6)</f>
        <v>0.83390139057768708</v>
      </c>
      <c r="AJ6" s="2" t="s">
        <v>142</v>
      </c>
      <c r="AK6" s="3">
        <v>11</v>
      </c>
      <c r="AL6" s="3">
        <v>11</v>
      </c>
      <c r="AM6">
        <f t="shared" si="1"/>
        <v>22</v>
      </c>
      <c r="AN6" s="5">
        <f t="shared" si="2"/>
        <v>1</v>
      </c>
      <c r="AO6" s="5">
        <f t="shared" si="3"/>
        <v>0.72605360366944949</v>
      </c>
      <c r="AP6" s="5">
        <f t="shared" si="4"/>
        <v>0.72605360366944949</v>
      </c>
      <c r="AQ6">
        <v>11</v>
      </c>
      <c r="AR6">
        <v>0</v>
      </c>
      <c r="AS6" s="5">
        <f t="shared" si="5"/>
        <v>1</v>
      </c>
      <c r="AT6" s="5">
        <f t="shared" si="6"/>
        <v>0.90868453455648313</v>
      </c>
      <c r="AU6" t="str">
        <f t="shared" si="7"/>
        <v>IND</v>
      </c>
      <c r="AV6" s="6">
        <f t="shared" si="8"/>
        <v>19.991059760242628</v>
      </c>
      <c r="AW6">
        <v>-3.5</v>
      </c>
      <c r="AX6" s="6">
        <f t="shared" si="9"/>
        <v>16.491059760242628</v>
      </c>
      <c r="AY6" s="6">
        <f t="shared" si="10"/>
        <v>16.491059760242628</v>
      </c>
      <c r="AZ6" t="str">
        <f t="shared" si="11"/>
        <v>IND</v>
      </c>
      <c r="BA6" t="str">
        <f t="shared" si="12"/>
        <v>IND</v>
      </c>
      <c r="BB6" s="5">
        <f t="shared" si="13"/>
        <v>0.70459629242025956</v>
      </c>
      <c r="BC6" t="str">
        <f t="shared" si="14"/>
        <v>Yes</v>
      </c>
      <c r="BD6" s="7">
        <f t="shared" si="15"/>
        <v>0.80664041348837134</v>
      </c>
      <c r="BE6">
        <f t="shared" si="16"/>
        <v>1334.6382367895999</v>
      </c>
      <c r="BF6">
        <f t="shared" si="17"/>
        <v>1334.6382367895999</v>
      </c>
      <c r="BG6" t="s">
        <v>116</v>
      </c>
      <c r="BH6" t="s">
        <v>116</v>
      </c>
      <c r="BI6" t="s">
        <v>116</v>
      </c>
      <c r="BJ6" t="str">
        <f>IF(AND(BI6=BH6,BH6=BG6,BG6=BI6),"Yes","No")</f>
        <v>Yes</v>
      </c>
      <c r="BK6" t="str">
        <f>IF(AND(BJ6="Yes",BH6=AZ6),"Yes","No")</f>
        <v>Yes</v>
      </c>
      <c r="BL6" t="str">
        <f>IF(AND(BJ6="Yes",BH6=AU6),"Yes","No")</f>
        <v>Yes</v>
      </c>
      <c r="BN6" t="s">
        <v>99</v>
      </c>
      <c r="BO6">
        <v>9</v>
      </c>
      <c r="BP6">
        <v>5</v>
      </c>
      <c r="BQ6">
        <v>14</v>
      </c>
      <c r="BR6" s="5">
        <v>0.63636363636363635</v>
      </c>
      <c r="BS6" s="5">
        <v>0.69037765688251196</v>
      </c>
      <c r="BT6" s="5">
        <v>8.6374334083323401E-2</v>
      </c>
      <c r="BU6">
        <v>5</v>
      </c>
      <c r="BV6">
        <v>6</v>
      </c>
      <c r="BW6" s="5">
        <v>0.45454545454545453</v>
      </c>
      <c r="BX6" s="5">
        <v>0.59376224926386767</v>
      </c>
      <c r="BY6" t="s">
        <v>104</v>
      </c>
      <c r="BZ6" s="6">
        <v>8.3126714896941465</v>
      </c>
      <c r="CA6">
        <v>-7</v>
      </c>
      <c r="CB6" s="6">
        <v>1.3126714896941465</v>
      </c>
      <c r="CC6" s="6">
        <v>1.3126714896941465</v>
      </c>
      <c r="CD6" t="s">
        <v>104</v>
      </c>
      <c r="CE6" t="s">
        <v>104</v>
      </c>
      <c r="CF6" s="5">
        <v>0.75505798368268751</v>
      </c>
      <c r="CG6" t="s">
        <v>78</v>
      </c>
      <c r="CH6" s="5">
        <v>0.67441011647327764</v>
      </c>
      <c r="CI6">
        <v>105.69435072858978</v>
      </c>
      <c r="CJ6">
        <v>105.69435072858978</v>
      </c>
      <c r="CK6" t="s">
        <v>92</v>
      </c>
      <c r="CL6" t="s">
        <v>92</v>
      </c>
      <c r="CM6" t="s">
        <v>92</v>
      </c>
      <c r="CN6" t="s">
        <v>78</v>
      </c>
      <c r="CO6" t="s">
        <v>33</v>
      </c>
      <c r="CP6" t="s">
        <v>33</v>
      </c>
      <c r="CR6" s="2" t="s">
        <v>140</v>
      </c>
      <c r="CS6" s="3">
        <v>-1</v>
      </c>
      <c r="CT6" s="3">
        <v>-1</v>
      </c>
      <c r="CU6" s="11">
        <v>0.95636475775070195</v>
      </c>
      <c r="CV6" s="3">
        <v>0.78</v>
      </c>
    </row>
    <row r="7" spans="1:100" x14ac:dyDescent="0.25">
      <c r="A7" t="s">
        <v>129</v>
      </c>
      <c r="B7" t="s">
        <v>139</v>
      </c>
      <c r="C7" s="3">
        <v>1</v>
      </c>
      <c r="D7">
        <v>0.72189073383371904</v>
      </c>
      <c r="E7" s="3">
        <v>1</v>
      </c>
      <c r="F7" s="3">
        <v>0.57999999999999996</v>
      </c>
      <c r="G7" s="3">
        <v>1</v>
      </c>
      <c r="H7">
        <v>0.51709694532768302</v>
      </c>
      <c r="I7" s="3">
        <v>1</v>
      </c>
      <c r="J7" s="3">
        <v>0.48</v>
      </c>
      <c r="K7" t="str">
        <f t="shared" si="0"/>
        <v>Consistency</v>
      </c>
      <c r="M7" s="2" t="s">
        <v>141</v>
      </c>
      <c r="N7" s="11">
        <v>11</v>
      </c>
      <c r="O7" s="11"/>
      <c r="P7" s="11">
        <v>11</v>
      </c>
      <c r="R7" s="2" t="s">
        <v>142</v>
      </c>
      <c r="S7" s="3">
        <v>11</v>
      </c>
      <c r="T7" s="3">
        <v>11</v>
      </c>
      <c r="W7" s="4">
        <v>1</v>
      </c>
      <c r="X7" s="3">
        <v>0.66577849216363882</v>
      </c>
      <c r="Y7" s="3">
        <v>0.6100000000000001</v>
      </c>
      <c r="AA7" s="3"/>
      <c r="AC7">
        <v>-1</v>
      </c>
      <c r="AD7">
        <v>0.93325732660991956</v>
      </c>
      <c r="AE7">
        <v>0.7345454545454545</v>
      </c>
      <c r="AJ7" s="2" t="s">
        <v>143</v>
      </c>
      <c r="AK7" s="3">
        <v>-7</v>
      </c>
      <c r="AL7" s="3">
        <v>-1</v>
      </c>
      <c r="AM7">
        <f t="shared" ref="AM7" si="18">AL7+AK7</f>
        <v>-8</v>
      </c>
      <c r="AN7" s="5">
        <f t="shared" si="2"/>
        <v>0.36363636363636365</v>
      </c>
      <c r="AO7" s="5">
        <f t="shared" si="3"/>
        <v>0.63429784451916893</v>
      </c>
      <c r="AP7" s="5">
        <f t="shared" si="4"/>
        <v>7.5868491775218705E-2</v>
      </c>
      <c r="AQ7">
        <v>8</v>
      </c>
      <c r="AR7">
        <v>3</v>
      </c>
      <c r="AS7" s="5">
        <f t="shared" ref="AS7" si="19">AQ7/(AR7+AQ7)</f>
        <v>0.72727272727272729</v>
      </c>
      <c r="AT7" s="5">
        <f t="shared" si="6"/>
        <v>0.57506897847608662</v>
      </c>
      <c r="AU7" t="str">
        <f t="shared" si="7"/>
        <v>LAC</v>
      </c>
      <c r="AV7" s="6">
        <f t="shared" ref="AV7" si="20">ABS(AM7*AT7)</f>
        <v>4.600551827808693</v>
      </c>
      <c r="AW7">
        <v>-2.5</v>
      </c>
      <c r="AX7" s="6">
        <f t="shared" ref="AX7" si="21">AW7+AV7</f>
        <v>2.100551827808693</v>
      </c>
      <c r="AY7" s="6">
        <f t="shared" ref="AY7" si="22">ABS(AX7)</f>
        <v>2.100551827808693</v>
      </c>
      <c r="AZ7" t="str">
        <f t="shared" si="11"/>
        <v>LAC</v>
      </c>
      <c r="BA7" t="str">
        <f t="shared" si="12"/>
        <v>LAC</v>
      </c>
      <c r="BB7" s="5">
        <f t="shared" si="13"/>
        <v>0.61311517473227051</v>
      </c>
      <c r="BC7" t="str">
        <f t="shared" si="14"/>
        <v>Yes</v>
      </c>
      <c r="BD7" s="7">
        <f t="shared" si="15"/>
        <v>0.59409207660417862</v>
      </c>
      <c r="BE7">
        <f t="shared" ref="BE7" si="23">((MAX(BD7,BB7)*AX7*100)+(AP7*100)/AY7)</f>
        <v>132.39985631594703</v>
      </c>
      <c r="BF7">
        <f t="shared" si="17"/>
        <v>132.39985631594703</v>
      </c>
      <c r="BG7" t="s">
        <v>117</v>
      </c>
      <c r="BH7" t="s">
        <v>117</v>
      </c>
      <c r="BI7" t="s">
        <v>117</v>
      </c>
      <c r="BJ7" t="str">
        <f>IF(AND(BI7=BH7,BH7=BG7,BG7=BI7),"Yes","No")</f>
        <v>Yes</v>
      </c>
      <c r="BK7" t="str">
        <f>IF(AND(BJ7="Yes",BH7=AZ7),"Yes","No")</f>
        <v>Yes</v>
      </c>
      <c r="BL7" t="str">
        <f>IF(AND(BJ7="Yes",BH7=AU7),"Yes","No")</f>
        <v>Yes</v>
      </c>
      <c r="BN7" t="s">
        <v>100</v>
      </c>
      <c r="BO7">
        <v>-3</v>
      </c>
      <c r="BP7">
        <v>-3</v>
      </c>
      <c r="BQ7">
        <v>-6</v>
      </c>
      <c r="BR7" s="5">
        <v>0.27272727272727271</v>
      </c>
      <c r="BS7" s="5">
        <v>0.61489771093002377</v>
      </c>
      <c r="BT7" s="5">
        <v>3.0104930590061141E-2</v>
      </c>
      <c r="BU7">
        <v>8</v>
      </c>
      <c r="BV7">
        <v>3</v>
      </c>
      <c r="BW7" s="5">
        <v>0.72727272727272729</v>
      </c>
      <c r="BX7" s="5">
        <v>0.53829923697667459</v>
      </c>
      <c r="BY7" t="s">
        <v>105</v>
      </c>
      <c r="BZ7" s="6">
        <v>3.2297954218600475</v>
      </c>
      <c r="CA7">
        <v>-5</v>
      </c>
      <c r="CB7" s="6">
        <v>-1.7702045781399525</v>
      </c>
      <c r="CC7" s="6">
        <v>1.7702045781399525</v>
      </c>
      <c r="CD7" t="s">
        <v>106</v>
      </c>
      <c r="CE7" t="s">
        <v>105</v>
      </c>
      <c r="CF7" s="5">
        <v>0.58947888636123058</v>
      </c>
      <c r="CG7" t="s">
        <v>33</v>
      </c>
      <c r="CH7" s="5">
        <v>0.56388906166895258</v>
      </c>
      <c r="CI7">
        <v>-102.64917536144431</v>
      </c>
      <c r="CJ7">
        <v>102.64917536144431</v>
      </c>
      <c r="CK7" t="s">
        <v>87</v>
      </c>
      <c r="CL7" t="s">
        <v>95</v>
      </c>
      <c r="CM7" t="s">
        <v>87</v>
      </c>
      <c r="CN7" t="s">
        <v>33</v>
      </c>
      <c r="CO7" t="s">
        <v>33</v>
      </c>
      <c r="CP7" t="s">
        <v>33</v>
      </c>
      <c r="CR7" s="2" t="s">
        <v>141</v>
      </c>
      <c r="CS7" s="3">
        <v>-1</v>
      </c>
      <c r="CT7" s="3">
        <v>-1</v>
      </c>
      <c r="CU7" s="11">
        <v>0.92917910538371995</v>
      </c>
      <c r="CV7" s="3">
        <v>0.72</v>
      </c>
    </row>
    <row r="8" spans="1:100" x14ac:dyDescent="0.25">
      <c r="A8" t="s">
        <v>130</v>
      </c>
      <c r="B8" t="s">
        <v>139</v>
      </c>
      <c r="C8" s="3">
        <v>-1</v>
      </c>
      <c r="D8">
        <v>0.70811777752431504</v>
      </c>
      <c r="E8" s="3">
        <v>-1</v>
      </c>
      <c r="F8" s="3">
        <v>0.53</v>
      </c>
      <c r="G8" s="3">
        <v>1</v>
      </c>
      <c r="H8">
        <v>0.73387625234445497</v>
      </c>
      <c r="I8" s="3">
        <v>1</v>
      </c>
      <c r="J8" s="3">
        <v>0.44</v>
      </c>
      <c r="K8" t="str">
        <f t="shared" si="0"/>
        <v>Consistency</v>
      </c>
      <c r="M8" s="2" t="s">
        <v>142</v>
      </c>
      <c r="N8" s="11">
        <v>11</v>
      </c>
      <c r="O8" s="11"/>
      <c r="P8" s="11">
        <v>11</v>
      </c>
      <c r="R8" s="2" t="s">
        <v>143</v>
      </c>
      <c r="S8" s="3">
        <v>-7</v>
      </c>
      <c r="T8" s="3">
        <v>-1</v>
      </c>
      <c r="W8" s="2" t="s">
        <v>140</v>
      </c>
      <c r="X8" s="3">
        <v>0.93325732660991956</v>
      </c>
      <c r="Y8" s="3">
        <v>0.7345454545454545</v>
      </c>
      <c r="AA8" s="3"/>
      <c r="AC8">
        <v>1</v>
      </c>
      <c r="AD8">
        <v>0</v>
      </c>
      <c r="AE8">
        <v>0</v>
      </c>
      <c r="AJ8" s="2" t="s">
        <v>144</v>
      </c>
      <c r="AK8" s="3">
        <v>-3</v>
      </c>
      <c r="AL8" s="3">
        <v>3</v>
      </c>
      <c r="AM8">
        <f t="shared" ref="AM8:AM12" si="24">AL8+AK8</f>
        <v>0</v>
      </c>
      <c r="AN8" s="5">
        <f t="shared" si="2"/>
        <v>0</v>
      </c>
      <c r="AO8" s="5">
        <f t="shared" ref="AO8" si="25">VLOOKUP(AJ8,$AC$3:$AH$47,IF(AM8&gt;0,5,4),FALSE)</f>
        <v>0.57203185333293893</v>
      </c>
      <c r="AP8" s="5">
        <f t="shared" ref="AP8" si="26">VLOOKUP(AJ8,$AC$3:$AH$47,6,FALSE)</f>
        <v>2.0580595431412441E-2</v>
      </c>
      <c r="AQ8">
        <v>2</v>
      </c>
      <c r="AR8">
        <v>9</v>
      </c>
      <c r="AS8" s="5">
        <f t="shared" ref="AS8:AS12" si="27">AQ8/(AR8+AQ8)</f>
        <v>0.18181818181818182</v>
      </c>
      <c r="AT8" s="5">
        <f t="shared" si="6"/>
        <v>0.25128334505037359</v>
      </c>
      <c r="AU8" t="str">
        <f t="shared" si="7"/>
        <v>MIL</v>
      </c>
      <c r="AV8" s="6">
        <f t="shared" ref="AV8:AV12" si="28">ABS(AM8*AT8)</f>
        <v>0</v>
      </c>
      <c r="AW8">
        <v>-6</v>
      </c>
      <c r="AX8" s="6">
        <f t="shared" ref="AX8:AX12" si="29">AW8+AV8</f>
        <v>-6</v>
      </c>
      <c r="AY8" s="6">
        <f t="shared" ref="AY8:AY12" si="30">ABS(AX8)</f>
        <v>6</v>
      </c>
      <c r="AZ8" t="str">
        <f t="shared" si="11"/>
        <v>ATL</v>
      </c>
      <c r="BA8" t="str">
        <f t="shared" ref="BA8:BA12" si="31">IFERROR(IF(VLOOKUP(AJ8,$CR$5:$CV$20,2,FALSE)=1,MID(AJ8, FIND("@", AJ8) + 1, 3),LEFT(AJ8, 3)),"None")</f>
        <v>None</v>
      </c>
      <c r="BB8" s="5">
        <f t="shared" ref="BB8:BB12" si="32">IF(BA8="None",0.5, AVERAGE(VLOOKUP(AJ8,$CR$5:$CV$20,4,FALSE),VLOOKUP(AJ8,$CR$5:$CV$20,5,FALSE)))</f>
        <v>0.5</v>
      </c>
      <c r="BC8" t="str">
        <f t="shared" ref="BC8:BC12" si="33">IF(AND(BA8=AU8,BA8,AZ8=AU8), "Yes","No")</f>
        <v>No</v>
      </c>
      <c r="BD8" s="7">
        <f t="shared" ref="BD8:BD12" si="34">AVERAGE(BB8,AT8)</f>
        <v>0.37564167252518676</v>
      </c>
      <c r="BE8">
        <f t="shared" ref="BE8:BE12" si="35">((MAX(BD8,BB8)*AX8*100)+(AP8*100)/AY8)</f>
        <v>-299.65699007614313</v>
      </c>
      <c r="BF8">
        <f t="shared" ref="BF8:BF12" si="36">ABS(BE8)</f>
        <v>299.65699007614313</v>
      </c>
      <c r="BG8" t="s">
        <v>87</v>
      </c>
      <c r="BH8" t="s">
        <v>87</v>
      </c>
      <c r="BI8" t="s">
        <v>87</v>
      </c>
      <c r="BJ8" t="str">
        <f>IF(AND(BI8=BH8,BH8=BG8,BG8=BI8),"Yes","No")</f>
        <v>Yes</v>
      </c>
      <c r="BK8" t="str">
        <f>IF(AND(BJ8="Yes",BH8=AZ8),"Yes","No")</f>
        <v>No</v>
      </c>
      <c r="BL8" t="str">
        <f>IF(AND(BJ8="Yes",BH8=AU8),"Yes","No")</f>
        <v>Yes</v>
      </c>
      <c r="CR8" s="2" t="s">
        <v>142</v>
      </c>
      <c r="CS8" s="3">
        <v>1</v>
      </c>
      <c r="CT8" s="3">
        <v>1</v>
      </c>
      <c r="CU8" s="11">
        <v>0.77919258484051901</v>
      </c>
      <c r="CV8" s="3">
        <v>0.63</v>
      </c>
    </row>
    <row r="9" spans="1:100" x14ac:dyDescent="0.25">
      <c r="A9" t="s">
        <v>131</v>
      </c>
      <c r="B9" t="s">
        <v>139</v>
      </c>
      <c r="C9" s="3">
        <v>1</v>
      </c>
      <c r="D9">
        <v>0.74474225956942597</v>
      </c>
      <c r="E9" s="3">
        <v>1</v>
      </c>
      <c r="F9" s="3">
        <v>0.6</v>
      </c>
      <c r="G9" s="3">
        <v>-1</v>
      </c>
      <c r="H9">
        <v>0.49880059431206403</v>
      </c>
      <c r="I9" s="3">
        <v>1</v>
      </c>
      <c r="J9" s="3">
        <v>0.41</v>
      </c>
      <c r="K9" t="str">
        <f t="shared" si="0"/>
        <v>Consistency</v>
      </c>
      <c r="M9" s="2" t="s">
        <v>143</v>
      </c>
      <c r="N9" s="11">
        <v>8</v>
      </c>
      <c r="O9" s="11">
        <v>3</v>
      </c>
      <c r="P9" s="11">
        <v>11</v>
      </c>
      <c r="R9" s="2" t="s">
        <v>144</v>
      </c>
      <c r="S9" s="3">
        <v>-3</v>
      </c>
      <c r="T9" s="3">
        <v>3</v>
      </c>
      <c r="W9" s="4">
        <v>-1</v>
      </c>
      <c r="X9" s="3">
        <v>0.93325732660991956</v>
      </c>
      <c r="Y9" s="3">
        <v>0.7345454545454545</v>
      </c>
      <c r="AA9" s="3"/>
      <c r="AC9" t="s">
        <v>141</v>
      </c>
      <c r="AD9">
        <v>0.7028249761804386</v>
      </c>
      <c r="AE9">
        <v>0.59909090909090912</v>
      </c>
      <c r="AF9">
        <f>AVERAGE(AD10,AE10)</f>
        <v>0.79610198491524042</v>
      </c>
      <c r="AG9">
        <f>AVERAGE(AD11,AE11)</f>
        <v>0</v>
      </c>
      <c r="AH9">
        <f>ABS(AF9-AG9)</f>
        <v>0.79610198491524042</v>
      </c>
      <c r="AJ9" s="2" t="s">
        <v>145</v>
      </c>
      <c r="AK9" s="3">
        <v>11</v>
      </c>
      <c r="AL9" s="3">
        <v>11</v>
      </c>
      <c r="AM9">
        <f t="shared" ref="AM9" si="37">AL9+AK9</f>
        <v>22</v>
      </c>
      <c r="AN9" s="5">
        <f t="shared" si="2"/>
        <v>1</v>
      </c>
      <c r="AO9" s="5">
        <f t="shared" ref="AO9" si="38">VLOOKUP(AJ9,$AC$3:$AH$47,IF(AM9&gt;0,5,4),FALSE)</f>
        <v>0.75815871409377977</v>
      </c>
      <c r="AP9" s="5">
        <f t="shared" ref="AP9" si="39">VLOOKUP(AJ9,$AC$3:$AH$47,6,FALSE)</f>
        <v>0.75815871409377977</v>
      </c>
      <c r="AQ9">
        <v>11</v>
      </c>
      <c r="AR9">
        <v>0</v>
      </c>
      <c r="AS9" s="5">
        <f t="shared" ref="AS9" si="40">AQ9/(AR9+AQ9)</f>
        <v>1</v>
      </c>
      <c r="AT9" s="5">
        <f t="shared" ref="AT9" si="41">AVERAGE(AN9,AO9,AS9)</f>
        <v>0.91938623803125985</v>
      </c>
      <c r="AU9" t="str">
        <f t="shared" ref="AU9" si="42">IF(AM9&gt;0,MID(AJ9, FIND("@", AJ9) + 1, 3),LEFT(AJ9, 3))</f>
        <v>LAL</v>
      </c>
      <c r="AV9" s="6">
        <f t="shared" ref="AV9" si="43">ABS(AM9*AT9)</f>
        <v>20.226497236687717</v>
      </c>
      <c r="AW9">
        <v>-8.5</v>
      </c>
      <c r="AX9" s="6">
        <f t="shared" ref="AX9" si="44">AW9+AV9</f>
        <v>11.726497236687717</v>
      </c>
      <c r="AY9" s="6">
        <f t="shared" ref="AY9" si="45">ABS(AX9)</f>
        <v>11.726497236687717</v>
      </c>
      <c r="AZ9" t="str">
        <f t="shared" ref="AZ9" si="46">IF(AX9&gt;0,AU9,IF(AU9=MID(AJ9, FIND("@", AJ9) + 1, 3),LEFT(AJ9, 3),MID(AJ9, FIND("@", AJ9) + 1, 3)))</f>
        <v>LAL</v>
      </c>
      <c r="BA9" t="str">
        <f t="shared" ref="BA9" si="47">IFERROR(IF(VLOOKUP(AJ9,$CR$5:$CV$20,2,FALSE)=1,MID(AJ9, FIND("@", AJ9) + 1, 3),LEFT(AJ9, 3)),"None")</f>
        <v>LAL</v>
      </c>
      <c r="BB9" s="5">
        <f t="shared" ref="BB9" si="48">IF(BA9="None",0.5, AVERAGE(VLOOKUP(AJ9,$CR$5:$CV$20,4,FALSE),VLOOKUP(AJ9,$CR$5:$CV$20,5,FALSE)))</f>
        <v>0.80146003439744051</v>
      </c>
      <c r="BC9" t="str">
        <f t="shared" ref="BC9" si="49">IF(AND(BA9=AU9,BA9,AZ9=AU9), "Yes","No")</f>
        <v>Yes</v>
      </c>
      <c r="BD9" s="7">
        <f t="shared" ref="BD9" si="50">AVERAGE(BB9,AT9)</f>
        <v>0.86042313621435018</v>
      </c>
      <c r="BE9">
        <f t="shared" ref="BE9" si="51">((MAX(BD9,BB9)*AX9*100)+(AP9*100)/AY9)</f>
        <v>1015.4402997221032</v>
      </c>
      <c r="BF9">
        <f t="shared" ref="BF9" si="52">ABS(BE9)</f>
        <v>1015.4402997221032</v>
      </c>
      <c r="BG9" t="s">
        <v>135</v>
      </c>
      <c r="BH9" t="s">
        <v>135</v>
      </c>
      <c r="BI9" t="s">
        <v>135</v>
      </c>
      <c r="BJ9" t="str">
        <f>IF(AND(BI9=BH9,BH9=BG9,BG9=BI9),"Yes","No")</f>
        <v>Yes</v>
      </c>
      <c r="BK9" t="str">
        <f>IF(AND(BJ9="Yes",BH9=AZ9),"Yes","No")</f>
        <v>Yes</v>
      </c>
      <c r="BL9" t="str">
        <f>IF(AND(BJ9="Yes",BH9=AU9),"Yes","No")</f>
        <v>Yes</v>
      </c>
      <c r="CR9" s="2" t="s">
        <v>143</v>
      </c>
      <c r="CS9" s="3">
        <v>-1</v>
      </c>
      <c r="CT9" s="3">
        <v>-1</v>
      </c>
      <c r="CU9" s="11">
        <v>0.706230349464541</v>
      </c>
      <c r="CV9" s="3">
        <v>0.52</v>
      </c>
    </row>
    <row r="10" spans="1:100" x14ac:dyDescent="0.25">
      <c r="A10" t="s">
        <v>132</v>
      </c>
      <c r="B10" t="s">
        <v>139</v>
      </c>
      <c r="C10" s="3">
        <v>1</v>
      </c>
      <c r="D10">
        <v>0.54990630685350905</v>
      </c>
      <c r="E10" s="3">
        <v>1</v>
      </c>
      <c r="F10" s="3">
        <v>0.56999999999999995</v>
      </c>
      <c r="G10" s="3">
        <v>1</v>
      </c>
      <c r="H10">
        <v>0.61177671759699703</v>
      </c>
      <c r="I10" s="3">
        <v>1</v>
      </c>
      <c r="J10" s="3">
        <v>0.54</v>
      </c>
      <c r="K10" t="str">
        <f t="shared" si="0"/>
        <v>Consistency</v>
      </c>
      <c r="M10" s="2" t="s">
        <v>144</v>
      </c>
      <c r="N10" s="11">
        <v>2</v>
      </c>
      <c r="O10" s="11">
        <v>9</v>
      </c>
      <c r="P10" s="11">
        <v>11</v>
      </c>
      <c r="R10" s="2" t="s">
        <v>145</v>
      </c>
      <c r="S10" s="3">
        <v>11</v>
      </c>
      <c r="T10" s="3">
        <v>11</v>
      </c>
      <c r="W10" s="2" t="s">
        <v>141</v>
      </c>
      <c r="X10" s="3">
        <v>0.90765851528502628</v>
      </c>
      <c r="Y10" s="3">
        <v>0.68454545454545457</v>
      </c>
      <c r="AA10" s="3"/>
      <c r="AC10">
        <v>-1</v>
      </c>
      <c r="AD10">
        <v>0.90765851528502628</v>
      </c>
      <c r="AE10">
        <v>0.68454545454545457</v>
      </c>
      <c r="AJ10" s="2" t="s">
        <v>146</v>
      </c>
      <c r="AK10" s="3">
        <v>9</v>
      </c>
      <c r="AL10" s="3">
        <v>9</v>
      </c>
      <c r="AM10">
        <f t="shared" ref="AM10:AM11" si="53">AL10+AK10</f>
        <v>18</v>
      </c>
      <c r="AN10" s="5">
        <f t="shared" ref="AN10:AN11" si="54">ABS(((AK10/11)+(AL10/11))/2)</f>
        <v>0.81818181818181823</v>
      </c>
      <c r="AO10" s="5">
        <f t="shared" ref="AO10:AO11" si="55">VLOOKUP(AJ10,$AC$3:$AH$47,IF(AM10&gt;0,5,4),FALSE)</f>
        <v>0.71036500912263878</v>
      </c>
      <c r="AP10" s="5">
        <f t="shared" ref="AP10:AP11" si="56">VLOOKUP(AJ10,$AC$3:$AH$47,6,FALSE)</f>
        <v>2.8002832524617771E-2</v>
      </c>
      <c r="AQ10">
        <v>9</v>
      </c>
      <c r="AR10">
        <v>2</v>
      </c>
      <c r="AS10" s="5">
        <f t="shared" ref="AS10:AS11" si="57">AQ10/(AR10+AQ10)</f>
        <v>0.81818181818181823</v>
      </c>
      <c r="AT10" s="5">
        <f t="shared" ref="AT10:AT11" si="58">AVERAGE(AN10,AO10,AS10)</f>
        <v>0.78224288182875845</v>
      </c>
      <c r="AU10" t="str">
        <f t="shared" ref="AU10:AU11" si="59">IF(AM10&gt;0,MID(AJ10, FIND("@", AJ10) + 1, 3),LEFT(AJ10, 3))</f>
        <v>MIN</v>
      </c>
      <c r="AV10" s="6">
        <f t="shared" ref="AV10:AV11" si="60">ABS(AM10*AT10)</f>
        <v>14.080371872917652</v>
      </c>
      <c r="AW10">
        <v>-15.5</v>
      </c>
      <c r="AX10" s="6">
        <f t="shared" ref="AX10:AX11" si="61">AW10+AV10</f>
        <v>-1.4196281270823476</v>
      </c>
      <c r="AY10" s="6">
        <f t="shared" ref="AY10:AY11" si="62">ABS(AX10)</f>
        <v>1.4196281270823476</v>
      </c>
      <c r="AZ10" t="str">
        <f t="shared" ref="AZ10:AZ11" si="63">IF(AX10&gt;0,AU10,IF(AU10=MID(AJ10, FIND("@", AJ10) + 1, 3),LEFT(AJ10, 3),MID(AJ10, FIND("@", AJ10) + 1, 3)))</f>
        <v>PHI</v>
      </c>
      <c r="BA10" t="str">
        <f t="shared" ref="BA10:BA11" si="64">IFERROR(IF(VLOOKUP(AJ10,$CR$5:$CV$20,2,FALSE)=1,MID(AJ10, FIND("@", AJ10) + 1, 3),LEFT(AJ10, 3)),"None")</f>
        <v>MIN</v>
      </c>
      <c r="BB10" s="5">
        <f t="shared" ref="BB10:BB11" si="65">IF(BA10="None",0.5, AVERAGE(VLOOKUP(AJ10,$CR$5:$CV$20,4,FALSE),VLOOKUP(AJ10,$CR$5:$CV$20,5,FALSE)))</f>
        <v>0.77237251219104341</v>
      </c>
      <c r="BC10" t="str">
        <f t="shared" ref="BC10:BC11" si="66">IF(AND(BA10=AU10,BA10,AZ10=AU10), "Yes","No")</f>
        <v>No</v>
      </c>
      <c r="BD10" s="7">
        <f t="shared" ref="BD10:BD11" si="67">AVERAGE(BB10,AT10)</f>
        <v>0.77730769700990088</v>
      </c>
      <c r="BE10">
        <f t="shared" ref="BE10:BE11" si="68">((MAX(BD10,BB10)*AX10*100)+(AP10*100)/AY10)</f>
        <v>-108.37623997257967</v>
      </c>
      <c r="BF10">
        <f t="shared" ref="BF10:BF11" si="69">ABS(BE10)</f>
        <v>108.37623997257967</v>
      </c>
      <c r="BG10" t="s">
        <v>101</v>
      </c>
      <c r="BH10" t="s">
        <v>119</v>
      </c>
      <c r="BI10" t="s">
        <v>119</v>
      </c>
      <c r="BJ10" t="str">
        <f t="shared" ref="BJ10:BJ11" si="70">IF(AND(BI10=BH10,BH10=BG10,BG10=BI10),"Yes","No")</f>
        <v>No</v>
      </c>
      <c r="BK10" t="str">
        <f t="shared" ref="BK10:BK11" si="71">IF(AND(BJ10="Yes",BH10=AZ10),"Yes","No")</f>
        <v>No</v>
      </c>
      <c r="BL10" t="str">
        <f t="shared" ref="BL10:BL11" si="72">IF(AND(BJ10="Yes",BH10=AU10),"Yes","No")</f>
        <v>No</v>
      </c>
      <c r="CR10" s="2" t="s">
        <v>145</v>
      </c>
      <c r="CS10" s="3">
        <v>1</v>
      </c>
      <c r="CT10" s="3">
        <v>1</v>
      </c>
      <c r="CU10" s="11">
        <v>0.86292006879488103</v>
      </c>
      <c r="CV10" s="3">
        <v>0.74</v>
      </c>
    </row>
    <row r="11" spans="1:100" x14ac:dyDescent="0.25">
      <c r="A11" t="s">
        <v>133</v>
      </c>
      <c r="B11" t="s">
        <v>139</v>
      </c>
      <c r="C11" s="3">
        <v>1</v>
      </c>
      <c r="D11">
        <v>0.51794598366582001</v>
      </c>
      <c r="E11" s="3">
        <v>1</v>
      </c>
      <c r="F11" s="3">
        <v>0.61</v>
      </c>
      <c r="G11" s="3">
        <v>2</v>
      </c>
      <c r="H11">
        <v>0.46057740837265299</v>
      </c>
      <c r="I11" s="3">
        <v>1</v>
      </c>
      <c r="J11" s="3">
        <v>0.52</v>
      </c>
      <c r="K11" t="str">
        <f t="shared" si="0"/>
        <v>Consistency</v>
      </c>
      <c r="M11" s="2" t="s">
        <v>145</v>
      </c>
      <c r="N11" s="11">
        <v>11</v>
      </c>
      <c r="O11" s="11"/>
      <c r="P11" s="11">
        <v>11</v>
      </c>
      <c r="R11" s="2" t="s">
        <v>146</v>
      </c>
      <c r="S11" s="3">
        <v>9</v>
      </c>
      <c r="T11" s="3">
        <v>9</v>
      </c>
      <c r="W11" s="4">
        <v>-1</v>
      </c>
      <c r="X11" s="3">
        <v>0.90765851528502628</v>
      </c>
      <c r="Y11" s="3">
        <v>0.68454545454545457</v>
      </c>
      <c r="AA11" s="3"/>
      <c r="AC11">
        <v>1</v>
      </c>
      <c r="AD11">
        <v>0</v>
      </c>
      <c r="AE11">
        <v>0</v>
      </c>
      <c r="AJ11" s="2" t="s">
        <v>147</v>
      </c>
      <c r="AK11" s="3">
        <v>11</v>
      </c>
      <c r="AL11" s="3">
        <v>5</v>
      </c>
      <c r="AM11">
        <f t="shared" si="53"/>
        <v>16</v>
      </c>
      <c r="AN11" s="5">
        <f t="shared" si="54"/>
        <v>0.72727272727272729</v>
      </c>
      <c r="AO11" s="5">
        <f t="shared" si="55"/>
        <v>0.64984652063537673</v>
      </c>
      <c r="AP11" s="5">
        <f t="shared" si="56"/>
        <v>0.64984652063537673</v>
      </c>
      <c r="AQ11">
        <v>8</v>
      </c>
      <c r="AR11">
        <v>3</v>
      </c>
      <c r="AS11" s="5">
        <f t="shared" si="57"/>
        <v>0.72727272727272729</v>
      </c>
      <c r="AT11" s="5">
        <f t="shared" si="58"/>
        <v>0.70146399172694374</v>
      </c>
      <c r="AU11" t="str">
        <f t="shared" si="59"/>
        <v>ORL</v>
      </c>
      <c r="AV11" s="6">
        <f t="shared" si="60"/>
        <v>11.2234238676311</v>
      </c>
      <c r="AW11">
        <v>-7.5</v>
      </c>
      <c r="AX11" s="6">
        <f t="shared" si="61"/>
        <v>3.7234238676310998</v>
      </c>
      <c r="AY11" s="6">
        <f t="shared" si="62"/>
        <v>3.7234238676310998</v>
      </c>
      <c r="AZ11" t="str">
        <f t="shared" si="63"/>
        <v>ORL</v>
      </c>
      <c r="BA11" t="str">
        <f t="shared" si="64"/>
        <v>None</v>
      </c>
      <c r="BB11" s="5">
        <f t="shared" si="65"/>
        <v>0.5</v>
      </c>
      <c r="BC11" t="str">
        <f t="shared" si="66"/>
        <v>No</v>
      </c>
      <c r="BD11" s="7">
        <f t="shared" si="67"/>
        <v>0.60073199586347181</v>
      </c>
      <c r="BE11">
        <f t="shared" si="68"/>
        <v>241.13091405476504</v>
      </c>
      <c r="BF11">
        <f t="shared" si="69"/>
        <v>241.13091405476504</v>
      </c>
      <c r="BG11" t="s">
        <v>92</v>
      </c>
      <c r="BH11" t="s">
        <v>92</v>
      </c>
      <c r="BI11" t="s">
        <v>92</v>
      </c>
      <c r="BJ11" t="str">
        <f t="shared" si="70"/>
        <v>Yes</v>
      </c>
      <c r="BK11" t="str">
        <f t="shared" si="71"/>
        <v>No</v>
      </c>
      <c r="BL11" t="str">
        <f t="shared" si="72"/>
        <v>No</v>
      </c>
      <c r="CR11" s="2" t="s">
        <v>146</v>
      </c>
      <c r="CS11" s="3">
        <v>1</v>
      </c>
      <c r="CT11" s="3">
        <v>1</v>
      </c>
      <c r="CU11" s="11">
        <v>0.80474502438208695</v>
      </c>
      <c r="CV11" s="3">
        <v>0.74</v>
      </c>
    </row>
    <row r="12" spans="1:100" x14ac:dyDescent="0.25">
      <c r="A12" t="s">
        <v>134</v>
      </c>
      <c r="B12" t="s">
        <v>139</v>
      </c>
      <c r="C12" s="3">
        <v>1</v>
      </c>
      <c r="D12">
        <v>0.600852003382357</v>
      </c>
      <c r="E12" s="3">
        <v>1</v>
      </c>
      <c r="F12" s="3">
        <v>0.71</v>
      </c>
      <c r="G12" s="3">
        <v>1</v>
      </c>
      <c r="H12">
        <v>0.50714285789533398</v>
      </c>
      <c r="I12" s="3">
        <v>1</v>
      </c>
      <c r="J12" s="3">
        <v>0.46</v>
      </c>
      <c r="K12" t="str">
        <f t="shared" si="0"/>
        <v>Consistency</v>
      </c>
      <c r="M12" s="2" t="s">
        <v>146</v>
      </c>
      <c r="N12" s="11">
        <v>9</v>
      </c>
      <c r="O12" s="11">
        <v>2</v>
      </c>
      <c r="P12" s="11">
        <v>11</v>
      </c>
      <c r="R12" s="2" t="s">
        <v>147</v>
      </c>
      <c r="S12" s="3">
        <v>11</v>
      </c>
      <c r="T12" s="3">
        <v>5</v>
      </c>
      <c r="W12" s="2" t="s">
        <v>142</v>
      </c>
      <c r="X12" s="3">
        <v>0.78847084370253528</v>
      </c>
      <c r="Y12" s="3">
        <v>0.66363636363636369</v>
      </c>
      <c r="AA12" s="3"/>
      <c r="AC12" t="s">
        <v>142</v>
      </c>
      <c r="AD12">
        <v>0.63686374905290088</v>
      </c>
      <c r="AE12">
        <v>0.56181818181818188</v>
      </c>
      <c r="AF12">
        <f>AVERAGE(AD13,AE13)</f>
        <v>0</v>
      </c>
      <c r="AG12">
        <f>AVERAGE(AD14,AE14)</f>
        <v>0.72605360366944949</v>
      </c>
      <c r="AH12">
        <f>ABS(AF12-AG12)</f>
        <v>0.72605360366944949</v>
      </c>
      <c r="AJ12" s="2"/>
      <c r="AL12" s="3"/>
      <c r="AN12" s="5"/>
      <c r="AO12" s="5"/>
      <c r="AP12" s="5"/>
      <c r="AS12" s="5"/>
      <c r="AT12" s="5"/>
      <c r="AV12" s="6"/>
      <c r="AX12" s="6"/>
      <c r="AY12" s="6"/>
      <c r="BB12" s="5"/>
      <c r="BD12" s="7"/>
      <c r="CR12" s="2" t="s">
        <v>30</v>
      </c>
      <c r="CS12" s="3">
        <v>1</v>
      </c>
      <c r="CT12" s="3">
        <v>1</v>
      </c>
      <c r="CU12" s="11">
        <v>5.6394838939988077</v>
      </c>
      <c r="CV12" s="3">
        <v>4.84</v>
      </c>
    </row>
    <row r="13" spans="1:100" x14ac:dyDescent="0.25">
      <c r="A13" t="s">
        <v>124</v>
      </c>
      <c r="B13" t="s">
        <v>140</v>
      </c>
      <c r="C13" s="3">
        <v>-1</v>
      </c>
      <c r="D13">
        <v>0.77029083497704598</v>
      </c>
      <c r="E13" s="3">
        <v>-1</v>
      </c>
      <c r="F13" s="3">
        <v>0.53</v>
      </c>
      <c r="G13" s="3">
        <v>-1</v>
      </c>
      <c r="H13">
        <v>0.81908466608421004</v>
      </c>
      <c r="I13" s="3">
        <v>-1</v>
      </c>
      <c r="J13" s="3">
        <v>0.5</v>
      </c>
      <c r="K13" t="str">
        <f t="shared" si="0"/>
        <v>Consistency</v>
      </c>
      <c r="M13" s="2" t="s">
        <v>147</v>
      </c>
      <c r="N13" s="11">
        <v>8</v>
      </c>
      <c r="O13" s="11">
        <v>3</v>
      </c>
      <c r="P13" s="11">
        <v>11</v>
      </c>
      <c r="R13" s="2" t="s">
        <v>30</v>
      </c>
      <c r="S13" s="3">
        <v>19</v>
      </c>
      <c r="T13" s="3">
        <v>23</v>
      </c>
      <c r="W13" s="4">
        <v>1</v>
      </c>
      <c r="X13" s="3">
        <v>0.78847084370253528</v>
      </c>
      <c r="Y13" s="3">
        <v>0.66363636363636369</v>
      </c>
      <c r="AA13" s="3"/>
      <c r="AC13">
        <v>-1</v>
      </c>
      <c r="AD13">
        <v>0</v>
      </c>
      <c r="AE13">
        <v>0</v>
      </c>
      <c r="AJ13" s="2"/>
      <c r="AN13" s="5"/>
      <c r="AO13" s="5"/>
      <c r="AP13" s="5"/>
      <c r="AS13" s="5"/>
      <c r="AT13" s="5"/>
      <c r="AV13" s="6"/>
      <c r="AX13" s="6"/>
      <c r="AY13" s="6"/>
      <c r="BB13" s="5"/>
      <c r="BD13" s="7"/>
    </row>
    <row r="14" spans="1:100" x14ac:dyDescent="0.25">
      <c r="A14" t="s">
        <v>125</v>
      </c>
      <c r="B14" t="s">
        <v>140</v>
      </c>
      <c r="C14" s="3">
        <v>-1</v>
      </c>
      <c r="D14">
        <v>0.963107157004777</v>
      </c>
      <c r="E14" s="3">
        <v>-1</v>
      </c>
      <c r="F14" s="3">
        <v>0.66</v>
      </c>
      <c r="G14" s="3">
        <v>-1</v>
      </c>
      <c r="H14">
        <v>0.63443847963107503</v>
      </c>
      <c r="I14" s="3">
        <v>-1</v>
      </c>
      <c r="J14" s="3">
        <v>0.59</v>
      </c>
      <c r="K14" t="str">
        <f t="shared" si="0"/>
        <v>Consistency</v>
      </c>
      <c r="M14" s="2" t="s">
        <v>30</v>
      </c>
      <c r="N14" s="11">
        <v>147</v>
      </c>
      <c r="O14" s="11">
        <v>18</v>
      </c>
      <c r="P14" s="11">
        <v>165</v>
      </c>
      <c r="W14" s="2" t="s">
        <v>143</v>
      </c>
      <c r="X14" s="3">
        <v>0.68737078293825826</v>
      </c>
      <c r="Y14" s="3">
        <v>0.55363636363636359</v>
      </c>
      <c r="AA14" s="3"/>
      <c r="AC14">
        <v>1</v>
      </c>
      <c r="AD14">
        <v>0.78847084370253528</v>
      </c>
      <c r="AE14">
        <v>0.66363636363636369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</row>
    <row r="15" spans="1:100" x14ac:dyDescent="0.25">
      <c r="A15" t="s">
        <v>126</v>
      </c>
      <c r="B15" t="s">
        <v>140</v>
      </c>
      <c r="C15" s="3">
        <v>-1</v>
      </c>
      <c r="D15">
        <v>0.94825457833325</v>
      </c>
      <c r="E15" s="3">
        <v>-1</v>
      </c>
      <c r="F15" s="3">
        <v>0.75</v>
      </c>
      <c r="G15" s="3">
        <v>-1</v>
      </c>
      <c r="H15">
        <v>0.96732833470907498</v>
      </c>
      <c r="I15" s="3">
        <v>-1</v>
      </c>
      <c r="J15" s="3">
        <v>0.7</v>
      </c>
      <c r="K15" t="str">
        <f t="shared" si="0"/>
        <v>Consistency</v>
      </c>
      <c r="W15" s="4">
        <v>-1</v>
      </c>
      <c r="X15" s="3">
        <v>0.7152623557050044</v>
      </c>
      <c r="Y15" s="3">
        <v>0.55333333333333334</v>
      </c>
      <c r="AA15" s="3"/>
      <c r="AC15" t="s">
        <v>143</v>
      </c>
      <c r="AD15">
        <v>0.64062186630402362</v>
      </c>
      <c r="AE15">
        <v>0.56727272727272726</v>
      </c>
      <c r="AF15">
        <f>AVERAGE(AD16,AE16)</f>
        <v>0.63429784451916893</v>
      </c>
      <c r="AG15">
        <f>AVERAGE(AD17,AE17)</f>
        <v>0.55842935274395022</v>
      </c>
      <c r="AH15">
        <f>ABS(AF15-AG15)</f>
        <v>7.5868491775218705E-2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</row>
    <row r="16" spans="1:100" x14ac:dyDescent="0.25">
      <c r="A16" t="s">
        <v>127</v>
      </c>
      <c r="B16" t="s">
        <v>140</v>
      </c>
      <c r="C16" s="3">
        <v>-1</v>
      </c>
      <c r="D16">
        <v>0.95843460493093802</v>
      </c>
      <c r="E16" s="3">
        <v>-1</v>
      </c>
      <c r="F16" s="3">
        <v>0.67</v>
      </c>
      <c r="G16" s="3">
        <v>-1</v>
      </c>
      <c r="H16">
        <v>0.90129376657704297</v>
      </c>
      <c r="I16" s="3">
        <v>-1</v>
      </c>
      <c r="J16" s="3">
        <v>0.56999999999999995</v>
      </c>
      <c r="K16" t="str">
        <f t="shared" si="0"/>
        <v>Consistency</v>
      </c>
      <c r="W16" s="4">
        <v>1</v>
      </c>
      <c r="X16" s="3">
        <v>0.56185870548790051</v>
      </c>
      <c r="Y16" s="3">
        <v>0.55499999999999994</v>
      </c>
      <c r="AA16" s="3"/>
      <c r="AC16">
        <v>-1</v>
      </c>
      <c r="AD16">
        <v>0.7152623557050044</v>
      </c>
      <c r="AE16">
        <v>0.55333333333333334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128</v>
      </c>
      <c r="B17" t="s">
        <v>140</v>
      </c>
      <c r="C17" s="3">
        <v>-1</v>
      </c>
      <c r="D17">
        <v>0.99064347689558596</v>
      </c>
      <c r="E17" s="3">
        <v>-1</v>
      </c>
      <c r="F17" s="3">
        <v>0.72</v>
      </c>
      <c r="G17" s="3">
        <v>-1</v>
      </c>
      <c r="H17">
        <v>0.82440827937796701</v>
      </c>
      <c r="I17" s="3">
        <v>-1</v>
      </c>
      <c r="J17" s="3">
        <v>0.64</v>
      </c>
      <c r="K17" t="str">
        <f t="shared" si="0"/>
        <v>Consistency</v>
      </c>
      <c r="W17" s="2" t="s">
        <v>144</v>
      </c>
      <c r="X17" s="3">
        <v>0.62812232152508696</v>
      </c>
      <c r="Y17" s="3">
        <v>0.530909090909091</v>
      </c>
      <c r="AA17" s="3"/>
      <c r="AC17">
        <v>1</v>
      </c>
      <c r="AD17">
        <v>0.56185870548790051</v>
      </c>
      <c r="AE17">
        <v>0.55499999999999994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129</v>
      </c>
      <c r="B18" t="s">
        <v>140</v>
      </c>
      <c r="C18" s="3">
        <v>-1</v>
      </c>
      <c r="D18">
        <v>0.978211312192238</v>
      </c>
      <c r="E18" s="3">
        <v>-1</v>
      </c>
      <c r="F18" s="3">
        <v>0.77</v>
      </c>
      <c r="G18" s="3">
        <v>-1</v>
      </c>
      <c r="H18">
        <v>0.79160974264776696</v>
      </c>
      <c r="I18" s="3">
        <v>-1</v>
      </c>
      <c r="J18" s="3">
        <v>0.66</v>
      </c>
      <c r="K18" t="str">
        <f t="shared" si="0"/>
        <v>Consistency</v>
      </c>
      <c r="W18" s="4">
        <v>-1</v>
      </c>
      <c r="X18" s="3">
        <v>0.60549227809444928</v>
      </c>
      <c r="Y18" s="3">
        <v>0.53857142857142859</v>
      </c>
      <c r="AA18" s="3"/>
      <c r="AC18" t="s">
        <v>144</v>
      </c>
      <c r="AD18">
        <v>0.62812232152508696</v>
      </c>
      <c r="AE18">
        <v>0.530909090909091</v>
      </c>
      <c r="AF18">
        <f>AVERAGE(AD19,AE19)</f>
        <v>0.57203185333293893</v>
      </c>
      <c r="AG18">
        <f>AVERAGE(AD20,AE20)</f>
        <v>0.59261244876435137</v>
      </c>
      <c r="AH18">
        <f>ABS(AF18-AG18)</f>
        <v>2.0580595431412441E-2</v>
      </c>
    </row>
    <row r="19" spans="1:56" x14ac:dyDescent="0.25">
      <c r="A19" t="s">
        <v>130</v>
      </c>
      <c r="B19" t="s">
        <v>140</v>
      </c>
      <c r="C19" s="3">
        <v>-1</v>
      </c>
      <c r="D19">
        <v>0.82367396005495797</v>
      </c>
      <c r="E19" s="3">
        <v>-1</v>
      </c>
      <c r="F19" s="3">
        <v>0.75</v>
      </c>
      <c r="G19" s="3">
        <v>-1</v>
      </c>
      <c r="H19">
        <v>0.846125871039064</v>
      </c>
      <c r="I19" s="3">
        <v>-1</v>
      </c>
      <c r="J19" s="3">
        <v>0.77</v>
      </c>
      <c r="K19" t="str">
        <f t="shared" si="0"/>
        <v>Consistency</v>
      </c>
      <c r="W19" s="4">
        <v>1</v>
      </c>
      <c r="X19" s="3">
        <v>0.66772489752870279</v>
      </c>
      <c r="Y19" s="3">
        <v>0.51750000000000007</v>
      </c>
      <c r="AA19" s="3"/>
      <c r="AC19">
        <v>-1</v>
      </c>
      <c r="AD19">
        <v>0.60549227809444928</v>
      </c>
      <c r="AE19">
        <v>0.53857142857142859</v>
      </c>
    </row>
    <row r="20" spans="1:56" x14ac:dyDescent="0.25">
      <c r="A20" t="s">
        <v>131</v>
      </c>
      <c r="B20" t="s">
        <v>140</v>
      </c>
      <c r="C20" s="3">
        <v>-1</v>
      </c>
      <c r="D20">
        <v>0.97353709755210405</v>
      </c>
      <c r="E20" s="3">
        <v>-1</v>
      </c>
      <c r="F20" s="3">
        <v>0.84</v>
      </c>
      <c r="G20" s="3">
        <v>-1</v>
      </c>
      <c r="H20">
        <v>0.740290210224822</v>
      </c>
      <c r="I20" s="3">
        <v>-1</v>
      </c>
      <c r="J20" s="3">
        <v>0.62</v>
      </c>
      <c r="K20" t="str">
        <f t="shared" si="0"/>
        <v>Consistency</v>
      </c>
      <c r="W20" s="2" t="s">
        <v>145</v>
      </c>
      <c r="X20" s="3">
        <v>0.82722651909665035</v>
      </c>
      <c r="Y20" s="3">
        <v>0.68909090909090909</v>
      </c>
      <c r="AA20" s="3"/>
      <c r="AC20">
        <v>1</v>
      </c>
      <c r="AD20">
        <v>0.66772489752870279</v>
      </c>
      <c r="AE20">
        <v>0.51750000000000007</v>
      </c>
    </row>
    <row r="21" spans="1:56" x14ac:dyDescent="0.25">
      <c r="A21" t="s">
        <v>132</v>
      </c>
      <c r="B21" t="s">
        <v>140</v>
      </c>
      <c r="C21" s="3">
        <v>-1</v>
      </c>
      <c r="D21">
        <v>0.92237863090039696</v>
      </c>
      <c r="E21" s="3">
        <v>-1</v>
      </c>
      <c r="F21" s="3">
        <v>0.74</v>
      </c>
      <c r="G21" s="3">
        <v>-1</v>
      </c>
      <c r="H21">
        <v>0.59788805583710503</v>
      </c>
      <c r="I21" s="3">
        <v>-1</v>
      </c>
      <c r="J21" s="3">
        <v>0.6</v>
      </c>
      <c r="K21" t="str">
        <f t="shared" si="0"/>
        <v>Consistency</v>
      </c>
      <c r="W21" s="4">
        <v>1</v>
      </c>
      <c r="X21" s="3">
        <v>0.82722651909665035</v>
      </c>
      <c r="Y21" s="3">
        <v>0.68909090909090909</v>
      </c>
      <c r="AA21" s="3"/>
      <c r="AC21" t="s">
        <v>145</v>
      </c>
      <c r="AD21">
        <v>0.71744419014202421</v>
      </c>
      <c r="AE21">
        <v>0.69636363636363652</v>
      </c>
      <c r="AF21">
        <f>AVERAGE(AD22,AE22)</f>
        <v>0</v>
      </c>
      <c r="AG21">
        <f>AVERAGE(AD23,AE23)</f>
        <v>0.75815871409377977</v>
      </c>
      <c r="AH21">
        <f>ABS(AF21-AG21)</f>
        <v>0.75815871409377977</v>
      </c>
    </row>
    <row r="22" spans="1:56" x14ac:dyDescent="0.25">
      <c r="A22" t="s">
        <v>133</v>
      </c>
      <c r="B22" t="s">
        <v>140</v>
      </c>
      <c r="C22" s="3">
        <v>-1</v>
      </c>
      <c r="D22">
        <v>0.98093418211712002</v>
      </c>
      <c r="E22" s="3">
        <v>-1</v>
      </c>
      <c r="F22" s="3">
        <v>0.87</v>
      </c>
      <c r="G22" s="3">
        <v>-1</v>
      </c>
      <c r="H22">
        <v>0.91468605042242801</v>
      </c>
      <c r="I22" s="3">
        <v>-1</v>
      </c>
      <c r="J22" s="3">
        <v>0.82</v>
      </c>
      <c r="K22" t="str">
        <f t="shared" si="0"/>
        <v>Consistency</v>
      </c>
      <c r="W22" s="2" t="s">
        <v>146</v>
      </c>
      <c r="X22" s="3">
        <v>0.74836586687716544</v>
      </c>
      <c r="Y22" s="3">
        <v>0.66727272727272724</v>
      </c>
      <c r="AA22" s="3"/>
      <c r="AC22">
        <v>-1</v>
      </c>
      <c r="AD22">
        <v>0</v>
      </c>
      <c r="AE22">
        <v>0</v>
      </c>
    </row>
    <row r="23" spans="1:56" x14ac:dyDescent="0.25">
      <c r="A23" t="s">
        <v>134</v>
      </c>
      <c r="B23" t="s">
        <v>140</v>
      </c>
      <c r="C23" s="3">
        <v>-1</v>
      </c>
      <c r="D23">
        <v>0.95636475775070195</v>
      </c>
      <c r="E23" s="3">
        <v>-1</v>
      </c>
      <c r="F23" s="3">
        <v>0.78</v>
      </c>
      <c r="G23" s="3">
        <v>-1</v>
      </c>
      <c r="H23">
        <v>0.84839786101449699</v>
      </c>
      <c r="I23" s="3">
        <v>-1</v>
      </c>
      <c r="J23" s="3">
        <v>0.66</v>
      </c>
      <c r="K23" t="str">
        <f t="shared" si="0"/>
        <v>Consistency</v>
      </c>
      <c r="W23" s="4">
        <v>-1</v>
      </c>
      <c r="X23" s="3">
        <v>0.71472435319604199</v>
      </c>
      <c r="Y23" s="3">
        <v>0.65</v>
      </c>
      <c r="AA23" s="3"/>
      <c r="AC23">
        <v>1</v>
      </c>
      <c r="AD23">
        <v>0.82722651909665035</v>
      </c>
      <c r="AE23">
        <v>0.68909090909090909</v>
      </c>
    </row>
    <row r="24" spans="1:56" x14ac:dyDescent="0.25">
      <c r="A24" t="s">
        <v>124</v>
      </c>
      <c r="B24" t="s">
        <v>141</v>
      </c>
      <c r="C24" s="3">
        <v>-1</v>
      </c>
      <c r="D24">
        <v>0.84690422433107704</v>
      </c>
      <c r="E24" s="3">
        <v>-1</v>
      </c>
      <c r="F24" s="3">
        <v>0.5</v>
      </c>
      <c r="G24" s="3">
        <v>-1</v>
      </c>
      <c r="H24">
        <v>0.89690157808950599</v>
      </c>
      <c r="I24" s="3">
        <v>-1</v>
      </c>
      <c r="J24" s="3">
        <v>0.45</v>
      </c>
      <c r="K24" t="str">
        <f t="shared" si="0"/>
        <v>Consistency</v>
      </c>
      <c r="W24" s="4">
        <v>1</v>
      </c>
      <c r="X24" s="3">
        <v>0.75173001824527774</v>
      </c>
      <c r="Y24" s="3">
        <v>0.66899999999999993</v>
      </c>
      <c r="AA24" s="3"/>
      <c r="AC24" t="s">
        <v>146</v>
      </c>
      <c r="AD24">
        <v>0.75231731095965459</v>
      </c>
      <c r="AE24">
        <v>0.66545454545454541</v>
      </c>
      <c r="AF24">
        <f>AVERAGE(AD25,AE25)</f>
        <v>0.68236217659802101</v>
      </c>
      <c r="AG24">
        <f>AVERAGE(AD26,AE26)</f>
        <v>0.71036500912263878</v>
      </c>
      <c r="AH24">
        <f>ABS(AF24-AG24)</f>
        <v>2.8002832524617771E-2</v>
      </c>
    </row>
    <row r="25" spans="1:56" x14ac:dyDescent="0.25">
      <c r="A25" t="s">
        <v>125</v>
      </c>
      <c r="B25" t="s">
        <v>141</v>
      </c>
      <c r="C25" s="3">
        <v>-1</v>
      </c>
      <c r="D25">
        <v>0.91349540477924995</v>
      </c>
      <c r="E25" s="3">
        <v>-1</v>
      </c>
      <c r="F25" s="3">
        <v>0.51</v>
      </c>
      <c r="G25" s="3">
        <v>-1</v>
      </c>
      <c r="H25">
        <v>0.71258438609089803</v>
      </c>
      <c r="I25" s="3">
        <v>-1</v>
      </c>
      <c r="J25" s="3">
        <v>0.54</v>
      </c>
      <c r="K25" t="str">
        <f t="shared" si="0"/>
        <v>Consistency</v>
      </c>
      <c r="W25" s="2" t="s">
        <v>147</v>
      </c>
      <c r="X25" s="3">
        <v>0.67696576854348056</v>
      </c>
      <c r="Y25" s="3">
        <v>0.6227272727272728</v>
      </c>
      <c r="AA25" s="3"/>
      <c r="AC25">
        <v>-1</v>
      </c>
      <c r="AD25">
        <v>0.71472435319604199</v>
      </c>
      <c r="AE25">
        <v>0.65</v>
      </c>
    </row>
    <row r="26" spans="1:56" x14ac:dyDescent="0.25">
      <c r="A26" t="s">
        <v>126</v>
      </c>
      <c r="B26" t="s">
        <v>141</v>
      </c>
      <c r="C26" s="3">
        <v>-1</v>
      </c>
      <c r="D26">
        <v>0.93889269391658103</v>
      </c>
      <c r="E26" s="3">
        <v>-1</v>
      </c>
      <c r="F26" s="3">
        <v>0.71</v>
      </c>
      <c r="G26" s="3">
        <v>-1</v>
      </c>
      <c r="H26">
        <v>0.81728450739852099</v>
      </c>
      <c r="I26" s="3">
        <v>-1</v>
      </c>
      <c r="J26" s="3">
        <v>0.66</v>
      </c>
      <c r="K26" t="str">
        <f t="shared" si="0"/>
        <v>Consistency</v>
      </c>
      <c r="W26" s="4">
        <v>1</v>
      </c>
      <c r="X26" s="3">
        <v>0.67696576854348056</v>
      </c>
      <c r="Y26" s="3">
        <v>0.6227272727272728</v>
      </c>
      <c r="AA26" s="3"/>
      <c r="AC26">
        <v>1</v>
      </c>
      <c r="AD26">
        <v>0.75173001824527774</v>
      </c>
      <c r="AE26">
        <v>0.66899999999999993</v>
      </c>
    </row>
    <row r="27" spans="1:56" x14ac:dyDescent="0.25">
      <c r="A27" t="s">
        <v>127</v>
      </c>
      <c r="B27" t="s">
        <v>141</v>
      </c>
      <c r="C27" s="3">
        <v>-1</v>
      </c>
      <c r="D27">
        <v>0.94854871321585599</v>
      </c>
      <c r="E27" s="3">
        <v>-1</v>
      </c>
      <c r="F27" s="3">
        <v>0.72</v>
      </c>
      <c r="G27" s="3">
        <v>-1</v>
      </c>
      <c r="H27">
        <v>0.83327735815681403</v>
      </c>
      <c r="I27" s="3">
        <v>-1</v>
      </c>
      <c r="J27" s="3">
        <v>0.59</v>
      </c>
      <c r="K27" t="str">
        <f t="shared" si="0"/>
        <v>Consistency</v>
      </c>
      <c r="W27" s="2" t="s">
        <v>30</v>
      </c>
      <c r="X27" s="3">
        <v>0.76300727363151533</v>
      </c>
      <c r="Y27" s="3">
        <v>0.63878787878787868</v>
      </c>
      <c r="AA27" s="3"/>
      <c r="AC27" t="s">
        <v>147</v>
      </c>
      <c r="AD27">
        <v>0.61205854222697609</v>
      </c>
      <c r="AE27">
        <v>0.60818181818181827</v>
      </c>
      <c r="AF27">
        <f>AVERAGE(AD28,AE28)</f>
        <v>0</v>
      </c>
      <c r="AG27">
        <f>AVERAGE(AD29,AE29)</f>
        <v>0.64984652063537673</v>
      </c>
      <c r="AH27">
        <f>ABS(AF27-AG27)</f>
        <v>0.64984652063537673</v>
      </c>
    </row>
    <row r="28" spans="1:56" x14ac:dyDescent="0.25">
      <c r="A28" t="s">
        <v>128</v>
      </c>
      <c r="B28" t="s">
        <v>141</v>
      </c>
      <c r="C28" s="3">
        <v>-1</v>
      </c>
      <c r="D28">
        <v>0.97127918056157203</v>
      </c>
      <c r="E28" s="3">
        <v>-1</v>
      </c>
      <c r="F28" s="3">
        <v>0.75</v>
      </c>
      <c r="G28" s="3">
        <v>-1</v>
      </c>
      <c r="H28">
        <v>0.813490626728819</v>
      </c>
      <c r="I28" s="3">
        <v>-1</v>
      </c>
      <c r="J28" s="3">
        <v>0.64</v>
      </c>
      <c r="K28" t="str">
        <f t="shared" si="0"/>
        <v>Consistency</v>
      </c>
      <c r="AA28" s="3"/>
      <c r="AC28">
        <v>-1</v>
      </c>
      <c r="AD28">
        <v>0</v>
      </c>
      <c r="AE28">
        <v>0</v>
      </c>
    </row>
    <row r="29" spans="1:56" x14ac:dyDescent="0.25">
      <c r="A29" t="s">
        <v>129</v>
      </c>
      <c r="B29" t="s">
        <v>141</v>
      </c>
      <c r="C29" s="3">
        <v>-1</v>
      </c>
      <c r="D29">
        <v>0.841033488901198</v>
      </c>
      <c r="E29" s="3">
        <v>-1</v>
      </c>
      <c r="F29" s="3">
        <v>0.63</v>
      </c>
      <c r="G29" s="3">
        <v>-1</v>
      </c>
      <c r="H29">
        <v>0.87464271692979101</v>
      </c>
      <c r="I29" s="3">
        <v>-1</v>
      </c>
      <c r="J29" s="3">
        <v>0.67</v>
      </c>
      <c r="K29" t="str">
        <f t="shared" si="0"/>
        <v>Consistency</v>
      </c>
      <c r="AA29" s="3"/>
      <c r="AC29">
        <v>1</v>
      </c>
      <c r="AD29">
        <v>0.67696576854348056</v>
      </c>
      <c r="AE29">
        <v>0.6227272727272728</v>
      </c>
    </row>
    <row r="30" spans="1:56" x14ac:dyDescent="0.25">
      <c r="A30" t="s">
        <v>130</v>
      </c>
      <c r="B30" t="s">
        <v>141</v>
      </c>
      <c r="C30" s="3">
        <v>-1</v>
      </c>
      <c r="D30">
        <v>0.96930726925195299</v>
      </c>
      <c r="E30" s="3">
        <v>-1</v>
      </c>
      <c r="F30" s="3">
        <v>0.75</v>
      </c>
      <c r="G30" s="3">
        <v>-1</v>
      </c>
      <c r="H30" s="3">
        <v>0.73591871938995801</v>
      </c>
      <c r="I30" s="3">
        <v>-1</v>
      </c>
      <c r="J30" s="3">
        <v>0.59</v>
      </c>
      <c r="K30" t="str">
        <f t="shared" si="0"/>
        <v>Consistency</v>
      </c>
      <c r="AA30" s="3"/>
    </row>
    <row r="31" spans="1:56" x14ac:dyDescent="0.25">
      <c r="A31" t="s">
        <v>131</v>
      </c>
      <c r="B31" t="s">
        <v>141</v>
      </c>
      <c r="C31" s="3">
        <v>-1</v>
      </c>
      <c r="D31">
        <v>0.87585284227131499</v>
      </c>
      <c r="E31" s="3">
        <v>-1</v>
      </c>
      <c r="F31" s="3">
        <v>0.71</v>
      </c>
      <c r="G31" s="3">
        <v>-1</v>
      </c>
      <c r="H31">
        <v>0.89004706439049297</v>
      </c>
      <c r="I31" s="3">
        <v>2</v>
      </c>
      <c r="J31" s="3">
        <v>0.41</v>
      </c>
      <c r="K31" t="str">
        <f t="shared" si="0"/>
        <v>Consistency</v>
      </c>
      <c r="AA31" s="3"/>
    </row>
    <row r="32" spans="1:56" x14ac:dyDescent="0.25">
      <c r="A32" t="s">
        <v>132</v>
      </c>
      <c r="B32" t="s">
        <v>141</v>
      </c>
      <c r="C32" s="3">
        <v>-1</v>
      </c>
      <c r="D32">
        <v>0.86518381294962599</v>
      </c>
      <c r="E32" s="3">
        <v>-1</v>
      </c>
      <c r="F32" s="3">
        <v>0.67</v>
      </c>
      <c r="G32" s="3">
        <v>2</v>
      </c>
      <c r="H32">
        <v>0.44996065860391998</v>
      </c>
      <c r="I32" s="3">
        <v>-1</v>
      </c>
      <c r="J32" s="3">
        <v>0.48</v>
      </c>
      <c r="K32" t="str">
        <f t="shared" si="0"/>
        <v>Consistency</v>
      </c>
      <c r="AA32" s="3"/>
    </row>
    <row r="33" spans="1:27" x14ac:dyDescent="0.25">
      <c r="A33" t="s">
        <v>133</v>
      </c>
      <c r="B33" t="s">
        <v>141</v>
      </c>
      <c r="C33" s="3">
        <v>-1</v>
      </c>
      <c r="D33">
        <v>0.88456693257314001</v>
      </c>
      <c r="E33" s="3">
        <v>-1</v>
      </c>
      <c r="F33" s="3">
        <v>0.86</v>
      </c>
      <c r="G33" s="3">
        <v>-1</v>
      </c>
      <c r="H33">
        <v>0.75569378937498</v>
      </c>
      <c r="I33" s="3">
        <v>-1</v>
      </c>
      <c r="J33" s="3">
        <v>0.59</v>
      </c>
      <c r="K33" t="str">
        <f t="shared" si="0"/>
        <v>Consistency</v>
      </c>
      <c r="AA33" s="3"/>
    </row>
    <row r="34" spans="1:27" x14ac:dyDescent="0.25">
      <c r="A34" t="s">
        <v>134</v>
      </c>
      <c r="B34" t="s">
        <v>141</v>
      </c>
      <c r="C34" s="3">
        <v>-1</v>
      </c>
      <c r="D34">
        <v>0.92917910538371995</v>
      </c>
      <c r="E34" s="3">
        <v>-1</v>
      </c>
      <c r="F34" s="3">
        <v>0.72</v>
      </c>
      <c r="G34" s="3">
        <v>-1</v>
      </c>
      <c r="H34">
        <v>0.74506829485636605</v>
      </c>
      <c r="I34" s="3">
        <v>-1</v>
      </c>
      <c r="J34" s="3">
        <v>0.56000000000000005</v>
      </c>
      <c r="K34" t="str">
        <f t="shared" si="0"/>
        <v>Consistency</v>
      </c>
      <c r="AA34" s="3"/>
    </row>
    <row r="35" spans="1:27" x14ac:dyDescent="0.25">
      <c r="A35" t="s">
        <v>124</v>
      </c>
      <c r="B35" t="s">
        <v>142</v>
      </c>
      <c r="C35">
        <v>1</v>
      </c>
      <c r="D35">
        <v>0.82155327376193199</v>
      </c>
      <c r="E35">
        <v>1</v>
      </c>
      <c r="F35">
        <v>0.63</v>
      </c>
      <c r="G35">
        <v>-1</v>
      </c>
      <c r="H35">
        <v>0.62885840579703001</v>
      </c>
      <c r="I35">
        <v>-1</v>
      </c>
      <c r="J35">
        <v>0.4</v>
      </c>
      <c r="K35" t="str">
        <f t="shared" si="0"/>
        <v>Consistency</v>
      </c>
      <c r="AA35" s="3"/>
    </row>
    <row r="36" spans="1:27" x14ac:dyDescent="0.25">
      <c r="A36" t="s">
        <v>125</v>
      </c>
      <c r="B36" t="s">
        <v>142</v>
      </c>
      <c r="C36">
        <v>1</v>
      </c>
      <c r="D36">
        <v>0.79893559940020797</v>
      </c>
      <c r="E36">
        <v>1</v>
      </c>
      <c r="F36">
        <v>0.56999999999999995</v>
      </c>
      <c r="G36">
        <v>-1</v>
      </c>
      <c r="H36">
        <v>0.68737663861397502</v>
      </c>
      <c r="I36">
        <v>-1</v>
      </c>
      <c r="J36">
        <v>0.52</v>
      </c>
      <c r="K36" t="str">
        <f t="shared" si="0"/>
        <v>Consistency</v>
      </c>
    </row>
    <row r="37" spans="1:27" x14ac:dyDescent="0.25">
      <c r="A37" t="s">
        <v>126</v>
      </c>
      <c r="B37" t="s">
        <v>142</v>
      </c>
      <c r="C37">
        <v>1</v>
      </c>
      <c r="D37">
        <v>0.63576644248908598</v>
      </c>
      <c r="E37">
        <v>1</v>
      </c>
      <c r="F37">
        <v>0.55000000000000004</v>
      </c>
      <c r="G37">
        <v>-1</v>
      </c>
      <c r="H37">
        <v>0.84706266235542405</v>
      </c>
      <c r="I37">
        <v>-1</v>
      </c>
      <c r="J37">
        <v>0.63</v>
      </c>
      <c r="K37" t="str">
        <f t="shared" si="0"/>
        <v>Consistency</v>
      </c>
    </row>
    <row r="38" spans="1:27" x14ac:dyDescent="0.25">
      <c r="A38" t="s">
        <v>127</v>
      </c>
      <c r="B38" t="s">
        <v>142</v>
      </c>
      <c r="C38">
        <v>1</v>
      </c>
      <c r="D38">
        <v>0.62129918290210895</v>
      </c>
      <c r="E38">
        <v>1</v>
      </c>
      <c r="F38">
        <v>0.68</v>
      </c>
      <c r="G38">
        <v>-1</v>
      </c>
      <c r="H38">
        <v>0.44598111362062298</v>
      </c>
      <c r="I38">
        <v>-1</v>
      </c>
      <c r="J38">
        <v>0.57999999999999996</v>
      </c>
      <c r="K38" t="str">
        <f t="shared" si="0"/>
        <v>Consistency</v>
      </c>
    </row>
    <row r="39" spans="1:27" x14ac:dyDescent="0.25">
      <c r="A39" t="s">
        <v>128</v>
      </c>
      <c r="B39" t="s">
        <v>142</v>
      </c>
      <c r="C39">
        <v>1</v>
      </c>
      <c r="D39">
        <v>0.79485006618436405</v>
      </c>
      <c r="E39">
        <v>1</v>
      </c>
      <c r="F39">
        <v>0.66</v>
      </c>
      <c r="G39">
        <v>-1</v>
      </c>
      <c r="H39">
        <v>0.55246340231391899</v>
      </c>
      <c r="I39">
        <v>-1</v>
      </c>
      <c r="J39">
        <v>0.52</v>
      </c>
      <c r="K39" t="str">
        <f t="shared" si="0"/>
        <v>Consistency</v>
      </c>
    </row>
    <row r="40" spans="1:27" x14ac:dyDescent="0.25">
      <c r="A40" t="s">
        <v>129</v>
      </c>
      <c r="B40" t="s">
        <v>142</v>
      </c>
      <c r="C40">
        <v>1</v>
      </c>
      <c r="D40">
        <v>0.79241002364544699</v>
      </c>
      <c r="E40">
        <v>1</v>
      </c>
      <c r="F40">
        <v>0.67</v>
      </c>
      <c r="G40">
        <v>-1</v>
      </c>
      <c r="H40">
        <v>0.85250025922903405</v>
      </c>
      <c r="I40">
        <v>-1</v>
      </c>
      <c r="J40">
        <v>0.49</v>
      </c>
      <c r="K40" t="str">
        <f t="shared" si="0"/>
        <v>Consistency</v>
      </c>
    </row>
    <row r="41" spans="1:27" x14ac:dyDescent="0.25">
      <c r="A41" t="s">
        <v>130</v>
      </c>
      <c r="B41" t="s">
        <v>142</v>
      </c>
      <c r="C41">
        <v>1</v>
      </c>
      <c r="D41">
        <v>0.88621990519717897</v>
      </c>
      <c r="E41">
        <v>1</v>
      </c>
      <c r="F41">
        <v>0.59</v>
      </c>
      <c r="G41">
        <v>-1</v>
      </c>
      <c r="H41">
        <v>0.67161705456586895</v>
      </c>
      <c r="I41">
        <v>-1</v>
      </c>
      <c r="J41">
        <v>0.66</v>
      </c>
      <c r="K41" t="str">
        <f t="shared" si="0"/>
        <v>Consistency</v>
      </c>
    </row>
    <row r="42" spans="1:27" x14ac:dyDescent="0.25">
      <c r="A42" t="s">
        <v>131</v>
      </c>
      <c r="B42" t="s">
        <v>142</v>
      </c>
      <c r="C42">
        <v>1</v>
      </c>
      <c r="D42">
        <v>0.86132561447504996</v>
      </c>
      <c r="E42">
        <v>1</v>
      </c>
      <c r="F42">
        <v>0.74</v>
      </c>
      <c r="G42">
        <v>-1</v>
      </c>
      <c r="H42">
        <v>0.52611991416229997</v>
      </c>
      <c r="I42">
        <v>-1</v>
      </c>
      <c r="J42">
        <v>0.53</v>
      </c>
      <c r="K42" t="str">
        <f t="shared" si="0"/>
        <v>Consistency</v>
      </c>
    </row>
    <row r="43" spans="1:27" x14ac:dyDescent="0.25">
      <c r="A43" t="s">
        <v>132</v>
      </c>
      <c r="B43" t="s">
        <v>142</v>
      </c>
      <c r="C43">
        <v>1</v>
      </c>
      <c r="D43">
        <v>0.82624295564540395</v>
      </c>
      <c r="E43">
        <v>1</v>
      </c>
      <c r="F43">
        <v>0.68</v>
      </c>
      <c r="G43">
        <v>-1</v>
      </c>
      <c r="H43">
        <v>0.73108690292788003</v>
      </c>
      <c r="I43">
        <v>-1</v>
      </c>
      <c r="J43">
        <v>0.45</v>
      </c>
      <c r="K43" t="str">
        <f t="shared" si="0"/>
        <v>Consistency</v>
      </c>
    </row>
    <row r="44" spans="1:27" x14ac:dyDescent="0.25">
      <c r="A44" t="s">
        <v>133</v>
      </c>
      <c r="B44" t="s">
        <v>142</v>
      </c>
      <c r="C44">
        <v>1</v>
      </c>
      <c r="D44">
        <v>0.85538363218658997</v>
      </c>
      <c r="E44">
        <v>1</v>
      </c>
      <c r="F44">
        <v>0.9</v>
      </c>
      <c r="G44">
        <v>-1</v>
      </c>
      <c r="H44">
        <v>0.84800922196905704</v>
      </c>
      <c r="I44">
        <v>-1</v>
      </c>
      <c r="J44">
        <v>0.61</v>
      </c>
      <c r="K44" t="str">
        <f t="shared" si="0"/>
        <v>Consistency</v>
      </c>
    </row>
    <row r="45" spans="1:27" x14ac:dyDescent="0.25">
      <c r="A45" t="s">
        <v>134</v>
      </c>
      <c r="B45" t="s">
        <v>142</v>
      </c>
      <c r="C45">
        <v>1</v>
      </c>
      <c r="D45">
        <v>0.77919258484051901</v>
      </c>
      <c r="E45">
        <v>1</v>
      </c>
      <c r="F45">
        <v>0.63</v>
      </c>
      <c r="G45">
        <v>-1</v>
      </c>
      <c r="H45">
        <v>0.65632273032576804</v>
      </c>
      <c r="I45">
        <v>-1</v>
      </c>
      <c r="J45">
        <v>0.62</v>
      </c>
      <c r="K45" t="str">
        <f t="shared" si="0"/>
        <v>Consistency</v>
      </c>
    </row>
    <row r="46" spans="1:27" x14ac:dyDescent="0.25">
      <c r="A46" t="s">
        <v>124</v>
      </c>
      <c r="B46" t="s">
        <v>143</v>
      </c>
      <c r="C46" s="3">
        <v>1</v>
      </c>
      <c r="D46">
        <v>0.619501207708687</v>
      </c>
      <c r="E46" s="3">
        <v>1</v>
      </c>
      <c r="F46" s="3">
        <v>0.6</v>
      </c>
      <c r="G46" s="3">
        <v>2</v>
      </c>
      <c r="H46">
        <v>0.84005257001058697</v>
      </c>
      <c r="I46" s="3">
        <v>-1</v>
      </c>
      <c r="J46" s="3">
        <v>0.4</v>
      </c>
      <c r="K46" t="str">
        <f t="shared" si="0"/>
        <v>Consistency</v>
      </c>
    </row>
    <row r="47" spans="1:27" x14ac:dyDescent="0.25">
      <c r="A47" t="s">
        <v>125</v>
      </c>
      <c r="B47" t="s">
        <v>143</v>
      </c>
      <c r="C47" s="3">
        <v>-1</v>
      </c>
      <c r="D47">
        <v>0.81012924355224003</v>
      </c>
      <c r="E47" s="3">
        <v>-1</v>
      </c>
      <c r="F47" s="3">
        <v>0.53</v>
      </c>
      <c r="G47" s="3">
        <v>-1</v>
      </c>
      <c r="H47">
        <v>0.90120696031575398</v>
      </c>
      <c r="I47" s="3">
        <v>-1</v>
      </c>
      <c r="J47" s="3">
        <v>0.57999999999999996</v>
      </c>
      <c r="K47" t="str">
        <f t="shared" si="0"/>
        <v>Consistency</v>
      </c>
    </row>
    <row r="48" spans="1:27" x14ac:dyDescent="0.25">
      <c r="A48" t="s">
        <v>126</v>
      </c>
      <c r="B48" t="s">
        <v>143</v>
      </c>
      <c r="C48" s="3">
        <v>-1</v>
      </c>
      <c r="D48">
        <v>0.676392923191659</v>
      </c>
      <c r="E48" s="3">
        <v>-1</v>
      </c>
      <c r="F48" s="3">
        <v>0.5</v>
      </c>
      <c r="G48" s="3">
        <v>-1</v>
      </c>
      <c r="H48">
        <v>0.88625732135917601</v>
      </c>
      <c r="I48" s="3">
        <v>-1</v>
      </c>
      <c r="J48" s="3">
        <v>0.66</v>
      </c>
      <c r="K48" t="str">
        <f t="shared" si="0"/>
        <v>Consistency</v>
      </c>
    </row>
    <row r="49" spans="1:11" x14ac:dyDescent="0.25">
      <c r="A49" t="s">
        <v>127</v>
      </c>
      <c r="B49" t="s">
        <v>143</v>
      </c>
      <c r="C49" s="3">
        <v>-1</v>
      </c>
      <c r="D49">
        <v>0.76159975181704798</v>
      </c>
      <c r="E49" s="3">
        <v>1</v>
      </c>
      <c r="F49" s="3">
        <v>0.63</v>
      </c>
      <c r="G49" s="3">
        <v>-1</v>
      </c>
      <c r="H49">
        <v>0.89662374845882298</v>
      </c>
      <c r="I49" s="3">
        <v>-1</v>
      </c>
      <c r="J49" s="3">
        <v>0.67</v>
      </c>
      <c r="K49" t="str">
        <f t="shared" si="0"/>
        <v>No</v>
      </c>
    </row>
    <row r="50" spans="1:11" x14ac:dyDescent="0.25">
      <c r="A50" t="s">
        <v>128</v>
      </c>
      <c r="B50" t="s">
        <v>143</v>
      </c>
      <c r="C50" s="3">
        <v>-1</v>
      </c>
      <c r="D50">
        <v>0.85730490099069101</v>
      </c>
      <c r="E50" s="3">
        <v>-1</v>
      </c>
      <c r="F50" s="3">
        <v>0.55000000000000004</v>
      </c>
      <c r="G50" s="3">
        <v>-1</v>
      </c>
      <c r="H50">
        <v>0.90118899986464296</v>
      </c>
      <c r="I50" s="3">
        <v>-1</v>
      </c>
      <c r="J50" s="3">
        <v>0.56999999999999995</v>
      </c>
      <c r="K50" t="str">
        <f t="shared" si="0"/>
        <v>Consistency</v>
      </c>
    </row>
    <row r="51" spans="1:11" x14ac:dyDescent="0.25">
      <c r="A51" t="s">
        <v>129</v>
      </c>
      <c r="B51" t="s">
        <v>143</v>
      </c>
      <c r="C51" s="3">
        <v>-1</v>
      </c>
      <c r="D51">
        <v>0.57751330284992797</v>
      </c>
      <c r="E51" s="3">
        <v>1</v>
      </c>
      <c r="F51" s="3">
        <v>0.56999999999999995</v>
      </c>
      <c r="G51" s="3">
        <v>-1</v>
      </c>
      <c r="H51">
        <v>0.81973357337330099</v>
      </c>
      <c r="I51" s="3">
        <v>-1</v>
      </c>
      <c r="J51" s="3">
        <v>0.53</v>
      </c>
      <c r="K51" t="str">
        <f t="shared" si="0"/>
        <v>No</v>
      </c>
    </row>
    <row r="52" spans="1:11" x14ac:dyDescent="0.25">
      <c r="A52" t="s">
        <v>130</v>
      </c>
      <c r="B52" t="s">
        <v>143</v>
      </c>
      <c r="C52" s="3">
        <v>-1</v>
      </c>
      <c r="D52">
        <v>0.72383443182997398</v>
      </c>
      <c r="E52" s="3">
        <v>-1</v>
      </c>
      <c r="F52" s="3">
        <v>0.51</v>
      </c>
      <c r="G52" s="3">
        <v>-1</v>
      </c>
      <c r="H52">
        <v>0.67899999656722099</v>
      </c>
      <c r="I52" s="3">
        <v>-1</v>
      </c>
      <c r="J52" s="3">
        <v>0.49</v>
      </c>
      <c r="K52" t="str">
        <f t="shared" si="0"/>
        <v>Consistency</v>
      </c>
    </row>
    <row r="53" spans="1:11" x14ac:dyDescent="0.25">
      <c r="A53" t="s">
        <v>131</v>
      </c>
      <c r="B53" t="s">
        <v>143</v>
      </c>
      <c r="C53" s="3">
        <v>-1</v>
      </c>
      <c r="D53">
        <v>0.53165049811652998</v>
      </c>
      <c r="E53" s="3">
        <v>1</v>
      </c>
      <c r="F53" s="3">
        <v>0.55000000000000004</v>
      </c>
      <c r="G53" s="3">
        <v>-1</v>
      </c>
      <c r="H53">
        <v>0.81163833005270902</v>
      </c>
      <c r="I53" s="3">
        <v>-1</v>
      </c>
      <c r="J53" s="3">
        <v>0.48</v>
      </c>
      <c r="K53" t="str">
        <f t="shared" si="0"/>
        <v>No</v>
      </c>
    </row>
    <row r="54" spans="1:11" x14ac:dyDescent="0.25">
      <c r="A54" t="s">
        <v>132</v>
      </c>
      <c r="B54" t="s">
        <v>143</v>
      </c>
      <c r="C54" s="3">
        <v>-1</v>
      </c>
      <c r="D54">
        <v>0.79270579953242803</v>
      </c>
      <c r="E54" s="3">
        <v>-1</v>
      </c>
      <c r="F54" s="3">
        <v>0.62</v>
      </c>
      <c r="G54" s="3">
        <v>1</v>
      </c>
      <c r="H54">
        <v>0.52725629646951799</v>
      </c>
      <c r="I54" s="3">
        <v>-1</v>
      </c>
      <c r="J54" s="3">
        <v>0.41</v>
      </c>
      <c r="K54" t="str">
        <f t="shared" si="0"/>
        <v>Consistency</v>
      </c>
    </row>
    <row r="55" spans="1:11" x14ac:dyDescent="0.25">
      <c r="A55" t="s">
        <v>133</v>
      </c>
      <c r="B55" t="s">
        <v>143</v>
      </c>
      <c r="C55" s="3">
        <v>1</v>
      </c>
      <c r="D55">
        <v>0.50421620326711403</v>
      </c>
      <c r="E55" s="3">
        <v>1</v>
      </c>
      <c r="F55" s="3">
        <v>0.51</v>
      </c>
      <c r="G55" s="3">
        <v>2</v>
      </c>
      <c r="H55">
        <v>0.4388833185171</v>
      </c>
      <c r="I55" s="3">
        <v>-1</v>
      </c>
      <c r="J55" s="3">
        <v>0.63</v>
      </c>
      <c r="K55" t="str">
        <f t="shared" si="0"/>
        <v>Consistency</v>
      </c>
    </row>
    <row r="56" spans="1:11" x14ac:dyDescent="0.25">
      <c r="A56" t="s">
        <v>134</v>
      </c>
      <c r="B56" t="s">
        <v>143</v>
      </c>
      <c r="C56" s="3">
        <v>-1</v>
      </c>
      <c r="D56">
        <v>0.706230349464541</v>
      </c>
      <c r="E56" s="3">
        <v>-1</v>
      </c>
      <c r="F56" s="3">
        <v>0.52</v>
      </c>
      <c r="G56" s="3">
        <v>-1</v>
      </c>
      <c r="H56">
        <v>0.72840904459209499</v>
      </c>
      <c r="I56" s="3">
        <v>-1</v>
      </c>
      <c r="J56" s="3">
        <v>0.63</v>
      </c>
      <c r="K56" t="str">
        <f t="shared" si="0"/>
        <v>Consistency</v>
      </c>
    </row>
    <row r="57" spans="1:11" x14ac:dyDescent="0.25">
      <c r="A57" t="s">
        <v>124</v>
      </c>
      <c r="B57" t="s">
        <v>144</v>
      </c>
      <c r="C57">
        <v>-1</v>
      </c>
      <c r="D57">
        <v>0.53378909227218396</v>
      </c>
      <c r="E57">
        <v>1</v>
      </c>
      <c r="F57">
        <v>0.51</v>
      </c>
      <c r="G57">
        <v>-1</v>
      </c>
      <c r="H57">
        <v>0.96484442670772597</v>
      </c>
      <c r="I57">
        <v>-1</v>
      </c>
      <c r="J57">
        <v>0.44</v>
      </c>
      <c r="K57" t="str">
        <f t="shared" si="0"/>
        <v>No</v>
      </c>
    </row>
    <row r="58" spans="1:11" x14ac:dyDescent="0.25">
      <c r="A58" t="s">
        <v>125</v>
      </c>
      <c r="B58" t="s">
        <v>144</v>
      </c>
      <c r="C58">
        <v>1</v>
      </c>
      <c r="D58">
        <v>0.61060293511560604</v>
      </c>
      <c r="E58">
        <v>-1</v>
      </c>
      <c r="F58">
        <v>0.52</v>
      </c>
      <c r="G58">
        <v>-1</v>
      </c>
      <c r="H58">
        <v>0.724484528122886</v>
      </c>
      <c r="I58">
        <v>-1</v>
      </c>
      <c r="J58">
        <v>0.6</v>
      </c>
      <c r="K58" t="str">
        <f t="shared" si="0"/>
        <v>No</v>
      </c>
    </row>
    <row r="59" spans="1:11" x14ac:dyDescent="0.25">
      <c r="A59" t="s">
        <v>126</v>
      </c>
      <c r="B59" t="s">
        <v>144</v>
      </c>
      <c r="C59">
        <v>-1</v>
      </c>
      <c r="D59">
        <v>0.77889547690671002</v>
      </c>
      <c r="E59">
        <v>1</v>
      </c>
      <c r="F59">
        <v>0.52</v>
      </c>
      <c r="G59">
        <v>-1</v>
      </c>
      <c r="H59">
        <v>0.72914155019334803</v>
      </c>
      <c r="I59">
        <v>-1</v>
      </c>
      <c r="J59">
        <v>0.52</v>
      </c>
      <c r="K59" t="str">
        <f t="shared" si="0"/>
        <v>No</v>
      </c>
    </row>
    <row r="60" spans="1:11" x14ac:dyDescent="0.25">
      <c r="A60" t="s">
        <v>127</v>
      </c>
      <c r="B60" t="s">
        <v>144</v>
      </c>
      <c r="C60">
        <v>-1</v>
      </c>
      <c r="D60">
        <v>0.67118125594978195</v>
      </c>
      <c r="E60">
        <v>1</v>
      </c>
      <c r="F60">
        <v>0.62</v>
      </c>
      <c r="G60">
        <v>-1</v>
      </c>
      <c r="H60">
        <v>0.63224863685845201</v>
      </c>
      <c r="I60">
        <v>-1</v>
      </c>
      <c r="J60">
        <v>0.73</v>
      </c>
      <c r="K60" t="str">
        <f t="shared" si="0"/>
        <v>No</v>
      </c>
    </row>
    <row r="61" spans="1:11" x14ac:dyDescent="0.25">
      <c r="A61" t="s">
        <v>128</v>
      </c>
      <c r="B61" t="s">
        <v>144</v>
      </c>
      <c r="C61">
        <v>1</v>
      </c>
      <c r="D61">
        <v>0.56201923553315303</v>
      </c>
      <c r="E61">
        <v>-1</v>
      </c>
      <c r="F61">
        <v>0.51</v>
      </c>
      <c r="G61">
        <v>-1</v>
      </c>
      <c r="H61">
        <v>0.59277157698083904</v>
      </c>
      <c r="I61">
        <v>-1</v>
      </c>
      <c r="J61">
        <v>0.66</v>
      </c>
      <c r="K61" t="str">
        <f t="shared" si="0"/>
        <v>No</v>
      </c>
    </row>
    <row r="62" spans="1:11" x14ac:dyDescent="0.25">
      <c r="A62" t="s">
        <v>129</v>
      </c>
      <c r="B62" t="s">
        <v>144</v>
      </c>
      <c r="C62">
        <v>1</v>
      </c>
      <c r="D62">
        <v>0.76335642924140201</v>
      </c>
      <c r="E62">
        <v>-1</v>
      </c>
      <c r="F62">
        <v>0.51</v>
      </c>
      <c r="G62">
        <v>-1</v>
      </c>
      <c r="H62">
        <v>0.78401975020770298</v>
      </c>
      <c r="I62">
        <v>-1</v>
      </c>
      <c r="J62">
        <v>0.68</v>
      </c>
      <c r="K62" t="str">
        <f t="shared" si="0"/>
        <v>No</v>
      </c>
    </row>
    <row r="63" spans="1:11" x14ac:dyDescent="0.25">
      <c r="A63" t="s">
        <v>130</v>
      </c>
      <c r="B63" t="s">
        <v>144</v>
      </c>
      <c r="C63">
        <v>-1</v>
      </c>
      <c r="D63">
        <v>0.54889747292570701</v>
      </c>
      <c r="E63">
        <v>1</v>
      </c>
      <c r="F63">
        <v>0.54</v>
      </c>
      <c r="G63">
        <v>-1</v>
      </c>
      <c r="H63">
        <v>0.77884413802085395</v>
      </c>
      <c r="I63">
        <v>-1</v>
      </c>
      <c r="J63">
        <v>0.78</v>
      </c>
      <c r="K63" t="str">
        <f t="shared" si="0"/>
        <v>No</v>
      </c>
    </row>
    <row r="64" spans="1:11" x14ac:dyDescent="0.25">
      <c r="A64" t="s">
        <v>131</v>
      </c>
      <c r="B64" t="s">
        <v>144</v>
      </c>
      <c r="C64">
        <v>-1</v>
      </c>
      <c r="D64">
        <v>0.647758882019286</v>
      </c>
      <c r="E64">
        <v>1</v>
      </c>
      <c r="F64">
        <v>0.51</v>
      </c>
      <c r="G64">
        <v>-1</v>
      </c>
      <c r="H64">
        <v>0.55041109417831402</v>
      </c>
      <c r="I64">
        <v>-1</v>
      </c>
      <c r="J64">
        <v>0.75</v>
      </c>
      <c r="K64" t="str">
        <f t="shared" si="0"/>
        <v>No</v>
      </c>
    </row>
    <row r="65" spans="1:11" x14ac:dyDescent="0.25">
      <c r="A65" t="s">
        <v>132</v>
      </c>
      <c r="B65" t="s">
        <v>144</v>
      </c>
      <c r="C65">
        <v>1</v>
      </c>
      <c r="D65">
        <v>0.73492099022464996</v>
      </c>
      <c r="E65">
        <v>1</v>
      </c>
      <c r="F65">
        <v>0.53</v>
      </c>
      <c r="G65">
        <v>-1</v>
      </c>
      <c r="H65">
        <v>0.846445507686857</v>
      </c>
      <c r="I65">
        <v>-1</v>
      </c>
      <c r="J65">
        <v>0.66</v>
      </c>
      <c r="K65" t="str">
        <f t="shared" si="0"/>
        <v>Consistency</v>
      </c>
    </row>
    <row r="66" spans="1:11" x14ac:dyDescent="0.25">
      <c r="A66" t="s">
        <v>133</v>
      </c>
      <c r="B66" t="s">
        <v>144</v>
      </c>
      <c r="C66">
        <v>-1</v>
      </c>
      <c r="D66">
        <v>0.54412926171876996</v>
      </c>
      <c r="E66">
        <v>-1</v>
      </c>
      <c r="F66">
        <v>0.54</v>
      </c>
      <c r="G66">
        <v>-1</v>
      </c>
      <c r="H66">
        <v>0.82526402181587499</v>
      </c>
      <c r="I66">
        <v>-1</v>
      </c>
      <c r="J66">
        <v>0.79</v>
      </c>
      <c r="K66" t="str">
        <f t="shared" si="0"/>
        <v>Consistency</v>
      </c>
    </row>
    <row r="67" spans="1:11" x14ac:dyDescent="0.25">
      <c r="A67" t="s">
        <v>134</v>
      </c>
      <c r="B67" t="s">
        <v>144</v>
      </c>
      <c r="C67">
        <v>-1</v>
      </c>
      <c r="D67">
        <v>0.51379450486870504</v>
      </c>
      <c r="E67">
        <v>1</v>
      </c>
      <c r="F67">
        <v>0.53</v>
      </c>
      <c r="G67">
        <v>-1</v>
      </c>
      <c r="H67">
        <v>0.79394112927397498</v>
      </c>
      <c r="I67">
        <v>-1</v>
      </c>
      <c r="J67">
        <v>0.61</v>
      </c>
      <c r="K67" t="str">
        <f t="shared" ref="K67:K130" si="73">IF(E67=C67, "Consistency", "No")</f>
        <v>No</v>
      </c>
    </row>
    <row r="68" spans="1:11" x14ac:dyDescent="0.25">
      <c r="A68" t="s">
        <v>124</v>
      </c>
      <c r="B68" t="s">
        <v>145</v>
      </c>
      <c r="C68" s="3">
        <v>1</v>
      </c>
      <c r="D68">
        <v>0.97533076899331905</v>
      </c>
      <c r="E68" s="3">
        <v>1</v>
      </c>
      <c r="F68" s="3">
        <v>0.59</v>
      </c>
      <c r="G68" s="3">
        <v>-1</v>
      </c>
      <c r="H68">
        <v>0.77535874257234405</v>
      </c>
      <c r="I68" s="3">
        <v>-1</v>
      </c>
      <c r="J68" s="3">
        <v>0.41</v>
      </c>
      <c r="K68" t="str">
        <f t="shared" si="73"/>
        <v>Consistency</v>
      </c>
    </row>
    <row r="69" spans="1:11" x14ac:dyDescent="0.25">
      <c r="A69" t="s">
        <v>125</v>
      </c>
      <c r="B69" t="s">
        <v>145</v>
      </c>
      <c r="C69" s="3">
        <v>1</v>
      </c>
      <c r="D69">
        <v>0.78643725538116704</v>
      </c>
      <c r="E69" s="3">
        <v>1</v>
      </c>
      <c r="F69" s="3">
        <v>0.7</v>
      </c>
      <c r="G69" s="3">
        <v>2</v>
      </c>
      <c r="H69">
        <v>0.342333161709303</v>
      </c>
      <c r="I69" s="3">
        <v>-1</v>
      </c>
      <c r="J69" s="3">
        <v>0.47</v>
      </c>
      <c r="K69" t="str">
        <f t="shared" si="73"/>
        <v>Consistency</v>
      </c>
    </row>
    <row r="70" spans="1:11" x14ac:dyDescent="0.25">
      <c r="A70" t="s">
        <v>126</v>
      </c>
      <c r="B70" t="s">
        <v>145</v>
      </c>
      <c r="C70" s="3">
        <v>1</v>
      </c>
      <c r="D70">
        <v>0.90443237680067101</v>
      </c>
      <c r="E70" s="3">
        <v>1</v>
      </c>
      <c r="F70" s="3">
        <v>0.56999999999999995</v>
      </c>
      <c r="G70" s="3">
        <v>-1</v>
      </c>
      <c r="H70">
        <v>0.55692423038471095</v>
      </c>
      <c r="I70" s="3">
        <v>1</v>
      </c>
      <c r="J70" s="3">
        <v>0.43</v>
      </c>
      <c r="K70" t="str">
        <f t="shared" si="73"/>
        <v>Consistency</v>
      </c>
    </row>
    <row r="71" spans="1:11" x14ac:dyDescent="0.25">
      <c r="A71" t="s">
        <v>127</v>
      </c>
      <c r="B71" t="s">
        <v>145</v>
      </c>
      <c r="C71" s="3">
        <v>1</v>
      </c>
      <c r="D71" s="3">
        <v>0.95180515330789695</v>
      </c>
      <c r="E71" s="3">
        <v>1</v>
      </c>
      <c r="F71" s="3">
        <v>0.71</v>
      </c>
      <c r="G71" s="3">
        <v>-1</v>
      </c>
      <c r="H71">
        <v>0.49024739900118097</v>
      </c>
      <c r="I71" s="3">
        <v>-1</v>
      </c>
      <c r="J71" s="3">
        <v>0.47</v>
      </c>
      <c r="K71" t="str">
        <f t="shared" si="73"/>
        <v>Consistency</v>
      </c>
    </row>
    <row r="72" spans="1:11" x14ac:dyDescent="0.25">
      <c r="A72" t="s">
        <v>128</v>
      </c>
      <c r="B72" t="s">
        <v>145</v>
      </c>
      <c r="C72" s="3">
        <v>1</v>
      </c>
      <c r="D72">
        <v>0.77042508985054903</v>
      </c>
      <c r="E72" s="3">
        <v>1</v>
      </c>
      <c r="F72" s="3">
        <v>0.81</v>
      </c>
      <c r="G72" s="3">
        <v>-1</v>
      </c>
      <c r="H72" s="3">
        <v>0.54635393394137699</v>
      </c>
      <c r="I72" s="3">
        <v>-1</v>
      </c>
      <c r="J72" s="3">
        <v>0.49</v>
      </c>
      <c r="K72" t="str">
        <f t="shared" si="73"/>
        <v>Consistency</v>
      </c>
    </row>
    <row r="73" spans="1:11" x14ac:dyDescent="0.25">
      <c r="A73" t="s">
        <v>129</v>
      </c>
      <c r="B73" t="s">
        <v>145</v>
      </c>
      <c r="C73" s="3">
        <v>1</v>
      </c>
      <c r="D73">
        <v>0.87264102830610302</v>
      </c>
      <c r="E73" s="3">
        <v>1</v>
      </c>
      <c r="F73" s="3">
        <v>0.63</v>
      </c>
      <c r="G73" s="3">
        <v>-1</v>
      </c>
      <c r="H73">
        <v>0.603537538439743</v>
      </c>
      <c r="I73" s="3">
        <v>-1</v>
      </c>
      <c r="J73" s="3">
        <v>0.41</v>
      </c>
      <c r="K73" t="str">
        <f t="shared" si="73"/>
        <v>Consistency</v>
      </c>
    </row>
    <row r="74" spans="1:11" x14ac:dyDescent="0.25">
      <c r="A74" t="s">
        <v>130</v>
      </c>
      <c r="B74" t="s">
        <v>145</v>
      </c>
      <c r="C74" s="3">
        <v>1</v>
      </c>
      <c r="D74">
        <v>0.63391325057090597</v>
      </c>
      <c r="E74" s="3">
        <v>1</v>
      </c>
      <c r="F74" s="3">
        <v>0.62</v>
      </c>
      <c r="G74" s="3">
        <v>-1</v>
      </c>
      <c r="H74">
        <v>0.592393783439077</v>
      </c>
      <c r="I74" s="3">
        <v>-1</v>
      </c>
      <c r="J74" s="3">
        <v>0.55000000000000004</v>
      </c>
      <c r="K74" t="str">
        <f t="shared" si="73"/>
        <v>Consistency</v>
      </c>
    </row>
    <row r="75" spans="1:11" x14ac:dyDescent="0.25">
      <c r="A75" t="s">
        <v>131</v>
      </c>
      <c r="B75" t="s">
        <v>145</v>
      </c>
      <c r="C75" s="3">
        <v>1</v>
      </c>
      <c r="D75">
        <v>0.90232516263420803</v>
      </c>
      <c r="E75" s="3">
        <v>1</v>
      </c>
      <c r="F75" s="3">
        <v>0.85</v>
      </c>
      <c r="G75" s="3">
        <v>2</v>
      </c>
      <c r="H75">
        <v>0.45692533758593601</v>
      </c>
      <c r="I75" s="3">
        <v>-1</v>
      </c>
      <c r="J75" s="3">
        <v>0.59</v>
      </c>
      <c r="K75" t="str">
        <f t="shared" si="73"/>
        <v>Consistency</v>
      </c>
    </row>
    <row r="76" spans="1:11" x14ac:dyDescent="0.25">
      <c r="A76" t="s">
        <v>132</v>
      </c>
      <c r="B76" t="s">
        <v>145</v>
      </c>
      <c r="C76" s="3">
        <v>1</v>
      </c>
      <c r="D76">
        <v>0.57075350589806295</v>
      </c>
      <c r="E76" s="3">
        <v>1</v>
      </c>
      <c r="F76" s="3">
        <v>0.69</v>
      </c>
      <c r="G76" s="3">
        <v>-1</v>
      </c>
      <c r="H76">
        <v>0.66815543873258598</v>
      </c>
      <c r="I76" s="3">
        <v>-1</v>
      </c>
      <c r="J76" s="3">
        <v>0.6</v>
      </c>
      <c r="K76" t="str">
        <f t="shared" si="73"/>
        <v>Consistency</v>
      </c>
    </row>
    <row r="77" spans="1:11" x14ac:dyDescent="0.25">
      <c r="A77" t="s">
        <v>133</v>
      </c>
      <c r="B77" t="s">
        <v>145</v>
      </c>
      <c r="C77" s="3">
        <v>1</v>
      </c>
      <c r="D77" s="3">
        <v>0.86850804952538996</v>
      </c>
      <c r="E77" s="3">
        <v>1</v>
      </c>
      <c r="F77" s="3">
        <v>0.67</v>
      </c>
      <c r="G77" s="3">
        <v>-1</v>
      </c>
      <c r="H77">
        <v>0.71652616447072404</v>
      </c>
      <c r="I77" s="3">
        <v>-1</v>
      </c>
      <c r="J77" s="3">
        <v>0.69</v>
      </c>
      <c r="K77" t="str">
        <f t="shared" si="73"/>
        <v>Consistency</v>
      </c>
    </row>
    <row r="78" spans="1:11" x14ac:dyDescent="0.25">
      <c r="A78" t="s">
        <v>134</v>
      </c>
      <c r="B78" t="s">
        <v>145</v>
      </c>
      <c r="C78" s="3">
        <v>1</v>
      </c>
      <c r="D78">
        <v>0.86292006879488103</v>
      </c>
      <c r="E78" s="3">
        <v>1</v>
      </c>
      <c r="F78" s="3">
        <v>0.74</v>
      </c>
      <c r="G78" s="3">
        <v>-1</v>
      </c>
      <c r="H78">
        <v>0.56584339141880002</v>
      </c>
      <c r="I78" s="3">
        <v>-1</v>
      </c>
      <c r="J78" s="3">
        <v>0.55000000000000004</v>
      </c>
      <c r="K78" t="str">
        <f t="shared" si="73"/>
        <v>Consistency</v>
      </c>
    </row>
    <row r="79" spans="1:11" x14ac:dyDescent="0.25">
      <c r="A79" t="s">
        <v>124</v>
      </c>
      <c r="B79" t="s">
        <v>146</v>
      </c>
      <c r="C79" s="3">
        <v>1</v>
      </c>
      <c r="D79">
        <v>0.95923384352817698</v>
      </c>
      <c r="E79" s="3">
        <v>1</v>
      </c>
      <c r="F79" s="3">
        <v>0.65</v>
      </c>
      <c r="G79" s="3">
        <v>-1</v>
      </c>
      <c r="H79">
        <v>0.72994911508483995</v>
      </c>
      <c r="I79" s="3">
        <v>-1</v>
      </c>
      <c r="J79" s="3">
        <v>0.38</v>
      </c>
      <c r="K79" t="str">
        <f t="shared" si="73"/>
        <v>Consistency</v>
      </c>
    </row>
    <row r="80" spans="1:11" x14ac:dyDescent="0.25">
      <c r="A80" t="s">
        <v>125</v>
      </c>
      <c r="B80" t="s">
        <v>146</v>
      </c>
      <c r="C80" s="3">
        <v>1</v>
      </c>
      <c r="D80">
        <v>0.67958764933542704</v>
      </c>
      <c r="E80" s="3">
        <v>1</v>
      </c>
      <c r="F80" s="3">
        <v>0.61</v>
      </c>
      <c r="G80" s="3">
        <v>2</v>
      </c>
      <c r="H80">
        <v>0.79910812315127899</v>
      </c>
      <c r="I80" s="3">
        <v>-1</v>
      </c>
      <c r="J80" s="3">
        <v>0.49</v>
      </c>
      <c r="K80" t="str">
        <f t="shared" si="73"/>
        <v>Consistency</v>
      </c>
    </row>
    <row r="81" spans="1:11" x14ac:dyDescent="0.25">
      <c r="A81" t="s">
        <v>126</v>
      </c>
      <c r="B81" t="s">
        <v>146</v>
      </c>
      <c r="C81" s="3">
        <v>1</v>
      </c>
      <c r="D81">
        <v>0.57092552714665501</v>
      </c>
      <c r="E81" s="3">
        <v>1</v>
      </c>
      <c r="F81" s="3">
        <v>0.71</v>
      </c>
      <c r="G81" s="3">
        <v>-1</v>
      </c>
      <c r="H81">
        <v>0.45479769039732898</v>
      </c>
      <c r="I81" s="3">
        <v>-1</v>
      </c>
      <c r="J81" s="3">
        <v>0.45</v>
      </c>
      <c r="K81" t="str">
        <f t="shared" si="73"/>
        <v>Consistency</v>
      </c>
    </row>
    <row r="82" spans="1:11" x14ac:dyDescent="0.25">
      <c r="A82" t="s">
        <v>127</v>
      </c>
      <c r="B82" t="s">
        <v>146</v>
      </c>
      <c r="C82" s="3">
        <v>1</v>
      </c>
      <c r="D82">
        <v>0.83958731466727998</v>
      </c>
      <c r="E82" s="3">
        <v>1</v>
      </c>
      <c r="F82" s="3">
        <v>0.67</v>
      </c>
      <c r="G82" s="3">
        <v>2</v>
      </c>
      <c r="H82">
        <v>0.35254376713485402</v>
      </c>
      <c r="I82" s="3">
        <v>1</v>
      </c>
      <c r="J82" s="3">
        <v>0.43</v>
      </c>
      <c r="K82" t="str">
        <f t="shared" si="73"/>
        <v>Consistency</v>
      </c>
    </row>
    <row r="83" spans="1:11" x14ac:dyDescent="0.25">
      <c r="A83" t="s">
        <v>128</v>
      </c>
      <c r="B83" t="s">
        <v>146</v>
      </c>
      <c r="C83" s="3">
        <v>1</v>
      </c>
      <c r="D83" s="3">
        <v>0.82973696765703597</v>
      </c>
      <c r="E83" s="3">
        <v>1</v>
      </c>
      <c r="F83" s="3">
        <v>0.7</v>
      </c>
      <c r="G83" s="3">
        <v>-1</v>
      </c>
      <c r="H83">
        <v>0.52680971757250605</v>
      </c>
      <c r="I83" s="3">
        <v>-1</v>
      </c>
      <c r="J83" s="3">
        <v>0.47</v>
      </c>
      <c r="K83" t="str">
        <f t="shared" si="73"/>
        <v>Consistency</v>
      </c>
    </row>
    <row r="84" spans="1:11" x14ac:dyDescent="0.25">
      <c r="A84" t="s">
        <v>129</v>
      </c>
      <c r="B84" t="s">
        <v>146</v>
      </c>
      <c r="C84" s="3">
        <v>1</v>
      </c>
      <c r="D84">
        <v>0.82392296539481402</v>
      </c>
      <c r="E84" s="3">
        <v>1</v>
      </c>
      <c r="F84" s="3">
        <v>0.62</v>
      </c>
      <c r="G84" s="3">
        <v>-1</v>
      </c>
      <c r="H84">
        <v>0.57132572206149101</v>
      </c>
      <c r="I84" s="3">
        <v>1</v>
      </c>
      <c r="J84" s="3">
        <v>0.43</v>
      </c>
      <c r="K84" t="str">
        <f t="shared" si="73"/>
        <v>Consistency</v>
      </c>
    </row>
    <row r="85" spans="1:11" x14ac:dyDescent="0.25">
      <c r="A85" t="s">
        <v>130</v>
      </c>
      <c r="B85" t="s">
        <v>146</v>
      </c>
      <c r="C85" s="3">
        <v>1</v>
      </c>
      <c r="D85">
        <v>0.71416174630913298</v>
      </c>
      <c r="E85" s="3">
        <v>-1</v>
      </c>
      <c r="F85" s="3">
        <v>0.5</v>
      </c>
      <c r="G85" s="3">
        <v>-1</v>
      </c>
      <c r="H85">
        <v>0.56000528371912395</v>
      </c>
      <c r="I85" s="3">
        <v>-1</v>
      </c>
      <c r="J85" s="3">
        <v>0.48</v>
      </c>
      <c r="K85" t="str">
        <f t="shared" si="73"/>
        <v>No</v>
      </c>
    </row>
    <row r="86" spans="1:11" x14ac:dyDescent="0.25">
      <c r="A86" t="s">
        <v>131</v>
      </c>
      <c r="B86" t="s">
        <v>146</v>
      </c>
      <c r="C86" s="3">
        <v>1</v>
      </c>
      <c r="D86">
        <v>0.71714014129312098</v>
      </c>
      <c r="E86" s="3">
        <v>1</v>
      </c>
      <c r="F86" s="3">
        <v>0.73</v>
      </c>
      <c r="G86" s="3">
        <v>2</v>
      </c>
      <c r="H86">
        <v>0.43825231852511898</v>
      </c>
      <c r="I86" s="3">
        <v>1</v>
      </c>
      <c r="J86" s="3">
        <v>0.43</v>
      </c>
      <c r="K86" t="str">
        <f t="shared" si="73"/>
        <v>Consistency</v>
      </c>
    </row>
    <row r="87" spans="1:11" x14ac:dyDescent="0.25">
      <c r="A87" t="s">
        <v>132</v>
      </c>
      <c r="B87" t="s">
        <v>146</v>
      </c>
      <c r="C87" s="3">
        <v>-1</v>
      </c>
      <c r="D87">
        <v>0.71472435319604199</v>
      </c>
      <c r="E87" s="3">
        <v>1</v>
      </c>
      <c r="F87" s="3">
        <v>0.65</v>
      </c>
      <c r="G87" s="3">
        <v>1</v>
      </c>
      <c r="H87">
        <v>0.64015475295634705</v>
      </c>
      <c r="I87" s="3">
        <v>1</v>
      </c>
      <c r="J87" s="3">
        <v>0.42</v>
      </c>
      <c r="K87" t="str">
        <f t="shared" si="73"/>
        <v>No</v>
      </c>
    </row>
    <row r="88" spans="1:11" x14ac:dyDescent="0.25">
      <c r="A88" t="s">
        <v>133</v>
      </c>
      <c r="B88" t="s">
        <v>146</v>
      </c>
      <c r="C88" s="3">
        <v>1</v>
      </c>
      <c r="D88">
        <v>0.57825900273904796</v>
      </c>
      <c r="E88" s="3">
        <v>1</v>
      </c>
      <c r="F88" s="3">
        <v>0.76</v>
      </c>
      <c r="G88" s="3">
        <v>1</v>
      </c>
      <c r="H88">
        <v>0.61326596828520896</v>
      </c>
      <c r="I88" s="3">
        <v>-1</v>
      </c>
      <c r="J88" s="3">
        <v>0.46</v>
      </c>
      <c r="K88" t="str">
        <f t="shared" si="73"/>
        <v>Consistency</v>
      </c>
    </row>
    <row r="89" spans="1:11" x14ac:dyDescent="0.25">
      <c r="A89" t="s">
        <v>134</v>
      </c>
      <c r="B89" t="s">
        <v>146</v>
      </c>
      <c r="C89" s="3">
        <v>1</v>
      </c>
      <c r="D89">
        <v>0.80474502438208695</v>
      </c>
      <c r="E89" s="3">
        <v>1</v>
      </c>
      <c r="F89" s="3">
        <v>0.74</v>
      </c>
      <c r="G89" s="3">
        <v>-1</v>
      </c>
      <c r="H89">
        <v>0.43481973383546801</v>
      </c>
      <c r="I89" s="3">
        <v>-1</v>
      </c>
      <c r="J89" s="3">
        <v>0.42</v>
      </c>
      <c r="K89" t="str">
        <f t="shared" si="73"/>
        <v>Consistency</v>
      </c>
    </row>
    <row r="90" spans="1:11" x14ac:dyDescent="0.25">
      <c r="A90" t="s">
        <v>124</v>
      </c>
      <c r="B90" t="s">
        <v>147</v>
      </c>
      <c r="C90">
        <v>1</v>
      </c>
      <c r="D90">
        <v>0.83714089867976105</v>
      </c>
      <c r="E90">
        <v>1</v>
      </c>
      <c r="F90">
        <v>0.76</v>
      </c>
      <c r="G90">
        <v>1</v>
      </c>
      <c r="H90">
        <v>0.49622296097447899</v>
      </c>
      <c r="I90">
        <v>1</v>
      </c>
      <c r="J90">
        <v>0.67</v>
      </c>
      <c r="K90" t="str">
        <f t="shared" si="73"/>
        <v>Consistency</v>
      </c>
    </row>
    <row r="91" spans="1:11" x14ac:dyDescent="0.25">
      <c r="A91" t="s">
        <v>125</v>
      </c>
      <c r="B91" t="s">
        <v>147</v>
      </c>
      <c r="C91">
        <v>1</v>
      </c>
      <c r="D91">
        <v>0.502981271824823</v>
      </c>
      <c r="E91">
        <v>1</v>
      </c>
      <c r="F91">
        <v>0.61</v>
      </c>
      <c r="G91">
        <v>1</v>
      </c>
      <c r="H91">
        <v>0.626645789191143</v>
      </c>
      <c r="I91">
        <v>1</v>
      </c>
      <c r="J91">
        <v>0.7</v>
      </c>
      <c r="K91" t="str">
        <f t="shared" si="73"/>
        <v>Consistency</v>
      </c>
    </row>
    <row r="92" spans="1:11" x14ac:dyDescent="0.25">
      <c r="A92" t="s">
        <v>126</v>
      </c>
      <c r="B92" t="s">
        <v>147</v>
      </c>
      <c r="C92">
        <v>1</v>
      </c>
      <c r="D92">
        <v>0.723077750648772</v>
      </c>
      <c r="E92">
        <v>1</v>
      </c>
      <c r="F92">
        <v>0.68</v>
      </c>
      <c r="G92">
        <v>1</v>
      </c>
      <c r="H92">
        <v>0.51109413432926798</v>
      </c>
      <c r="I92">
        <v>1</v>
      </c>
      <c r="J92">
        <v>0.79</v>
      </c>
      <c r="K92" t="str">
        <f t="shared" si="73"/>
        <v>Consistency</v>
      </c>
    </row>
    <row r="93" spans="1:11" x14ac:dyDescent="0.25">
      <c r="A93" t="s">
        <v>127</v>
      </c>
      <c r="B93" t="s">
        <v>147</v>
      </c>
      <c r="C93">
        <v>1</v>
      </c>
      <c r="D93">
        <v>0.59927052581912599</v>
      </c>
      <c r="E93">
        <v>1</v>
      </c>
      <c r="F93">
        <v>0.54</v>
      </c>
      <c r="G93">
        <v>1</v>
      </c>
      <c r="H93">
        <v>0.83357148380452195</v>
      </c>
      <c r="I93">
        <v>1</v>
      </c>
      <c r="J93">
        <v>0.82</v>
      </c>
      <c r="K93" t="str">
        <f t="shared" si="73"/>
        <v>Consistency</v>
      </c>
    </row>
    <row r="94" spans="1:11" x14ac:dyDescent="0.25">
      <c r="A94" t="s">
        <v>128</v>
      </c>
      <c r="B94" t="s">
        <v>147</v>
      </c>
      <c r="C94">
        <v>1</v>
      </c>
      <c r="D94">
        <v>0.69233654364113495</v>
      </c>
      <c r="E94">
        <v>1</v>
      </c>
      <c r="F94">
        <v>0.66</v>
      </c>
      <c r="G94">
        <v>1</v>
      </c>
      <c r="H94">
        <v>0.88340895288284305</v>
      </c>
      <c r="I94">
        <v>1</v>
      </c>
      <c r="J94">
        <v>0.74</v>
      </c>
      <c r="K94" t="str">
        <f t="shared" si="73"/>
        <v>Consistency</v>
      </c>
    </row>
    <row r="95" spans="1:11" x14ac:dyDescent="0.25">
      <c r="A95" t="s">
        <v>129</v>
      </c>
      <c r="B95" t="s">
        <v>147</v>
      </c>
      <c r="C95">
        <v>1</v>
      </c>
      <c r="D95">
        <v>0.695901733183659</v>
      </c>
      <c r="E95">
        <v>1</v>
      </c>
      <c r="F95">
        <v>0.67</v>
      </c>
      <c r="G95">
        <v>1</v>
      </c>
      <c r="H95">
        <v>0.81694183468301595</v>
      </c>
      <c r="I95">
        <v>1</v>
      </c>
      <c r="J95">
        <v>0.75</v>
      </c>
      <c r="K95" t="str">
        <f t="shared" si="73"/>
        <v>Consistency</v>
      </c>
    </row>
    <row r="96" spans="1:11" x14ac:dyDescent="0.25">
      <c r="A96" t="s">
        <v>130</v>
      </c>
      <c r="B96" t="s">
        <v>147</v>
      </c>
      <c r="C96">
        <v>1</v>
      </c>
      <c r="D96">
        <v>0.57233463368775495</v>
      </c>
      <c r="E96">
        <v>1</v>
      </c>
      <c r="F96">
        <v>0.52</v>
      </c>
      <c r="G96">
        <v>1</v>
      </c>
      <c r="H96">
        <v>0.82524391650534301</v>
      </c>
      <c r="I96">
        <v>1</v>
      </c>
      <c r="J96">
        <v>0.81</v>
      </c>
      <c r="K96" t="str">
        <f t="shared" si="73"/>
        <v>Consistency</v>
      </c>
    </row>
    <row r="97" spans="1:11" x14ac:dyDescent="0.25">
      <c r="A97" t="s">
        <v>131</v>
      </c>
      <c r="B97" t="s">
        <v>147</v>
      </c>
      <c r="C97">
        <v>1</v>
      </c>
      <c r="D97">
        <v>0.73612261252720701</v>
      </c>
      <c r="E97">
        <v>1</v>
      </c>
      <c r="F97">
        <v>0.55000000000000004</v>
      </c>
      <c r="G97">
        <v>1</v>
      </c>
      <c r="H97">
        <v>0.59992821562799903</v>
      </c>
      <c r="I97">
        <v>1</v>
      </c>
      <c r="J97">
        <v>0.68</v>
      </c>
      <c r="K97" t="str">
        <f t="shared" si="73"/>
        <v>Consistency</v>
      </c>
    </row>
    <row r="98" spans="1:11" x14ac:dyDescent="0.25">
      <c r="A98" t="s">
        <v>132</v>
      </c>
      <c r="B98" t="s">
        <v>147</v>
      </c>
      <c r="C98">
        <v>1</v>
      </c>
      <c r="D98">
        <v>0.59323247030892301</v>
      </c>
      <c r="E98">
        <v>-1</v>
      </c>
      <c r="F98">
        <v>0.54</v>
      </c>
      <c r="G98">
        <v>1</v>
      </c>
      <c r="H98">
        <v>0.85234848528657903</v>
      </c>
      <c r="I98">
        <v>1</v>
      </c>
      <c r="J98">
        <v>0.74</v>
      </c>
      <c r="K98" t="str">
        <f t="shared" si="73"/>
        <v>No</v>
      </c>
    </row>
    <row r="99" spans="1:11" x14ac:dyDescent="0.25">
      <c r="A99" t="s">
        <v>133</v>
      </c>
      <c r="B99" t="s">
        <v>147</v>
      </c>
      <c r="C99">
        <v>1</v>
      </c>
      <c r="D99">
        <v>0.82161372807754196</v>
      </c>
      <c r="E99">
        <v>-1</v>
      </c>
      <c r="F99">
        <v>0.61</v>
      </c>
      <c r="G99">
        <v>1</v>
      </c>
      <c r="H99">
        <v>0.97269014259894704</v>
      </c>
      <c r="I99">
        <v>1</v>
      </c>
      <c r="J99">
        <v>0.92</v>
      </c>
      <c r="K99" t="str">
        <f t="shared" si="73"/>
        <v>No</v>
      </c>
    </row>
    <row r="100" spans="1:11" x14ac:dyDescent="0.25">
      <c r="A100" t="s">
        <v>134</v>
      </c>
      <c r="B100" t="s">
        <v>147</v>
      </c>
      <c r="C100">
        <v>1</v>
      </c>
      <c r="D100">
        <v>0.67261128557958505</v>
      </c>
      <c r="E100">
        <v>-1</v>
      </c>
      <c r="F100">
        <v>0.71</v>
      </c>
      <c r="G100">
        <v>1</v>
      </c>
      <c r="H100">
        <v>0.73141263990445904</v>
      </c>
      <c r="I100">
        <v>1</v>
      </c>
      <c r="J100">
        <v>0.85</v>
      </c>
      <c r="K100" t="str">
        <f t="shared" si="73"/>
        <v>No</v>
      </c>
    </row>
    <row r="101" spans="1:11" x14ac:dyDescent="0.25">
      <c r="C101" s="3"/>
      <c r="E101" s="3"/>
      <c r="F101" s="3"/>
      <c r="G101" s="3"/>
      <c r="I101" s="3"/>
      <c r="J101" s="3"/>
      <c r="K101" t="str">
        <f t="shared" si="73"/>
        <v>Consistency</v>
      </c>
    </row>
    <row r="102" spans="1:11" x14ac:dyDescent="0.25">
      <c r="C102" s="3"/>
      <c r="E102" s="3"/>
      <c r="F102" s="3"/>
      <c r="G102" s="3"/>
      <c r="H102" s="3"/>
      <c r="I102" s="3"/>
      <c r="J102" s="3"/>
      <c r="K102" t="str">
        <f t="shared" si="73"/>
        <v>Consistency</v>
      </c>
    </row>
    <row r="103" spans="1:11" x14ac:dyDescent="0.25">
      <c r="C103" s="3"/>
      <c r="E103" s="3"/>
      <c r="F103" s="3"/>
      <c r="G103" s="3"/>
      <c r="I103" s="3"/>
      <c r="J103" s="3"/>
      <c r="K103" t="str">
        <f t="shared" si="73"/>
        <v>Consistency</v>
      </c>
    </row>
    <row r="104" spans="1:11" x14ac:dyDescent="0.25">
      <c r="C104" s="3"/>
      <c r="E104" s="3"/>
      <c r="F104" s="3"/>
      <c r="G104" s="3"/>
      <c r="I104" s="3"/>
      <c r="J104" s="3"/>
      <c r="K104" t="str">
        <f t="shared" si="73"/>
        <v>Consistency</v>
      </c>
    </row>
    <row r="105" spans="1:11" x14ac:dyDescent="0.25">
      <c r="C105" s="3"/>
      <c r="E105" s="3"/>
      <c r="F105" s="3"/>
      <c r="G105" s="3"/>
      <c r="I105" s="3"/>
      <c r="J105" s="3"/>
      <c r="K105" t="str">
        <f t="shared" si="73"/>
        <v>Consistency</v>
      </c>
    </row>
    <row r="106" spans="1:11" x14ac:dyDescent="0.25">
      <c r="C106" s="3"/>
      <c r="E106" s="3"/>
      <c r="F106" s="3"/>
      <c r="G106" s="3"/>
      <c r="I106" s="3"/>
      <c r="J106" s="3"/>
      <c r="K106" t="str">
        <f t="shared" si="73"/>
        <v>Consistency</v>
      </c>
    </row>
    <row r="107" spans="1:11" x14ac:dyDescent="0.25">
      <c r="C107" s="3"/>
      <c r="E107" s="3"/>
      <c r="F107" s="3"/>
      <c r="G107" s="3"/>
      <c r="I107" s="3"/>
      <c r="J107" s="3"/>
      <c r="K107" t="str">
        <f t="shared" si="73"/>
        <v>Consistency</v>
      </c>
    </row>
    <row r="108" spans="1:11" x14ac:dyDescent="0.25">
      <c r="C108" s="3"/>
      <c r="E108" s="3"/>
      <c r="F108" s="3"/>
      <c r="G108" s="3"/>
      <c r="I108" s="3"/>
      <c r="J108" s="3"/>
      <c r="K108" t="str">
        <f t="shared" si="73"/>
        <v>Consistency</v>
      </c>
    </row>
    <row r="109" spans="1:11" x14ac:dyDescent="0.25">
      <c r="C109" s="3"/>
      <c r="E109" s="3"/>
      <c r="F109" s="3"/>
      <c r="G109" s="3"/>
      <c r="I109" s="3"/>
      <c r="J109" s="3"/>
      <c r="K109" t="str">
        <f t="shared" si="73"/>
        <v>Consistency</v>
      </c>
    </row>
    <row r="110" spans="1:11" x14ac:dyDescent="0.25">
      <c r="C110" s="3"/>
      <c r="E110" s="3"/>
      <c r="F110" s="3"/>
      <c r="G110" s="3"/>
      <c r="I110" s="3"/>
      <c r="J110" s="3"/>
      <c r="K110" t="str">
        <f t="shared" si="73"/>
        <v>Consistency</v>
      </c>
    </row>
    <row r="111" spans="1:11" x14ac:dyDescent="0.25">
      <c r="C111" s="3"/>
      <c r="E111" s="3"/>
      <c r="F111" s="3"/>
      <c r="G111" s="3"/>
      <c r="I111" s="3"/>
      <c r="J111" s="3"/>
      <c r="K111" t="str">
        <f t="shared" si="73"/>
        <v>Consistency</v>
      </c>
    </row>
    <row r="112" spans="1:11" x14ac:dyDescent="0.25">
      <c r="C112" s="3"/>
      <c r="E112" s="3"/>
      <c r="F112" s="3"/>
      <c r="G112" s="3"/>
      <c r="I112" s="3"/>
      <c r="J112" s="3"/>
      <c r="K112" t="str">
        <f t="shared" si="73"/>
        <v>Consistency</v>
      </c>
    </row>
    <row r="113" spans="3:11" x14ac:dyDescent="0.25">
      <c r="C113" s="3"/>
      <c r="D113" s="3"/>
      <c r="E113" s="3"/>
      <c r="F113" s="3"/>
      <c r="G113" s="3"/>
      <c r="I113" s="3"/>
      <c r="J113" s="3"/>
      <c r="K113" t="str">
        <f t="shared" si="73"/>
        <v>Consistency</v>
      </c>
    </row>
    <row r="114" spans="3:11" x14ac:dyDescent="0.25">
      <c r="C114" s="3"/>
      <c r="E114" s="3"/>
      <c r="F114" s="3"/>
      <c r="G114" s="3"/>
      <c r="I114" s="3"/>
      <c r="J114" s="3"/>
      <c r="K114" t="str">
        <f t="shared" si="73"/>
        <v>Consistency</v>
      </c>
    </row>
    <row r="115" spans="3:11" x14ac:dyDescent="0.25">
      <c r="C115" s="3"/>
      <c r="E115" s="3"/>
      <c r="F115" s="3"/>
      <c r="G115" s="3"/>
      <c r="I115" s="3"/>
      <c r="J115" s="3"/>
      <c r="K115" t="str">
        <f t="shared" si="73"/>
        <v>Consistency</v>
      </c>
    </row>
    <row r="116" spans="3:11" x14ac:dyDescent="0.25">
      <c r="C116" s="3"/>
      <c r="E116" s="3"/>
      <c r="F116" s="3"/>
      <c r="G116" s="3"/>
      <c r="I116" s="3"/>
      <c r="J116" s="3"/>
      <c r="K116" t="str">
        <f t="shared" si="73"/>
        <v>Consistency</v>
      </c>
    </row>
    <row r="117" spans="3:11" x14ac:dyDescent="0.25">
      <c r="C117" s="3"/>
      <c r="E117" s="3"/>
      <c r="F117" s="3"/>
      <c r="G117" s="3"/>
      <c r="H117" s="3"/>
      <c r="I117" s="3"/>
      <c r="J117" s="3"/>
      <c r="K117" t="str">
        <f t="shared" si="73"/>
        <v>Consistency</v>
      </c>
    </row>
    <row r="118" spans="3:11" x14ac:dyDescent="0.25">
      <c r="C118" s="3"/>
      <c r="E118" s="3"/>
      <c r="F118" s="3"/>
      <c r="G118" s="3"/>
      <c r="I118" s="3"/>
      <c r="J118" s="3"/>
      <c r="K118" t="str">
        <f t="shared" si="73"/>
        <v>Consistency</v>
      </c>
    </row>
    <row r="119" spans="3:11" x14ac:dyDescent="0.25">
      <c r="C119" s="3"/>
      <c r="E119" s="3"/>
      <c r="F119" s="3"/>
      <c r="G119" s="3"/>
      <c r="I119" s="3"/>
      <c r="J119" s="3"/>
      <c r="K119" t="str">
        <f t="shared" si="73"/>
        <v>Consistency</v>
      </c>
    </row>
    <row r="120" spans="3:11" x14ac:dyDescent="0.25">
      <c r="C120" s="3"/>
      <c r="E120" s="3"/>
      <c r="F120" s="3"/>
      <c r="G120" s="3"/>
      <c r="I120" s="3"/>
      <c r="J120" s="3"/>
      <c r="K120" t="str">
        <f t="shared" si="73"/>
        <v>Consistency</v>
      </c>
    </row>
    <row r="121" spans="3:11" x14ac:dyDescent="0.25">
      <c r="C121" s="3"/>
      <c r="E121" s="3"/>
      <c r="F121" s="3"/>
      <c r="G121" s="3"/>
      <c r="I121" s="3"/>
      <c r="J121" s="3"/>
      <c r="K121" t="str">
        <f t="shared" si="73"/>
        <v>Consistency</v>
      </c>
    </row>
    <row r="122" spans="3:11" x14ac:dyDescent="0.25">
      <c r="C122" s="3"/>
      <c r="E122" s="3"/>
      <c r="F122" s="3"/>
      <c r="G122" s="3"/>
      <c r="I122" s="3"/>
      <c r="J122" s="3"/>
      <c r="K122" t="str">
        <f t="shared" si="73"/>
        <v>Consistency</v>
      </c>
    </row>
    <row r="123" spans="3:11" x14ac:dyDescent="0.25">
      <c r="K123" t="str">
        <f t="shared" si="73"/>
        <v>Consistency</v>
      </c>
    </row>
    <row r="124" spans="3:11" x14ac:dyDescent="0.25">
      <c r="K124" t="str">
        <f t="shared" si="73"/>
        <v>Consistency</v>
      </c>
    </row>
    <row r="125" spans="3:11" x14ac:dyDescent="0.25">
      <c r="K125" t="str">
        <f t="shared" si="73"/>
        <v>Consistency</v>
      </c>
    </row>
    <row r="126" spans="3:11" x14ac:dyDescent="0.25">
      <c r="K126" t="str">
        <f t="shared" si="73"/>
        <v>Consistency</v>
      </c>
    </row>
    <row r="127" spans="3:11" x14ac:dyDescent="0.25">
      <c r="K127" t="str">
        <f t="shared" si="73"/>
        <v>Consistency</v>
      </c>
    </row>
    <row r="128" spans="3:11" x14ac:dyDescent="0.25">
      <c r="K128" t="str">
        <f t="shared" si="73"/>
        <v>Consistency</v>
      </c>
    </row>
    <row r="129" spans="11:11" x14ac:dyDescent="0.25">
      <c r="K129" t="str">
        <f t="shared" si="73"/>
        <v>Consistency</v>
      </c>
    </row>
    <row r="130" spans="11:11" x14ac:dyDescent="0.25">
      <c r="K130" t="str">
        <f t="shared" si="73"/>
        <v>Consistency</v>
      </c>
    </row>
    <row r="131" spans="11:11" x14ac:dyDescent="0.25">
      <c r="K131" t="str">
        <f t="shared" ref="K131:K166" si="74">IF(E131=C131, "Consistency", "No")</f>
        <v>Consistency</v>
      </c>
    </row>
    <row r="132" spans="11:11" x14ac:dyDescent="0.25">
      <c r="K132" t="str">
        <f t="shared" si="74"/>
        <v>Consistency</v>
      </c>
    </row>
    <row r="133" spans="11:11" x14ac:dyDescent="0.25">
      <c r="K133" t="str">
        <f t="shared" si="74"/>
        <v>Consistency</v>
      </c>
    </row>
    <row r="134" spans="11:11" x14ac:dyDescent="0.25">
      <c r="K134" t="str">
        <f t="shared" si="74"/>
        <v>Consistency</v>
      </c>
    </row>
    <row r="135" spans="11:11" x14ac:dyDescent="0.25">
      <c r="K135" t="str">
        <f t="shared" si="74"/>
        <v>Consistency</v>
      </c>
    </row>
    <row r="136" spans="11:11" x14ac:dyDescent="0.25">
      <c r="K136" t="str">
        <f t="shared" si="74"/>
        <v>Consistency</v>
      </c>
    </row>
    <row r="137" spans="11:11" x14ac:dyDescent="0.25">
      <c r="K137" t="str">
        <f t="shared" si="74"/>
        <v>Consistency</v>
      </c>
    </row>
    <row r="138" spans="11:11" x14ac:dyDescent="0.25">
      <c r="K138" t="str">
        <f t="shared" si="74"/>
        <v>Consistency</v>
      </c>
    </row>
    <row r="139" spans="11:11" x14ac:dyDescent="0.25">
      <c r="K139" t="str">
        <f t="shared" si="74"/>
        <v>Consistency</v>
      </c>
    </row>
    <row r="140" spans="11:11" x14ac:dyDescent="0.25">
      <c r="K140" t="str">
        <f t="shared" si="74"/>
        <v>Consistency</v>
      </c>
    </row>
    <row r="141" spans="11:11" x14ac:dyDescent="0.25">
      <c r="K141" t="str">
        <f t="shared" si="74"/>
        <v>Consistency</v>
      </c>
    </row>
    <row r="142" spans="11:11" x14ac:dyDescent="0.25">
      <c r="K142" t="str">
        <f t="shared" si="74"/>
        <v>Consistency</v>
      </c>
    </row>
    <row r="143" spans="11:11" x14ac:dyDescent="0.25">
      <c r="K143" t="str">
        <f t="shared" si="74"/>
        <v>Consistency</v>
      </c>
    </row>
    <row r="144" spans="11:11" x14ac:dyDescent="0.25">
      <c r="K144" t="str">
        <f t="shared" si="74"/>
        <v>Consistency</v>
      </c>
    </row>
    <row r="145" spans="11:11" x14ac:dyDescent="0.25">
      <c r="K145" t="str">
        <f t="shared" si="74"/>
        <v>Consistency</v>
      </c>
    </row>
    <row r="146" spans="11:11" x14ac:dyDescent="0.25">
      <c r="K146" t="str">
        <f t="shared" si="74"/>
        <v>Consistency</v>
      </c>
    </row>
    <row r="147" spans="11:11" x14ac:dyDescent="0.25">
      <c r="K147" t="str">
        <f t="shared" si="74"/>
        <v>Consistency</v>
      </c>
    </row>
    <row r="148" spans="11:11" x14ac:dyDescent="0.25">
      <c r="K148" t="str">
        <f t="shared" si="74"/>
        <v>Consistency</v>
      </c>
    </row>
    <row r="149" spans="11:11" x14ac:dyDescent="0.25">
      <c r="K149" t="str">
        <f t="shared" si="74"/>
        <v>Consistency</v>
      </c>
    </row>
    <row r="150" spans="11:11" x14ac:dyDescent="0.25">
      <c r="K150" t="str">
        <f t="shared" si="74"/>
        <v>Consistency</v>
      </c>
    </row>
    <row r="151" spans="11:11" x14ac:dyDescent="0.25">
      <c r="K151" t="str">
        <f t="shared" si="74"/>
        <v>Consistency</v>
      </c>
    </row>
    <row r="152" spans="11:11" x14ac:dyDescent="0.25">
      <c r="K152" t="str">
        <f t="shared" si="74"/>
        <v>Consistency</v>
      </c>
    </row>
    <row r="153" spans="11:11" x14ac:dyDescent="0.25">
      <c r="K153" t="str">
        <f t="shared" si="74"/>
        <v>Consistency</v>
      </c>
    </row>
    <row r="154" spans="11:11" x14ac:dyDescent="0.25">
      <c r="K154" t="str">
        <f t="shared" si="74"/>
        <v>Consistency</v>
      </c>
    </row>
    <row r="155" spans="11:11" x14ac:dyDescent="0.25">
      <c r="K155" t="str">
        <f t="shared" si="74"/>
        <v>Consistency</v>
      </c>
    </row>
    <row r="156" spans="11:11" x14ac:dyDescent="0.25">
      <c r="K156" t="str">
        <f t="shared" si="74"/>
        <v>Consistency</v>
      </c>
    </row>
    <row r="157" spans="11:11" x14ac:dyDescent="0.25">
      <c r="K157" t="str">
        <f t="shared" si="74"/>
        <v>Consistency</v>
      </c>
    </row>
    <row r="158" spans="11:11" x14ac:dyDescent="0.25">
      <c r="K158" t="str">
        <f t="shared" si="74"/>
        <v>Consistency</v>
      </c>
    </row>
    <row r="159" spans="11:11" x14ac:dyDescent="0.25">
      <c r="K159" t="str">
        <f t="shared" si="74"/>
        <v>Consistency</v>
      </c>
    </row>
    <row r="160" spans="11:11" x14ac:dyDescent="0.25">
      <c r="K160" t="str">
        <f t="shared" si="74"/>
        <v>Consistency</v>
      </c>
    </row>
    <row r="161" spans="11:11" x14ac:dyDescent="0.25">
      <c r="K161" t="str">
        <f t="shared" si="74"/>
        <v>Consistency</v>
      </c>
    </row>
    <row r="162" spans="11:11" x14ac:dyDescent="0.25">
      <c r="K162" t="str">
        <f t="shared" si="74"/>
        <v>Consistency</v>
      </c>
    </row>
    <row r="163" spans="11:11" x14ac:dyDescent="0.25">
      <c r="K163" t="str">
        <f t="shared" si="74"/>
        <v>Consistency</v>
      </c>
    </row>
    <row r="164" spans="11:11" x14ac:dyDescent="0.25">
      <c r="K164" t="str">
        <f t="shared" si="74"/>
        <v>Consistency</v>
      </c>
    </row>
    <row r="165" spans="11:11" x14ac:dyDescent="0.25">
      <c r="K165" t="str">
        <f t="shared" si="74"/>
        <v>Consistency</v>
      </c>
    </row>
    <row r="166" spans="11:11" x14ac:dyDescent="0.25">
      <c r="K166" t="str">
        <f t="shared" si="74"/>
        <v>Consistency</v>
      </c>
    </row>
  </sheetData>
  <phoneticPr fontId="18" type="noConversion"/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38"/>
  <sheetViews>
    <sheetView tabSelected="1" topLeftCell="E1" zoomScaleNormal="100" workbookViewId="0">
      <selection activeCell="N37" sqref="N37:O38"/>
    </sheetView>
  </sheetViews>
  <sheetFormatPr defaultRowHeight="15" x14ac:dyDescent="0.25"/>
  <cols>
    <col min="2" max="2" width="12.42578125" customWidth="1"/>
    <col min="3" max="3" width="22" bestFit="1" customWidth="1"/>
    <col min="9" max="9" width="10.140625" customWidth="1"/>
    <col min="10" max="10" width="12.42578125" customWidth="1"/>
    <col min="12" max="12" width="13.7109375" customWidth="1"/>
    <col min="14" max="14" width="9.42578125" customWidth="1"/>
    <col min="15" max="15" width="11" customWidth="1"/>
    <col min="16" max="16" width="11.7109375" customWidth="1"/>
    <col min="18" max="18" width="9.5703125" customWidth="1"/>
    <col min="19" max="19" width="15.5703125" customWidth="1"/>
    <col min="20" max="20" width="11.42578125" customWidth="1"/>
    <col min="22" max="22" width="11.42578125" customWidth="1"/>
    <col min="24" max="24" width="10.28515625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8.7109375" bestFit="1" customWidth="1"/>
    <col min="37" max="37" width="15.7109375" bestFit="1" customWidth="1"/>
    <col min="38" max="38" width="19.7109375" bestFit="1" customWidth="1"/>
    <col min="39" max="39" width="16" bestFit="1" customWidth="1"/>
    <col min="40" max="40" width="19.5703125" bestFit="1" customWidth="1"/>
    <col min="41" max="41" width="16.5703125" bestFit="1" customWidth="1"/>
    <col min="42" max="42" width="17.7109375" bestFit="1" customWidth="1"/>
    <col min="43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107</v>
      </c>
      <c r="AI1" t="s">
        <v>148</v>
      </c>
      <c r="BG1" s="1" t="s">
        <v>107</v>
      </c>
      <c r="BH1" t="s">
        <v>148</v>
      </c>
    </row>
    <row r="2" spans="2:79" x14ac:dyDescent="0.25">
      <c r="B2" s="12" t="s">
        <v>107</v>
      </c>
      <c r="C2" s="12" t="s">
        <v>58</v>
      </c>
      <c r="D2" s="12" t="s">
        <v>38</v>
      </c>
      <c r="E2" s="12" t="s">
        <v>39</v>
      </c>
      <c r="F2" s="12" t="s">
        <v>43</v>
      </c>
      <c r="G2" s="12" t="s">
        <v>44</v>
      </c>
      <c r="H2" s="12" t="s">
        <v>45</v>
      </c>
      <c r="I2" s="12" t="s">
        <v>46</v>
      </c>
      <c r="J2" s="12" t="s">
        <v>47</v>
      </c>
      <c r="K2" s="12" t="s">
        <v>33</v>
      </c>
      <c r="L2" s="12" t="s">
        <v>28</v>
      </c>
      <c r="M2" s="12" t="s">
        <v>48</v>
      </c>
      <c r="N2" s="12" t="s">
        <v>49</v>
      </c>
      <c r="O2" s="12" t="s">
        <v>50</v>
      </c>
      <c r="P2" s="12" t="s">
        <v>51</v>
      </c>
      <c r="Q2" s="12" t="s">
        <v>52</v>
      </c>
      <c r="R2" s="12" t="s">
        <v>75</v>
      </c>
      <c r="S2" s="12" t="s">
        <v>53</v>
      </c>
      <c r="T2" s="12" t="s">
        <v>54</v>
      </c>
      <c r="U2" s="12" t="s">
        <v>55</v>
      </c>
      <c r="V2" s="12" t="s">
        <v>56</v>
      </c>
      <c r="W2" s="12" t="s">
        <v>57</v>
      </c>
      <c r="X2" s="12" t="s">
        <v>59</v>
      </c>
      <c r="Y2" s="12" t="s">
        <v>85</v>
      </c>
      <c r="Z2" s="12" t="s">
        <v>79</v>
      </c>
      <c r="AA2" s="12" t="s">
        <v>80</v>
      </c>
      <c r="AB2" s="12" t="s">
        <v>81</v>
      </c>
      <c r="AC2" s="12" t="s">
        <v>82</v>
      </c>
      <c r="AD2" s="12" t="s">
        <v>83</v>
      </c>
      <c r="AE2" s="12" t="s">
        <v>84</v>
      </c>
      <c r="AS2" t="s">
        <v>29</v>
      </c>
      <c r="AT2" t="s">
        <v>121</v>
      </c>
      <c r="AU2" t="s">
        <v>110</v>
      </c>
      <c r="AV2" t="s">
        <v>137</v>
      </c>
      <c r="AW2" t="s">
        <v>111</v>
      </c>
      <c r="AX2" t="s">
        <v>138</v>
      </c>
      <c r="AY2" t="s">
        <v>113</v>
      </c>
      <c r="AZ2" t="s">
        <v>109</v>
      </c>
      <c r="BA2" t="s">
        <v>122</v>
      </c>
      <c r="BB2" t="s">
        <v>112</v>
      </c>
      <c r="BR2" t="s">
        <v>29</v>
      </c>
      <c r="BS2" t="s">
        <v>123</v>
      </c>
      <c r="BT2" t="s">
        <v>110</v>
      </c>
      <c r="BU2" t="s">
        <v>137</v>
      </c>
      <c r="BV2" t="s">
        <v>111</v>
      </c>
      <c r="BW2" t="s">
        <v>138</v>
      </c>
      <c r="BX2" t="s">
        <v>113</v>
      </c>
      <c r="BY2" t="s">
        <v>109</v>
      </c>
      <c r="BZ2" t="s">
        <v>122</v>
      </c>
      <c r="CA2" t="s">
        <v>112</v>
      </c>
    </row>
    <row r="3" spans="2:79" x14ac:dyDescent="0.25">
      <c r="B3" s="16">
        <v>3</v>
      </c>
      <c r="C3" s="16" t="s">
        <v>139</v>
      </c>
      <c r="D3" s="16">
        <v>9</v>
      </c>
      <c r="E3" s="16">
        <v>9</v>
      </c>
      <c r="F3" s="16">
        <v>18</v>
      </c>
      <c r="G3" s="17">
        <v>0.81818181818181823</v>
      </c>
      <c r="H3" s="17">
        <v>0.74587827928337724</v>
      </c>
      <c r="I3" s="17">
        <v>7.0502335011006667E-2</v>
      </c>
      <c r="J3" s="16">
        <v>9</v>
      </c>
      <c r="K3" s="16">
        <v>2</v>
      </c>
      <c r="L3" s="17">
        <v>0.81818181818181823</v>
      </c>
      <c r="M3" s="17">
        <v>0.79408063854900457</v>
      </c>
      <c r="N3" s="16" t="s">
        <v>89</v>
      </c>
      <c r="O3" s="18">
        <v>14.293451493882083</v>
      </c>
      <c r="P3" s="16">
        <v>-3.5</v>
      </c>
      <c r="Q3" s="18">
        <v>10.793451493882083</v>
      </c>
      <c r="R3" s="18">
        <v>10.793451493882083</v>
      </c>
      <c r="S3" s="16" t="s">
        <v>89</v>
      </c>
      <c r="T3" s="16" t="s">
        <v>89</v>
      </c>
      <c r="U3" s="17">
        <v>0.73731745537545901</v>
      </c>
      <c r="V3" s="16" t="s">
        <v>78</v>
      </c>
      <c r="W3" s="17">
        <v>0.76569904696223179</v>
      </c>
      <c r="X3" s="16">
        <v>827.10674768870672</v>
      </c>
      <c r="Y3" s="16">
        <v>827.10674768870672</v>
      </c>
      <c r="Z3" s="16" t="s">
        <v>89</v>
      </c>
      <c r="AA3" s="16" t="s">
        <v>89</v>
      </c>
      <c r="AB3" s="16" t="s">
        <v>89</v>
      </c>
      <c r="AC3" s="16" t="s">
        <v>78</v>
      </c>
      <c r="AD3" s="16" t="s">
        <v>78</v>
      </c>
      <c r="AE3" s="16" t="s">
        <v>78</v>
      </c>
      <c r="AH3" s="1" t="s">
        <v>29</v>
      </c>
      <c r="AI3" t="s">
        <v>121</v>
      </c>
      <c r="AJ3" t="s">
        <v>110</v>
      </c>
      <c r="AK3" t="s">
        <v>137</v>
      </c>
      <c r="AL3" t="s">
        <v>111</v>
      </c>
      <c r="AM3" t="s">
        <v>138</v>
      </c>
      <c r="AN3" t="s">
        <v>113</v>
      </c>
      <c r="AO3" t="s">
        <v>109</v>
      </c>
      <c r="AP3" t="s">
        <v>122</v>
      </c>
      <c r="AQ3" t="s">
        <v>112</v>
      </c>
      <c r="AS3" t="s">
        <v>91</v>
      </c>
      <c r="AT3" s="12">
        <v>1</v>
      </c>
      <c r="AU3" s="13">
        <v>0.79610198491524042</v>
      </c>
      <c r="AV3" s="12">
        <v>20.504747889378429</v>
      </c>
      <c r="AW3" s="15">
        <v>20.504747889378429</v>
      </c>
      <c r="AX3" s="14">
        <v>20.504747889378429</v>
      </c>
      <c r="AY3" s="14">
        <v>5.5</v>
      </c>
      <c r="AZ3" s="14">
        <v>0.93203399497174677</v>
      </c>
      <c r="BA3">
        <v>26.004747889378429</v>
      </c>
      <c r="BB3" s="5">
        <v>0.82458955269185996</v>
      </c>
      <c r="BC3" s="14"/>
      <c r="BD3" s="13"/>
      <c r="BG3" s="1" t="s">
        <v>29</v>
      </c>
      <c r="BH3" t="s">
        <v>123</v>
      </c>
      <c r="BI3" t="s">
        <v>110</v>
      </c>
      <c r="BJ3" t="s">
        <v>137</v>
      </c>
      <c r="BK3" t="s">
        <v>111</v>
      </c>
      <c r="BL3" t="s">
        <v>138</v>
      </c>
      <c r="BM3" t="s">
        <v>113</v>
      </c>
      <c r="BN3" t="s">
        <v>109</v>
      </c>
      <c r="BO3" t="s">
        <v>122</v>
      </c>
      <c r="BP3" t="s">
        <v>112</v>
      </c>
      <c r="BR3" t="s">
        <v>115</v>
      </c>
      <c r="BS3">
        <v>2</v>
      </c>
      <c r="BT3" s="5">
        <v>2.8298656757252516E-2</v>
      </c>
      <c r="BU3" s="6">
        <v>0</v>
      </c>
      <c r="BV3" s="6">
        <v>1.5009904011894371</v>
      </c>
      <c r="BW3" s="6">
        <v>3.0019808023788741</v>
      </c>
      <c r="BX3">
        <v>-6</v>
      </c>
      <c r="BY3" s="5">
        <v>0.37580673939009301</v>
      </c>
      <c r="BZ3" s="6">
        <v>4.4990095988105629</v>
      </c>
      <c r="CA3" s="5">
        <v>0.54233353457351052</v>
      </c>
    </row>
    <row r="4" spans="2:79" x14ac:dyDescent="0.25">
      <c r="B4" s="16">
        <v>5</v>
      </c>
      <c r="C4" s="16" t="s">
        <v>139</v>
      </c>
      <c r="D4" s="16">
        <v>5</v>
      </c>
      <c r="E4" s="16">
        <v>9</v>
      </c>
      <c r="F4" s="16">
        <v>14</v>
      </c>
      <c r="G4" s="17">
        <v>0.63636363636363635</v>
      </c>
      <c r="H4" s="17">
        <v>0.65924007853265421</v>
      </c>
      <c r="I4" s="17">
        <v>3.749822310860873E-2</v>
      </c>
      <c r="J4" s="16">
        <v>7</v>
      </c>
      <c r="K4" s="16">
        <v>4</v>
      </c>
      <c r="L4" s="17">
        <v>0.63636363636363635</v>
      </c>
      <c r="M4" s="17">
        <v>0.64398911708664219</v>
      </c>
      <c r="N4" s="16" t="s">
        <v>89</v>
      </c>
      <c r="O4" s="18">
        <v>9.0158476392129909</v>
      </c>
      <c r="P4" s="16">
        <v>-3.5</v>
      </c>
      <c r="Q4" s="18">
        <v>5.5158476392129909</v>
      </c>
      <c r="R4" s="18">
        <v>5.5158476392129909</v>
      </c>
      <c r="S4" s="16" t="s">
        <v>89</v>
      </c>
      <c r="T4" s="16" t="s">
        <v>114</v>
      </c>
      <c r="U4" s="17">
        <v>0.5</v>
      </c>
      <c r="V4" s="16" t="s">
        <v>33</v>
      </c>
      <c r="W4" s="17">
        <v>0.57199455854332104</v>
      </c>
      <c r="X4" s="16">
        <v>316.18331056700072</v>
      </c>
      <c r="Y4" s="16">
        <v>316.18331056700072</v>
      </c>
      <c r="Z4" s="16" t="s">
        <v>89</v>
      </c>
      <c r="AA4" s="16" t="s">
        <v>89</v>
      </c>
      <c r="AB4" s="16" t="s">
        <v>89</v>
      </c>
      <c r="AC4" s="16" t="s">
        <v>78</v>
      </c>
      <c r="AD4" s="16" t="s">
        <v>78</v>
      </c>
      <c r="AE4" s="16" t="s">
        <v>78</v>
      </c>
      <c r="AH4" s="2" t="s">
        <v>118</v>
      </c>
      <c r="AI4" s="11">
        <v>2</v>
      </c>
      <c r="AJ4" s="7">
        <v>0.44221591340577193</v>
      </c>
      <c r="AK4" s="6">
        <v>7.7911449496150276</v>
      </c>
      <c r="AL4" s="6">
        <v>14.286544240259033</v>
      </c>
      <c r="AM4" s="6">
        <v>20.781943530903039</v>
      </c>
      <c r="AN4" s="11">
        <v>-13</v>
      </c>
      <c r="AO4" s="7">
        <v>0.79694793799690733</v>
      </c>
      <c r="AP4" s="6">
        <v>6.4953992906440057</v>
      </c>
      <c r="AQ4" s="7">
        <v>0.81055289865868274</v>
      </c>
      <c r="AS4" s="7" t="s">
        <v>118</v>
      </c>
      <c r="AT4" s="12">
        <v>2</v>
      </c>
      <c r="AU4" s="13">
        <v>0.44221591340577193</v>
      </c>
      <c r="AV4" s="12">
        <v>7.7911449496150276</v>
      </c>
      <c r="AW4" s="15">
        <v>14.286544240259033</v>
      </c>
      <c r="AX4" s="14">
        <v>20.781943530903039</v>
      </c>
      <c r="AY4" s="14">
        <v>-13</v>
      </c>
      <c r="AZ4" s="13">
        <v>0.79694793799690733</v>
      </c>
      <c r="BA4" s="6">
        <v>6.4953992906440057</v>
      </c>
      <c r="BB4" s="5">
        <v>0.81055289865868274</v>
      </c>
      <c r="BC4" s="14"/>
      <c r="BD4" s="13"/>
      <c r="BG4" s="2" t="s">
        <v>115</v>
      </c>
      <c r="BH4" s="11">
        <v>2</v>
      </c>
      <c r="BI4" s="7">
        <v>2.8298656757252516E-2</v>
      </c>
      <c r="BJ4" s="6">
        <v>0</v>
      </c>
      <c r="BK4" s="6">
        <v>1.5009904011894371</v>
      </c>
      <c r="BL4" s="6">
        <v>3.0019808023788741</v>
      </c>
      <c r="BM4" s="11">
        <v>-6</v>
      </c>
      <c r="BN4" s="7">
        <v>0.37580673939009301</v>
      </c>
      <c r="BO4" s="6">
        <v>4.4990095988105629</v>
      </c>
      <c r="BP4" s="7">
        <v>0.54233353457351052</v>
      </c>
      <c r="BR4" t="s">
        <v>115</v>
      </c>
      <c r="BS4">
        <v>2</v>
      </c>
      <c r="BT4" s="5">
        <v>2.8298656757252516E-2</v>
      </c>
      <c r="BU4" s="6">
        <v>0</v>
      </c>
      <c r="BV4" s="6">
        <v>1.5009904011894371</v>
      </c>
      <c r="BW4" s="6">
        <v>3.0019808023788741</v>
      </c>
      <c r="BX4">
        <v>-6</v>
      </c>
      <c r="BY4" s="5">
        <v>0.37580673939009301</v>
      </c>
      <c r="BZ4" s="6">
        <v>4.4990095988105629</v>
      </c>
      <c r="CA4" s="5">
        <v>0.54233353457351052</v>
      </c>
    </row>
    <row r="5" spans="2:79" x14ac:dyDescent="0.25">
      <c r="B5" s="16">
        <v>10</v>
      </c>
      <c r="C5" s="16" t="s">
        <v>139</v>
      </c>
      <c r="D5" s="16">
        <v>9</v>
      </c>
      <c r="E5" s="16">
        <v>7</v>
      </c>
      <c r="F5" s="16">
        <v>16</v>
      </c>
      <c r="G5" s="17">
        <v>0.72727272727272729</v>
      </c>
      <c r="H5" s="17">
        <v>0.63788924608181952</v>
      </c>
      <c r="I5" s="17">
        <v>1.8830357319661983E-2</v>
      </c>
      <c r="J5" s="16">
        <v>10</v>
      </c>
      <c r="K5" s="16">
        <v>1</v>
      </c>
      <c r="L5" s="17">
        <v>0.90909090909090906</v>
      </c>
      <c r="M5" s="17">
        <v>0.75808429414848533</v>
      </c>
      <c r="N5" s="16" t="s">
        <v>89</v>
      </c>
      <c r="O5" s="18">
        <v>12.129348706375765</v>
      </c>
      <c r="P5" s="16">
        <v>-3.5</v>
      </c>
      <c r="Q5" s="18">
        <v>8.6293487063757652</v>
      </c>
      <c r="R5" s="18">
        <v>8.6293487063757652</v>
      </c>
      <c r="S5" s="16" t="s">
        <v>89</v>
      </c>
      <c r="T5" s="16" t="s">
        <v>89</v>
      </c>
      <c r="U5" s="17">
        <v>0.65542600169117848</v>
      </c>
      <c r="V5" s="16" t="s">
        <v>78</v>
      </c>
      <c r="W5" s="17">
        <v>0.70675514791983196</v>
      </c>
      <c r="X5" s="16">
        <v>610.10187510355411</v>
      </c>
      <c r="Y5" s="16">
        <v>610.10187510355411</v>
      </c>
      <c r="Z5" s="16" t="s">
        <v>89</v>
      </c>
      <c r="AA5" s="16" t="s">
        <v>89</v>
      </c>
      <c r="AB5" s="16" t="s">
        <v>89</v>
      </c>
      <c r="AC5" s="16" t="s">
        <v>78</v>
      </c>
      <c r="AD5" s="16" t="s">
        <v>78</v>
      </c>
      <c r="AE5" s="16" t="s">
        <v>78</v>
      </c>
      <c r="AH5" s="2" t="s">
        <v>91</v>
      </c>
      <c r="AI5" s="11">
        <v>1</v>
      </c>
      <c r="AJ5" s="7">
        <v>0.79610198491524042</v>
      </c>
      <c r="AK5" s="6">
        <v>20.504747889378429</v>
      </c>
      <c r="AL5" s="6">
        <v>20.504747889378429</v>
      </c>
      <c r="AM5" s="6">
        <v>20.504747889378429</v>
      </c>
      <c r="AN5" s="11">
        <v>5.5</v>
      </c>
      <c r="AO5" s="7">
        <v>0.93203399497174677</v>
      </c>
      <c r="AP5" s="6">
        <v>26.004747889378429</v>
      </c>
      <c r="AQ5" s="7">
        <v>0.82458955269185996</v>
      </c>
      <c r="AS5" s="7" t="s">
        <v>135</v>
      </c>
      <c r="AT5" s="12">
        <v>2</v>
      </c>
      <c r="AU5" s="13">
        <v>0.39204834987856174</v>
      </c>
      <c r="AV5" s="12">
        <v>14.087901282058812</v>
      </c>
      <c r="AW5" s="15">
        <v>17.157199259373265</v>
      </c>
      <c r="AX5" s="14">
        <v>20.226497236687717</v>
      </c>
      <c r="AY5" s="14">
        <v>-8.5</v>
      </c>
      <c r="AZ5" s="13">
        <v>0.85102371018393019</v>
      </c>
      <c r="BA5" s="6">
        <v>8.6571992593732645</v>
      </c>
      <c r="BB5" s="5">
        <v>0.78207412614054905</v>
      </c>
      <c r="BC5" s="14"/>
      <c r="BD5" s="13"/>
      <c r="BG5" s="2" t="s">
        <v>106</v>
      </c>
      <c r="BH5" s="11">
        <v>1</v>
      </c>
      <c r="BI5" s="7">
        <v>5.0530436233856779E-2</v>
      </c>
      <c r="BJ5" s="6">
        <v>7.7911449496150276</v>
      </c>
      <c r="BK5" s="6">
        <v>7.7911449496150276</v>
      </c>
      <c r="BL5" s="6">
        <v>7.7911449496150276</v>
      </c>
      <c r="BM5" s="11">
        <v>-13</v>
      </c>
      <c r="BN5" s="7">
        <v>0.64926207913458567</v>
      </c>
      <c r="BO5" s="6">
        <v>5.2088550503849724</v>
      </c>
      <c r="BP5" s="7">
        <v>0.75292341844201449</v>
      </c>
      <c r="BR5" t="s">
        <v>106</v>
      </c>
      <c r="BS5">
        <v>1</v>
      </c>
      <c r="BT5" s="5">
        <v>5.0530436233856779E-2</v>
      </c>
      <c r="BU5" s="6">
        <v>7.7911449496150276</v>
      </c>
      <c r="BV5" s="6">
        <v>7.7911449496150276</v>
      </c>
      <c r="BW5" s="6">
        <v>7.7911449496150276</v>
      </c>
      <c r="BX5">
        <v>-13</v>
      </c>
      <c r="BY5" s="5">
        <v>0.64926207913458567</v>
      </c>
      <c r="BZ5" s="6">
        <v>5.2088550503849724</v>
      </c>
      <c r="CA5" s="5">
        <v>0.75292341844201449</v>
      </c>
    </row>
    <row r="6" spans="2:79" x14ac:dyDescent="0.25">
      <c r="B6" s="16" t="s">
        <v>108</v>
      </c>
      <c r="C6" s="16" t="s">
        <v>139</v>
      </c>
      <c r="D6" s="16">
        <v>5</v>
      </c>
      <c r="E6" s="16">
        <v>7</v>
      </c>
      <c r="F6" s="16">
        <v>12</v>
      </c>
      <c r="G6" s="17">
        <v>0.54545454545454541</v>
      </c>
      <c r="H6" s="17">
        <v>0.66853104584561474</v>
      </c>
      <c r="I6" s="17">
        <v>2.8886898643497805E-2</v>
      </c>
      <c r="J6" s="16">
        <v>8</v>
      </c>
      <c r="K6" s="16">
        <v>3</v>
      </c>
      <c r="L6" s="17">
        <v>0.72727272727272729</v>
      </c>
      <c r="M6" s="17">
        <v>0.64708610619096241</v>
      </c>
      <c r="N6" s="16" t="s">
        <v>89</v>
      </c>
      <c r="O6" s="18">
        <v>7.7650332742915484</v>
      </c>
      <c r="P6" s="16">
        <v>-3.5</v>
      </c>
      <c r="Q6" s="18">
        <v>4.2650332742915484</v>
      </c>
      <c r="R6" s="18">
        <v>4.2650332742915484</v>
      </c>
      <c r="S6" s="16" t="s">
        <v>89</v>
      </c>
      <c r="T6" s="16" t="s">
        <v>89</v>
      </c>
      <c r="U6" s="17">
        <v>0.64410132651324292</v>
      </c>
      <c r="V6" s="16" t="s">
        <v>78</v>
      </c>
      <c r="W6" s="17">
        <v>0.64559371635210261</v>
      </c>
      <c r="X6" s="16">
        <v>276.02516416522002</v>
      </c>
      <c r="Y6" s="16">
        <v>276.02516416522002</v>
      </c>
      <c r="Z6" s="16" t="s">
        <v>89</v>
      </c>
      <c r="AA6" s="16" t="s">
        <v>89</v>
      </c>
      <c r="AB6" s="16" t="s">
        <v>89</v>
      </c>
      <c r="AC6" s="16" t="s">
        <v>78</v>
      </c>
      <c r="AD6" s="16" t="s">
        <v>78</v>
      </c>
      <c r="AE6" s="16" t="s">
        <v>78</v>
      </c>
      <c r="AH6" s="2" t="s">
        <v>116</v>
      </c>
      <c r="AI6" s="11">
        <v>2</v>
      </c>
      <c r="AJ6" s="7">
        <v>0.37553665782417878</v>
      </c>
      <c r="AK6" s="6">
        <v>11.948019415150918</v>
      </c>
      <c r="AL6" s="6">
        <v>15.969539587696772</v>
      </c>
      <c r="AM6" s="6">
        <v>19.991059760242628</v>
      </c>
      <c r="AN6" s="11">
        <v>-3.5</v>
      </c>
      <c r="AO6" s="7">
        <v>0.82771787400170771</v>
      </c>
      <c r="AP6" s="6">
        <v>12.469539587696772</v>
      </c>
      <c r="AQ6" s="7">
        <v>0.6105346141849558</v>
      </c>
      <c r="AS6" s="7" t="s">
        <v>119</v>
      </c>
      <c r="AT6" s="12">
        <v>2</v>
      </c>
      <c r="AU6" s="13">
        <v>3.9045723340979333E-2</v>
      </c>
      <c r="AV6" s="12">
        <v>11.376084879693954</v>
      </c>
      <c r="AW6" s="15">
        <v>12.728228376305804</v>
      </c>
      <c r="AX6" s="14">
        <v>14.080371872917652</v>
      </c>
      <c r="AY6" s="14">
        <v>-15.5</v>
      </c>
      <c r="AZ6" s="13">
        <v>0.74662409340481528</v>
      </c>
      <c r="BA6" s="6">
        <v>2.7717716236941969</v>
      </c>
      <c r="BB6" s="5">
        <v>0.73779682023829718</v>
      </c>
      <c r="BC6" s="14"/>
      <c r="BD6" s="13"/>
      <c r="BG6" s="2" t="s">
        <v>118</v>
      </c>
      <c r="BH6" s="11">
        <v>1</v>
      </c>
      <c r="BI6" s="7">
        <v>0.83390139057768708</v>
      </c>
      <c r="BJ6" s="6">
        <v>20.781943530903039</v>
      </c>
      <c r="BK6" s="6">
        <v>20.781943530903039</v>
      </c>
      <c r="BL6" s="6">
        <v>20.781943530903039</v>
      </c>
      <c r="BM6" s="11">
        <v>-13</v>
      </c>
      <c r="BN6" s="7">
        <v>0.94463379685922899</v>
      </c>
      <c r="BO6" s="6">
        <v>7.7819435309030389</v>
      </c>
      <c r="BP6" s="7">
        <v>0.86818237887535099</v>
      </c>
      <c r="BR6" t="s">
        <v>118</v>
      </c>
      <c r="BS6">
        <v>1</v>
      </c>
      <c r="BT6" s="5">
        <v>0.83390139057768708</v>
      </c>
      <c r="BU6" s="6">
        <v>20.781943530903039</v>
      </c>
      <c r="BV6" s="6">
        <v>20.781943530903039</v>
      </c>
      <c r="BW6" s="6">
        <v>20.781943530903039</v>
      </c>
      <c r="BX6">
        <v>-13</v>
      </c>
      <c r="BY6" s="5">
        <v>0.94463379685922899</v>
      </c>
      <c r="BZ6" s="6">
        <v>7.7819435309030389</v>
      </c>
      <c r="CA6" s="5">
        <v>0.86818237887535099</v>
      </c>
    </row>
    <row r="7" spans="2:79" x14ac:dyDescent="0.25">
      <c r="B7" s="9">
        <v>3</v>
      </c>
      <c r="C7" s="9" t="s">
        <v>140</v>
      </c>
      <c r="D7" s="9">
        <v>-11</v>
      </c>
      <c r="E7" s="9">
        <v>-11</v>
      </c>
      <c r="F7" s="9">
        <v>-22</v>
      </c>
      <c r="G7" s="10">
        <v>1</v>
      </c>
      <c r="H7" s="10">
        <v>0.83236139354673355</v>
      </c>
      <c r="I7" s="10">
        <v>0.83236139354673355</v>
      </c>
      <c r="J7" s="9">
        <v>11</v>
      </c>
      <c r="K7" s="9">
        <v>0</v>
      </c>
      <c r="L7" s="10">
        <v>1</v>
      </c>
      <c r="M7" s="10">
        <v>0.94412046451557785</v>
      </c>
      <c r="N7" s="9" t="s">
        <v>118</v>
      </c>
      <c r="O7" s="8">
        <v>20.770650219342713</v>
      </c>
      <c r="P7" s="9">
        <v>-13</v>
      </c>
      <c r="Q7" s="8">
        <v>7.7706502193427127</v>
      </c>
      <c r="R7" s="8">
        <v>7.7706502193427127</v>
      </c>
      <c r="S7" s="9" t="s">
        <v>118</v>
      </c>
      <c r="T7" s="9" t="s">
        <v>118</v>
      </c>
      <c r="U7" s="10">
        <v>0.89288166498953148</v>
      </c>
      <c r="V7" s="9" t="s">
        <v>78</v>
      </c>
      <c r="W7" s="10">
        <v>0.91850106475255466</v>
      </c>
      <c r="X7" s="9">
        <v>724.44665549340982</v>
      </c>
      <c r="Y7" s="9">
        <v>724.44665549340982</v>
      </c>
      <c r="Z7" s="9" t="s">
        <v>118</v>
      </c>
      <c r="AA7" s="9" t="s">
        <v>118</v>
      </c>
      <c r="AB7" s="9" t="s">
        <v>118</v>
      </c>
      <c r="AC7" s="9" t="s">
        <v>78</v>
      </c>
      <c r="AD7" s="9" t="s">
        <v>78</v>
      </c>
      <c r="AE7" s="9" t="s">
        <v>78</v>
      </c>
      <c r="AH7" s="2" t="s">
        <v>117</v>
      </c>
      <c r="AI7" s="11">
        <v>2</v>
      </c>
      <c r="AJ7" s="7">
        <v>5.7969197187560495E-2</v>
      </c>
      <c r="AK7" s="6">
        <v>3.0479327222676069</v>
      </c>
      <c r="AL7" s="6">
        <v>3.82424227503815</v>
      </c>
      <c r="AM7" s="6">
        <v>4.600551827808693</v>
      </c>
      <c r="AN7" s="11">
        <v>-2.5</v>
      </c>
      <c r="AO7" s="7">
        <v>0.54152888276034394</v>
      </c>
      <c r="AP7" s="6">
        <v>1.32424227503815</v>
      </c>
      <c r="AQ7" s="7">
        <v>0.58054696974605902</v>
      </c>
      <c r="AS7" s="7" t="s">
        <v>89</v>
      </c>
      <c r="AT7" s="12">
        <v>2</v>
      </c>
      <c r="AU7" s="13">
        <v>2.3858627981579894E-2</v>
      </c>
      <c r="AV7" s="12">
        <v>7.7650332742915484</v>
      </c>
      <c r="AW7" s="15">
        <v>9.9471909903336559</v>
      </c>
      <c r="AX7" s="14">
        <v>12.129348706375765</v>
      </c>
      <c r="AY7" s="14">
        <v>-3.5</v>
      </c>
      <c r="AZ7" s="13">
        <v>0.70258520016972392</v>
      </c>
      <c r="BA7" s="6">
        <v>6.4471909903336568</v>
      </c>
      <c r="BB7" s="5">
        <v>0.64976366410221065</v>
      </c>
      <c r="BC7" s="14"/>
      <c r="BD7" s="13"/>
      <c r="BG7" s="2" t="s">
        <v>91</v>
      </c>
      <c r="BH7" s="11">
        <v>2</v>
      </c>
      <c r="BI7" s="7">
        <v>0.4373530608831942</v>
      </c>
      <c r="BJ7" s="6">
        <v>5.3430794515452433</v>
      </c>
      <c r="BK7" s="6">
        <v>12.923913670461836</v>
      </c>
      <c r="BL7" s="6">
        <v>20.504747889378429</v>
      </c>
      <c r="BM7" s="11">
        <v>0</v>
      </c>
      <c r="BN7" s="7">
        <v>0.73317097006313547</v>
      </c>
      <c r="BO7" s="6">
        <v>13.080834218916593</v>
      </c>
      <c r="BP7" s="7">
        <v>0.66229477634592993</v>
      </c>
      <c r="BR7" t="s">
        <v>91</v>
      </c>
      <c r="BS7">
        <v>2</v>
      </c>
      <c r="BT7" s="5">
        <v>0.4373530608831942</v>
      </c>
      <c r="BU7" s="6">
        <v>5.3430794515452433</v>
      </c>
      <c r="BV7" s="6">
        <v>12.923913670461836</v>
      </c>
      <c r="BW7" s="6">
        <v>20.504747889378429</v>
      </c>
      <c r="BX7">
        <v>0</v>
      </c>
      <c r="BY7" s="5">
        <v>0.73317097006313547</v>
      </c>
      <c r="BZ7" s="6">
        <v>13.080834218916593</v>
      </c>
      <c r="CA7" s="5">
        <v>0.66229477634592993</v>
      </c>
    </row>
    <row r="8" spans="2:79" x14ac:dyDescent="0.25">
      <c r="B8" s="9">
        <v>5</v>
      </c>
      <c r="C8" s="9" t="s">
        <v>140</v>
      </c>
      <c r="D8" s="9">
        <v>-11</v>
      </c>
      <c r="E8" s="9">
        <v>-7</v>
      </c>
      <c r="F8" s="9">
        <v>-18</v>
      </c>
      <c r="G8" s="10">
        <v>0.81818181818181812</v>
      </c>
      <c r="H8" s="10">
        <v>0.72256149002444081</v>
      </c>
      <c r="I8" s="10">
        <v>0.72256149002444081</v>
      </c>
      <c r="J8" s="9">
        <v>9</v>
      </c>
      <c r="K8" s="9">
        <v>2</v>
      </c>
      <c r="L8" s="10">
        <v>0.81818181818181823</v>
      </c>
      <c r="M8" s="10">
        <v>0.78630837546269239</v>
      </c>
      <c r="N8" s="9" t="s">
        <v>118</v>
      </c>
      <c r="O8" s="8">
        <v>14.153550758328462</v>
      </c>
      <c r="P8" s="9">
        <v>-13</v>
      </c>
      <c r="Q8" s="8">
        <v>1.1535507583284623</v>
      </c>
      <c r="R8" s="8">
        <v>1.1535507583284623</v>
      </c>
      <c r="S8" s="9" t="s">
        <v>118</v>
      </c>
      <c r="T8" s="9" t="s">
        <v>114</v>
      </c>
      <c r="U8" s="10">
        <v>0.5</v>
      </c>
      <c r="V8" s="9" t="s">
        <v>33</v>
      </c>
      <c r="W8" s="10">
        <v>0.64315418773134625</v>
      </c>
      <c r="X8" s="9">
        <v>136.82913182804901</v>
      </c>
      <c r="Y8" s="9">
        <v>136.82913182804901</v>
      </c>
      <c r="Z8" s="9" t="s">
        <v>118</v>
      </c>
      <c r="AA8" s="9" t="s">
        <v>118</v>
      </c>
      <c r="AB8" s="9" t="s">
        <v>118</v>
      </c>
      <c r="AC8" s="9" t="s">
        <v>78</v>
      </c>
      <c r="AD8" s="9" t="s">
        <v>78</v>
      </c>
      <c r="AE8" s="9" t="s">
        <v>78</v>
      </c>
      <c r="AH8" s="2" t="s">
        <v>87</v>
      </c>
      <c r="AI8" s="11">
        <v>2</v>
      </c>
      <c r="AJ8" s="7">
        <v>2.8298656757252516E-2</v>
      </c>
      <c r="AK8" s="6">
        <v>0</v>
      </c>
      <c r="AL8" s="6">
        <v>1.5009904011894371</v>
      </c>
      <c r="AM8" s="6">
        <v>3.0019808023788741</v>
      </c>
      <c r="AN8" s="11">
        <v>-6</v>
      </c>
      <c r="AO8" s="7">
        <v>0.37580673939009301</v>
      </c>
      <c r="AP8" s="6">
        <v>4.4990095988105629</v>
      </c>
      <c r="AQ8" s="7">
        <v>0.54233353457351052</v>
      </c>
      <c r="AS8" s="7" t="s">
        <v>136</v>
      </c>
      <c r="AT8" s="12">
        <v>1</v>
      </c>
      <c r="AU8" s="13">
        <v>7.8604136851147977E-2</v>
      </c>
      <c r="AV8" s="12">
        <v>5.3430794515452433</v>
      </c>
      <c r="AW8" s="15">
        <v>5.3430794515452433</v>
      </c>
      <c r="AX8" s="14">
        <v>5.3430794515452433</v>
      </c>
      <c r="AY8" s="14">
        <v>-5.5</v>
      </c>
      <c r="AZ8" s="14">
        <v>0.53430794515452429</v>
      </c>
      <c r="BA8">
        <v>0.15692054845475667</v>
      </c>
      <c r="BB8" s="5">
        <v>0.5</v>
      </c>
      <c r="BC8" s="14"/>
      <c r="BD8" s="13"/>
      <c r="BG8" s="2" t="s">
        <v>116</v>
      </c>
      <c r="BH8" s="11">
        <v>2</v>
      </c>
      <c r="BI8" s="7">
        <v>0.37553665782417878</v>
      </c>
      <c r="BJ8" s="6">
        <v>11.948019415150918</v>
      </c>
      <c r="BK8" s="6">
        <v>15.969539587696772</v>
      </c>
      <c r="BL8" s="6">
        <v>19.991059760242628</v>
      </c>
      <c r="BM8" s="11">
        <v>-3.5</v>
      </c>
      <c r="BN8" s="7">
        <v>0.82771787400170771</v>
      </c>
      <c r="BO8" s="6">
        <v>12.469539587696772</v>
      </c>
      <c r="BP8" s="7">
        <v>0.6105346141849558</v>
      </c>
      <c r="BR8" t="s">
        <v>116</v>
      </c>
      <c r="BS8">
        <v>2</v>
      </c>
      <c r="BT8" s="5">
        <v>0.37553665782417878</v>
      </c>
      <c r="BU8" s="6">
        <v>11.948019415150918</v>
      </c>
      <c r="BV8" s="6">
        <v>15.969539587696772</v>
      </c>
      <c r="BW8" s="6">
        <v>19.991059760242628</v>
      </c>
      <c r="BX8">
        <v>-3.5</v>
      </c>
      <c r="BY8" s="5">
        <v>0.82771787400170771</v>
      </c>
      <c r="BZ8" s="6">
        <v>12.469539587696772</v>
      </c>
      <c r="CA8" s="5">
        <v>0.6105346141849558</v>
      </c>
    </row>
    <row r="9" spans="2:79" x14ac:dyDescent="0.25">
      <c r="B9" s="9">
        <v>10</v>
      </c>
      <c r="C9" s="9" t="s">
        <v>140</v>
      </c>
      <c r="D9" s="9">
        <v>-11</v>
      </c>
      <c r="E9" s="9">
        <v>-11</v>
      </c>
      <c r="F9" s="9">
        <v>-22</v>
      </c>
      <c r="G9" s="10">
        <v>1</v>
      </c>
      <c r="H9" s="10">
        <v>0.83390139057768708</v>
      </c>
      <c r="I9" s="10">
        <v>0.83390139057768708</v>
      </c>
      <c r="J9" s="9">
        <v>11</v>
      </c>
      <c r="K9" s="9">
        <v>0</v>
      </c>
      <c r="L9" s="10">
        <v>1</v>
      </c>
      <c r="M9" s="10">
        <v>0.94463379685922899</v>
      </c>
      <c r="N9" s="9" t="s">
        <v>118</v>
      </c>
      <c r="O9" s="8">
        <v>20.781943530903039</v>
      </c>
      <c r="P9" s="9">
        <v>-13</v>
      </c>
      <c r="Q9" s="8">
        <v>7.7819435309030389</v>
      </c>
      <c r="R9" s="8">
        <v>7.7819435309030389</v>
      </c>
      <c r="S9" s="9" t="s">
        <v>118</v>
      </c>
      <c r="T9" s="9" t="s">
        <v>118</v>
      </c>
      <c r="U9" s="10">
        <v>0.86818237887535099</v>
      </c>
      <c r="V9" s="9" t="s">
        <v>78</v>
      </c>
      <c r="W9" s="10">
        <v>0.90640808786728999</v>
      </c>
      <c r="X9" s="9">
        <v>716.07750550587389</v>
      </c>
      <c r="Y9" s="9">
        <v>716.07750550587389</v>
      </c>
      <c r="Z9" s="9" t="s">
        <v>118</v>
      </c>
      <c r="AA9" s="9" t="s">
        <v>118</v>
      </c>
      <c r="AB9" s="9" t="s">
        <v>118</v>
      </c>
      <c r="AC9" s="9" t="s">
        <v>78</v>
      </c>
      <c r="AD9" s="9" t="s">
        <v>78</v>
      </c>
      <c r="AE9" s="9" t="s">
        <v>78</v>
      </c>
      <c r="AH9" s="2" t="s">
        <v>120</v>
      </c>
      <c r="AI9" s="11">
        <v>2</v>
      </c>
      <c r="AJ9" s="7">
        <v>0.37427724587669903</v>
      </c>
      <c r="AK9" s="6">
        <v>3.8136619385812707</v>
      </c>
      <c r="AL9" s="6">
        <v>7.5185429031061854</v>
      </c>
      <c r="AM9" s="6">
        <v>11.2234238676311</v>
      </c>
      <c r="AN9" s="11">
        <v>-7.5</v>
      </c>
      <c r="AO9" s="7">
        <v>0.58908586702480126</v>
      </c>
      <c r="AP9" s="6">
        <v>3.7048809645249143</v>
      </c>
      <c r="AQ9" s="7">
        <v>0.5</v>
      </c>
      <c r="AS9" s="7" t="s">
        <v>116</v>
      </c>
      <c r="AT9" s="12">
        <v>2</v>
      </c>
      <c r="AU9" s="13">
        <v>0.37553665782417878</v>
      </c>
      <c r="AV9" s="12">
        <v>11.948019415150918</v>
      </c>
      <c r="AW9" s="15">
        <v>15.969539587696772</v>
      </c>
      <c r="AX9" s="14">
        <v>19.991059760242628</v>
      </c>
      <c r="AY9" s="14">
        <v>-3.5</v>
      </c>
      <c r="AZ9" s="13">
        <v>0.82771787400170771</v>
      </c>
      <c r="BA9" s="6">
        <v>12.469539587696772</v>
      </c>
      <c r="BB9" s="5">
        <v>0.6105346141849558</v>
      </c>
      <c r="BC9" s="14"/>
      <c r="BD9" s="13"/>
      <c r="BG9" s="2" t="s">
        <v>117</v>
      </c>
      <c r="BH9" s="11">
        <v>2</v>
      </c>
      <c r="BI9" s="7">
        <v>5.7969197187560495E-2</v>
      </c>
      <c r="BJ9" s="6">
        <v>3.0479327222676069</v>
      </c>
      <c r="BK9" s="6">
        <v>3.82424227503815</v>
      </c>
      <c r="BL9" s="6">
        <v>4.600551827808693</v>
      </c>
      <c r="BM9" s="11">
        <v>-2.5</v>
      </c>
      <c r="BN9" s="7">
        <v>0.54152888276034394</v>
      </c>
      <c r="BO9" s="6">
        <v>1.32424227503815</v>
      </c>
      <c r="BP9" s="7">
        <v>0.58054696974605902</v>
      </c>
      <c r="BR9" t="s">
        <v>117</v>
      </c>
      <c r="BS9">
        <v>2</v>
      </c>
      <c r="BT9" s="5">
        <v>5.7969197187560495E-2</v>
      </c>
      <c r="BU9" s="6">
        <v>3.0479327222676069</v>
      </c>
      <c r="BV9" s="6">
        <v>3.82424227503815</v>
      </c>
      <c r="BW9" s="6">
        <v>4.600551827808693</v>
      </c>
      <c r="BX9">
        <v>-2.5</v>
      </c>
      <c r="BY9" s="5">
        <v>0.54152888276034394</v>
      </c>
      <c r="BZ9" s="6">
        <v>1.32424227503815</v>
      </c>
      <c r="CA9" s="5">
        <v>0.58054696974605902</v>
      </c>
    </row>
    <row r="10" spans="2:79" x14ac:dyDescent="0.25">
      <c r="B10" s="9" t="s">
        <v>108</v>
      </c>
      <c r="C10" s="9" t="s">
        <v>140</v>
      </c>
      <c r="D10" s="9">
        <v>-5</v>
      </c>
      <c r="E10" s="9">
        <v>-7</v>
      </c>
      <c r="F10" s="9">
        <v>-12</v>
      </c>
      <c r="G10" s="10">
        <v>0.54545454545454541</v>
      </c>
      <c r="H10" s="10">
        <v>0.67505896467648419</v>
      </c>
      <c r="I10" s="10">
        <v>5.0530436233856779E-2</v>
      </c>
      <c r="J10" s="9">
        <v>8</v>
      </c>
      <c r="K10" s="9">
        <v>3</v>
      </c>
      <c r="L10" s="10">
        <v>0.72727272727272729</v>
      </c>
      <c r="M10" s="10">
        <v>0.64926207913458567</v>
      </c>
      <c r="N10" s="9" t="s">
        <v>118</v>
      </c>
      <c r="O10" s="8">
        <v>7.7911449496150276</v>
      </c>
      <c r="P10" s="9">
        <v>-13</v>
      </c>
      <c r="Q10" s="8">
        <v>-5.2088550503849724</v>
      </c>
      <c r="R10" s="8">
        <v>5.2088550503849724</v>
      </c>
      <c r="S10" s="9" t="s">
        <v>106</v>
      </c>
      <c r="T10" s="9" t="s">
        <v>118</v>
      </c>
      <c r="U10" s="10">
        <v>0.75292341844201449</v>
      </c>
      <c r="V10" s="9" t="s">
        <v>33</v>
      </c>
      <c r="W10" s="10">
        <v>0.70109274878830008</v>
      </c>
      <c r="X10" s="9">
        <v>-391.21680786810919</v>
      </c>
      <c r="Y10" s="9">
        <v>391.21680786810919</v>
      </c>
      <c r="Z10" s="9" t="s">
        <v>118</v>
      </c>
      <c r="AA10" s="9" t="s">
        <v>118</v>
      </c>
      <c r="AB10" s="9" t="s">
        <v>118</v>
      </c>
      <c r="AC10" s="9" t="s">
        <v>78</v>
      </c>
      <c r="AD10" s="9" t="s">
        <v>33</v>
      </c>
      <c r="AE10" s="9" t="s">
        <v>78</v>
      </c>
      <c r="AH10" s="2" t="s">
        <v>89</v>
      </c>
      <c r="AI10" s="11">
        <v>2</v>
      </c>
      <c r="AJ10" s="7">
        <v>2.3858627981579894E-2</v>
      </c>
      <c r="AK10" s="6">
        <v>7.7650332742915484</v>
      </c>
      <c r="AL10" s="6">
        <v>9.9471909903336559</v>
      </c>
      <c r="AM10" s="6">
        <v>12.129348706375765</v>
      </c>
      <c r="AN10" s="11">
        <v>-3.5</v>
      </c>
      <c r="AO10" s="7">
        <v>0.70258520016972392</v>
      </c>
      <c r="AP10" s="6">
        <v>6.4471909903336568</v>
      </c>
      <c r="AQ10" s="7">
        <v>0.64976366410221065</v>
      </c>
      <c r="AS10" s="7" t="s">
        <v>117</v>
      </c>
      <c r="AT10" s="12">
        <v>2</v>
      </c>
      <c r="AU10" s="13">
        <v>5.7969197187560495E-2</v>
      </c>
      <c r="AV10" s="12">
        <v>3.0479327222676069</v>
      </c>
      <c r="AW10" s="15">
        <v>3.82424227503815</v>
      </c>
      <c r="AX10" s="14">
        <v>4.600551827808693</v>
      </c>
      <c r="AY10" s="14">
        <v>-2.5</v>
      </c>
      <c r="AZ10" s="13">
        <v>0.54152888276034394</v>
      </c>
      <c r="BA10" s="6">
        <v>1.32424227503815</v>
      </c>
      <c r="BB10" s="5">
        <v>0.58054696974605902</v>
      </c>
      <c r="BC10" s="14"/>
      <c r="BD10" s="13"/>
      <c r="BG10" s="2" t="s">
        <v>135</v>
      </c>
      <c r="BH10" s="11">
        <v>2</v>
      </c>
      <c r="BI10" s="7">
        <v>0.39204834987856174</v>
      </c>
      <c r="BJ10" s="6">
        <v>14.087901282058812</v>
      </c>
      <c r="BK10" s="6">
        <v>17.157199259373265</v>
      </c>
      <c r="BL10" s="6">
        <v>20.226497236687717</v>
      </c>
      <c r="BM10" s="11">
        <v>-8.5</v>
      </c>
      <c r="BN10" s="7">
        <v>0.85102371018393019</v>
      </c>
      <c r="BO10" s="6">
        <v>8.6571992593732645</v>
      </c>
      <c r="BP10" s="7">
        <v>0.78207412614054905</v>
      </c>
      <c r="BR10" t="s">
        <v>135</v>
      </c>
      <c r="BS10">
        <v>2</v>
      </c>
      <c r="BT10" s="5">
        <v>0.39204834987856174</v>
      </c>
      <c r="BU10" s="6">
        <v>14.087901282058812</v>
      </c>
      <c r="BV10" s="6">
        <v>17.157199259373265</v>
      </c>
      <c r="BW10" s="6">
        <v>20.226497236687717</v>
      </c>
      <c r="BX10">
        <v>-8.5</v>
      </c>
      <c r="BY10" s="5">
        <v>0.85102371018393019</v>
      </c>
      <c r="BZ10" s="6">
        <v>8.6571992593732645</v>
      </c>
      <c r="CA10" s="5">
        <v>0.78207412614054905</v>
      </c>
    </row>
    <row r="11" spans="2:79" x14ac:dyDescent="0.25">
      <c r="B11" s="16">
        <v>3</v>
      </c>
      <c r="C11" s="16" t="s">
        <v>141</v>
      </c>
      <c r="D11" s="16">
        <v>-5</v>
      </c>
      <c r="E11" s="16">
        <v>-1</v>
      </c>
      <c r="F11" s="16">
        <v>-6</v>
      </c>
      <c r="G11" s="17">
        <v>0.27272727272727271</v>
      </c>
      <c r="H11" s="17">
        <v>0.60660485192097435</v>
      </c>
      <c r="I11" s="17">
        <v>1.1717033037763169E-2</v>
      </c>
      <c r="J11" s="16">
        <v>9</v>
      </c>
      <c r="K11" s="16">
        <v>2</v>
      </c>
      <c r="L11" s="17">
        <v>0.81818181818181823</v>
      </c>
      <c r="M11" s="17">
        <v>0.56583798094335513</v>
      </c>
      <c r="N11" s="16" t="s">
        <v>91</v>
      </c>
      <c r="O11" s="18">
        <v>3.3950278856601308</v>
      </c>
      <c r="P11" s="16">
        <v>5.5</v>
      </c>
      <c r="Q11" s="18">
        <v>8.8950278856601308</v>
      </c>
      <c r="R11" s="18">
        <v>8.8950278856601308</v>
      </c>
      <c r="S11" s="16" t="s">
        <v>91</v>
      </c>
      <c r="T11" s="16" t="s">
        <v>91</v>
      </c>
      <c r="U11" s="17">
        <v>0.54940869415883298</v>
      </c>
      <c r="V11" s="16" t="s">
        <v>78</v>
      </c>
      <c r="W11" s="17">
        <v>0.55762333755109406</v>
      </c>
      <c r="X11" s="16">
        <v>496.13923936823642</v>
      </c>
      <c r="Y11" s="16">
        <v>496.13923936823642</v>
      </c>
      <c r="Z11" s="16" t="s">
        <v>91</v>
      </c>
      <c r="AA11" s="16" t="s">
        <v>91</v>
      </c>
      <c r="AB11" s="16" t="s">
        <v>91</v>
      </c>
      <c r="AC11" s="16" t="s">
        <v>78</v>
      </c>
      <c r="AD11" s="16" t="s">
        <v>78</v>
      </c>
      <c r="AE11" s="16" t="s">
        <v>78</v>
      </c>
      <c r="AH11" s="2" t="s">
        <v>135</v>
      </c>
      <c r="AI11" s="11">
        <v>2</v>
      </c>
      <c r="AJ11" s="7">
        <v>0.39204834987856174</v>
      </c>
      <c r="AK11" s="6">
        <v>14.087901282058812</v>
      </c>
      <c r="AL11" s="6">
        <v>17.157199259373265</v>
      </c>
      <c r="AM11" s="6">
        <v>20.226497236687717</v>
      </c>
      <c r="AN11" s="11">
        <v>-8.5</v>
      </c>
      <c r="AO11" s="7">
        <v>0.85102371018393019</v>
      </c>
      <c r="AP11" s="6">
        <v>8.6571992593732645</v>
      </c>
      <c r="AQ11" s="7">
        <v>0.78207412614054905</v>
      </c>
      <c r="AS11" s="7" t="s">
        <v>87</v>
      </c>
      <c r="AT11" s="12">
        <v>2</v>
      </c>
      <c r="AU11" s="13">
        <v>2.8298656757252516E-2</v>
      </c>
      <c r="AV11" s="12">
        <v>0</v>
      </c>
      <c r="AW11" s="15">
        <v>1.5009904011894371</v>
      </c>
      <c r="AX11" s="14">
        <v>3.0019808023788741</v>
      </c>
      <c r="AY11" s="14">
        <v>-6</v>
      </c>
      <c r="AZ11" s="13">
        <v>0.37580673939009301</v>
      </c>
      <c r="BA11" s="6">
        <v>4.4990095988105629</v>
      </c>
      <c r="BB11" s="5">
        <v>0.54233353457351052</v>
      </c>
      <c r="BC11" s="14"/>
      <c r="BD11" s="13"/>
      <c r="BG11" s="2" t="s">
        <v>120</v>
      </c>
      <c r="BH11" s="11">
        <v>1</v>
      </c>
      <c r="BI11" s="7">
        <v>0.64984652063537673</v>
      </c>
      <c r="BJ11" s="6">
        <v>11.2234238676311</v>
      </c>
      <c r="BK11" s="6">
        <v>11.2234238676311</v>
      </c>
      <c r="BL11" s="6">
        <v>11.2234238676311</v>
      </c>
      <c r="BM11" s="11">
        <v>-7.5</v>
      </c>
      <c r="BN11" s="7">
        <v>0.70146399172694374</v>
      </c>
      <c r="BO11" s="6">
        <v>3.7234238676310998</v>
      </c>
      <c r="BP11" s="7">
        <v>0.5</v>
      </c>
      <c r="BR11" t="s">
        <v>120</v>
      </c>
      <c r="BS11">
        <v>1</v>
      </c>
      <c r="BT11" s="5">
        <v>0.64984652063537673</v>
      </c>
      <c r="BU11" s="6">
        <v>11.2234238676311</v>
      </c>
      <c r="BV11" s="6">
        <v>11.2234238676311</v>
      </c>
      <c r="BW11" s="6">
        <v>11.2234238676311</v>
      </c>
      <c r="BX11">
        <v>-7.5</v>
      </c>
      <c r="BY11" s="5">
        <v>0.70146399172694374</v>
      </c>
      <c r="BZ11" s="6">
        <v>3.7234238676310998</v>
      </c>
      <c r="CA11" s="5">
        <v>0.5</v>
      </c>
    </row>
    <row r="12" spans="2:79" x14ac:dyDescent="0.25">
      <c r="B12" s="16">
        <v>5</v>
      </c>
      <c r="C12" s="16" t="s">
        <v>141</v>
      </c>
      <c r="D12" s="16">
        <v>-11</v>
      </c>
      <c r="E12" s="16">
        <v>-11</v>
      </c>
      <c r="F12" s="16">
        <v>-22</v>
      </c>
      <c r="G12" s="17">
        <v>1</v>
      </c>
      <c r="H12" s="17">
        <v>0.86360402941358094</v>
      </c>
      <c r="I12" s="17">
        <v>0.86360402941358094</v>
      </c>
      <c r="J12" s="16">
        <v>11</v>
      </c>
      <c r="K12" s="16">
        <v>0</v>
      </c>
      <c r="L12" s="17">
        <v>1</v>
      </c>
      <c r="M12" s="17">
        <v>0.95453467647119361</v>
      </c>
      <c r="N12" s="16" t="s">
        <v>91</v>
      </c>
      <c r="O12" s="18">
        <v>20.999762882366259</v>
      </c>
      <c r="P12" s="16">
        <v>5.5</v>
      </c>
      <c r="Q12" s="18">
        <v>26.499762882366259</v>
      </c>
      <c r="R12" s="18">
        <v>26.499762882366259</v>
      </c>
      <c r="S12" s="16" t="s">
        <v>91</v>
      </c>
      <c r="T12" s="16" t="s">
        <v>114</v>
      </c>
      <c r="U12" s="17">
        <v>0.5</v>
      </c>
      <c r="V12" s="16" t="s">
        <v>33</v>
      </c>
      <c r="W12" s="17">
        <v>0.72726733823559675</v>
      </c>
      <c r="X12" s="16">
        <v>1930.5001138233704</v>
      </c>
      <c r="Y12" s="16">
        <v>1930.5001138233704</v>
      </c>
      <c r="Z12" s="16" t="s">
        <v>91</v>
      </c>
      <c r="AA12" s="16" t="s">
        <v>91</v>
      </c>
      <c r="AB12" s="16" t="s">
        <v>91</v>
      </c>
      <c r="AC12" s="16" t="s">
        <v>78</v>
      </c>
      <c r="AD12" s="16" t="s">
        <v>78</v>
      </c>
      <c r="AE12" s="16" t="s">
        <v>78</v>
      </c>
      <c r="AH12" s="2" t="s">
        <v>136</v>
      </c>
      <c r="AI12" s="11">
        <v>1</v>
      </c>
      <c r="AJ12" s="7">
        <v>7.8604136851147977E-2</v>
      </c>
      <c r="AK12" s="6">
        <v>5.3430794515452433</v>
      </c>
      <c r="AL12" s="6">
        <v>5.3430794515452433</v>
      </c>
      <c r="AM12" s="6">
        <v>5.3430794515452433</v>
      </c>
      <c r="AN12" s="11">
        <v>-5.5</v>
      </c>
      <c r="AO12" s="7">
        <v>0.53430794515452429</v>
      </c>
      <c r="AP12" s="6">
        <v>0.15692054845475667</v>
      </c>
      <c r="AQ12" s="7">
        <v>0.5</v>
      </c>
      <c r="AS12" s="7" t="s">
        <v>120</v>
      </c>
      <c r="AT12" s="12">
        <v>2</v>
      </c>
      <c r="AU12" s="13">
        <v>0.37427724587669903</v>
      </c>
      <c r="AV12" s="12">
        <v>3.8136619385812707</v>
      </c>
      <c r="AW12" s="15">
        <v>7.5185429031061854</v>
      </c>
      <c r="AX12" s="14">
        <v>11.2234238676311</v>
      </c>
      <c r="AY12" s="14">
        <v>-7.5</v>
      </c>
      <c r="AZ12" s="13">
        <v>0.58908586702480126</v>
      </c>
      <c r="BA12" s="6">
        <v>3.7048809645249143</v>
      </c>
      <c r="BB12" s="5">
        <v>0.5</v>
      </c>
      <c r="BC12" s="14"/>
      <c r="BD12" s="13"/>
      <c r="BG12" s="2" t="s">
        <v>101</v>
      </c>
      <c r="BH12" s="11">
        <v>2</v>
      </c>
      <c r="BI12" s="7">
        <v>3.9045723340979333E-2</v>
      </c>
      <c r="BJ12" s="6">
        <v>11.376084879693954</v>
      </c>
      <c r="BK12" s="6">
        <v>12.728228376305804</v>
      </c>
      <c r="BL12" s="6">
        <v>14.080371872917652</v>
      </c>
      <c r="BM12" s="11">
        <v>-15.5</v>
      </c>
      <c r="BN12" s="7">
        <v>0.74662409340481528</v>
      </c>
      <c r="BO12" s="6">
        <v>2.7717716236941969</v>
      </c>
      <c r="BP12" s="7">
        <v>0.73779682023829718</v>
      </c>
      <c r="BR12" t="s">
        <v>101</v>
      </c>
      <c r="BS12">
        <v>2</v>
      </c>
      <c r="BT12" s="5">
        <v>3.9045723340979333E-2</v>
      </c>
      <c r="BU12" s="6">
        <v>11.376084879693954</v>
      </c>
      <c r="BV12" s="6">
        <v>12.728228376305804</v>
      </c>
      <c r="BW12" s="6">
        <v>14.080371872917652</v>
      </c>
      <c r="BX12">
        <v>-15.5</v>
      </c>
      <c r="BY12" s="5">
        <v>0.74662409340481528</v>
      </c>
      <c r="BZ12" s="6">
        <v>2.7717716236941969</v>
      </c>
      <c r="CA12" s="5">
        <v>0.73779682023829718</v>
      </c>
    </row>
    <row r="13" spans="2:79" x14ac:dyDescent="0.25">
      <c r="B13" s="16">
        <v>10</v>
      </c>
      <c r="C13" s="16" t="s">
        <v>141</v>
      </c>
      <c r="D13" s="16">
        <v>-11</v>
      </c>
      <c r="E13" s="16">
        <v>-11</v>
      </c>
      <c r="F13" s="16">
        <v>-22</v>
      </c>
      <c r="G13" s="17">
        <v>1</v>
      </c>
      <c r="H13" s="17">
        <v>0.79610198491524042</v>
      </c>
      <c r="I13" s="17">
        <v>0.79610198491524042</v>
      </c>
      <c r="J13" s="16">
        <v>11</v>
      </c>
      <c r="K13" s="16">
        <v>0</v>
      </c>
      <c r="L13" s="17">
        <v>1</v>
      </c>
      <c r="M13" s="17">
        <v>0.93203399497174677</v>
      </c>
      <c r="N13" s="16" t="s">
        <v>91</v>
      </c>
      <c r="O13" s="18">
        <v>20.504747889378429</v>
      </c>
      <c r="P13" s="16">
        <v>5.5</v>
      </c>
      <c r="Q13" s="18">
        <v>26.004747889378429</v>
      </c>
      <c r="R13" s="18">
        <v>26.004747889378429</v>
      </c>
      <c r="S13" s="16" t="s">
        <v>91</v>
      </c>
      <c r="T13" s="16" t="s">
        <v>91</v>
      </c>
      <c r="U13" s="17">
        <v>0.82458955269185996</v>
      </c>
      <c r="V13" s="16" t="s">
        <v>78</v>
      </c>
      <c r="W13" s="17">
        <v>0.87831177383180337</v>
      </c>
      <c r="X13" s="16">
        <v>2287.0889963475538</v>
      </c>
      <c r="Y13" s="16">
        <v>2287.0889963475538</v>
      </c>
      <c r="Z13" s="16" t="s">
        <v>91</v>
      </c>
      <c r="AA13" s="16" t="s">
        <v>91</v>
      </c>
      <c r="AB13" s="16" t="s">
        <v>91</v>
      </c>
      <c r="AC13" s="16" t="s">
        <v>78</v>
      </c>
      <c r="AD13" s="16" t="s">
        <v>78</v>
      </c>
      <c r="AE13" s="16" t="s">
        <v>78</v>
      </c>
      <c r="AH13" s="2" t="s">
        <v>119</v>
      </c>
      <c r="AI13" s="11">
        <v>2</v>
      </c>
      <c r="AJ13" s="7">
        <v>3.9045723340979333E-2</v>
      </c>
      <c r="AK13" s="6">
        <v>11.376084879693954</v>
      </c>
      <c r="AL13" s="6">
        <v>12.728228376305804</v>
      </c>
      <c r="AM13" s="6">
        <v>14.080371872917652</v>
      </c>
      <c r="AN13" s="11">
        <v>-15.5</v>
      </c>
      <c r="AO13" s="7">
        <v>0.74662409340481528</v>
      </c>
      <c r="AP13" s="6">
        <v>2.7717716236941969</v>
      </c>
      <c r="AQ13" s="7">
        <v>0.73779682023829718</v>
      </c>
      <c r="BC13" s="14"/>
      <c r="BD13" s="13"/>
      <c r="BG13" s="2" t="s">
        <v>89</v>
      </c>
      <c r="BH13" s="11">
        <v>2</v>
      </c>
      <c r="BI13" s="7">
        <v>2.3858627981579894E-2</v>
      </c>
      <c r="BJ13" s="6">
        <v>7.7650332742915484</v>
      </c>
      <c r="BK13" s="6">
        <v>9.9471909903336559</v>
      </c>
      <c r="BL13" s="6">
        <v>12.129348706375765</v>
      </c>
      <c r="BM13" s="11">
        <v>-3.5</v>
      </c>
      <c r="BN13" s="7">
        <v>0.70258520016972392</v>
      </c>
      <c r="BO13" s="6">
        <v>6.4471909903336568</v>
      </c>
      <c r="BP13" s="7">
        <v>0.64976366410221065</v>
      </c>
      <c r="BR13" t="s">
        <v>89</v>
      </c>
      <c r="BS13">
        <v>2</v>
      </c>
      <c r="BT13" s="5">
        <v>2.3858627981579894E-2</v>
      </c>
      <c r="BU13" s="6">
        <v>7.7650332742915484</v>
      </c>
      <c r="BV13" s="6">
        <v>9.9471909903336559</v>
      </c>
      <c r="BW13" s="6">
        <v>12.129348706375765</v>
      </c>
      <c r="BX13">
        <v>-3.5</v>
      </c>
      <c r="BY13" s="5">
        <v>0.70258520016972392</v>
      </c>
      <c r="BZ13" s="6">
        <v>6.4471909903336568</v>
      </c>
      <c r="CA13" s="5">
        <v>0.64976366410221065</v>
      </c>
    </row>
    <row r="14" spans="2:79" x14ac:dyDescent="0.25">
      <c r="B14" s="16" t="s">
        <v>108</v>
      </c>
      <c r="C14" s="16" t="s">
        <v>141</v>
      </c>
      <c r="D14" s="16">
        <v>-1</v>
      </c>
      <c r="E14" s="16">
        <v>11</v>
      </c>
      <c r="F14" s="16">
        <v>10</v>
      </c>
      <c r="G14" s="17">
        <v>0.45454545454545453</v>
      </c>
      <c r="H14" s="17">
        <v>0.69383292637266369</v>
      </c>
      <c r="I14" s="17">
        <v>7.8604136851147977E-2</v>
      </c>
      <c r="J14" s="16">
        <v>5</v>
      </c>
      <c r="K14" s="16">
        <v>6</v>
      </c>
      <c r="L14" s="17">
        <v>0.45454545454545453</v>
      </c>
      <c r="M14" s="17">
        <v>0.53430794515452429</v>
      </c>
      <c r="N14" s="16" t="s">
        <v>136</v>
      </c>
      <c r="O14" s="18">
        <v>5.3430794515452433</v>
      </c>
      <c r="P14" s="16">
        <v>-5.5</v>
      </c>
      <c r="Q14" s="18">
        <v>-0.15692054845475667</v>
      </c>
      <c r="R14" s="18">
        <v>0.15692054845475667</v>
      </c>
      <c r="S14" s="16" t="s">
        <v>91</v>
      </c>
      <c r="T14" s="16" t="s">
        <v>114</v>
      </c>
      <c r="U14" s="17">
        <v>0.5</v>
      </c>
      <c r="V14" s="16" t="s">
        <v>33</v>
      </c>
      <c r="W14" s="17">
        <v>0.51715397257726214</v>
      </c>
      <c r="X14" s="16">
        <v>41.97647013816664</v>
      </c>
      <c r="Y14" s="16">
        <v>41.97647013816664</v>
      </c>
      <c r="Z14" s="16" t="s">
        <v>91</v>
      </c>
      <c r="AA14" s="16" t="s">
        <v>91</v>
      </c>
      <c r="AB14" s="16" t="s">
        <v>91</v>
      </c>
      <c r="AC14" s="16" t="s">
        <v>78</v>
      </c>
      <c r="AD14" s="16" t="s">
        <v>78</v>
      </c>
      <c r="AE14" s="16" t="s">
        <v>33</v>
      </c>
      <c r="AH14" s="2" t="s">
        <v>30</v>
      </c>
      <c r="AI14" s="11">
        <v>18</v>
      </c>
      <c r="AJ14" s="7">
        <v>0.24117815923730865</v>
      </c>
      <c r="AK14" s="6">
        <v>0</v>
      </c>
      <c r="AL14" s="6">
        <v>10.650710189307127</v>
      </c>
      <c r="AM14" s="6">
        <v>20.781943530903039</v>
      </c>
      <c r="AN14" s="11">
        <v>-6.666666666666667</v>
      </c>
      <c r="AO14" s="7">
        <v>0.68494347499949526</v>
      </c>
      <c r="AP14" s="6">
        <v>6.6055630898924571</v>
      </c>
      <c r="AQ14" s="7">
        <v>0.65287748933224377</v>
      </c>
      <c r="BC14" s="14"/>
      <c r="BD14" s="13"/>
      <c r="BG14" s="2" t="s">
        <v>92</v>
      </c>
      <c r="BH14" s="11">
        <v>1</v>
      </c>
      <c r="BI14" s="7">
        <v>9.870797111802132E-2</v>
      </c>
      <c r="BJ14" s="6">
        <v>3.8136619385812707</v>
      </c>
      <c r="BK14" s="6">
        <v>3.8136619385812707</v>
      </c>
      <c r="BL14" s="6">
        <v>3.8136619385812707</v>
      </c>
      <c r="BM14" s="11">
        <v>-7.5</v>
      </c>
      <c r="BN14" s="7">
        <v>0.47670774232265883</v>
      </c>
      <c r="BO14" s="6">
        <v>3.6863380614187293</v>
      </c>
      <c r="BP14" s="7">
        <v>0.5</v>
      </c>
      <c r="BR14" t="s">
        <v>92</v>
      </c>
      <c r="BS14">
        <v>1</v>
      </c>
      <c r="BT14" s="5">
        <v>9.870797111802132E-2</v>
      </c>
      <c r="BU14" s="6">
        <v>3.8136619385812707</v>
      </c>
      <c r="BV14" s="6">
        <v>3.8136619385812707</v>
      </c>
      <c r="BW14" s="6">
        <v>3.8136619385812707</v>
      </c>
      <c r="BX14">
        <v>-7.5</v>
      </c>
      <c r="BY14" s="5">
        <v>0.47670774232265883</v>
      </c>
      <c r="BZ14" s="6">
        <v>3.6863380614187293</v>
      </c>
      <c r="CA14" s="5">
        <v>0.5</v>
      </c>
    </row>
    <row r="15" spans="2:79" x14ac:dyDescent="0.25">
      <c r="B15" s="9">
        <v>3</v>
      </c>
      <c r="C15" s="9" t="s">
        <v>142</v>
      </c>
      <c r="D15" s="9">
        <v>11</v>
      </c>
      <c r="E15" s="9">
        <v>11</v>
      </c>
      <c r="F15" s="9">
        <v>22</v>
      </c>
      <c r="G15" s="10">
        <v>1</v>
      </c>
      <c r="H15" s="10">
        <v>0.84036160105404156</v>
      </c>
      <c r="I15" s="10">
        <v>0.84036160105404156</v>
      </c>
      <c r="J15" s="9">
        <v>11</v>
      </c>
      <c r="K15" s="9">
        <v>0</v>
      </c>
      <c r="L15" s="10">
        <v>1</v>
      </c>
      <c r="M15" s="10">
        <v>0.94678720035134722</v>
      </c>
      <c r="N15" s="9" t="s">
        <v>116</v>
      </c>
      <c r="O15" s="8">
        <v>20.829318407729637</v>
      </c>
      <c r="P15" s="9">
        <v>-3.5</v>
      </c>
      <c r="Q15" s="8">
        <v>17.329318407729637</v>
      </c>
      <c r="R15" s="8">
        <v>17.329318407729637</v>
      </c>
      <c r="S15" s="9" t="s">
        <v>116</v>
      </c>
      <c r="T15" s="9" t="s">
        <v>116</v>
      </c>
      <c r="U15" s="10">
        <v>0.91062869222363851</v>
      </c>
      <c r="V15" s="9" t="s">
        <v>78</v>
      </c>
      <c r="W15" s="10">
        <v>0.92870794628749287</v>
      </c>
      <c r="X15" s="9">
        <v>1614.236934166126</v>
      </c>
      <c r="Y15" s="9">
        <v>1614.236934166126</v>
      </c>
      <c r="Z15" s="9" t="s">
        <v>116</v>
      </c>
      <c r="AA15" s="9" t="s">
        <v>116</v>
      </c>
      <c r="AB15" s="9" t="s">
        <v>116</v>
      </c>
      <c r="AC15" s="9" t="s">
        <v>78</v>
      </c>
      <c r="AD15" s="9" t="s">
        <v>78</v>
      </c>
      <c r="AE15" s="9" t="s">
        <v>78</v>
      </c>
      <c r="BC15" s="14"/>
      <c r="BD15" s="13"/>
      <c r="BG15" s="2" t="s">
        <v>30</v>
      </c>
      <c r="BH15" s="11">
        <v>18</v>
      </c>
      <c r="BI15" s="7">
        <v>0.24117815923730868</v>
      </c>
      <c r="BJ15" s="6">
        <v>0</v>
      </c>
      <c r="BK15" s="6">
        <v>10.650710189307127</v>
      </c>
      <c r="BL15" s="6">
        <v>20.781943530903039</v>
      </c>
      <c r="BM15" s="11">
        <v>-6.666666666666667</v>
      </c>
      <c r="BN15" s="7">
        <v>0.68494347499949548</v>
      </c>
      <c r="BO15" s="6">
        <v>6.605563089892458</v>
      </c>
      <c r="BP15" s="7">
        <v>0.65287748933224377</v>
      </c>
    </row>
    <row r="16" spans="2:79" x14ac:dyDescent="0.25">
      <c r="B16" s="9">
        <v>5</v>
      </c>
      <c r="C16" s="9" t="s">
        <v>142</v>
      </c>
      <c r="D16" s="9">
        <v>11</v>
      </c>
      <c r="E16" s="9">
        <v>11</v>
      </c>
      <c r="F16" s="9">
        <v>22</v>
      </c>
      <c r="G16" s="10">
        <v>1</v>
      </c>
      <c r="H16" s="10">
        <v>0.80018656664151866</v>
      </c>
      <c r="I16" s="10">
        <v>0.80018656664151866</v>
      </c>
      <c r="J16" s="9">
        <v>11</v>
      </c>
      <c r="K16" s="9">
        <v>0</v>
      </c>
      <c r="L16" s="10">
        <v>1</v>
      </c>
      <c r="M16" s="10">
        <v>0.93339552221383959</v>
      </c>
      <c r="N16" s="9" t="s">
        <v>116</v>
      </c>
      <c r="O16" s="8">
        <v>20.534701488704471</v>
      </c>
      <c r="P16" s="9">
        <v>-3.5</v>
      </c>
      <c r="Q16" s="8">
        <v>17.034701488704471</v>
      </c>
      <c r="R16" s="8">
        <v>17.034701488704471</v>
      </c>
      <c r="S16" s="9" t="s">
        <v>116</v>
      </c>
      <c r="T16" s="9" t="s">
        <v>114</v>
      </c>
      <c r="U16" s="10">
        <v>0.5</v>
      </c>
      <c r="V16" s="9" t="s">
        <v>33</v>
      </c>
      <c r="W16" s="10">
        <v>0.71669776110691985</v>
      </c>
      <c r="X16" s="9">
        <v>1225.5706329959737</v>
      </c>
      <c r="Y16" s="9">
        <v>1225.5706329959737</v>
      </c>
      <c r="Z16" s="9" t="s">
        <v>116</v>
      </c>
      <c r="AA16" s="9" t="s">
        <v>116</v>
      </c>
      <c r="AB16" s="9" t="s">
        <v>116</v>
      </c>
      <c r="AC16" s="9" t="s">
        <v>78</v>
      </c>
      <c r="AD16" s="9" t="s">
        <v>78</v>
      </c>
      <c r="AE16" s="9" t="s">
        <v>78</v>
      </c>
      <c r="BC16" s="14"/>
      <c r="BD16" s="13"/>
    </row>
    <row r="17" spans="2:56" x14ac:dyDescent="0.25">
      <c r="B17" s="9">
        <v>10</v>
      </c>
      <c r="C17" s="9" t="s">
        <v>142</v>
      </c>
      <c r="D17" s="9">
        <v>11</v>
      </c>
      <c r="E17" s="9">
        <v>11</v>
      </c>
      <c r="F17" s="9">
        <v>22</v>
      </c>
      <c r="G17" s="10">
        <v>1</v>
      </c>
      <c r="H17" s="10">
        <v>0.72605360366944949</v>
      </c>
      <c r="I17" s="10">
        <v>0.72605360366944949</v>
      </c>
      <c r="J17" s="9">
        <v>11</v>
      </c>
      <c r="K17" s="9">
        <v>0</v>
      </c>
      <c r="L17" s="10">
        <v>1</v>
      </c>
      <c r="M17" s="10">
        <v>0.90868453455648313</v>
      </c>
      <c r="N17" s="9" t="s">
        <v>116</v>
      </c>
      <c r="O17" s="8">
        <v>19.991059760242628</v>
      </c>
      <c r="P17" s="9">
        <v>-3.5</v>
      </c>
      <c r="Q17" s="8">
        <v>16.491059760242628</v>
      </c>
      <c r="R17" s="8">
        <v>16.491059760242628</v>
      </c>
      <c r="S17" s="9" t="s">
        <v>116</v>
      </c>
      <c r="T17" s="9" t="s">
        <v>116</v>
      </c>
      <c r="U17" s="10">
        <v>0.70459629242025956</v>
      </c>
      <c r="V17" s="9" t="s">
        <v>78</v>
      </c>
      <c r="W17" s="10">
        <v>0.80664041348837134</v>
      </c>
      <c r="X17" s="9">
        <v>1334.6382367895999</v>
      </c>
      <c r="Y17" s="9">
        <v>1334.6382367895999</v>
      </c>
      <c r="Z17" s="9" t="s">
        <v>116</v>
      </c>
      <c r="AA17" s="9" t="s">
        <v>116</v>
      </c>
      <c r="AB17" s="9" t="s">
        <v>116</v>
      </c>
      <c r="AC17" s="9" t="s">
        <v>78</v>
      </c>
      <c r="AD17" s="9" t="s">
        <v>78</v>
      </c>
      <c r="AE17" s="9" t="s">
        <v>78</v>
      </c>
      <c r="BC17" s="14"/>
      <c r="BD17" s="13"/>
    </row>
    <row r="18" spans="2:56" x14ac:dyDescent="0.25">
      <c r="B18" s="9" t="s">
        <v>108</v>
      </c>
      <c r="C18" s="9" t="s">
        <v>142</v>
      </c>
      <c r="D18" s="9">
        <v>7</v>
      </c>
      <c r="E18" s="9">
        <v>9</v>
      </c>
      <c r="F18" s="9">
        <v>16</v>
      </c>
      <c r="G18" s="10">
        <v>0.72727272727272729</v>
      </c>
      <c r="H18" s="10">
        <v>0.60389000397716108</v>
      </c>
      <c r="I18" s="10">
        <v>2.5019711978908066E-2</v>
      </c>
      <c r="J18" s="9">
        <v>10</v>
      </c>
      <c r="K18" s="9">
        <v>1</v>
      </c>
      <c r="L18" s="10">
        <v>0.90909090909090906</v>
      </c>
      <c r="M18" s="10">
        <v>0.7467512134469324</v>
      </c>
      <c r="N18" s="9" t="s">
        <v>116</v>
      </c>
      <c r="O18" s="8">
        <v>11.948019415150918</v>
      </c>
      <c r="P18" s="9">
        <v>-3.5</v>
      </c>
      <c r="Q18" s="8">
        <v>8.4480194151509185</v>
      </c>
      <c r="R18" s="8">
        <v>8.4480194151509185</v>
      </c>
      <c r="S18" s="9" t="s">
        <v>116</v>
      </c>
      <c r="T18" s="9" t="s">
        <v>116</v>
      </c>
      <c r="U18" s="10">
        <v>0.51647293594965205</v>
      </c>
      <c r="V18" s="9" t="s">
        <v>78</v>
      </c>
      <c r="W18" s="10">
        <v>0.63161207469829228</v>
      </c>
      <c r="X18" s="9">
        <v>533.8832676722443</v>
      </c>
      <c r="Y18" s="9">
        <v>533.8832676722443</v>
      </c>
      <c r="Z18" s="9" t="s">
        <v>116</v>
      </c>
      <c r="AA18" s="9" t="s">
        <v>116</v>
      </c>
      <c r="AB18" s="9" t="s">
        <v>116</v>
      </c>
      <c r="AC18" s="9" t="s">
        <v>78</v>
      </c>
      <c r="AD18" s="9" t="s">
        <v>78</v>
      </c>
      <c r="AE18" s="9" t="s">
        <v>78</v>
      </c>
    </row>
    <row r="19" spans="2:56" x14ac:dyDescent="0.25">
      <c r="B19" s="16">
        <v>3</v>
      </c>
      <c r="C19" s="16" t="s">
        <v>143</v>
      </c>
      <c r="D19" s="16">
        <v>-7</v>
      </c>
      <c r="E19" s="16">
        <v>-5</v>
      </c>
      <c r="F19" s="16">
        <v>-12</v>
      </c>
      <c r="G19" s="17">
        <v>0.54545454545454541</v>
      </c>
      <c r="H19" s="17">
        <v>0.59734604851284523</v>
      </c>
      <c r="I19" s="17">
        <v>2.836822919195936E-2</v>
      </c>
      <c r="J19" s="16">
        <v>10</v>
      </c>
      <c r="K19" s="16">
        <v>1</v>
      </c>
      <c r="L19" s="17">
        <v>0.90909090909090906</v>
      </c>
      <c r="M19" s="17">
        <v>0.68396383435276664</v>
      </c>
      <c r="N19" s="16" t="s">
        <v>117</v>
      </c>
      <c r="O19" s="18">
        <v>8.2075660122331993</v>
      </c>
      <c r="P19" s="16">
        <v>-2.5</v>
      </c>
      <c r="Q19" s="18">
        <v>5.7075660122331993</v>
      </c>
      <c r="R19" s="18">
        <v>5.7075660122331993</v>
      </c>
      <c r="S19" s="16" t="s">
        <v>117</v>
      </c>
      <c r="T19" s="16" t="s">
        <v>117</v>
      </c>
      <c r="U19" s="17">
        <v>0.53004728876031892</v>
      </c>
      <c r="V19" s="16" t="s">
        <v>78</v>
      </c>
      <c r="W19" s="17">
        <v>0.60700556155654284</v>
      </c>
      <c r="X19" s="16">
        <v>346.94945972811371</v>
      </c>
      <c r="Y19" s="16">
        <v>346.94945972811371</v>
      </c>
      <c r="Z19" s="16" t="s">
        <v>117</v>
      </c>
      <c r="AA19" s="16" t="s">
        <v>117</v>
      </c>
      <c r="AB19" s="16" t="s">
        <v>117</v>
      </c>
      <c r="AC19" s="16" t="s">
        <v>78</v>
      </c>
      <c r="AD19" s="16" t="s">
        <v>78</v>
      </c>
      <c r="AE19" s="16" t="s">
        <v>78</v>
      </c>
    </row>
    <row r="20" spans="2:56" x14ac:dyDescent="0.25">
      <c r="B20" s="16">
        <v>5</v>
      </c>
      <c r="C20" s="16" t="s">
        <v>143</v>
      </c>
      <c r="D20" s="16">
        <v>3</v>
      </c>
      <c r="E20" s="16">
        <v>11</v>
      </c>
      <c r="F20" s="16">
        <v>14</v>
      </c>
      <c r="G20" s="17">
        <v>0.63636363636363635</v>
      </c>
      <c r="H20" s="17">
        <v>0.59422782788662087</v>
      </c>
      <c r="I20" s="17">
        <v>3.3918506018010053E-2</v>
      </c>
      <c r="J20" s="16">
        <v>7</v>
      </c>
      <c r="K20" s="16">
        <v>4</v>
      </c>
      <c r="L20" s="17">
        <v>0.63636363636363635</v>
      </c>
      <c r="M20" s="17">
        <v>0.62231836687129782</v>
      </c>
      <c r="N20" s="16" t="s">
        <v>105</v>
      </c>
      <c r="O20" s="18">
        <v>8.7124571361981697</v>
      </c>
      <c r="P20" s="16">
        <v>2.5</v>
      </c>
      <c r="Q20" s="18">
        <v>11.21245713619817</v>
      </c>
      <c r="R20" s="18">
        <v>11.21245713619817</v>
      </c>
      <c r="S20" s="16" t="s">
        <v>105</v>
      </c>
      <c r="T20" s="16" t="s">
        <v>114</v>
      </c>
      <c r="U20" s="17">
        <v>0.5</v>
      </c>
      <c r="V20" s="16" t="s">
        <v>33</v>
      </c>
      <c r="W20" s="17">
        <v>0.56115918343564886</v>
      </c>
      <c r="X20" s="16">
        <v>629.49983642728262</v>
      </c>
      <c r="Y20" s="16">
        <v>629.49983642728262</v>
      </c>
      <c r="Z20" s="16" t="s">
        <v>117</v>
      </c>
      <c r="AA20" s="16" t="s">
        <v>117</v>
      </c>
      <c r="AB20" s="16" t="s">
        <v>117</v>
      </c>
      <c r="AC20" s="16" t="s">
        <v>78</v>
      </c>
      <c r="AD20" s="16" t="s">
        <v>33</v>
      </c>
      <c r="AE20" s="16" t="s">
        <v>33</v>
      </c>
    </row>
    <row r="21" spans="2:56" x14ac:dyDescent="0.25">
      <c r="B21" s="16">
        <v>10</v>
      </c>
      <c r="C21" s="16" t="s">
        <v>143</v>
      </c>
      <c r="D21" s="16">
        <v>-7</v>
      </c>
      <c r="E21" s="16">
        <v>-1</v>
      </c>
      <c r="F21" s="16">
        <v>-8</v>
      </c>
      <c r="G21" s="17">
        <v>0.36363636363636365</v>
      </c>
      <c r="H21" s="17">
        <v>0.63429784451916893</v>
      </c>
      <c r="I21" s="17">
        <v>7.5868491775218705E-2</v>
      </c>
      <c r="J21" s="16">
        <v>8</v>
      </c>
      <c r="K21" s="16">
        <v>3</v>
      </c>
      <c r="L21" s="17">
        <v>0.72727272727272729</v>
      </c>
      <c r="M21" s="17">
        <v>0.57506897847608662</v>
      </c>
      <c r="N21" s="16" t="s">
        <v>117</v>
      </c>
      <c r="O21" s="18">
        <v>4.600551827808693</v>
      </c>
      <c r="P21" s="16">
        <v>-2.5</v>
      </c>
      <c r="Q21" s="18">
        <v>2.100551827808693</v>
      </c>
      <c r="R21" s="18">
        <v>2.100551827808693</v>
      </c>
      <c r="S21" s="16" t="s">
        <v>117</v>
      </c>
      <c r="T21" s="16" t="s">
        <v>117</v>
      </c>
      <c r="U21" s="17">
        <v>0.61311517473227051</v>
      </c>
      <c r="V21" s="16" t="s">
        <v>78</v>
      </c>
      <c r="W21" s="17">
        <v>0.59409207660417862</v>
      </c>
      <c r="X21" s="16">
        <v>132.39985631594703</v>
      </c>
      <c r="Y21" s="16">
        <v>132.39985631594703</v>
      </c>
      <c r="Z21" s="16" t="s">
        <v>117</v>
      </c>
      <c r="AA21" s="16" t="s">
        <v>117</v>
      </c>
      <c r="AB21" s="16" t="s">
        <v>117</v>
      </c>
      <c r="AC21" s="16" t="s">
        <v>78</v>
      </c>
      <c r="AD21" s="16" t="s">
        <v>78</v>
      </c>
      <c r="AE21" s="16" t="s">
        <v>78</v>
      </c>
    </row>
    <row r="22" spans="2:56" x14ac:dyDescent="0.25">
      <c r="B22" s="16" t="s">
        <v>108</v>
      </c>
      <c r="C22" s="16" t="s">
        <v>143</v>
      </c>
      <c r="D22" s="16">
        <v>-5</v>
      </c>
      <c r="E22" s="16">
        <v>-1</v>
      </c>
      <c r="F22" s="16">
        <v>-6</v>
      </c>
      <c r="G22" s="17">
        <v>0.27272727272727271</v>
      </c>
      <c r="H22" s="17">
        <v>0.61487545204289429</v>
      </c>
      <c r="I22" s="17">
        <v>4.0069902599902285E-2</v>
      </c>
      <c r="J22" s="16">
        <v>7</v>
      </c>
      <c r="K22" s="16">
        <v>4</v>
      </c>
      <c r="L22" s="17">
        <v>0.63636363636363635</v>
      </c>
      <c r="M22" s="17">
        <v>0.50798878704460115</v>
      </c>
      <c r="N22" s="16" t="s">
        <v>117</v>
      </c>
      <c r="O22" s="18">
        <v>3.0479327222676069</v>
      </c>
      <c r="P22" s="16">
        <v>-2.5</v>
      </c>
      <c r="Q22" s="18">
        <v>0.54793272226760692</v>
      </c>
      <c r="R22" s="18">
        <v>0.54793272226760692</v>
      </c>
      <c r="S22" s="16" t="s">
        <v>117</v>
      </c>
      <c r="T22" s="16" t="s">
        <v>117</v>
      </c>
      <c r="U22" s="17">
        <v>0.54797876475984753</v>
      </c>
      <c r="V22" s="16" t="s">
        <v>78</v>
      </c>
      <c r="W22" s="17">
        <v>0.52798377590222434</v>
      </c>
      <c r="X22" s="16">
        <v>37.338473458471185</v>
      </c>
      <c r="Y22" s="16">
        <v>37.338473458471185</v>
      </c>
      <c r="Z22" s="16" t="s">
        <v>117</v>
      </c>
      <c r="AA22" s="16" t="s">
        <v>117</v>
      </c>
      <c r="AB22" s="16" t="s">
        <v>117</v>
      </c>
      <c r="AC22" s="16" t="s">
        <v>78</v>
      </c>
      <c r="AD22" s="16" t="s">
        <v>78</v>
      </c>
      <c r="AE22" s="16" t="s">
        <v>78</v>
      </c>
    </row>
    <row r="23" spans="2:56" x14ac:dyDescent="0.25">
      <c r="B23" s="9">
        <v>3</v>
      </c>
      <c r="C23" s="9" t="s">
        <v>144</v>
      </c>
      <c r="D23" s="9">
        <v>-11</v>
      </c>
      <c r="E23" s="9">
        <v>-11</v>
      </c>
      <c r="F23" s="9">
        <v>-22</v>
      </c>
      <c r="G23" s="10">
        <v>1</v>
      </c>
      <c r="H23" s="10">
        <v>0.77022264794315842</v>
      </c>
      <c r="I23" s="10">
        <v>0.77022264794315842</v>
      </c>
      <c r="J23" s="9">
        <v>11</v>
      </c>
      <c r="K23" s="9">
        <v>0</v>
      </c>
      <c r="L23" s="10">
        <v>1</v>
      </c>
      <c r="M23" s="10">
        <v>0.92340754931438607</v>
      </c>
      <c r="N23" s="9" t="s">
        <v>87</v>
      </c>
      <c r="O23" s="8">
        <v>20.314966084916492</v>
      </c>
      <c r="P23" s="9">
        <v>-6</v>
      </c>
      <c r="Q23" s="8">
        <v>14.314966084916492</v>
      </c>
      <c r="R23" s="8">
        <v>14.314966084916492</v>
      </c>
      <c r="S23" s="9" t="s">
        <v>87</v>
      </c>
      <c r="T23" s="9" t="s">
        <v>87</v>
      </c>
      <c r="U23" s="10">
        <v>0.83514894108487359</v>
      </c>
      <c r="V23" s="9" t="s">
        <v>78</v>
      </c>
      <c r="W23" s="10">
        <v>0.87927824519962983</v>
      </c>
      <c r="X23" s="9">
        <v>1264.0643671236066</v>
      </c>
      <c r="Y23" s="9">
        <v>1264.0643671236066</v>
      </c>
      <c r="Z23" s="9" t="s">
        <v>87</v>
      </c>
      <c r="AA23" s="9" t="s">
        <v>87</v>
      </c>
      <c r="AB23" s="9" t="s">
        <v>87</v>
      </c>
      <c r="AC23" s="9" t="s">
        <v>78</v>
      </c>
      <c r="AD23" s="9" t="s">
        <v>78</v>
      </c>
      <c r="AE23" s="9" t="s">
        <v>78</v>
      </c>
    </row>
    <row r="24" spans="2:56" x14ac:dyDescent="0.25">
      <c r="B24" s="9">
        <v>5</v>
      </c>
      <c r="C24" s="9" t="s">
        <v>144</v>
      </c>
      <c r="D24" s="9">
        <v>-9</v>
      </c>
      <c r="E24" s="9">
        <v>-9</v>
      </c>
      <c r="F24" s="9">
        <v>-18</v>
      </c>
      <c r="G24" s="10">
        <v>0.81818181818181823</v>
      </c>
      <c r="H24" s="10">
        <v>0.66262157241332464</v>
      </c>
      <c r="I24" s="10">
        <v>7.2117950768601169E-2</v>
      </c>
      <c r="J24" s="9">
        <v>9</v>
      </c>
      <c r="K24" s="9">
        <v>2</v>
      </c>
      <c r="L24" s="10">
        <v>0.81818181818181823</v>
      </c>
      <c r="M24" s="10">
        <v>0.76632840292565374</v>
      </c>
      <c r="N24" s="9" t="s">
        <v>87</v>
      </c>
      <c r="O24" s="8">
        <v>13.793911252661767</v>
      </c>
      <c r="P24" s="9">
        <v>-6</v>
      </c>
      <c r="Q24" s="8">
        <v>7.7939112526617667</v>
      </c>
      <c r="R24" s="8">
        <v>7.7939112526617667</v>
      </c>
      <c r="S24" s="9" t="s">
        <v>87</v>
      </c>
      <c r="T24" s="9" t="s">
        <v>114</v>
      </c>
      <c r="U24" s="10">
        <v>0.5</v>
      </c>
      <c r="V24" s="9" t="s">
        <v>33</v>
      </c>
      <c r="W24" s="10">
        <v>0.63316420146282693</v>
      </c>
      <c r="X24" s="9">
        <v>494.40787087487246</v>
      </c>
      <c r="Y24" s="9">
        <v>494.40787087487246</v>
      </c>
      <c r="Z24" s="9" t="s">
        <v>87</v>
      </c>
      <c r="AA24" s="9" t="s">
        <v>87</v>
      </c>
      <c r="AB24" s="9" t="s">
        <v>87</v>
      </c>
      <c r="AC24" s="9" t="s">
        <v>78</v>
      </c>
      <c r="AD24" s="9" t="s">
        <v>78</v>
      </c>
      <c r="AE24" s="9" t="s">
        <v>78</v>
      </c>
    </row>
    <row r="25" spans="2:56" x14ac:dyDescent="0.25">
      <c r="B25" s="9">
        <v>10</v>
      </c>
      <c r="C25" s="9" t="s">
        <v>144</v>
      </c>
      <c r="D25" s="9">
        <v>-3</v>
      </c>
      <c r="E25" s="9">
        <v>3</v>
      </c>
      <c r="F25" s="9">
        <v>0</v>
      </c>
      <c r="G25" s="10">
        <v>0</v>
      </c>
      <c r="H25" s="10">
        <v>0.57203185333293893</v>
      </c>
      <c r="I25" s="10">
        <v>2.0580595431412441E-2</v>
      </c>
      <c r="J25" s="9">
        <v>2</v>
      </c>
      <c r="K25" s="9">
        <v>9</v>
      </c>
      <c r="L25" s="10">
        <v>0.18181818181818182</v>
      </c>
      <c r="M25" s="10">
        <v>0.25128334505037359</v>
      </c>
      <c r="N25" s="9" t="s">
        <v>87</v>
      </c>
      <c r="O25" s="8">
        <v>0</v>
      </c>
      <c r="P25" s="9">
        <v>-6</v>
      </c>
      <c r="Q25" s="8">
        <v>-6</v>
      </c>
      <c r="R25" s="8">
        <v>6</v>
      </c>
      <c r="S25" s="9" t="s">
        <v>115</v>
      </c>
      <c r="T25" s="9" t="s">
        <v>114</v>
      </c>
      <c r="U25" s="10">
        <v>0.5</v>
      </c>
      <c r="V25" s="9" t="s">
        <v>33</v>
      </c>
      <c r="W25" s="10">
        <v>0.37564167252518676</v>
      </c>
      <c r="X25" s="9">
        <v>-299.65699007614313</v>
      </c>
      <c r="Y25" s="9">
        <v>299.65699007614313</v>
      </c>
      <c r="Z25" s="9" t="s">
        <v>87</v>
      </c>
      <c r="AA25" s="9" t="s">
        <v>87</v>
      </c>
      <c r="AB25" s="9" t="s">
        <v>87</v>
      </c>
      <c r="AC25" s="9" t="s">
        <v>78</v>
      </c>
      <c r="AD25" s="9" t="s">
        <v>33</v>
      </c>
      <c r="AE25" s="9" t="s">
        <v>78</v>
      </c>
    </row>
    <row r="26" spans="2:56" x14ac:dyDescent="0.25">
      <c r="B26" s="9" t="s">
        <v>108</v>
      </c>
      <c r="C26" s="9" t="s">
        <v>144</v>
      </c>
      <c r="D26" s="9">
        <v>-5</v>
      </c>
      <c r="E26" s="9">
        <v>-1</v>
      </c>
      <c r="F26" s="9">
        <v>-6</v>
      </c>
      <c r="G26" s="10">
        <v>0.27272727272727271</v>
      </c>
      <c r="H26" s="10">
        <v>0.5918994920985281</v>
      </c>
      <c r="I26" s="10">
        <v>3.6016718083092591E-2</v>
      </c>
      <c r="J26" s="9">
        <v>7</v>
      </c>
      <c r="K26" s="9">
        <v>4</v>
      </c>
      <c r="L26" s="10">
        <v>0.63636363636363635</v>
      </c>
      <c r="M26" s="10">
        <v>0.50033013372981239</v>
      </c>
      <c r="N26" s="9" t="s">
        <v>87</v>
      </c>
      <c r="O26" s="8">
        <v>3.0019808023788741</v>
      </c>
      <c r="P26" s="9">
        <v>-6</v>
      </c>
      <c r="Q26" s="8">
        <v>-2.9980191976211259</v>
      </c>
      <c r="R26" s="8">
        <v>2.9980191976211259</v>
      </c>
      <c r="S26" s="9" t="s">
        <v>115</v>
      </c>
      <c r="T26" s="9" t="s">
        <v>87</v>
      </c>
      <c r="U26" s="10">
        <v>0.58466706914702105</v>
      </c>
      <c r="V26" s="9" t="s">
        <v>33</v>
      </c>
      <c r="W26" s="10">
        <v>0.54249860143841677</v>
      </c>
      <c r="X26" s="9">
        <v>-174.0829592698974</v>
      </c>
      <c r="Y26" s="9">
        <v>174.0829592698974</v>
      </c>
      <c r="Z26" s="9" t="s">
        <v>87</v>
      </c>
      <c r="AA26" s="9" t="s">
        <v>87</v>
      </c>
      <c r="AB26" s="9" t="s">
        <v>87</v>
      </c>
      <c r="AC26" s="9" t="s">
        <v>78</v>
      </c>
      <c r="AD26" s="9" t="s">
        <v>33</v>
      </c>
      <c r="AE26" s="9" t="s">
        <v>78</v>
      </c>
    </row>
    <row r="27" spans="2:56" x14ac:dyDescent="0.25">
      <c r="B27" s="16">
        <v>3</v>
      </c>
      <c r="C27" s="16" t="s">
        <v>145</v>
      </c>
      <c r="D27" s="16">
        <v>11</v>
      </c>
      <c r="E27" s="16">
        <v>11</v>
      </c>
      <c r="F27" s="16">
        <v>22</v>
      </c>
      <c r="G27" s="17">
        <v>1</v>
      </c>
      <c r="H27" s="17">
        <v>0.72811881185635996</v>
      </c>
      <c r="I27" s="17">
        <v>0.72811881185635996</v>
      </c>
      <c r="J27" s="16">
        <v>11</v>
      </c>
      <c r="K27" s="16">
        <v>0</v>
      </c>
      <c r="L27" s="17">
        <v>1</v>
      </c>
      <c r="M27" s="17">
        <v>0.90937293728545343</v>
      </c>
      <c r="N27" s="16" t="s">
        <v>135</v>
      </c>
      <c r="O27" s="18">
        <v>20.006204620279977</v>
      </c>
      <c r="P27" s="16">
        <v>-8.5</v>
      </c>
      <c r="Q27" s="18">
        <v>11.506204620279977</v>
      </c>
      <c r="R27" s="18">
        <v>11.506204620279977</v>
      </c>
      <c r="S27" s="16" t="s">
        <v>135</v>
      </c>
      <c r="T27" s="16" t="s">
        <v>135</v>
      </c>
      <c r="U27" s="17">
        <v>0.76438017341087305</v>
      </c>
      <c r="V27" s="16" t="s">
        <v>78</v>
      </c>
      <c r="W27" s="17">
        <v>0.83687655534816319</v>
      </c>
      <c r="X27" s="16">
        <v>969.25534251554313</v>
      </c>
      <c r="Y27" s="16">
        <v>969.25534251554313</v>
      </c>
      <c r="Z27" s="16" t="s">
        <v>135</v>
      </c>
      <c r="AA27" s="16" t="s">
        <v>135</v>
      </c>
      <c r="AB27" s="16" t="s">
        <v>135</v>
      </c>
      <c r="AC27" s="16" t="s">
        <v>78</v>
      </c>
      <c r="AD27" s="16" t="s">
        <v>78</v>
      </c>
      <c r="AE27" s="16" t="s">
        <v>78</v>
      </c>
    </row>
    <row r="28" spans="2:56" x14ac:dyDescent="0.25">
      <c r="B28" s="16">
        <v>5</v>
      </c>
      <c r="C28" s="16" t="s">
        <v>145</v>
      </c>
      <c r="D28" s="16">
        <v>11</v>
      </c>
      <c r="E28" s="16">
        <v>11</v>
      </c>
      <c r="F28" s="16">
        <v>22</v>
      </c>
      <c r="G28" s="17">
        <v>1</v>
      </c>
      <c r="H28" s="17">
        <v>0.72149996697815011</v>
      </c>
      <c r="I28" s="17">
        <v>0.72149996697815011</v>
      </c>
      <c r="J28" s="16">
        <v>11</v>
      </c>
      <c r="K28" s="16">
        <v>0</v>
      </c>
      <c r="L28" s="17">
        <v>1</v>
      </c>
      <c r="M28" s="17">
        <v>0.90716665565938337</v>
      </c>
      <c r="N28" s="16" t="s">
        <v>135</v>
      </c>
      <c r="O28" s="18">
        <v>19.957666424506435</v>
      </c>
      <c r="P28" s="16">
        <v>-8.5</v>
      </c>
      <c r="Q28" s="18">
        <v>11.457666424506435</v>
      </c>
      <c r="R28" s="18">
        <v>11.457666424506435</v>
      </c>
      <c r="S28" s="16" t="s">
        <v>135</v>
      </c>
      <c r="T28" s="16" t="s">
        <v>114</v>
      </c>
      <c r="U28" s="17">
        <v>0.5</v>
      </c>
      <c r="V28" s="16" t="s">
        <v>33</v>
      </c>
      <c r="W28" s="17">
        <v>0.70358332782969168</v>
      </c>
      <c r="X28" s="16">
        <v>812.43940070564418</v>
      </c>
      <c r="Y28" s="16">
        <v>812.43940070564418</v>
      </c>
      <c r="Z28" s="16" t="s">
        <v>135</v>
      </c>
      <c r="AA28" s="16" t="s">
        <v>135</v>
      </c>
      <c r="AB28" s="16" t="s">
        <v>135</v>
      </c>
      <c r="AC28" s="16" t="s">
        <v>78</v>
      </c>
      <c r="AD28" s="16" t="s">
        <v>78</v>
      </c>
      <c r="AE28" s="16" t="s">
        <v>78</v>
      </c>
    </row>
    <row r="29" spans="2:56" x14ac:dyDescent="0.25">
      <c r="B29" s="16">
        <v>10</v>
      </c>
      <c r="C29" s="16" t="s">
        <v>145</v>
      </c>
      <c r="D29" s="16">
        <v>11</v>
      </c>
      <c r="E29" s="16">
        <v>11</v>
      </c>
      <c r="F29" s="16">
        <v>22</v>
      </c>
      <c r="G29" s="17">
        <v>1</v>
      </c>
      <c r="H29" s="17">
        <v>0.75815871409377977</v>
      </c>
      <c r="I29" s="17">
        <v>0.75815871409377977</v>
      </c>
      <c r="J29" s="16">
        <v>11</v>
      </c>
      <c r="K29" s="16">
        <v>0</v>
      </c>
      <c r="L29" s="17">
        <v>1</v>
      </c>
      <c r="M29" s="17">
        <v>0.91938623803125985</v>
      </c>
      <c r="N29" s="16" t="s">
        <v>135</v>
      </c>
      <c r="O29" s="18">
        <v>20.226497236687717</v>
      </c>
      <c r="P29" s="16">
        <v>-8.5</v>
      </c>
      <c r="Q29" s="18">
        <v>11.726497236687717</v>
      </c>
      <c r="R29" s="18">
        <v>11.726497236687717</v>
      </c>
      <c r="S29" s="16" t="s">
        <v>135</v>
      </c>
      <c r="T29" s="16" t="s">
        <v>135</v>
      </c>
      <c r="U29" s="17">
        <v>0.80146003439744051</v>
      </c>
      <c r="V29" s="16" t="s">
        <v>78</v>
      </c>
      <c r="W29" s="17">
        <v>0.86042313621435018</v>
      </c>
      <c r="X29" s="16">
        <v>1015.4402997221032</v>
      </c>
      <c r="Y29" s="16">
        <v>1015.4402997221032</v>
      </c>
      <c r="Z29" s="16" t="s">
        <v>135</v>
      </c>
      <c r="AA29" s="16" t="s">
        <v>135</v>
      </c>
      <c r="AB29" s="16" t="s">
        <v>135</v>
      </c>
      <c r="AC29" s="16" t="s">
        <v>78</v>
      </c>
      <c r="AD29" s="16" t="s">
        <v>78</v>
      </c>
      <c r="AE29" s="16" t="s">
        <v>78</v>
      </c>
    </row>
    <row r="30" spans="2:56" x14ac:dyDescent="0.25">
      <c r="B30" s="16" t="s">
        <v>108</v>
      </c>
      <c r="C30" s="16" t="s">
        <v>145</v>
      </c>
      <c r="D30" s="16">
        <v>7</v>
      </c>
      <c r="E30" s="16">
        <v>11</v>
      </c>
      <c r="F30" s="16">
        <v>18</v>
      </c>
      <c r="G30" s="17">
        <v>0.81818181818181812</v>
      </c>
      <c r="H30" s="17">
        <v>0.71161991064616548</v>
      </c>
      <c r="I30" s="17">
        <v>2.593798566334371E-2</v>
      </c>
      <c r="J30" s="16">
        <v>9</v>
      </c>
      <c r="K30" s="16">
        <v>2</v>
      </c>
      <c r="L30" s="17">
        <v>0.81818181818181823</v>
      </c>
      <c r="M30" s="17">
        <v>0.78266118233660065</v>
      </c>
      <c r="N30" s="16" t="s">
        <v>135</v>
      </c>
      <c r="O30" s="18">
        <v>14.087901282058812</v>
      </c>
      <c r="P30" s="16">
        <v>-8.5</v>
      </c>
      <c r="Q30" s="18">
        <v>5.5879012820588123</v>
      </c>
      <c r="R30" s="18">
        <v>5.5879012820588123</v>
      </c>
      <c r="S30" s="16" t="s">
        <v>135</v>
      </c>
      <c r="T30" s="16" t="s">
        <v>135</v>
      </c>
      <c r="U30" s="17">
        <v>0.76268821788365748</v>
      </c>
      <c r="V30" s="16" t="s">
        <v>78</v>
      </c>
      <c r="W30" s="17">
        <v>0.77267470011012906</v>
      </c>
      <c r="X30" s="16">
        <v>432.2271759080171</v>
      </c>
      <c r="Y30" s="16">
        <v>432.2271759080171</v>
      </c>
      <c r="Z30" s="16" t="s">
        <v>135</v>
      </c>
      <c r="AA30" s="16" t="s">
        <v>135</v>
      </c>
      <c r="AB30" s="16" t="s">
        <v>135</v>
      </c>
      <c r="AC30" s="16" t="s">
        <v>78</v>
      </c>
      <c r="AD30" s="16" t="s">
        <v>78</v>
      </c>
      <c r="AE30" s="16" t="s">
        <v>78</v>
      </c>
    </row>
    <row r="31" spans="2:56" x14ac:dyDescent="0.25">
      <c r="B31" s="9">
        <v>3</v>
      </c>
      <c r="C31" s="9" t="s">
        <v>146</v>
      </c>
      <c r="D31" s="9">
        <v>5</v>
      </c>
      <c r="E31" s="9">
        <v>11</v>
      </c>
      <c r="F31" s="9">
        <v>16</v>
      </c>
      <c r="G31" s="10">
        <v>0.72727272727272729</v>
      </c>
      <c r="H31" s="10">
        <v>0.733174806422069</v>
      </c>
      <c r="I31" s="10">
        <v>0.11133793067639852</v>
      </c>
      <c r="J31" s="9">
        <v>8</v>
      </c>
      <c r="K31" s="9">
        <v>3</v>
      </c>
      <c r="L31" s="10">
        <v>0.72727272727272729</v>
      </c>
      <c r="M31" s="10">
        <v>0.72924008698917453</v>
      </c>
      <c r="N31" s="9" t="s">
        <v>119</v>
      </c>
      <c r="O31" s="8">
        <v>11.667841391826792</v>
      </c>
      <c r="P31" s="9">
        <v>-15.5</v>
      </c>
      <c r="Q31" s="8">
        <v>-3.8321586081732075</v>
      </c>
      <c r="R31" s="8">
        <v>3.8321586081732075</v>
      </c>
      <c r="S31" s="9" t="s">
        <v>101</v>
      </c>
      <c r="T31" s="9" t="s">
        <v>119</v>
      </c>
      <c r="U31" s="10">
        <v>0.72051261855366799</v>
      </c>
      <c r="V31" s="9" t="s">
        <v>33</v>
      </c>
      <c r="W31" s="10">
        <v>0.72487635277142126</v>
      </c>
      <c r="X31" s="9">
        <v>-274.87875740953211</v>
      </c>
      <c r="Y31" s="9">
        <v>274.87875740953211</v>
      </c>
      <c r="Z31" s="9" t="s">
        <v>101</v>
      </c>
      <c r="AA31" s="9" t="s">
        <v>119</v>
      </c>
      <c r="AB31" s="9" t="s">
        <v>119</v>
      </c>
      <c r="AC31" s="9" t="s">
        <v>33</v>
      </c>
      <c r="AD31" s="9" t="s">
        <v>33</v>
      </c>
      <c r="AE31" s="9" t="s">
        <v>33</v>
      </c>
    </row>
    <row r="32" spans="2:56" x14ac:dyDescent="0.25">
      <c r="B32" s="9">
        <v>5</v>
      </c>
      <c r="C32" s="9" t="s">
        <v>146</v>
      </c>
      <c r="D32" s="9">
        <v>9</v>
      </c>
      <c r="E32" s="9">
        <v>11</v>
      </c>
      <c r="F32" s="9">
        <v>20</v>
      </c>
      <c r="G32" s="10">
        <v>0.90909090909090917</v>
      </c>
      <c r="H32" s="10">
        <v>0.72244239875314087</v>
      </c>
      <c r="I32" s="10">
        <v>0.14912117600644936</v>
      </c>
      <c r="J32" s="9">
        <v>10</v>
      </c>
      <c r="K32" s="9">
        <v>1</v>
      </c>
      <c r="L32" s="10">
        <v>0.90909090909090906</v>
      </c>
      <c r="M32" s="10">
        <v>0.84687473897831966</v>
      </c>
      <c r="N32" s="9" t="s">
        <v>119</v>
      </c>
      <c r="O32" s="8">
        <v>16.937494779566393</v>
      </c>
      <c r="P32" s="9">
        <v>-15.5</v>
      </c>
      <c r="Q32" s="8">
        <v>1.4374947795663928</v>
      </c>
      <c r="R32" s="8">
        <v>1.4374947795663928</v>
      </c>
      <c r="S32" s="9" t="s">
        <v>119</v>
      </c>
      <c r="T32" s="9" t="s">
        <v>114</v>
      </c>
      <c r="U32" s="10">
        <v>0.5</v>
      </c>
      <c r="V32" s="9" t="s">
        <v>33</v>
      </c>
      <c r="W32" s="10">
        <v>0.67343736948915978</v>
      </c>
      <c r="X32" s="9">
        <v>107.17995500023019</v>
      </c>
      <c r="Y32" s="9">
        <v>107.17995500023019</v>
      </c>
      <c r="Z32" s="9" t="s">
        <v>101</v>
      </c>
      <c r="AA32" s="9" t="s">
        <v>119</v>
      </c>
      <c r="AB32" s="9" t="s">
        <v>119</v>
      </c>
      <c r="AC32" s="9" t="s">
        <v>33</v>
      </c>
      <c r="AD32" s="9" t="s">
        <v>33</v>
      </c>
      <c r="AE32" s="9" t="s">
        <v>33</v>
      </c>
    </row>
    <row r="33" spans="2:31" x14ac:dyDescent="0.25">
      <c r="B33" s="9">
        <v>10</v>
      </c>
      <c r="C33" s="9" t="s">
        <v>146</v>
      </c>
      <c r="D33" s="9">
        <v>9</v>
      </c>
      <c r="E33" s="9">
        <v>9</v>
      </c>
      <c r="F33" s="9">
        <v>18</v>
      </c>
      <c r="G33" s="10">
        <v>0.81818181818181823</v>
      </c>
      <c r="H33" s="10">
        <v>0.71036500912263878</v>
      </c>
      <c r="I33" s="10">
        <v>2.8002832524617771E-2</v>
      </c>
      <c r="J33" s="9">
        <v>9</v>
      </c>
      <c r="K33" s="9">
        <v>2</v>
      </c>
      <c r="L33" s="10">
        <v>0.81818181818181823</v>
      </c>
      <c r="M33" s="10">
        <v>0.78224288182875845</v>
      </c>
      <c r="N33" s="9" t="s">
        <v>119</v>
      </c>
      <c r="O33" s="8">
        <v>14.080371872917652</v>
      </c>
      <c r="P33" s="9">
        <v>-15.5</v>
      </c>
      <c r="Q33" s="8">
        <v>-1.4196281270823476</v>
      </c>
      <c r="R33" s="8">
        <v>1.4196281270823476</v>
      </c>
      <c r="S33" s="9" t="s">
        <v>101</v>
      </c>
      <c r="T33" s="9" t="s">
        <v>119</v>
      </c>
      <c r="U33" s="10">
        <v>0.77237251219104341</v>
      </c>
      <c r="V33" s="9" t="s">
        <v>33</v>
      </c>
      <c r="W33" s="10">
        <v>0.77730769700990088</v>
      </c>
      <c r="X33" s="9">
        <v>-108.37623997257967</v>
      </c>
      <c r="Y33" s="9">
        <v>108.37623997257967</v>
      </c>
      <c r="Z33" s="9" t="s">
        <v>101</v>
      </c>
      <c r="AA33" s="9" t="s">
        <v>119</v>
      </c>
      <c r="AB33" s="9" t="s">
        <v>119</v>
      </c>
      <c r="AC33" s="9" t="s">
        <v>33</v>
      </c>
      <c r="AD33" s="9" t="s">
        <v>33</v>
      </c>
      <c r="AE33" s="9" t="s">
        <v>33</v>
      </c>
    </row>
    <row r="34" spans="2:31" x14ac:dyDescent="0.25">
      <c r="B34" s="9" t="s">
        <v>108</v>
      </c>
      <c r="C34" s="9" t="s">
        <v>146</v>
      </c>
      <c r="D34" s="9">
        <v>5</v>
      </c>
      <c r="E34" s="9">
        <v>11</v>
      </c>
      <c r="F34" s="9">
        <v>16</v>
      </c>
      <c r="G34" s="10">
        <v>0.72727272727272729</v>
      </c>
      <c r="H34" s="10">
        <v>0.67847046039716163</v>
      </c>
      <c r="I34" s="10">
        <v>5.0088614157340894E-2</v>
      </c>
      <c r="J34" s="9">
        <v>8</v>
      </c>
      <c r="K34" s="9">
        <v>3</v>
      </c>
      <c r="L34" s="10">
        <v>0.72727272727272729</v>
      </c>
      <c r="M34" s="10">
        <v>0.71100530498087211</v>
      </c>
      <c r="N34" s="9" t="s">
        <v>119</v>
      </c>
      <c r="O34" s="8">
        <v>11.376084879693954</v>
      </c>
      <c r="P34" s="9">
        <v>-15.5</v>
      </c>
      <c r="Q34" s="8">
        <v>-4.1239151203060462</v>
      </c>
      <c r="R34" s="8">
        <v>4.1239151203060462</v>
      </c>
      <c r="S34" s="9" t="s">
        <v>101</v>
      </c>
      <c r="T34" s="9" t="s">
        <v>119</v>
      </c>
      <c r="U34" s="10">
        <v>0.70322112828555094</v>
      </c>
      <c r="V34" s="9" t="s">
        <v>33</v>
      </c>
      <c r="W34" s="10">
        <v>0.70711321663321147</v>
      </c>
      <c r="X34" s="9">
        <v>-290.39289971182166</v>
      </c>
      <c r="Y34" s="9">
        <v>290.39289971182166</v>
      </c>
      <c r="Z34" s="9" t="s">
        <v>101</v>
      </c>
      <c r="AA34" s="9" t="s">
        <v>119</v>
      </c>
      <c r="AB34" s="9" t="s">
        <v>119</v>
      </c>
      <c r="AC34" s="9" t="s">
        <v>33</v>
      </c>
      <c r="AD34" s="9" t="s">
        <v>33</v>
      </c>
      <c r="AE34" s="9" t="s">
        <v>33</v>
      </c>
    </row>
    <row r="35" spans="2:31" x14ac:dyDescent="0.25">
      <c r="B35" s="16">
        <v>3</v>
      </c>
      <c r="C35" s="16" t="s">
        <v>147</v>
      </c>
      <c r="D35" s="16">
        <v>-3</v>
      </c>
      <c r="E35" s="16">
        <v>-3</v>
      </c>
      <c r="F35" s="16">
        <v>-6</v>
      </c>
      <c r="G35" s="17">
        <v>0.27272727272727271</v>
      </c>
      <c r="H35" s="17">
        <v>0.66371131815689033</v>
      </c>
      <c r="I35" s="17">
        <v>6.4090379416392951E-2</v>
      </c>
      <c r="J35" s="16">
        <v>7</v>
      </c>
      <c r="K35" s="16">
        <v>4</v>
      </c>
      <c r="L35" s="17">
        <v>0.63636363636363635</v>
      </c>
      <c r="M35" s="17">
        <v>0.52426740908259983</v>
      </c>
      <c r="N35" s="16" t="s">
        <v>92</v>
      </c>
      <c r="O35" s="18">
        <v>3.145604454495599</v>
      </c>
      <c r="P35" s="16">
        <v>7.5</v>
      </c>
      <c r="Q35" s="18">
        <v>10.645604454495599</v>
      </c>
      <c r="R35" s="18">
        <v>10.645604454495599</v>
      </c>
      <c r="S35" s="16" t="s">
        <v>92</v>
      </c>
      <c r="T35" s="16" t="s">
        <v>92</v>
      </c>
      <c r="U35" s="17">
        <v>0.73831369289947046</v>
      </c>
      <c r="V35" s="16" t="s">
        <v>78</v>
      </c>
      <c r="W35" s="17">
        <v>0.63129055099103515</v>
      </c>
      <c r="X35" s="16">
        <v>786.58158987143463</v>
      </c>
      <c r="Y35" s="16">
        <v>786.58158987143463</v>
      </c>
      <c r="Z35" s="16" t="s">
        <v>92</v>
      </c>
      <c r="AA35" s="16" t="s">
        <v>92</v>
      </c>
      <c r="AB35" s="16" t="s">
        <v>92</v>
      </c>
      <c r="AC35" s="16" t="s">
        <v>78</v>
      </c>
      <c r="AD35" s="16" t="s">
        <v>78</v>
      </c>
      <c r="AE35" s="16" t="s">
        <v>78</v>
      </c>
    </row>
    <row r="36" spans="2:31" x14ac:dyDescent="0.25">
      <c r="B36" s="16">
        <v>5</v>
      </c>
      <c r="C36" s="16" t="s">
        <v>147</v>
      </c>
      <c r="D36" s="16">
        <v>3</v>
      </c>
      <c r="E36" s="16">
        <v>-7</v>
      </c>
      <c r="F36" s="16">
        <v>-4</v>
      </c>
      <c r="G36" s="17">
        <v>0.18181818181818182</v>
      </c>
      <c r="H36" s="17">
        <v>0.61048785864564925</v>
      </c>
      <c r="I36" s="17">
        <v>5.7778040768186045E-4</v>
      </c>
      <c r="J36" s="16">
        <v>6</v>
      </c>
      <c r="K36" s="16">
        <v>5</v>
      </c>
      <c r="L36" s="17">
        <v>0.54545454545454541</v>
      </c>
      <c r="M36" s="17">
        <v>0.44592019530612553</v>
      </c>
      <c r="N36" s="16" t="s">
        <v>92</v>
      </c>
      <c r="O36" s="18">
        <v>1.7836807812245021</v>
      </c>
      <c r="P36" s="16">
        <v>7.5</v>
      </c>
      <c r="Q36" s="18">
        <v>9.2836807812245024</v>
      </c>
      <c r="R36" s="18">
        <v>9.2836807812245024</v>
      </c>
      <c r="S36" s="16" t="s">
        <v>92</v>
      </c>
      <c r="T36" s="16" t="s">
        <v>114</v>
      </c>
      <c r="U36" s="17">
        <v>0.5</v>
      </c>
      <c r="V36" s="16" t="s">
        <v>33</v>
      </c>
      <c r="W36" s="17">
        <v>0.47296009765306279</v>
      </c>
      <c r="X36" s="16">
        <v>464.19026267469587</v>
      </c>
      <c r="Y36" s="16">
        <v>464.19026267469587</v>
      </c>
      <c r="Z36" s="16" t="s">
        <v>92</v>
      </c>
      <c r="AA36" s="16" t="s">
        <v>92</v>
      </c>
      <c r="AB36" s="16" t="s">
        <v>92</v>
      </c>
      <c r="AC36" s="16" t="s">
        <v>78</v>
      </c>
      <c r="AD36" s="16" t="s">
        <v>78</v>
      </c>
      <c r="AE36" s="16" t="s">
        <v>78</v>
      </c>
    </row>
    <row r="37" spans="2:31" x14ac:dyDescent="0.25">
      <c r="B37" s="16">
        <v>10</v>
      </c>
      <c r="C37" s="16" t="s">
        <v>147</v>
      </c>
      <c r="D37" s="16">
        <v>11</v>
      </c>
      <c r="E37" s="16">
        <v>5</v>
      </c>
      <c r="F37" s="16">
        <v>16</v>
      </c>
      <c r="G37" s="17">
        <v>0.72727272727272729</v>
      </c>
      <c r="H37" s="17">
        <v>0.64984652063537673</v>
      </c>
      <c r="I37" s="17">
        <v>0.64984652063537673</v>
      </c>
      <c r="J37" s="16">
        <v>8</v>
      </c>
      <c r="K37" s="16">
        <v>3</v>
      </c>
      <c r="L37" s="17">
        <v>0.72727272727272729</v>
      </c>
      <c r="M37" s="17">
        <v>0.70146399172694374</v>
      </c>
      <c r="N37" s="16" t="s">
        <v>120</v>
      </c>
      <c r="O37" s="18">
        <v>11.2234238676311</v>
      </c>
      <c r="P37" s="16">
        <v>-7.5</v>
      </c>
      <c r="Q37" s="18">
        <v>3.7234238676310998</v>
      </c>
      <c r="R37" s="18">
        <v>3.7234238676310998</v>
      </c>
      <c r="S37" s="16" t="s">
        <v>120</v>
      </c>
      <c r="T37" s="16" t="s">
        <v>114</v>
      </c>
      <c r="U37" s="17">
        <v>0.5</v>
      </c>
      <c r="V37" s="16" t="s">
        <v>33</v>
      </c>
      <c r="W37" s="17">
        <v>0.60073199586347181</v>
      </c>
      <c r="X37" s="16">
        <v>241.13091405476504</v>
      </c>
      <c r="Y37" s="16">
        <v>241.13091405476504</v>
      </c>
      <c r="Z37" s="16" t="s">
        <v>92</v>
      </c>
      <c r="AA37" s="16" t="s">
        <v>92</v>
      </c>
      <c r="AB37" s="16" t="s">
        <v>92</v>
      </c>
      <c r="AC37" s="16" t="s">
        <v>78</v>
      </c>
      <c r="AD37" s="16" t="s">
        <v>33</v>
      </c>
      <c r="AE37" s="16" t="s">
        <v>33</v>
      </c>
    </row>
    <row r="38" spans="2:31" x14ac:dyDescent="0.25">
      <c r="B38" s="16" t="s">
        <v>108</v>
      </c>
      <c r="C38" s="16" t="s">
        <v>147</v>
      </c>
      <c r="D38" s="16">
        <v>1</v>
      </c>
      <c r="E38" s="16">
        <v>7</v>
      </c>
      <c r="F38" s="16">
        <v>8</v>
      </c>
      <c r="G38" s="17">
        <v>0.36363636363636365</v>
      </c>
      <c r="H38" s="17">
        <v>0.70285049969524915</v>
      </c>
      <c r="I38" s="17">
        <v>9.870797111802132E-2</v>
      </c>
      <c r="J38" s="16">
        <v>4</v>
      </c>
      <c r="K38" s="16">
        <v>7</v>
      </c>
      <c r="L38" s="17">
        <v>0.36363636363636365</v>
      </c>
      <c r="M38" s="17">
        <v>0.47670774232265883</v>
      </c>
      <c r="N38" s="16" t="s">
        <v>120</v>
      </c>
      <c r="O38" s="18">
        <v>3.8136619385812707</v>
      </c>
      <c r="P38" s="16">
        <v>-7.5</v>
      </c>
      <c r="Q38" s="18">
        <v>-3.6863380614187293</v>
      </c>
      <c r="R38" s="18">
        <v>3.6863380614187293</v>
      </c>
      <c r="S38" s="16" t="s">
        <v>92</v>
      </c>
      <c r="T38" s="16" t="s">
        <v>114</v>
      </c>
      <c r="U38" s="17">
        <v>0.5</v>
      </c>
      <c r="V38" s="16" t="s">
        <v>33</v>
      </c>
      <c r="W38" s="17">
        <v>0.48835387116132944</v>
      </c>
      <c r="X38" s="16">
        <v>-181.63923299636841</v>
      </c>
      <c r="Y38" s="16">
        <v>181.63923299636841</v>
      </c>
      <c r="Z38" s="16" t="s">
        <v>92</v>
      </c>
      <c r="AA38" s="16" t="s">
        <v>92</v>
      </c>
      <c r="AB38" s="16" t="s">
        <v>92</v>
      </c>
      <c r="AC38" s="16" t="s">
        <v>78</v>
      </c>
      <c r="AD38" s="16" t="s">
        <v>78</v>
      </c>
      <c r="AE38" s="16" t="s">
        <v>33</v>
      </c>
    </row>
  </sheetData>
  <phoneticPr fontId="18" type="noConversion"/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53" workbookViewId="0">
      <selection activeCell="N15" sqref="N15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21.85546875" bestFit="1" customWidth="1"/>
    <col min="15" max="15" width="21.42578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73</v>
      </c>
      <c r="AE13" t="s">
        <v>74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 s="11">
        <v>3</v>
      </c>
      <c r="O53" s="11">
        <v>2</v>
      </c>
      <c r="P53" s="11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 s="11">
        <v>7</v>
      </c>
      <c r="O54" s="11">
        <v>4</v>
      </c>
      <c r="P54" s="11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 s="11">
        <v>5</v>
      </c>
      <c r="O55" s="11">
        <v>6</v>
      </c>
      <c r="P55" s="11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 s="11">
        <v>8</v>
      </c>
      <c r="O56" s="11">
        <v>2</v>
      </c>
      <c r="P56" s="11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 s="11">
        <v>7</v>
      </c>
      <c r="O57" s="11">
        <v>3</v>
      </c>
      <c r="P57" s="11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 s="11">
        <v>6</v>
      </c>
      <c r="O58" s="11">
        <v>4</v>
      </c>
      <c r="P58" s="11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 s="11">
        <v>6</v>
      </c>
      <c r="O59" s="11">
        <v>5</v>
      </c>
      <c r="P59" s="11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 s="11">
        <v>42</v>
      </c>
      <c r="O60" s="11">
        <v>26</v>
      </c>
      <c r="P60" s="11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73</v>
      </c>
      <c r="Z63" t="s">
        <v>74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 t="shared" ref="K67:K69" si="10"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 t="shared" si="10"/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 t="shared" si="10"/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I11"/>
  <sheetViews>
    <sheetView workbookViewId="0">
      <selection activeCell="J16" sqref="J16"/>
    </sheetView>
  </sheetViews>
  <sheetFormatPr defaultRowHeight="15" x14ac:dyDescent="0.25"/>
  <cols>
    <col min="3" max="3" width="12.85546875" bestFit="1" customWidth="1"/>
    <col min="4" max="4" width="8.7109375" customWidth="1"/>
    <col min="8" max="8" width="15.42578125" bestFit="1" customWidth="1"/>
  </cols>
  <sheetData>
    <row r="2" spans="2:9" x14ac:dyDescent="0.25">
      <c r="B2" t="s">
        <v>58</v>
      </c>
      <c r="C2" t="s">
        <v>149</v>
      </c>
      <c r="D2" t="s">
        <v>150</v>
      </c>
      <c r="E2" t="s">
        <v>50</v>
      </c>
      <c r="F2" t="s">
        <v>51</v>
      </c>
      <c r="G2" t="s">
        <v>151</v>
      </c>
      <c r="H2" t="s">
        <v>152</v>
      </c>
      <c r="I2" t="s">
        <v>48</v>
      </c>
    </row>
    <row r="3" spans="2:9" x14ac:dyDescent="0.25">
      <c r="B3" t="s">
        <v>142</v>
      </c>
      <c r="C3" t="s">
        <v>116</v>
      </c>
      <c r="D3" s="7">
        <v>0.61</v>
      </c>
      <c r="E3">
        <v>16</v>
      </c>
      <c r="F3">
        <v>-3.5</v>
      </c>
      <c r="G3" t="s">
        <v>116</v>
      </c>
      <c r="H3" t="s">
        <v>116</v>
      </c>
      <c r="I3">
        <f>((Table111[[#This Row],[ScoreDiff]]*0.75)-(ABS(Table111[[#This Row],[Handicap]]))*Table111[[#This Row],[ML Win%]])</f>
        <v>9.8650000000000002</v>
      </c>
    </row>
    <row r="4" spans="2:9" x14ac:dyDescent="0.25">
      <c r="B4" t="s">
        <v>145</v>
      </c>
      <c r="C4" t="s">
        <v>135</v>
      </c>
      <c r="D4" s="7">
        <v>0.78</v>
      </c>
      <c r="E4">
        <v>17</v>
      </c>
      <c r="F4">
        <v>-8.5</v>
      </c>
      <c r="G4" t="s">
        <v>135</v>
      </c>
      <c r="H4" t="s">
        <v>135</v>
      </c>
      <c r="I4">
        <f>((Table111[[#This Row],[ScoreDiff]]*0.75)-(ABS(Table111[[#This Row],[Handicap]]))*Table111[[#This Row],[ML Win%]])</f>
        <v>6.12</v>
      </c>
    </row>
    <row r="5" spans="2:9" x14ac:dyDescent="0.25">
      <c r="B5" t="s">
        <v>139</v>
      </c>
      <c r="C5" t="s">
        <v>89</v>
      </c>
      <c r="D5" s="7">
        <v>0.65</v>
      </c>
      <c r="E5">
        <v>10</v>
      </c>
      <c r="F5">
        <v>-3.5</v>
      </c>
      <c r="G5" t="s">
        <v>89</v>
      </c>
      <c r="H5" t="s">
        <v>89</v>
      </c>
      <c r="I5">
        <f>((Table111[[#This Row],[ScoreDiff]]*0.75)-(ABS(Table111[[#This Row],[Handicap]]))*Table111[[#This Row],[ML Win%]])</f>
        <v>5.2249999999999996</v>
      </c>
    </row>
    <row r="6" spans="2:9" x14ac:dyDescent="0.25">
      <c r="B6" t="s">
        <v>141</v>
      </c>
      <c r="C6" t="s">
        <v>91</v>
      </c>
      <c r="D6" s="7">
        <v>0.62</v>
      </c>
      <c r="E6">
        <v>7</v>
      </c>
      <c r="F6">
        <v>5.5</v>
      </c>
      <c r="G6" t="s">
        <v>91</v>
      </c>
      <c r="H6" t="s">
        <v>91</v>
      </c>
      <c r="I6">
        <f>((Table111[[#This Row],[ScoreDiff]]*0.75)-(ABS(Table111[[#This Row],[Handicap]]))*Table111[[#This Row],[ML Win%]])</f>
        <v>1.8399999999999999</v>
      </c>
    </row>
    <row r="7" spans="2:9" x14ac:dyDescent="0.25">
      <c r="B7" t="s">
        <v>143</v>
      </c>
      <c r="C7" t="s">
        <v>117</v>
      </c>
      <c r="D7" s="7">
        <v>0.57999999999999996</v>
      </c>
      <c r="E7">
        <v>4</v>
      </c>
      <c r="F7">
        <v>-2.5</v>
      </c>
      <c r="G7" t="s">
        <v>117</v>
      </c>
      <c r="H7" t="s">
        <v>117</v>
      </c>
      <c r="I7">
        <f>((Table111[[#This Row],[ScoreDiff]]*0.75)-(ABS(Table111[[#This Row],[Handicap]]))*Table111[[#This Row],[ML Win%]])</f>
        <v>1.55</v>
      </c>
    </row>
    <row r="8" spans="2:9" x14ac:dyDescent="0.25">
      <c r="B8" t="s">
        <v>147</v>
      </c>
      <c r="C8" t="s">
        <v>120</v>
      </c>
      <c r="D8" s="7">
        <v>0.51</v>
      </c>
      <c r="E8">
        <v>7</v>
      </c>
      <c r="F8">
        <v>-7.5</v>
      </c>
      <c r="G8" t="s">
        <v>92</v>
      </c>
      <c r="H8" t="s">
        <v>92</v>
      </c>
      <c r="I8">
        <f>((Table111[[#This Row],[ScoreDiff]]*0.75)-(ABS(Table111[[#This Row],[Handicap]]))*Table111[[#This Row],[ML Win%]])</f>
        <v>1.4249999999999998</v>
      </c>
    </row>
    <row r="9" spans="2:9" x14ac:dyDescent="0.25">
      <c r="B9" t="s">
        <v>140</v>
      </c>
      <c r="C9" t="s">
        <v>118</v>
      </c>
      <c r="D9" s="7">
        <v>0.81</v>
      </c>
      <c r="E9">
        <v>14</v>
      </c>
      <c r="F9">
        <v>-13</v>
      </c>
      <c r="G9" t="s">
        <v>118</v>
      </c>
      <c r="H9" t="s">
        <v>118</v>
      </c>
      <c r="I9">
        <f>((Table111[[#This Row],[ScoreDiff]]*0.75)-(ABS(Table111[[#This Row],[Handicap]]))*Table111[[#This Row],[ML Win%]])</f>
        <v>-3.0000000000001137E-2</v>
      </c>
    </row>
    <row r="10" spans="2:9" x14ac:dyDescent="0.25">
      <c r="B10" t="s">
        <v>144</v>
      </c>
      <c r="C10" t="s">
        <v>87</v>
      </c>
      <c r="D10" s="7">
        <v>0.54</v>
      </c>
      <c r="E10">
        <v>2</v>
      </c>
      <c r="F10">
        <v>-6</v>
      </c>
      <c r="G10" t="s">
        <v>115</v>
      </c>
      <c r="H10" t="s">
        <v>87</v>
      </c>
      <c r="I10">
        <f>((Table111[[#This Row],[ScoreDiff]]*0.75)-(ABS(Table111[[#This Row],[Handicap]]))*Table111[[#This Row],[ML Win%]])</f>
        <v>-1.7400000000000002</v>
      </c>
    </row>
    <row r="11" spans="2:9" x14ac:dyDescent="0.25">
      <c r="B11" t="s">
        <v>146</v>
      </c>
      <c r="C11" s="7" t="s">
        <v>119</v>
      </c>
      <c r="D11" s="7">
        <v>0.74</v>
      </c>
      <c r="E11">
        <v>12</v>
      </c>
      <c r="F11">
        <v>-15.5</v>
      </c>
      <c r="G11" t="s">
        <v>101</v>
      </c>
      <c r="H11" t="s">
        <v>119</v>
      </c>
      <c r="I11">
        <f>((Table111[[#This Row],[ScoreDiff]]*0.75)-(ABS(Table111[[#This Row],[Handicap]]))*Table111[[#This Row],[ML Win%]])</f>
        <v>-2.4700000000000006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dataNBA23</vt:lpstr>
      <vt:lpstr>Consolidate</vt:lpstr>
      <vt:lpstr>Under</vt:lpstr>
      <vt:lpstr>Selections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2025-03-05T17:11:49Z</dcterms:modified>
</cp:coreProperties>
</file>